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.samaee\Desktop\صندوق\گزارش ماهانه\1403.11.30\"/>
    </mc:Choice>
  </mc:AlternateContent>
  <xr:revisionPtr revIDLastSave="0" documentId="13_ncr:1_{0DA33995-819E-426F-9A64-910BF31BA774}" xr6:coauthVersionLast="47" xr6:coauthVersionMax="47" xr10:uidLastSave="{00000000-0000-0000-0000-000000000000}"/>
  <bookViews>
    <workbookView xWindow="-108" yWindow="-108" windowWidth="23256" windowHeight="12576" tabRatio="803" xr2:uid="{00000000-000D-0000-FFFF-FFFF00000000}"/>
  </bookViews>
  <sheets>
    <sheet name="روکش" sheetId="16" r:id="rId1"/>
    <sheet name=" سهام" sheetId="1" r:id="rId2"/>
    <sheet name="اوراق" sheetId="17" r:id="rId3"/>
    <sheet name="سپرده" sheetId="2" r:id="rId4"/>
    <sheet name="درآمدها" sheetId="11" r:id="rId5"/>
    <sheet name="درآمد سرمایه گذاری در سهام " sheetId="5" r:id="rId6"/>
    <sheet name="درآمد سرمایه گذاری در اوراق بها" sheetId="6" r:id="rId7"/>
    <sheet name="درآمد سپرده بانکی" sheetId="7" r:id="rId8"/>
    <sheet name="سایر درآمدها" sheetId="8" r:id="rId9"/>
    <sheet name="درآمد سود سهام" sheetId="18" r:id="rId10"/>
    <sheet name="سود اوراق بهادار " sheetId="20" r:id="rId11"/>
    <sheet name="سود سپرده بانکی" sheetId="13" r:id="rId12"/>
    <sheet name="درآمد ناشی ازفروش" sheetId="15" r:id="rId13"/>
    <sheet name="درآمد ناشی از تغییر قیمت اوراق " sheetId="14" r:id="rId14"/>
  </sheets>
  <definedNames>
    <definedName name="_xlnm._FilterDatabase" localSheetId="1" hidden="1">' سهام'!$A$8:$O$345</definedName>
    <definedName name="_xlnm._FilterDatabase" localSheetId="7" hidden="1">'درآمد سپرده بانکی'!$A$8:$J$8</definedName>
    <definedName name="_xlnm._FilterDatabase" localSheetId="6" hidden="1">'درآمد سرمایه گذاری در اوراق بها'!$A$10:$Q$10</definedName>
    <definedName name="_xlnm._FilterDatabase" localSheetId="5" hidden="1">'درآمد سرمایه گذاری در سهام '!$B$8:$B$374</definedName>
    <definedName name="_xlnm._FilterDatabase" localSheetId="13" hidden="1">'درآمد ناشی از تغییر قیمت اوراق '!$A$7:$Q$345</definedName>
    <definedName name="_xlnm._FilterDatabase" localSheetId="12" hidden="1">'درآمد ناشی ازفروش'!$A$7:$Q$365</definedName>
    <definedName name="_xlnm._FilterDatabase" localSheetId="3" hidden="1">سپرده!$A$9:$K$9</definedName>
    <definedName name="_xlnm._FilterDatabase" localSheetId="10" hidden="1">'سود اوراق بهادار '!$A$7:$S$7</definedName>
    <definedName name="_xlnm._FilterDatabase" localSheetId="11" hidden="1">'سود سپرده بانکی'!$A$7:$M$7</definedName>
    <definedName name="a">'درآمد ناشی از تغییر قیمت اوراق '!$A$8:$Q$276</definedName>
    <definedName name="b">'درآمد ناشی ازفروش'!$A$8:$Q$365</definedName>
    <definedName name="_xlnm.Print_Area" localSheetId="1">' سهام'!$A$1:$Y$346</definedName>
    <definedName name="_xlnm.Print_Area" localSheetId="2">اوراق!$A$1:$AG$12</definedName>
    <definedName name="_xlnm.Print_Area" localSheetId="7">'درآمد سپرده بانکی'!$A$1:$J$14</definedName>
    <definedName name="_xlnm.Print_Area" localSheetId="6">'درآمد سرمایه گذاری در اوراق بها'!$A$1:$Q$13</definedName>
    <definedName name="_xlnm.Print_Area" localSheetId="5">'درآمد سرمایه گذاری در سهام '!$B$1:$V$375</definedName>
    <definedName name="_xlnm.Print_Area" localSheetId="9">'درآمد سود سهام'!$A$1:$S$185</definedName>
    <definedName name="_xlnm.Print_Area" localSheetId="13">'درآمد ناشی از تغییر قیمت اوراق '!$A$1:$Q$349</definedName>
    <definedName name="_xlnm.Print_Area" localSheetId="12">'درآمد ناشی ازفروش'!$A$1:$Q$369</definedName>
    <definedName name="_xlnm.Print_Area" localSheetId="4">درآمدها!$A$1:$I$12</definedName>
    <definedName name="_xlnm.Print_Area" localSheetId="0">روکش!$B$1:$K$36</definedName>
    <definedName name="_xlnm.Print_Area" localSheetId="8">'سایر درآمدها'!$A$1:$E$12</definedName>
    <definedName name="_xlnm.Print_Area" localSheetId="3">سپرده!$A$1:$K$16</definedName>
    <definedName name="_xlnm.Print_Area" localSheetId="10">'سود اوراق بهادار '!$A$1:$S$11</definedName>
    <definedName name="_xlnm.Print_Area" localSheetId="11">'سود سپرده بانکی'!$A$1:$M$14</definedName>
    <definedName name="_xlnm.Print_Titles" localSheetId="1">' سهام'!$8:$10</definedName>
    <definedName name="_xlnm.Print_Titles" localSheetId="5">'درآمد سرمایه گذاری در سهام '!$7:$10</definedName>
    <definedName name="_xlnm.Print_Titles" localSheetId="13">'درآمد ناشی از تغییر قیمت اوراق '!$6:$7</definedName>
    <definedName name="_xlnm.Print_Titles" localSheetId="12">'درآمد ناشی ازفروش'!$6:$7</definedName>
    <definedName name="تحققنیافته">'درآمد ناشی از تغییر قیمت اوراق '!$A$8:$Q$184</definedName>
    <definedName name="درآمدسودسهام">'درآمد سود سهام'!$A$9:$S$95</definedName>
    <definedName name="سود">'درآمد سود سهام'!$A$9:$S$74</definedName>
    <definedName name="فروش">'درآمد ناشی ازفروش'!$A$8:$Q$365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" i="1" l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11" i="1"/>
  <c r="N14" i="5"/>
  <c r="N16" i="5"/>
  <c r="N19" i="5"/>
  <c r="N22" i="5"/>
  <c r="N23" i="5"/>
  <c r="N26" i="5"/>
  <c r="N27" i="5"/>
  <c r="N28" i="5"/>
  <c r="N29" i="5"/>
  <c r="N30" i="5"/>
  <c r="N33" i="5"/>
  <c r="N34" i="5"/>
  <c r="N35" i="5"/>
  <c r="N36" i="5"/>
  <c r="N38" i="5"/>
  <c r="N39" i="5"/>
  <c r="N40" i="5"/>
  <c r="N43" i="5"/>
  <c r="N44" i="5"/>
  <c r="N45" i="5"/>
  <c r="N46" i="5"/>
  <c r="N50" i="5"/>
  <c r="N52" i="5"/>
  <c r="N54" i="5"/>
  <c r="N55" i="5"/>
  <c r="N56" i="5"/>
  <c r="N60" i="5"/>
  <c r="N62" i="5"/>
  <c r="N64" i="5"/>
  <c r="N67" i="5"/>
  <c r="N69" i="5"/>
  <c r="N70" i="5"/>
  <c r="N72" i="5"/>
  <c r="N74" i="5"/>
  <c r="N76" i="5"/>
  <c r="N79" i="5"/>
  <c r="N82" i="5"/>
  <c r="N83" i="5"/>
  <c r="N87" i="5"/>
  <c r="N88" i="5"/>
  <c r="N89" i="5"/>
  <c r="N94" i="5"/>
  <c r="N96" i="5"/>
  <c r="N97" i="5"/>
  <c r="N98" i="5"/>
  <c r="N101" i="5"/>
  <c r="N104" i="5"/>
  <c r="N106" i="5"/>
  <c r="N108" i="5"/>
  <c r="N113" i="5"/>
  <c r="N116" i="5"/>
  <c r="N117" i="5"/>
  <c r="N118" i="5"/>
  <c r="N120" i="5"/>
  <c r="N121" i="5"/>
  <c r="N122" i="5"/>
  <c r="N123" i="5"/>
  <c r="N124" i="5"/>
  <c r="N125" i="5"/>
  <c r="N128" i="5"/>
  <c r="N129" i="5"/>
  <c r="N130" i="5"/>
  <c r="N132" i="5"/>
  <c r="N133" i="5"/>
  <c r="N135" i="5"/>
  <c r="N137" i="5"/>
  <c r="N139" i="5"/>
  <c r="N141" i="5"/>
  <c r="N142" i="5"/>
  <c r="N143" i="5"/>
  <c r="N144" i="5"/>
  <c r="N145" i="5"/>
  <c r="N148" i="5"/>
  <c r="N151" i="5"/>
  <c r="N152" i="5"/>
  <c r="N155" i="5"/>
  <c r="N158" i="5"/>
  <c r="N162" i="5"/>
  <c r="N163" i="5"/>
  <c r="N164" i="5"/>
  <c r="N165" i="5"/>
  <c r="N166" i="5"/>
  <c r="N167" i="5"/>
  <c r="N168" i="5"/>
  <c r="N171" i="5"/>
  <c r="N172" i="5"/>
  <c r="N174" i="5"/>
  <c r="N176" i="5"/>
  <c r="N177" i="5"/>
  <c r="N180" i="5"/>
  <c r="N183" i="5"/>
  <c r="N184" i="5"/>
  <c r="N189" i="5"/>
  <c r="N191" i="5"/>
  <c r="N192" i="5"/>
  <c r="N193" i="5"/>
  <c r="N194" i="5"/>
  <c r="N197" i="5"/>
  <c r="N199" i="5"/>
  <c r="N203" i="5"/>
  <c r="N204" i="5"/>
  <c r="N207" i="5"/>
  <c r="N210" i="5"/>
  <c r="N213" i="5"/>
  <c r="N214" i="5"/>
  <c r="N215" i="5"/>
  <c r="N218" i="5"/>
  <c r="N220" i="5"/>
  <c r="N223" i="5"/>
  <c r="N225" i="5"/>
  <c r="N227" i="5"/>
  <c r="N229" i="5"/>
  <c r="N231" i="5"/>
  <c r="N235" i="5"/>
  <c r="N238" i="5"/>
  <c r="N239" i="5"/>
  <c r="N244" i="5"/>
  <c r="N245" i="5"/>
  <c r="N248" i="5"/>
  <c r="N249" i="5"/>
  <c r="N250" i="5"/>
  <c r="N257" i="5"/>
  <c r="N259" i="5"/>
  <c r="N262" i="5"/>
  <c r="N263" i="5"/>
  <c r="N264" i="5"/>
  <c r="N265" i="5"/>
  <c r="N270" i="5"/>
  <c r="N271" i="5"/>
  <c r="N272" i="5"/>
  <c r="N275" i="5"/>
  <c r="N276" i="5"/>
  <c r="N277" i="5"/>
  <c r="N278" i="5"/>
  <c r="N279" i="5"/>
  <c r="N280" i="5"/>
  <c r="N281" i="5"/>
  <c r="N282" i="5"/>
  <c r="N283" i="5"/>
  <c r="N288" i="5"/>
  <c r="N290" i="5"/>
  <c r="N300" i="5"/>
  <c r="N301" i="5"/>
  <c r="N303" i="5"/>
  <c r="N304" i="5"/>
  <c r="N305" i="5"/>
  <c r="N308" i="5"/>
  <c r="N311" i="5"/>
  <c r="N312" i="5"/>
  <c r="N315" i="5"/>
  <c r="N316" i="5"/>
  <c r="N317" i="5"/>
  <c r="N319" i="5"/>
  <c r="N320" i="5"/>
  <c r="N322" i="5"/>
  <c r="N323" i="5"/>
  <c r="N325" i="5"/>
  <c r="N328" i="5"/>
  <c r="N333" i="5"/>
  <c r="N336" i="5"/>
  <c r="N337" i="5"/>
  <c r="N338" i="5"/>
  <c r="N339" i="5"/>
  <c r="N340" i="5"/>
  <c r="N345" i="5"/>
  <c r="N346" i="5"/>
  <c r="N347" i="5"/>
  <c r="N348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D14" i="5"/>
  <c r="D16" i="5"/>
  <c r="D19" i="5"/>
  <c r="D22" i="5"/>
  <c r="D23" i="5"/>
  <c r="D26" i="5"/>
  <c r="D27" i="5"/>
  <c r="D28" i="5"/>
  <c r="D29" i="5"/>
  <c r="D30" i="5"/>
  <c r="D33" i="5"/>
  <c r="D34" i="5"/>
  <c r="D35" i="5"/>
  <c r="D36" i="5"/>
  <c r="D38" i="5"/>
  <c r="D39" i="5"/>
  <c r="D40" i="5"/>
  <c r="D43" i="5"/>
  <c r="D44" i="5"/>
  <c r="D45" i="5"/>
  <c r="D46" i="5"/>
  <c r="D50" i="5"/>
  <c r="D52" i="5"/>
  <c r="D54" i="5"/>
  <c r="D55" i="5"/>
  <c r="D56" i="5"/>
  <c r="D60" i="5"/>
  <c r="D62" i="5"/>
  <c r="D64" i="5"/>
  <c r="D67" i="5"/>
  <c r="D69" i="5"/>
  <c r="D70" i="5"/>
  <c r="D72" i="5"/>
  <c r="D74" i="5"/>
  <c r="D76" i="5"/>
  <c r="D79" i="5"/>
  <c r="D82" i="5"/>
  <c r="D83" i="5"/>
  <c r="D87" i="5"/>
  <c r="D88" i="5"/>
  <c r="D89" i="5"/>
  <c r="D94" i="5"/>
  <c r="D96" i="5"/>
  <c r="D97" i="5"/>
  <c r="D98" i="5"/>
  <c r="D101" i="5"/>
  <c r="D104" i="5"/>
  <c r="D106" i="5"/>
  <c r="D108" i="5"/>
  <c r="D113" i="5"/>
  <c r="D116" i="5"/>
  <c r="D117" i="5"/>
  <c r="D118" i="5"/>
  <c r="D120" i="5"/>
  <c r="D121" i="5"/>
  <c r="D122" i="5"/>
  <c r="D123" i="5"/>
  <c r="D124" i="5"/>
  <c r="D125" i="5"/>
  <c r="D128" i="5"/>
  <c r="D129" i="5"/>
  <c r="D130" i="5"/>
  <c r="D132" i="5"/>
  <c r="D133" i="5"/>
  <c r="D135" i="5"/>
  <c r="D137" i="5"/>
  <c r="D139" i="5"/>
  <c r="D141" i="5"/>
  <c r="D142" i="5"/>
  <c r="D143" i="5"/>
  <c r="D144" i="5"/>
  <c r="D145" i="5"/>
  <c r="D148" i="5"/>
  <c r="D151" i="5"/>
  <c r="D152" i="5"/>
  <c r="D155" i="5"/>
  <c r="D158" i="5"/>
  <c r="D162" i="5"/>
  <c r="D163" i="5"/>
  <c r="D164" i="5"/>
  <c r="D165" i="5"/>
  <c r="D166" i="5"/>
  <c r="D167" i="5"/>
  <c r="D168" i="5"/>
  <c r="D171" i="5"/>
  <c r="D172" i="5"/>
  <c r="D174" i="5"/>
  <c r="D176" i="5"/>
  <c r="D177" i="5"/>
  <c r="D180" i="5"/>
  <c r="D183" i="5"/>
  <c r="D184" i="5"/>
  <c r="D189" i="5"/>
  <c r="D191" i="5"/>
  <c r="D192" i="5"/>
  <c r="D193" i="5"/>
  <c r="D194" i="5"/>
  <c r="D197" i="5"/>
  <c r="D199" i="5"/>
  <c r="D203" i="5"/>
  <c r="D204" i="5"/>
  <c r="D207" i="5"/>
  <c r="D210" i="5"/>
  <c r="D213" i="5"/>
  <c r="D214" i="5"/>
  <c r="D215" i="5"/>
  <c r="D218" i="5"/>
  <c r="D220" i="5"/>
  <c r="D223" i="5"/>
  <c r="D225" i="5"/>
  <c r="D227" i="5"/>
  <c r="D229" i="5"/>
  <c r="D231" i="5"/>
  <c r="D235" i="5"/>
  <c r="D238" i="5"/>
  <c r="D239" i="5"/>
  <c r="D244" i="5"/>
  <c r="D245" i="5"/>
  <c r="D248" i="5"/>
  <c r="D249" i="5"/>
  <c r="D250" i="5"/>
  <c r="D257" i="5"/>
  <c r="D259" i="5"/>
  <c r="D262" i="5"/>
  <c r="D263" i="5"/>
  <c r="D264" i="5"/>
  <c r="D265" i="5"/>
  <c r="D270" i="5"/>
  <c r="D271" i="5"/>
  <c r="D272" i="5"/>
  <c r="D275" i="5"/>
  <c r="D276" i="5"/>
  <c r="D277" i="5"/>
  <c r="D278" i="5"/>
  <c r="D279" i="5"/>
  <c r="D280" i="5"/>
  <c r="D281" i="5"/>
  <c r="D282" i="5"/>
  <c r="D283" i="5"/>
  <c r="D288" i="5"/>
  <c r="D290" i="5"/>
  <c r="D300" i="5"/>
  <c r="D301" i="5"/>
  <c r="D303" i="5"/>
  <c r="D304" i="5"/>
  <c r="D305" i="5"/>
  <c r="D308" i="5"/>
  <c r="D311" i="5"/>
  <c r="D312" i="5"/>
  <c r="D315" i="5"/>
  <c r="D316" i="5"/>
  <c r="D317" i="5"/>
  <c r="D319" i="5"/>
  <c r="D320" i="5"/>
  <c r="D322" i="5"/>
  <c r="D323" i="5"/>
  <c r="D325" i="5"/>
  <c r="D328" i="5"/>
  <c r="D333" i="5"/>
  <c r="D336" i="5"/>
  <c r="D337" i="5"/>
  <c r="D338" i="5"/>
  <c r="D339" i="5"/>
  <c r="D340" i="5"/>
  <c r="D345" i="5"/>
  <c r="D346" i="5"/>
  <c r="D347" i="5"/>
  <c r="D348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Y345" i="1" l="1"/>
  <c r="M65" i="18"/>
  <c r="S65" i="18"/>
  <c r="N12" i="5" s="1"/>
  <c r="O184" i="18"/>
  <c r="Q184" i="18"/>
  <c r="K184" i="18"/>
  <c r="I184" i="18"/>
  <c r="M35" i="18"/>
  <c r="M57" i="18"/>
  <c r="D208" i="5" s="1"/>
  <c r="S35" i="18"/>
  <c r="S57" i="18"/>
  <c r="N208" i="5" s="1"/>
  <c r="S166" i="18"/>
  <c r="M166" i="18"/>
  <c r="S48" i="18"/>
  <c r="M48" i="18"/>
  <c r="S11" i="18"/>
  <c r="N212" i="5" s="1"/>
  <c r="M11" i="18"/>
  <c r="D212" i="5" s="1"/>
  <c r="S50" i="18"/>
  <c r="N49" i="5" s="1"/>
  <c r="M50" i="18"/>
  <c r="D49" i="5" s="1"/>
  <c r="S101" i="18"/>
  <c r="N205" i="5" s="1"/>
  <c r="M101" i="18"/>
  <c r="D205" i="5" s="1"/>
  <c r="S30" i="18"/>
  <c r="N299" i="5" s="1"/>
  <c r="M30" i="18"/>
  <c r="D299" i="5" s="1"/>
  <c r="S96" i="18"/>
  <c r="N110" i="5" s="1"/>
  <c r="M96" i="18"/>
  <c r="D110" i="5" s="1"/>
  <c r="S141" i="18"/>
  <c r="N190" i="5" s="1"/>
  <c r="M141" i="18"/>
  <c r="D190" i="5" s="1"/>
  <c r="S107" i="18"/>
  <c r="N160" i="5" s="1"/>
  <c r="M107" i="18"/>
  <c r="D160" i="5" s="1"/>
  <c r="S68" i="18"/>
  <c r="N342" i="5" s="1"/>
  <c r="M68" i="18"/>
  <c r="D342" i="5" s="1"/>
  <c r="S183" i="18"/>
  <c r="N185" i="5" s="1"/>
  <c r="M183" i="18"/>
  <c r="D185" i="5" s="1"/>
  <c r="S58" i="18"/>
  <c r="N31" i="5" s="1"/>
  <c r="M58" i="18"/>
  <c r="D31" i="5" s="1"/>
  <c r="S87" i="18"/>
  <c r="N107" i="5" s="1"/>
  <c r="M87" i="18"/>
  <c r="D107" i="5" s="1"/>
  <c r="S108" i="18"/>
  <c r="N114" i="5" s="1"/>
  <c r="M108" i="18"/>
  <c r="D114" i="5" s="1"/>
  <c r="S93" i="18"/>
  <c r="N63" i="5" s="1"/>
  <c r="M93" i="18"/>
  <c r="D63" i="5" s="1"/>
  <c r="S16" i="18"/>
  <c r="M16" i="18"/>
  <c r="S140" i="18"/>
  <c r="N251" i="5" s="1"/>
  <c r="M140" i="18"/>
  <c r="D251" i="5" s="1"/>
  <c r="S110" i="18"/>
  <c r="N261" i="5" s="1"/>
  <c r="M110" i="18"/>
  <c r="D261" i="5" s="1"/>
  <c r="S36" i="18"/>
  <c r="N293" i="5" s="1"/>
  <c r="M36" i="18"/>
  <c r="D293" i="5" s="1"/>
  <c r="S168" i="18"/>
  <c r="N153" i="5" s="1"/>
  <c r="M168" i="18"/>
  <c r="D153" i="5" s="1"/>
  <c r="S10" i="18"/>
  <c r="N140" i="5" s="1"/>
  <c r="M10" i="18"/>
  <c r="D140" i="5" s="1"/>
  <c r="S39" i="18"/>
  <c r="N246" i="5" s="1"/>
  <c r="M39" i="18"/>
  <c r="D246" i="5" s="1"/>
  <c r="S52" i="18"/>
  <c r="N334" i="5" s="1"/>
  <c r="M52" i="18"/>
  <c r="D334" i="5" s="1"/>
  <c r="S162" i="18"/>
  <c r="N198" i="5" s="1"/>
  <c r="M162" i="18"/>
  <c r="D198" i="5" s="1"/>
  <c r="S120" i="18"/>
  <c r="N217" i="5" s="1"/>
  <c r="M120" i="18"/>
  <c r="D217" i="5" s="1"/>
  <c r="S148" i="18"/>
  <c r="N241" i="5" s="1"/>
  <c r="M148" i="18"/>
  <c r="D241" i="5" s="1"/>
  <c r="S157" i="18"/>
  <c r="N41" i="5" s="1"/>
  <c r="M157" i="18"/>
  <c r="D41" i="5" s="1"/>
  <c r="S56" i="18"/>
  <c r="N146" i="5" s="1"/>
  <c r="M56" i="18"/>
  <c r="D146" i="5" s="1"/>
  <c r="S138" i="18"/>
  <c r="N127" i="5" s="1"/>
  <c r="M138" i="18"/>
  <c r="D127" i="5" s="1"/>
  <c r="S86" i="18"/>
  <c r="N287" i="5" s="1"/>
  <c r="M86" i="18"/>
  <c r="D287" i="5" s="1"/>
  <c r="S94" i="18"/>
  <c r="N327" i="5" s="1"/>
  <c r="M94" i="18"/>
  <c r="D327" i="5" s="1"/>
  <c r="S82" i="18"/>
  <c r="N136" i="5" s="1"/>
  <c r="M82" i="18"/>
  <c r="D136" i="5" s="1"/>
  <c r="S176" i="18"/>
  <c r="N47" i="5" s="1"/>
  <c r="M176" i="18"/>
  <c r="D47" i="5" s="1"/>
  <c r="S103" i="18"/>
  <c r="N111" i="5" s="1"/>
  <c r="M103" i="18"/>
  <c r="D111" i="5" s="1"/>
  <c r="S20" i="18"/>
  <c r="N100" i="5" s="1"/>
  <c r="M20" i="18"/>
  <c r="D100" i="5" s="1"/>
  <c r="S104" i="18"/>
  <c r="N240" i="5" s="1"/>
  <c r="M104" i="18"/>
  <c r="D240" i="5" s="1"/>
  <c r="S106" i="18"/>
  <c r="N285" i="5" s="1"/>
  <c r="M106" i="18"/>
  <c r="D285" i="5" s="1"/>
  <c r="S81" i="18"/>
  <c r="N219" i="5" s="1"/>
  <c r="M81" i="18"/>
  <c r="D219" i="5" s="1"/>
  <c r="S137" i="18"/>
  <c r="N222" i="5" s="1"/>
  <c r="M137" i="18"/>
  <c r="D222" i="5" s="1"/>
  <c r="S136" i="18"/>
  <c r="N173" i="5" s="1"/>
  <c r="M136" i="18"/>
  <c r="D173" i="5" s="1"/>
  <c r="S134" i="18"/>
  <c r="N169" i="5" s="1"/>
  <c r="M134" i="18"/>
  <c r="D169" i="5" s="1"/>
  <c r="S149" i="18"/>
  <c r="N65" i="5" s="1"/>
  <c r="M149" i="18"/>
  <c r="D65" i="5" s="1"/>
  <c r="S51" i="18"/>
  <c r="N181" i="5" s="1"/>
  <c r="M51" i="18"/>
  <c r="D181" i="5" s="1"/>
  <c r="S90" i="18"/>
  <c r="N157" i="5" s="1"/>
  <c r="M90" i="18"/>
  <c r="D157" i="5" s="1"/>
  <c r="S80" i="18"/>
  <c r="N330" i="5" s="1"/>
  <c r="M80" i="18"/>
  <c r="D330" i="5" s="1"/>
  <c r="S113" i="18"/>
  <c r="N268" i="5" s="1"/>
  <c r="M113" i="18"/>
  <c r="D268" i="5" s="1"/>
  <c r="S84" i="18"/>
  <c r="N51" i="5" s="1"/>
  <c r="M84" i="18"/>
  <c r="D51" i="5" s="1"/>
  <c r="S151" i="18"/>
  <c r="N21" i="5" s="1"/>
  <c r="M151" i="18"/>
  <c r="D21" i="5" s="1"/>
  <c r="S169" i="18"/>
  <c r="N201" i="5" s="1"/>
  <c r="M169" i="18"/>
  <c r="D201" i="5" s="1"/>
  <c r="S121" i="18"/>
  <c r="N15" i="5" s="1"/>
  <c r="M121" i="18"/>
  <c r="D15" i="5" s="1"/>
  <c r="S76" i="18"/>
  <c r="N297" i="5" s="1"/>
  <c r="M76" i="18"/>
  <c r="D297" i="5" s="1"/>
  <c r="S155" i="18"/>
  <c r="N329" i="5" s="1"/>
  <c r="M155" i="18"/>
  <c r="D329" i="5" s="1"/>
  <c r="S55" i="18"/>
  <c r="N102" i="5" s="1"/>
  <c r="M55" i="18"/>
  <c r="D102" i="5" s="1"/>
  <c r="S85" i="18"/>
  <c r="N71" i="5" s="1"/>
  <c r="M85" i="18"/>
  <c r="D71" i="5" s="1"/>
  <c r="S89" i="18"/>
  <c r="N332" i="5" s="1"/>
  <c r="M89" i="18"/>
  <c r="D332" i="5" s="1"/>
  <c r="S91" i="18"/>
  <c r="N321" i="5" s="1"/>
  <c r="M91" i="18"/>
  <c r="D321" i="5" s="1"/>
  <c r="S79" i="18"/>
  <c r="N86" i="5" s="1"/>
  <c r="M79" i="18"/>
  <c r="D86" i="5" s="1"/>
  <c r="S17" i="18"/>
  <c r="N78" i="5" s="1"/>
  <c r="M17" i="18"/>
  <c r="D78" i="5" s="1"/>
  <c r="S165" i="18"/>
  <c r="N24" i="5" s="1"/>
  <c r="M165" i="18"/>
  <c r="D24" i="5" s="1"/>
  <c r="S156" i="18"/>
  <c r="N126" i="5" s="1"/>
  <c r="M156" i="18"/>
  <c r="D126" i="5" s="1"/>
  <c r="S98" i="18"/>
  <c r="N236" i="5" s="1"/>
  <c r="M98" i="18"/>
  <c r="D236" i="5" s="1"/>
  <c r="S64" i="18"/>
  <c r="N170" i="5" s="1"/>
  <c r="M64" i="18"/>
  <c r="D170" i="5" s="1"/>
  <c r="S15" i="18"/>
  <c r="N150" i="5" s="1"/>
  <c r="M15" i="18"/>
  <c r="D150" i="5" s="1"/>
  <c r="S119" i="18"/>
  <c r="N175" i="5" s="1"/>
  <c r="M119" i="18"/>
  <c r="D175" i="5" s="1"/>
  <c r="S23" i="18"/>
  <c r="N149" i="5" s="1"/>
  <c r="M23" i="18"/>
  <c r="D149" i="5" s="1"/>
  <c r="S144" i="18"/>
  <c r="N147" i="5" s="1"/>
  <c r="M144" i="18"/>
  <c r="D147" i="5" s="1"/>
  <c r="S38" i="18"/>
  <c r="N73" i="5" s="1"/>
  <c r="M38" i="18"/>
  <c r="D73" i="5" s="1"/>
  <c r="S31" i="18"/>
  <c r="N349" i="5" s="1"/>
  <c r="M31" i="18"/>
  <c r="D349" i="5" s="1"/>
  <c r="S150" i="18"/>
  <c r="N313" i="5" s="1"/>
  <c r="M150" i="18"/>
  <c r="D313" i="5" s="1"/>
  <c r="S72" i="18"/>
  <c r="N196" i="5" s="1"/>
  <c r="M72" i="18"/>
  <c r="D196" i="5" s="1"/>
  <c r="S175" i="18"/>
  <c r="N131" i="5" s="1"/>
  <c r="M175" i="18"/>
  <c r="D131" i="5" s="1"/>
  <c r="S170" i="18"/>
  <c r="N234" i="5" s="1"/>
  <c r="M170" i="18"/>
  <c r="D234" i="5" s="1"/>
  <c r="S63" i="18"/>
  <c r="N307" i="5" s="1"/>
  <c r="M63" i="18"/>
  <c r="D307" i="5" s="1"/>
  <c r="S92" i="18"/>
  <c r="N182" i="5" s="1"/>
  <c r="M92" i="18"/>
  <c r="D182" i="5" s="1"/>
  <c r="S19" i="18"/>
  <c r="N295" i="5" s="1"/>
  <c r="M19" i="18"/>
  <c r="D295" i="5" s="1"/>
  <c r="S118" i="18"/>
  <c r="N59" i="5" s="1"/>
  <c r="M118" i="18"/>
  <c r="D59" i="5" s="1"/>
  <c r="S128" i="18"/>
  <c r="N237" i="5" s="1"/>
  <c r="M128" i="18"/>
  <c r="D237" i="5" s="1"/>
  <c r="S102" i="18"/>
  <c r="N232" i="5" s="1"/>
  <c r="M102" i="18"/>
  <c r="D232" i="5" s="1"/>
  <c r="S123" i="18"/>
  <c r="N255" i="5" s="1"/>
  <c r="M123" i="18"/>
  <c r="D255" i="5" s="1"/>
  <c r="S100" i="18"/>
  <c r="N48" i="5" s="1"/>
  <c r="M100" i="18"/>
  <c r="D48" i="5" s="1"/>
  <c r="S66" i="18"/>
  <c r="N188" i="5" s="1"/>
  <c r="M66" i="18"/>
  <c r="D188" i="5" s="1"/>
  <c r="S153" i="18"/>
  <c r="N200" i="5" s="1"/>
  <c r="M153" i="18"/>
  <c r="D200" i="5" s="1"/>
  <c r="S74" i="18"/>
  <c r="N331" i="5" s="1"/>
  <c r="M74" i="18"/>
  <c r="D331" i="5" s="1"/>
  <c r="S129" i="18"/>
  <c r="N256" i="5" s="1"/>
  <c r="M129" i="18"/>
  <c r="D256" i="5" s="1"/>
  <c r="S21" i="18"/>
  <c r="N224" i="5" s="1"/>
  <c r="M21" i="18"/>
  <c r="D224" i="5" s="1"/>
  <c r="S130" i="18"/>
  <c r="N75" i="5" s="1"/>
  <c r="M130" i="18"/>
  <c r="D75" i="5" s="1"/>
  <c r="S180" i="18"/>
  <c r="N42" i="5" s="1"/>
  <c r="M180" i="18"/>
  <c r="D42" i="5" s="1"/>
  <c r="S164" i="18"/>
  <c r="N161" i="5" s="1"/>
  <c r="M164" i="18"/>
  <c r="D161" i="5" s="1"/>
  <c r="S145" i="18"/>
  <c r="N77" i="5" s="1"/>
  <c r="M145" i="18"/>
  <c r="D77" i="5" s="1"/>
  <c r="S67" i="18"/>
  <c r="N81" i="5" s="1"/>
  <c r="M67" i="18"/>
  <c r="D81" i="5" s="1"/>
  <c r="S146" i="18"/>
  <c r="N309" i="5" s="1"/>
  <c r="M146" i="18"/>
  <c r="D309" i="5" s="1"/>
  <c r="S142" i="18"/>
  <c r="N260" i="5" s="1"/>
  <c r="M142" i="18"/>
  <c r="D260" i="5" s="1"/>
  <c r="S9" i="18"/>
  <c r="N226" i="5" s="1"/>
  <c r="M9" i="18"/>
  <c r="D226" i="5" s="1"/>
  <c r="S62" i="18"/>
  <c r="N284" i="5" s="1"/>
  <c r="M62" i="18"/>
  <c r="D284" i="5" s="1"/>
  <c r="S22" i="18"/>
  <c r="N109" i="5" s="1"/>
  <c r="M22" i="18"/>
  <c r="D109" i="5" s="1"/>
  <c r="S45" i="18"/>
  <c r="N242" i="5" s="1"/>
  <c r="M45" i="18"/>
  <c r="D242" i="5" s="1"/>
  <c r="S115" i="18"/>
  <c r="N343" i="5" s="1"/>
  <c r="M115" i="18"/>
  <c r="D343" i="5" s="1"/>
  <c r="S59" i="18"/>
  <c r="N306" i="5" s="1"/>
  <c r="M59" i="18"/>
  <c r="D306" i="5" s="1"/>
  <c r="S172" i="18"/>
  <c r="N84" i="5" s="1"/>
  <c r="M172" i="18"/>
  <c r="D84" i="5" s="1"/>
  <c r="S78" i="18"/>
  <c r="N156" i="5" s="1"/>
  <c r="M78" i="18"/>
  <c r="D156" i="5" s="1"/>
  <c r="S42" i="18"/>
  <c r="N291" i="5" s="1"/>
  <c r="M42" i="18"/>
  <c r="D291" i="5" s="1"/>
  <c r="S95" i="18"/>
  <c r="N187" i="5" s="1"/>
  <c r="M95" i="18"/>
  <c r="D187" i="5" s="1"/>
  <c r="S26" i="18"/>
  <c r="N294" i="5" s="1"/>
  <c r="M26" i="18"/>
  <c r="D294" i="5" s="1"/>
  <c r="S32" i="18"/>
  <c r="N112" i="5" s="1"/>
  <c r="M32" i="18"/>
  <c r="D112" i="5" s="1"/>
  <c r="S75" i="18"/>
  <c r="N269" i="5" s="1"/>
  <c r="M75" i="18"/>
  <c r="D269" i="5" s="1"/>
  <c r="S159" i="18"/>
  <c r="N80" i="5" s="1"/>
  <c r="M159" i="18"/>
  <c r="D80" i="5" s="1"/>
  <c r="S132" i="18"/>
  <c r="N253" i="5" s="1"/>
  <c r="M132" i="18"/>
  <c r="D253" i="5" s="1"/>
  <c r="S143" i="18"/>
  <c r="N25" i="5" s="1"/>
  <c r="M143" i="18"/>
  <c r="D25" i="5" s="1"/>
  <c r="S161" i="18"/>
  <c r="N154" i="5" s="1"/>
  <c r="M161" i="18"/>
  <c r="D154" i="5" s="1"/>
  <c r="S133" i="18"/>
  <c r="N93" i="5" s="1"/>
  <c r="M133" i="18"/>
  <c r="D93" i="5" s="1"/>
  <c r="S179" i="18"/>
  <c r="N252" i="5" s="1"/>
  <c r="M179" i="18"/>
  <c r="D252" i="5" s="1"/>
  <c r="S73" i="18"/>
  <c r="N17" i="5" s="1"/>
  <c r="M73" i="18"/>
  <c r="D17" i="5" s="1"/>
  <c r="S116" i="18"/>
  <c r="N335" i="5" s="1"/>
  <c r="M116" i="18"/>
  <c r="D335" i="5" s="1"/>
  <c r="S46" i="18"/>
  <c r="N103" i="5" s="1"/>
  <c r="M46" i="18"/>
  <c r="D103" i="5" s="1"/>
  <c r="S109" i="18"/>
  <c r="N11" i="5" s="1"/>
  <c r="M109" i="18"/>
  <c r="D11" i="5" s="1"/>
  <c r="S77" i="18"/>
  <c r="N58" i="5" s="1"/>
  <c r="M77" i="18"/>
  <c r="D58" i="5" s="1"/>
  <c r="S126" i="18"/>
  <c r="N85" i="5" s="1"/>
  <c r="M126" i="18"/>
  <c r="D85" i="5" s="1"/>
  <c r="S117" i="18"/>
  <c r="N159" i="5" s="1"/>
  <c r="M117" i="18"/>
  <c r="D159" i="5" s="1"/>
  <c r="S37" i="18"/>
  <c r="N273" i="5" s="1"/>
  <c r="M37" i="18"/>
  <c r="D273" i="5" s="1"/>
  <c r="S24" i="18"/>
  <c r="N57" i="5" s="1"/>
  <c r="M24" i="18"/>
  <c r="D57" i="5" s="1"/>
  <c r="S83" i="18"/>
  <c r="N195" i="5" s="1"/>
  <c r="M83" i="18"/>
  <c r="D195" i="5" s="1"/>
  <c r="S160" i="18"/>
  <c r="N286" i="5" s="1"/>
  <c r="M160" i="18"/>
  <c r="D286" i="5" s="1"/>
  <c r="S112" i="18"/>
  <c r="N254" i="5" s="1"/>
  <c r="M112" i="18"/>
  <c r="D254" i="5" s="1"/>
  <c r="S28" i="18"/>
  <c r="N95" i="5" s="1"/>
  <c r="M28" i="18"/>
  <c r="D95" i="5" s="1"/>
  <c r="S61" i="18"/>
  <c r="N230" i="5" s="1"/>
  <c r="M61" i="18"/>
  <c r="D230" i="5" s="1"/>
  <c r="S13" i="18"/>
  <c r="N310" i="5" s="1"/>
  <c r="M13" i="18"/>
  <c r="D310" i="5" s="1"/>
  <c r="S163" i="18"/>
  <c r="N233" i="5" s="1"/>
  <c r="M163" i="18"/>
  <c r="D233" i="5" s="1"/>
  <c r="S152" i="18"/>
  <c r="N292" i="5" s="1"/>
  <c r="M152" i="18"/>
  <c r="D292" i="5" s="1"/>
  <c r="S54" i="18"/>
  <c r="N202" i="5" s="1"/>
  <c r="M54" i="18"/>
  <c r="D202" i="5" s="1"/>
  <c r="S114" i="18"/>
  <c r="N274" i="5" s="1"/>
  <c r="M114" i="18"/>
  <c r="D274" i="5" s="1"/>
  <c r="S178" i="18"/>
  <c r="N266" i="5" s="1"/>
  <c r="M178" i="18"/>
  <c r="D266" i="5" s="1"/>
  <c r="S29" i="18"/>
  <c r="N211" i="5" s="1"/>
  <c r="M29" i="18"/>
  <c r="D211" i="5" s="1"/>
  <c r="S97" i="18"/>
  <c r="N216" i="5" s="1"/>
  <c r="M97" i="18"/>
  <c r="D216" i="5" s="1"/>
  <c r="S99" i="18"/>
  <c r="N344" i="5" s="1"/>
  <c r="M99" i="18"/>
  <c r="D344" i="5" s="1"/>
  <c r="S33" i="18"/>
  <c r="N296" i="5" s="1"/>
  <c r="M33" i="18"/>
  <c r="D296" i="5" s="1"/>
  <c r="S53" i="18"/>
  <c r="N18" i="5" s="1"/>
  <c r="M53" i="18"/>
  <c r="D18" i="5" s="1"/>
  <c r="S177" i="18"/>
  <c r="N105" i="5" s="1"/>
  <c r="M177" i="18"/>
  <c r="D105" i="5" s="1"/>
  <c r="S105" i="18"/>
  <c r="N209" i="5" s="1"/>
  <c r="M105" i="18"/>
  <c r="D209" i="5" s="1"/>
  <c r="S14" i="18"/>
  <c r="N243" i="5" s="1"/>
  <c r="M14" i="18"/>
  <c r="D243" i="5" s="1"/>
  <c r="S139" i="18"/>
  <c r="N68" i="5" s="1"/>
  <c r="M139" i="18"/>
  <c r="D68" i="5" s="1"/>
  <c r="S34" i="18"/>
  <c r="N302" i="5" s="1"/>
  <c r="M34" i="18"/>
  <c r="S154" i="18"/>
  <c r="N324" i="5" s="1"/>
  <c r="M154" i="18"/>
  <c r="D324" i="5" s="1"/>
  <c r="S40" i="18"/>
  <c r="N90" i="5" s="1"/>
  <c r="M40" i="18"/>
  <c r="D90" i="5" s="1"/>
  <c r="S181" i="18"/>
  <c r="N66" i="5" s="1"/>
  <c r="M181" i="18"/>
  <c r="D66" i="5" s="1"/>
  <c r="S131" i="18"/>
  <c r="N20" i="5" s="1"/>
  <c r="M131" i="18"/>
  <c r="D20" i="5" s="1"/>
  <c r="S49" i="18"/>
  <c r="M49" i="18"/>
  <c r="D37" i="5" s="1"/>
  <c r="S111" i="18"/>
  <c r="N61" i="5" s="1"/>
  <c r="M111" i="18"/>
  <c r="D61" i="5" s="1"/>
  <c r="S25" i="18"/>
  <c r="N91" i="5" s="1"/>
  <c r="M25" i="18"/>
  <c r="D91" i="5" s="1"/>
  <c r="S69" i="18"/>
  <c r="N298" i="5" s="1"/>
  <c r="M69" i="18"/>
  <c r="D298" i="5" s="1"/>
  <c r="S71" i="18"/>
  <c r="N134" i="5" s="1"/>
  <c r="M71" i="18"/>
  <c r="D134" i="5" s="1"/>
  <c r="S88" i="18"/>
  <c r="N53" i="5" s="1"/>
  <c r="M88" i="18"/>
  <c r="D53" i="5" s="1"/>
  <c r="S41" i="18"/>
  <c r="N119" i="5" s="1"/>
  <c r="M41" i="18"/>
  <c r="D119" i="5" s="1"/>
  <c r="S43" i="18"/>
  <c r="N314" i="5" s="1"/>
  <c r="M43" i="18"/>
  <c r="D314" i="5" s="1"/>
  <c r="S12" i="18"/>
  <c r="N221" i="5" s="1"/>
  <c r="M12" i="18"/>
  <c r="D221" i="5" s="1"/>
  <c r="S44" i="18"/>
  <c r="N179" i="5" s="1"/>
  <c r="M44" i="18"/>
  <c r="D179" i="5" s="1"/>
  <c r="S174" i="18"/>
  <c r="N178" i="5" s="1"/>
  <c r="M174" i="18"/>
  <c r="D178" i="5" s="1"/>
  <c r="S60" i="18"/>
  <c r="N247" i="5" s="1"/>
  <c r="M60" i="18"/>
  <c r="D247" i="5" s="1"/>
  <c r="S135" i="18"/>
  <c r="N206" i="5" s="1"/>
  <c r="M135" i="18"/>
  <c r="D206" i="5" s="1"/>
  <c r="S124" i="18"/>
  <c r="N99" i="5" s="1"/>
  <c r="M124" i="18"/>
  <c r="D99" i="5" s="1"/>
  <c r="S127" i="18"/>
  <c r="N32" i="5" s="1"/>
  <c r="M127" i="18"/>
  <c r="D32" i="5" s="1"/>
  <c r="S47" i="18"/>
  <c r="N326" i="5" s="1"/>
  <c r="M47" i="18"/>
  <c r="D326" i="5" s="1"/>
  <c r="S27" i="18"/>
  <c r="N186" i="5" s="1"/>
  <c r="M27" i="18"/>
  <c r="D186" i="5" s="1"/>
  <c r="S182" i="18"/>
  <c r="N92" i="5" s="1"/>
  <c r="M182" i="18"/>
  <c r="D92" i="5" s="1"/>
  <c r="S125" i="18"/>
  <c r="N13" i="5" s="1"/>
  <c r="M125" i="18"/>
  <c r="D13" i="5" s="1"/>
  <c r="S171" i="18"/>
  <c r="N267" i="5" s="1"/>
  <c r="M171" i="18"/>
  <c r="D267" i="5" s="1"/>
  <c r="S158" i="18"/>
  <c r="N138" i="5" s="1"/>
  <c r="M158" i="18"/>
  <c r="D138" i="5" s="1"/>
  <c r="S70" i="18"/>
  <c r="N115" i="5" s="1"/>
  <c r="M70" i="18"/>
  <c r="D115" i="5" s="1"/>
  <c r="S18" i="18"/>
  <c r="N341" i="5" s="1"/>
  <c r="M18" i="18"/>
  <c r="D341" i="5" s="1"/>
  <c r="S173" i="18"/>
  <c r="N228" i="5" s="1"/>
  <c r="M173" i="18"/>
  <c r="D228" i="5" s="1"/>
  <c r="S122" i="18"/>
  <c r="N258" i="5" s="1"/>
  <c r="M122" i="18"/>
  <c r="D258" i="5" s="1"/>
  <c r="S147" i="18"/>
  <c r="N318" i="5" s="1"/>
  <c r="M147" i="18"/>
  <c r="D318" i="5" s="1"/>
  <c r="S167" i="18"/>
  <c r="M167" i="18"/>
  <c r="D289" i="5" s="1"/>
  <c r="N289" i="5" l="1"/>
  <c r="N37" i="5"/>
  <c r="D302" i="5"/>
  <c r="M184" i="18"/>
  <c r="D12" i="5"/>
  <c r="D374" i="5" s="1"/>
  <c r="I340" i="1"/>
  <c r="AC340" i="1"/>
  <c r="M340" i="1"/>
  <c r="I8" i="15"/>
  <c r="I158" i="15"/>
  <c r="I161" i="15"/>
  <c r="I350" i="15"/>
  <c r="I284" i="15"/>
  <c r="I355" i="15"/>
  <c r="I356" i="15"/>
  <c r="I51" i="15"/>
  <c r="I353" i="15"/>
  <c r="I364" i="15"/>
  <c r="Q364" i="15"/>
  <c r="J364" i="5"/>
  <c r="L364" i="5" s="1"/>
  <c r="Q342" i="14"/>
  <c r="I342" i="14"/>
  <c r="Q184" i="15" l="1"/>
  <c r="I184" i="15"/>
  <c r="E365" i="15"/>
  <c r="G365" i="15"/>
  <c r="O365" i="15"/>
  <c r="M365" i="15"/>
  <c r="J38" i="5"/>
  <c r="L38" i="5" s="1"/>
  <c r="I12" i="2"/>
  <c r="I13" i="2"/>
  <c r="W345" i="1" l="1"/>
  <c r="U345" i="1"/>
  <c r="I316" i="1"/>
  <c r="I244" i="1"/>
  <c r="I243" i="1"/>
  <c r="E345" i="1"/>
  <c r="M187" i="1"/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1" i="1"/>
  <c r="M342" i="1"/>
  <c r="M344" i="1"/>
  <c r="M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11" i="1"/>
  <c r="I12" i="1"/>
  <c r="I13" i="1"/>
  <c r="I14" i="1"/>
  <c r="I15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2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5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1" i="1"/>
  <c r="I11" i="1"/>
  <c r="AF340" i="1"/>
  <c r="AE340" i="1"/>
  <c r="AH12" i="1"/>
  <c r="AJ12" i="1" s="1"/>
  <c r="AH13" i="1"/>
  <c r="AJ13" i="1" s="1"/>
  <c r="AH14" i="1"/>
  <c r="AJ14" i="1" s="1"/>
  <c r="AH15" i="1"/>
  <c r="AJ15" i="1" s="1"/>
  <c r="AH16" i="1"/>
  <c r="AJ16" i="1" s="1"/>
  <c r="AH17" i="1"/>
  <c r="AJ17" i="1" s="1"/>
  <c r="AH18" i="1"/>
  <c r="AJ18" i="1" s="1"/>
  <c r="AH19" i="1"/>
  <c r="AJ19" i="1" s="1"/>
  <c r="AH20" i="1"/>
  <c r="AJ20" i="1" s="1"/>
  <c r="AH21" i="1"/>
  <c r="AJ21" i="1" s="1"/>
  <c r="AH22" i="1"/>
  <c r="AJ22" i="1" s="1"/>
  <c r="AH23" i="1"/>
  <c r="AJ23" i="1" s="1"/>
  <c r="AH24" i="1"/>
  <c r="AJ24" i="1" s="1"/>
  <c r="AH25" i="1"/>
  <c r="AJ25" i="1" s="1"/>
  <c r="AH26" i="1"/>
  <c r="AJ26" i="1" s="1"/>
  <c r="AH27" i="1"/>
  <c r="AJ27" i="1" s="1"/>
  <c r="AH28" i="1"/>
  <c r="AJ28" i="1" s="1"/>
  <c r="AH29" i="1"/>
  <c r="AJ29" i="1" s="1"/>
  <c r="AH30" i="1"/>
  <c r="AJ30" i="1" s="1"/>
  <c r="AH31" i="1"/>
  <c r="AJ31" i="1" s="1"/>
  <c r="AH32" i="1"/>
  <c r="AJ32" i="1" s="1"/>
  <c r="AH33" i="1"/>
  <c r="AJ33" i="1" s="1"/>
  <c r="AH34" i="1"/>
  <c r="AJ34" i="1" s="1"/>
  <c r="AH35" i="1"/>
  <c r="AJ35" i="1" s="1"/>
  <c r="AH36" i="1"/>
  <c r="AJ36" i="1" s="1"/>
  <c r="AH37" i="1"/>
  <c r="AJ37" i="1" s="1"/>
  <c r="AH38" i="1"/>
  <c r="AJ38" i="1" s="1"/>
  <c r="AH39" i="1"/>
  <c r="AJ39" i="1" s="1"/>
  <c r="AH40" i="1"/>
  <c r="AJ40" i="1" s="1"/>
  <c r="AH41" i="1"/>
  <c r="AJ41" i="1" s="1"/>
  <c r="AH42" i="1"/>
  <c r="AJ42" i="1" s="1"/>
  <c r="AH43" i="1"/>
  <c r="AJ43" i="1" s="1"/>
  <c r="AH44" i="1"/>
  <c r="AJ44" i="1" s="1"/>
  <c r="AH45" i="1"/>
  <c r="AJ45" i="1" s="1"/>
  <c r="AH46" i="1"/>
  <c r="AJ46" i="1" s="1"/>
  <c r="AH47" i="1"/>
  <c r="AJ47" i="1" s="1"/>
  <c r="AH48" i="1"/>
  <c r="AJ48" i="1" s="1"/>
  <c r="AH49" i="1"/>
  <c r="AJ49" i="1" s="1"/>
  <c r="AH50" i="1"/>
  <c r="AJ50" i="1" s="1"/>
  <c r="AH51" i="1"/>
  <c r="AJ51" i="1" s="1"/>
  <c r="AH52" i="1"/>
  <c r="AJ52" i="1" s="1"/>
  <c r="AH53" i="1"/>
  <c r="AJ53" i="1" s="1"/>
  <c r="AH54" i="1"/>
  <c r="AJ54" i="1" s="1"/>
  <c r="AH55" i="1"/>
  <c r="AJ55" i="1" s="1"/>
  <c r="AH56" i="1"/>
  <c r="AJ56" i="1" s="1"/>
  <c r="AH57" i="1"/>
  <c r="AJ57" i="1" s="1"/>
  <c r="AH58" i="1"/>
  <c r="AJ58" i="1" s="1"/>
  <c r="AH59" i="1"/>
  <c r="AJ59" i="1" s="1"/>
  <c r="AH60" i="1"/>
  <c r="AJ60" i="1" s="1"/>
  <c r="AH61" i="1"/>
  <c r="AJ61" i="1" s="1"/>
  <c r="AH62" i="1"/>
  <c r="AJ62" i="1" s="1"/>
  <c r="AH63" i="1"/>
  <c r="AJ63" i="1" s="1"/>
  <c r="AH64" i="1"/>
  <c r="AJ64" i="1" s="1"/>
  <c r="AH65" i="1"/>
  <c r="AJ65" i="1" s="1"/>
  <c r="AH66" i="1"/>
  <c r="AJ66" i="1" s="1"/>
  <c r="AH67" i="1"/>
  <c r="AJ67" i="1" s="1"/>
  <c r="AH68" i="1"/>
  <c r="AJ68" i="1" s="1"/>
  <c r="AH69" i="1"/>
  <c r="AJ69" i="1" s="1"/>
  <c r="AH70" i="1"/>
  <c r="AJ70" i="1" s="1"/>
  <c r="AH71" i="1"/>
  <c r="AJ71" i="1" s="1"/>
  <c r="AH72" i="1"/>
  <c r="AJ72" i="1" s="1"/>
  <c r="AH73" i="1"/>
  <c r="AJ73" i="1" s="1"/>
  <c r="AH74" i="1"/>
  <c r="AJ74" i="1" s="1"/>
  <c r="AH75" i="1"/>
  <c r="AJ75" i="1" s="1"/>
  <c r="AH76" i="1"/>
  <c r="AJ76" i="1" s="1"/>
  <c r="AH77" i="1"/>
  <c r="AJ77" i="1" s="1"/>
  <c r="AH78" i="1"/>
  <c r="AJ78" i="1" s="1"/>
  <c r="AH79" i="1"/>
  <c r="AJ79" i="1" s="1"/>
  <c r="AH80" i="1"/>
  <c r="AJ80" i="1" s="1"/>
  <c r="AH81" i="1"/>
  <c r="AJ81" i="1" s="1"/>
  <c r="AH82" i="1"/>
  <c r="AJ82" i="1" s="1"/>
  <c r="AH83" i="1"/>
  <c r="AJ83" i="1" s="1"/>
  <c r="AH84" i="1"/>
  <c r="AJ84" i="1" s="1"/>
  <c r="AH85" i="1"/>
  <c r="AJ85" i="1" s="1"/>
  <c r="AH86" i="1"/>
  <c r="AJ86" i="1" s="1"/>
  <c r="AH87" i="1"/>
  <c r="AJ87" i="1" s="1"/>
  <c r="AH88" i="1"/>
  <c r="AJ88" i="1" s="1"/>
  <c r="AH89" i="1"/>
  <c r="AJ89" i="1" s="1"/>
  <c r="AH90" i="1"/>
  <c r="AJ90" i="1" s="1"/>
  <c r="AH91" i="1"/>
  <c r="AJ91" i="1" s="1"/>
  <c r="AH92" i="1"/>
  <c r="AJ92" i="1" s="1"/>
  <c r="AH93" i="1"/>
  <c r="AJ93" i="1" s="1"/>
  <c r="AH94" i="1"/>
  <c r="AJ94" i="1" s="1"/>
  <c r="AH95" i="1"/>
  <c r="AJ95" i="1" s="1"/>
  <c r="AH96" i="1"/>
  <c r="AJ96" i="1" s="1"/>
  <c r="AH97" i="1"/>
  <c r="AJ97" i="1" s="1"/>
  <c r="AH98" i="1"/>
  <c r="AJ98" i="1" s="1"/>
  <c r="AH99" i="1"/>
  <c r="AJ99" i="1" s="1"/>
  <c r="AH100" i="1"/>
  <c r="AJ100" i="1" s="1"/>
  <c r="AH101" i="1"/>
  <c r="AJ101" i="1" s="1"/>
  <c r="AH102" i="1"/>
  <c r="AJ102" i="1" s="1"/>
  <c r="AH103" i="1"/>
  <c r="AJ103" i="1" s="1"/>
  <c r="AH104" i="1"/>
  <c r="AJ104" i="1" s="1"/>
  <c r="AH105" i="1"/>
  <c r="AJ105" i="1" s="1"/>
  <c r="AH106" i="1"/>
  <c r="AJ106" i="1" s="1"/>
  <c r="AH107" i="1"/>
  <c r="AJ107" i="1" s="1"/>
  <c r="AH108" i="1"/>
  <c r="AJ108" i="1" s="1"/>
  <c r="AH109" i="1"/>
  <c r="AJ109" i="1" s="1"/>
  <c r="AH110" i="1"/>
  <c r="AJ110" i="1" s="1"/>
  <c r="AH111" i="1"/>
  <c r="AJ111" i="1" s="1"/>
  <c r="AH112" i="1"/>
  <c r="AJ112" i="1" s="1"/>
  <c r="AH113" i="1"/>
  <c r="AJ113" i="1" s="1"/>
  <c r="AH114" i="1"/>
  <c r="AJ114" i="1" s="1"/>
  <c r="AH115" i="1"/>
  <c r="AJ115" i="1" s="1"/>
  <c r="AH116" i="1"/>
  <c r="AJ116" i="1" s="1"/>
  <c r="AH117" i="1"/>
  <c r="AJ117" i="1" s="1"/>
  <c r="AH118" i="1"/>
  <c r="AJ118" i="1" s="1"/>
  <c r="AH119" i="1"/>
  <c r="AJ119" i="1" s="1"/>
  <c r="AH120" i="1"/>
  <c r="AJ120" i="1" s="1"/>
  <c r="AH121" i="1"/>
  <c r="AJ121" i="1" s="1"/>
  <c r="AH122" i="1"/>
  <c r="AJ122" i="1" s="1"/>
  <c r="AH123" i="1"/>
  <c r="AJ123" i="1" s="1"/>
  <c r="AH124" i="1"/>
  <c r="AJ124" i="1" s="1"/>
  <c r="AH125" i="1"/>
  <c r="AJ125" i="1" s="1"/>
  <c r="AH126" i="1"/>
  <c r="AJ126" i="1" s="1"/>
  <c r="AH127" i="1"/>
  <c r="AJ127" i="1" s="1"/>
  <c r="AH128" i="1"/>
  <c r="AJ128" i="1" s="1"/>
  <c r="AH129" i="1"/>
  <c r="AJ129" i="1" s="1"/>
  <c r="AH130" i="1"/>
  <c r="AJ130" i="1" s="1"/>
  <c r="AH131" i="1"/>
  <c r="AJ131" i="1" s="1"/>
  <c r="AH132" i="1"/>
  <c r="AJ132" i="1" s="1"/>
  <c r="AH133" i="1"/>
  <c r="AJ133" i="1" s="1"/>
  <c r="AH134" i="1"/>
  <c r="AJ134" i="1" s="1"/>
  <c r="AH135" i="1"/>
  <c r="AJ135" i="1" s="1"/>
  <c r="AH136" i="1"/>
  <c r="AJ136" i="1" s="1"/>
  <c r="AH137" i="1"/>
  <c r="AJ137" i="1" s="1"/>
  <c r="AH138" i="1"/>
  <c r="AJ138" i="1" s="1"/>
  <c r="AH139" i="1"/>
  <c r="AJ139" i="1" s="1"/>
  <c r="AH140" i="1"/>
  <c r="AJ140" i="1" s="1"/>
  <c r="AH141" i="1"/>
  <c r="AJ141" i="1" s="1"/>
  <c r="AH142" i="1"/>
  <c r="AJ142" i="1" s="1"/>
  <c r="AH143" i="1"/>
  <c r="AJ143" i="1" s="1"/>
  <c r="AH144" i="1"/>
  <c r="AJ144" i="1" s="1"/>
  <c r="AH145" i="1"/>
  <c r="AJ145" i="1" s="1"/>
  <c r="AH146" i="1"/>
  <c r="AJ146" i="1" s="1"/>
  <c r="AH147" i="1"/>
  <c r="AJ147" i="1" s="1"/>
  <c r="AH148" i="1"/>
  <c r="AJ148" i="1" s="1"/>
  <c r="AH149" i="1"/>
  <c r="AJ149" i="1" s="1"/>
  <c r="AH150" i="1"/>
  <c r="AJ150" i="1" s="1"/>
  <c r="AH151" i="1"/>
  <c r="AJ151" i="1" s="1"/>
  <c r="AH152" i="1"/>
  <c r="AJ152" i="1" s="1"/>
  <c r="AH153" i="1"/>
  <c r="AJ153" i="1" s="1"/>
  <c r="AH154" i="1"/>
  <c r="AJ154" i="1" s="1"/>
  <c r="AH155" i="1"/>
  <c r="AJ155" i="1" s="1"/>
  <c r="AH156" i="1"/>
  <c r="AJ156" i="1" s="1"/>
  <c r="AH157" i="1"/>
  <c r="AJ157" i="1" s="1"/>
  <c r="AH158" i="1"/>
  <c r="AJ158" i="1" s="1"/>
  <c r="AH159" i="1"/>
  <c r="AJ159" i="1" s="1"/>
  <c r="AH160" i="1"/>
  <c r="AJ160" i="1" s="1"/>
  <c r="AH161" i="1"/>
  <c r="AJ161" i="1" s="1"/>
  <c r="AH162" i="1"/>
  <c r="AJ162" i="1" s="1"/>
  <c r="AH163" i="1"/>
  <c r="AJ163" i="1" s="1"/>
  <c r="AH164" i="1"/>
  <c r="AJ164" i="1" s="1"/>
  <c r="AH165" i="1"/>
  <c r="AJ165" i="1" s="1"/>
  <c r="AH166" i="1"/>
  <c r="AJ166" i="1" s="1"/>
  <c r="AH167" i="1"/>
  <c r="AJ167" i="1" s="1"/>
  <c r="AH168" i="1"/>
  <c r="AJ168" i="1" s="1"/>
  <c r="AH169" i="1"/>
  <c r="AJ169" i="1" s="1"/>
  <c r="AH170" i="1"/>
  <c r="AJ170" i="1" s="1"/>
  <c r="AH171" i="1"/>
  <c r="AJ171" i="1" s="1"/>
  <c r="AH172" i="1"/>
  <c r="AJ172" i="1" s="1"/>
  <c r="AH173" i="1"/>
  <c r="AJ173" i="1" s="1"/>
  <c r="AH174" i="1"/>
  <c r="AJ174" i="1" s="1"/>
  <c r="AH175" i="1"/>
  <c r="AJ175" i="1" s="1"/>
  <c r="AH176" i="1"/>
  <c r="AJ176" i="1" s="1"/>
  <c r="AH177" i="1"/>
  <c r="AJ177" i="1" s="1"/>
  <c r="AH178" i="1"/>
  <c r="AJ178" i="1" s="1"/>
  <c r="AH179" i="1"/>
  <c r="AJ179" i="1" s="1"/>
  <c r="AH180" i="1"/>
  <c r="AJ180" i="1" s="1"/>
  <c r="AH181" i="1"/>
  <c r="AJ181" i="1" s="1"/>
  <c r="AH182" i="1"/>
  <c r="AJ182" i="1" s="1"/>
  <c r="AH183" i="1"/>
  <c r="AJ183" i="1" s="1"/>
  <c r="AH184" i="1"/>
  <c r="AJ184" i="1" s="1"/>
  <c r="AH185" i="1"/>
  <c r="AJ185" i="1" s="1"/>
  <c r="AH186" i="1"/>
  <c r="AJ186" i="1" s="1"/>
  <c r="AH187" i="1"/>
  <c r="AJ187" i="1" s="1"/>
  <c r="AH188" i="1"/>
  <c r="AJ188" i="1" s="1"/>
  <c r="AH189" i="1"/>
  <c r="AJ189" i="1" s="1"/>
  <c r="AH190" i="1"/>
  <c r="AJ190" i="1" s="1"/>
  <c r="AH191" i="1"/>
  <c r="AJ191" i="1" s="1"/>
  <c r="AH192" i="1"/>
  <c r="AJ192" i="1" s="1"/>
  <c r="AH193" i="1"/>
  <c r="AJ193" i="1" s="1"/>
  <c r="AH194" i="1"/>
  <c r="AJ194" i="1" s="1"/>
  <c r="AH195" i="1"/>
  <c r="AJ195" i="1" s="1"/>
  <c r="AH196" i="1"/>
  <c r="AJ196" i="1" s="1"/>
  <c r="AH197" i="1"/>
  <c r="AJ197" i="1" s="1"/>
  <c r="AH198" i="1"/>
  <c r="AJ198" i="1" s="1"/>
  <c r="AH199" i="1"/>
  <c r="AJ199" i="1" s="1"/>
  <c r="AH200" i="1"/>
  <c r="AJ200" i="1" s="1"/>
  <c r="AH201" i="1"/>
  <c r="AJ201" i="1" s="1"/>
  <c r="AH202" i="1"/>
  <c r="AJ202" i="1" s="1"/>
  <c r="AH203" i="1"/>
  <c r="AJ203" i="1" s="1"/>
  <c r="AH204" i="1"/>
  <c r="AJ204" i="1" s="1"/>
  <c r="AH205" i="1"/>
  <c r="AJ205" i="1" s="1"/>
  <c r="AH206" i="1"/>
  <c r="AJ206" i="1" s="1"/>
  <c r="AH207" i="1"/>
  <c r="AJ207" i="1" s="1"/>
  <c r="AH208" i="1"/>
  <c r="AJ208" i="1" s="1"/>
  <c r="AH209" i="1"/>
  <c r="AJ209" i="1" s="1"/>
  <c r="AH210" i="1"/>
  <c r="AJ210" i="1" s="1"/>
  <c r="AH211" i="1"/>
  <c r="AJ211" i="1" s="1"/>
  <c r="AH212" i="1"/>
  <c r="AJ212" i="1" s="1"/>
  <c r="AH213" i="1"/>
  <c r="AJ213" i="1" s="1"/>
  <c r="AH214" i="1"/>
  <c r="AJ214" i="1" s="1"/>
  <c r="AH215" i="1"/>
  <c r="AJ215" i="1" s="1"/>
  <c r="AH216" i="1"/>
  <c r="AJ216" i="1" s="1"/>
  <c r="AH217" i="1"/>
  <c r="AJ217" i="1" s="1"/>
  <c r="AH218" i="1"/>
  <c r="AJ218" i="1" s="1"/>
  <c r="AH219" i="1"/>
  <c r="AJ219" i="1" s="1"/>
  <c r="AH220" i="1"/>
  <c r="AJ220" i="1" s="1"/>
  <c r="AH221" i="1"/>
  <c r="AJ221" i="1" s="1"/>
  <c r="AH222" i="1"/>
  <c r="AJ222" i="1" s="1"/>
  <c r="AH223" i="1"/>
  <c r="AJ223" i="1" s="1"/>
  <c r="AH224" i="1"/>
  <c r="AJ224" i="1" s="1"/>
  <c r="AH225" i="1"/>
  <c r="AJ225" i="1" s="1"/>
  <c r="AH226" i="1"/>
  <c r="AJ226" i="1" s="1"/>
  <c r="AH227" i="1"/>
  <c r="AJ227" i="1" s="1"/>
  <c r="AH228" i="1"/>
  <c r="AJ228" i="1" s="1"/>
  <c r="AH229" i="1"/>
  <c r="AJ229" i="1" s="1"/>
  <c r="AH230" i="1"/>
  <c r="AJ230" i="1" s="1"/>
  <c r="AH231" i="1"/>
  <c r="AJ231" i="1" s="1"/>
  <c r="AH232" i="1"/>
  <c r="AJ232" i="1" s="1"/>
  <c r="AH233" i="1"/>
  <c r="AJ233" i="1" s="1"/>
  <c r="AH234" i="1"/>
  <c r="AJ234" i="1" s="1"/>
  <c r="AH235" i="1"/>
  <c r="AJ235" i="1" s="1"/>
  <c r="AH236" i="1"/>
  <c r="AJ236" i="1" s="1"/>
  <c r="AH237" i="1"/>
  <c r="AJ237" i="1" s="1"/>
  <c r="AH238" i="1"/>
  <c r="AJ238" i="1" s="1"/>
  <c r="AH239" i="1"/>
  <c r="AJ239" i="1" s="1"/>
  <c r="AH240" i="1"/>
  <c r="AJ240" i="1" s="1"/>
  <c r="AH241" i="1"/>
  <c r="AJ241" i="1" s="1"/>
  <c r="AH242" i="1"/>
  <c r="AJ242" i="1" s="1"/>
  <c r="AH243" i="1"/>
  <c r="AJ243" i="1" s="1"/>
  <c r="AH244" i="1"/>
  <c r="AJ244" i="1" s="1"/>
  <c r="AH245" i="1"/>
  <c r="AJ245" i="1" s="1"/>
  <c r="AH246" i="1"/>
  <c r="AJ246" i="1" s="1"/>
  <c r="AH247" i="1"/>
  <c r="AJ247" i="1" s="1"/>
  <c r="AH248" i="1"/>
  <c r="AJ248" i="1" s="1"/>
  <c r="AH249" i="1"/>
  <c r="AJ249" i="1" s="1"/>
  <c r="AH250" i="1"/>
  <c r="AJ250" i="1" s="1"/>
  <c r="AH251" i="1"/>
  <c r="AJ251" i="1" s="1"/>
  <c r="AH252" i="1"/>
  <c r="AJ252" i="1" s="1"/>
  <c r="AH253" i="1"/>
  <c r="AJ253" i="1" s="1"/>
  <c r="AH254" i="1"/>
  <c r="AJ254" i="1" s="1"/>
  <c r="AH255" i="1"/>
  <c r="AJ255" i="1" s="1"/>
  <c r="AH256" i="1"/>
  <c r="AJ256" i="1" s="1"/>
  <c r="AH257" i="1"/>
  <c r="AJ257" i="1" s="1"/>
  <c r="AH258" i="1"/>
  <c r="AJ258" i="1" s="1"/>
  <c r="AH259" i="1"/>
  <c r="AJ259" i="1" s="1"/>
  <c r="AH260" i="1"/>
  <c r="AJ260" i="1" s="1"/>
  <c r="AH261" i="1"/>
  <c r="AJ261" i="1" s="1"/>
  <c r="AH262" i="1"/>
  <c r="AJ262" i="1" s="1"/>
  <c r="AH263" i="1"/>
  <c r="AJ263" i="1" s="1"/>
  <c r="AH264" i="1"/>
  <c r="AJ264" i="1" s="1"/>
  <c r="AH265" i="1"/>
  <c r="AJ265" i="1" s="1"/>
  <c r="AH266" i="1"/>
  <c r="AJ266" i="1" s="1"/>
  <c r="AH267" i="1"/>
  <c r="AJ267" i="1" s="1"/>
  <c r="AH268" i="1"/>
  <c r="AJ268" i="1" s="1"/>
  <c r="AH269" i="1"/>
  <c r="AJ269" i="1" s="1"/>
  <c r="AH270" i="1"/>
  <c r="AJ270" i="1" s="1"/>
  <c r="AH271" i="1"/>
  <c r="AJ271" i="1" s="1"/>
  <c r="AH272" i="1"/>
  <c r="AJ272" i="1" s="1"/>
  <c r="AH273" i="1"/>
  <c r="AJ273" i="1" s="1"/>
  <c r="AH274" i="1"/>
  <c r="AJ274" i="1" s="1"/>
  <c r="AH275" i="1"/>
  <c r="AJ275" i="1" s="1"/>
  <c r="AH276" i="1"/>
  <c r="AJ276" i="1" s="1"/>
  <c r="AH277" i="1"/>
  <c r="AJ277" i="1" s="1"/>
  <c r="AH278" i="1"/>
  <c r="AJ278" i="1" s="1"/>
  <c r="AH279" i="1"/>
  <c r="AJ279" i="1" s="1"/>
  <c r="AH280" i="1"/>
  <c r="AJ280" i="1" s="1"/>
  <c r="AH281" i="1"/>
  <c r="AJ281" i="1" s="1"/>
  <c r="AH282" i="1"/>
  <c r="AJ282" i="1" s="1"/>
  <c r="AH283" i="1"/>
  <c r="AJ283" i="1" s="1"/>
  <c r="AH284" i="1"/>
  <c r="AJ284" i="1" s="1"/>
  <c r="AH285" i="1"/>
  <c r="AJ285" i="1" s="1"/>
  <c r="AH286" i="1"/>
  <c r="AJ286" i="1" s="1"/>
  <c r="AH287" i="1"/>
  <c r="AJ287" i="1" s="1"/>
  <c r="AH288" i="1"/>
  <c r="AJ288" i="1" s="1"/>
  <c r="AH289" i="1"/>
  <c r="AJ289" i="1" s="1"/>
  <c r="AH290" i="1"/>
  <c r="AJ290" i="1" s="1"/>
  <c r="AH291" i="1"/>
  <c r="AJ291" i="1" s="1"/>
  <c r="AH292" i="1"/>
  <c r="AJ292" i="1" s="1"/>
  <c r="AH293" i="1"/>
  <c r="AJ293" i="1" s="1"/>
  <c r="AH294" i="1"/>
  <c r="AJ294" i="1" s="1"/>
  <c r="AH295" i="1"/>
  <c r="AJ295" i="1" s="1"/>
  <c r="AH296" i="1"/>
  <c r="AJ296" i="1" s="1"/>
  <c r="AH297" i="1"/>
  <c r="AJ297" i="1" s="1"/>
  <c r="AH298" i="1"/>
  <c r="AJ298" i="1" s="1"/>
  <c r="AH299" i="1"/>
  <c r="AJ299" i="1" s="1"/>
  <c r="AH300" i="1"/>
  <c r="AJ300" i="1" s="1"/>
  <c r="AH301" i="1"/>
  <c r="AJ301" i="1" s="1"/>
  <c r="AH302" i="1"/>
  <c r="AJ302" i="1" s="1"/>
  <c r="AH303" i="1"/>
  <c r="AJ303" i="1" s="1"/>
  <c r="AH304" i="1"/>
  <c r="AJ304" i="1" s="1"/>
  <c r="AH305" i="1"/>
  <c r="AJ305" i="1" s="1"/>
  <c r="AH306" i="1"/>
  <c r="AJ306" i="1" s="1"/>
  <c r="AH307" i="1"/>
  <c r="AJ307" i="1" s="1"/>
  <c r="AH308" i="1"/>
  <c r="AJ308" i="1" s="1"/>
  <c r="AH309" i="1"/>
  <c r="AJ309" i="1" s="1"/>
  <c r="AH310" i="1"/>
  <c r="AJ310" i="1" s="1"/>
  <c r="AH311" i="1"/>
  <c r="AJ311" i="1" s="1"/>
  <c r="AH312" i="1"/>
  <c r="AJ312" i="1" s="1"/>
  <c r="AH313" i="1"/>
  <c r="AJ313" i="1" s="1"/>
  <c r="AH314" i="1"/>
  <c r="AJ314" i="1" s="1"/>
  <c r="AH315" i="1"/>
  <c r="AJ315" i="1" s="1"/>
  <c r="AH316" i="1"/>
  <c r="AJ316" i="1" s="1"/>
  <c r="AH317" i="1"/>
  <c r="AJ317" i="1" s="1"/>
  <c r="AH318" i="1"/>
  <c r="AJ318" i="1" s="1"/>
  <c r="AH319" i="1"/>
  <c r="AJ319" i="1" s="1"/>
  <c r="AH320" i="1"/>
  <c r="AJ320" i="1" s="1"/>
  <c r="AH321" i="1"/>
  <c r="AJ321" i="1" s="1"/>
  <c r="AH322" i="1"/>
  <c r="AJ322" i="1" s="1"/>
  <c r="AH323" i="1"/>
  <c r="AJ323" i="1" s="1"/>
  <c r="AH324" i="1"/>
  <c r="AJ324" i="1" s="1"/>
  <c r="AH325" i="1"/>
  <c r="AJ325" i="1" s="1"/>
  <c r="AH326" i="1"/>
  <c r="AJ326" i="1" s="1"/>
  <c r="AH327" i="1"/>
  <c r="AJ327" i="1" s="1"/>
  <c r="AH328" i="1"/>
  <c r="AJ328" i="1" s="1"/>
  <c r="AH329" i="1"/>
  <c r="AJ329" i="1" s="1"/>
  <c r="AH330" i="1"/>
  <c r="AJ330" i="1" s="1"/>
  <c r="AH331" i="1"/>
  <c r="AJ331" i="1" s="1"/>
  <c r="AH332" i="1"/>
  <c r="AJ332" i="1" s="1"/>
  <c r="AH333" i="1"/>
  <c r="AJ333" i="1" s="1"/>
  <c r="AH334" i="1"/>
  <c r="AJ334" i="1" s="1"/>
  <c r="AH335" i="1"/>
  <c r="AJ335" i="1" s="1"/>
  <c r="AH336" i="1"/>
  <c r="AJ336" i="1" s="1"/>
  <c r="AH337" i="1"/>
  <c r="AJ337" i="1" s="1"/>
  <c r="AH338" i="1"/>
  <c r="AJ338" i="1" s="1"/>
  <c r="AH339" i="1"/>
  <c r="AJ339" i="1" s="1"/>
  <c r="AH11" i="1"/>
  <c r="AJ11" i="1" s="1"/>
  <c r="AG12" i="1"/>
  <c r="AI12" i="1" s="1"/>
  <c r="AG13" i="1"/>
  <c r="AI13" i="1" s="1"/>
  <c r="AG14" i="1"/>
  <c r="AI14" i="1" s="1"/>
  <c r="AG15" i="1"/>
  <c r="AI15" i="1" s="1"/>
  <c r="AG16" i="1"/>
  <c r="AI16" i="1" s="1"/>
  <c r="AG17" i="1"/>
  <c r="AI17" i="1" s="1"/>
  <c r="AG18" i="1"/>
  <c r="AI18" i="1" s="1"/>
  <c r="AG19" i="1"/>
  <c r="AI19" i="1" s="1"/>
  <c r="AG20" i="1"/>
  <c r="AI20" i="1" s="1"/>
  <c r="AG21" i="1"/>
  <c r="AI21" i="1" s="1"/>
  <c r="AG22" i="1"/>
  <c r="AI22" i="1" s="1"/>
  <c r="AG23" i="1"/>
  <c r="AI23" i="1" s="1"/>
  <c r="AG24" i="1"/>
  <c r="AI24" i="1" s="1"/>
  <c r="AG25" i="1"/>
  <c r="AI25" i="1" s="1"/>
  <c r="AG26" i="1"/>
  <c r="AI26" i="1" s="1"/>
  <c r="AG27" i="1"/>
  <c r="AI27" i="1" s="1"/>
  <c r="AG28" i="1"/>
  <c r="AI28" i="1" s="1"/>
  <c r="AG29" i="1"/>
  <c r="AI29" i="1" s="1"/>
  <c r="AG30" i="1"/>
  <c r="AI30" i="1" s="1"/>
  <c r="AG31" i="1"/>
  <c r="AI31" i="1" s="1"/>
  <c r="AG32" i="1"/>
  <c r="AI32" i="1" s="1"/>
  <c r="AG33" i="1"/>
  <c r="AI33" i="1" s="1"/>
  <c r="AG34" i="1"/>
  <c r="AI34" i="1" s="1"/>
  <c r="AG35" i="1"/>
  <c r="AI35" i="1" s="1"/>
  <c r="AG36" i="1"/>
  <c r="AI36" i="1" s="1"/>
  <c r="AG37" i="1"/>
  <c r="AI37" i="1" s="1"/>
  <c r="AG38" i="1"/>
  <c r="AI38" i="1" s="1"/>
  <c r="AG39" i="1"/>
  <c r="AI39" i="1" s="1"/>
  <c r="AG40" i="1"/>
  <c r="AI40" i="1" s="1"/>
  <c r="AG41" i="1"/>
  <c r="AI41" i="1" s="1"/>
  <c r="AG42" i="1"/>
  <c r="AI42" i="1" s="1"/>
  <c r="AG43" i="1"/>
  <c r="AI43" i="1" s="1"/>
  <c r="AG44" i="1"/>
  <c r="AI44" i="1" s="1"/>
  <c r="AG45" i="1"/>
  <c r="AI45" i="1" s="1"/>
  <c r="AG46" i="1"/>
  <c r="AI46" i="1" s="1"/>
  <c r="AG47" i="1"/>
  <c r="AI47" i="1" s="1"/>
  <c r="AG48" i="1"/>
  <c r="AI48" i="1" s="1"/>
  <c r="AG49" i="1"/>
  <c r="AI49" i="1" s="1"/>
  <c r="AG50" i="1"/>
  <c r="AI50" i="1" s="1"/>
  <c r="AG51" i="1"/>
  <c r="AI51" i="1" s="1"/>
  <c r="AG52" i="1"/>
  <c r="AI52" i="1" s="1"/>
  <c r="AG53" i="1"/>
  <c r="AI53" i="1" s="1"/>
  <c r="AG54" i="1"/>
  <c r="AI54" i="1" s="1"/>
  <c r="AG55" i="1"/>
  <c r="AI55" i="1" s="1"/>
  <c r="AG56" i="1"/>
  <c r="AI56" i="1" s="1"/>
  <c r="AG57" i="1"/>
  <c r="AI57" i="1" s="1"/>
  <c r="AG58" i="1"/>
  <c r="AI58" i="1" s="1"/>
  <c r="AG59" i="1"/>
  <c r="AI59" i="1" s="1"/>
  <c r="AG60" i="1"/>
  <c r="AI60" i="1" s="1"/>
  <c r="AG61" i="1"/>
  <c r="AI61" i="1" s="1"/>
  <c r="AG62" i="1"/>
  <c r="AI62" i="1" s="1"/>
  <c r="AG63" i="1"/>
  <c r="AI63" i="1" s="1"/>
  <c r="AG64" i="1"/>
  <c r="AI64" i="1" s="1"/>
  <c r="AG65" i="1"/>
  <c r="AI65" i="1" s="1"/>
  <c r="AG66" i="1"/>
  <c r="AI66" i="1" s="1"/>
  <c r="AG67" i="1"/>
  <c r="AI67" i="1" s="1"/>
  <c r="AG68" i="1"/>
  <c r="AI68" i="1" s="1"/>
  <c r="AG69" i="1"/>
  <c r="AI69" i="1" s="1"/>
  <c r="AG70" i="1"/>
  <c r="AI70" i="1" s="1"/>
  <c r="AG71" i="1"/>
  <c r="AI71" i="1" s="1"/>
  <c r="AG72" i="1"/>
  <c r="AI72" i="1" s="1"/>
  <c r="AG73" i="1"/>
  <c r="AI73" i="1" s="1"/>
  <c r="AG74" i="1"/>
  <c r="AI74" i="1" s="1"/>
  <c r="AG75" i="1"/>
  <c r="AI75" i="1" s="1"/>
  <c r="AG76" i="1"/>
  <c r="AI76" i="1" s="1"/>
  <c r="AG77" i="1"/>
  <c r="AI77" i="1" s="1"/>
  <c r="AG78" i="1"/>
  <c r="AI78" i="1" s="1"/>
  <c r="AG79" i="1"/>
  <c r="AI79" i="1" s="1"/>
  <c r="AG80" i="1"/>
  <c r="AI80" i="1" s="1"/>
  <c r="AG81" i="1"/>
  <c r="AI81" i="1" s="1"/>
  <c r="AG82" i="1"/>
  <c r="AI82" i="1" s="1"/>
  <c r="AG83" i="1"/>
  <c r="AI83" i="1" s="1"/>
  <c r="AG84" i="1"/>
  <c r="AI84" i="1" s="1"/>
  <c r="AG85" i="1"/>
  <c r="AI85" i="1" s="1"/>
  <c r="AG86" i="1"/>
  <c r="AI86" i="1" s="1"/>
  <c r="AG87" i="1"/>
  <c r="AI87" i="1" s="1"/>
  <c r="AG88" i="1"/>
  <c r="AI88" i="1" s="1"/>
  <c r="AG89" i="1"/>
  <c r="AI89" i="1" s="1"/>
  <c r="AG90" i="1"/>
  <c r="AI90" i="1" s="1"/>
  <c r="AG91" i="1"/>
  <c r="AI91" i="1" s="1"/>
  <c r="AG92" i="1"/>
  <c r="AI92" i="1" s="1"/>
  <c r="AG93" i="1"/>
  <c r="AI93" i="1" s="1"/>
  <c r="AG94" i="1"/>
  <c r="AI94" i="1" s="1"/>
  <c r="AG95" i="1"/>
  <c r="AI95" i="1" s="1"/>
  <c r="AG96" i="1"/>
  <c r="AI96" i="1" s="1"/>
  <c r="AG97" i="1"/>
  <c r="AI97" i="1" s="1"/>
  <c r="AG98" i="1"/>
  <c r="AI98" i="1" s="1"/>
  <c r="AG99" i="1"/>
  <c r="AI99" i="1" s="1"/>
  <c r="AG100" i="1"/>
  <c r="AI100" i="1" s="1"/>
  <c r="AG101" i="1"/>
  <c r="AI101" i="1" s="1"/>
  <c r="AG102" i="1"/>
  <c r="AI102" i="1" s="1"/>
  <c r="AG103" i="1"/>
  <c r="AI103" i="1" s="1"/>
  <c r="AG104" i="1"/>
  <c r="AI104" i="1" s="1"/>
  <c r="AG105" i="1"/>
  <c r="AI105" i="1" s="1"/>
  <c r="AG106" i="1"/>
  <c r="AI106" i="1" s="1"/>
  <c r="AG107" i="1"/>
  <c r="AI107" i="1" s="1"/>
  <c r="AG108" i="1"/>
  <c r="AI108" i="1" s="1"/>
  <c r="AG109" i="1"/>
  <c r="AI109" i="1" s="1"/>
  <c r="AG110" i="1"/>
  <c r="AI110" i="1" s="1"/>
  <c r="AG111" i="1"/>
  <c r="AI111" i="1" s="1"/>
  <c r="AG112" i="1"/>
  <c r="AI112" i="1" s="1"/>
  <c r="AG113" i="1"/>
  <c r="AI113" i="1" s="1"/>
  <c r="AG114" i="1"/>
  <c r="AI114" i="1" s="1"/>
  <c r="AG115" i="1"/>
  <c r="AI115" i="1" s="1"/>
  <c r="AG116" i="1"/>
  <c r="AI116" i="1" s="1"/>
  <c r="AG117" i="1"/>
  <c r="AI117" i="1" s="1"/>
  <c r="AG118" i="1"/>
  <c r="AI118" i="1" s="1"/>
  <c r="AG119" i="1"/>
  <c r="AI119" i="1" s="1"/>
  <c r="AG120" i="1"/>
  <c r="AI120" i="1" s="1"/>
  <c r="AG121" i="1"/>
  <c r="AI121" i="1" s="1"/>
  <c r="AG122" i="1"/>
  <c r="AI122" i="1" s="1"/>
  <c r="AG123" i="1"/>
  <c r="AI123" i="1" s="1"/>
  <c r="AG124" i="1"/>
  <c r="AI124" i="1" s="1"/>
  <c r="AG125" i="1"/>
  <c r="AI125" i="1" s="1"/>
  <c r="AG126" i="1"/>
  <c r="AI126" i="1" s="1"/>
  <c r="AG127" i="1"/>
  <c r="AI127" i="1" s="1"/>
  <c r="AG128" i="1"/>
  <c r="AI128" i="1" s="1"/>
  <c r="AG129" i="1"/>
  <c r="AI129" i="1" s="1"/>
  <c r="AG130" i="1"/>
  <c r="AI130" i="1" s="1"/>
  <c r="AG131" i="1"/>
  <c r="AI131" i="1" s="1"/>
  <c r="AG132" i="1"/>
  <c r="AI132" i="1" s="1"/>
  <c r="AG133" i="1"/>
  <c r="AI133" i="1" s="1"/>
  <c r="AG134" i="1"/>
  <c r="AI134" i="1" s="1"/>
  <c r="AG135" i="1"/>
  <c r="AI135" i="1" s="1"/>
  <c r="AG136" i="1"/>
  <c r="AI136" i="1" s="1"/>
  <c r="AG137" i="1"/>
  <c r="AI137" i="1" s="1"/>
  <c r="AG138" i="1"/>
  <c r="AI138" i="1" s="1"/>
  <c r="AG139" i="1"/>
  <c r="AI139" i="1" s="1"/>
  <c r="AG140" i="1"/>
  <c r="AI140" i="1" s="1"/>
  <c r="AG141" i="1"/>
  <c r="AI141" i="1" s="1"/>
  <c r="AG142" i="1"/>
  <c r="AI142" i="1" s="1"/>
  <c r="AG143" i="1"/>
  <c r="AI143" i="1" s="1"/>
  <c r="AG144" i="1"/>
  <c r="AI144" i="1" s="1"/>
  <c r="AG145" i="1"/>
  <c r="AI145" i="1" s="1"/>
  <c r="AG146" i="1"/>
  <c r="AI146" i="1" s="1"/>
  <c r="AG147" i="1"/>
  <c r="AI147" i="1" s="1"/>
  <c r="AG148" i="1"/>
  <c r="AI148" i="1" s="1"/>
  <c r="AG149" i="1"/>
  <c r="AI149" i="1" s="1"/>
  <c r="AG150" i="1"/>
  <c r="AI150" i="1" s="1"/>
  <c r="AG151" i="1"/>
  <c r="AI151" i="1" s="1"/>
  <c r="AG152" i="1"/>
  <c r="AI152" i="1" s="1"/>
  <c r="AG153" i="1"/>
  <c r="AI153" i="1" s="1"/>
  <c r="AG154" i="1"/>
  <c r="AI154" i="1" s="1"/>
  <c r="AG155" i="1"/>
  <c r="AI155" i="1" s="1"/>
  <c r="AG156" i="1"/>
  <c r="AI156" i="1" s="1"/>
  <c r="AG157" i="1"/>
  <c r="AI157" i="1" s="1"/>
  <c r="AG158" i="1"/>
  <c r="AI158" i="1" s="1"/>
  <c r="AG159" i="1"/>
  <c r="AI159" i="1" s="1"/>
  <c r="AG160" i="1"/>
  <c r="AI160" i="1" s="1"/>
  <c r="AG161" i="1"/>
  <c r="AI161" i="1" s="1"/>
  <c r="AG162" i="1"/>
  <c r="AI162" i="1" s="1"/>
  <c r="AG163" i="1"/>
  <c r="AI163" i="1" s="1"/>
  <c r="AG164" i="1"/>
  <c r="AI164" i="1" s="1"/>
  <c r="AG165" i="1"/>
  <c r="AI165" i="1" s="1"/>
  <c r="AG166" i="1"/>
  <c r="AI166" i="1" s="1"/>
  <c r="AG167" i="1"/>
  <c r="AI167" i="1" s="1"/>
  <c r="AG168" i="1"/>
  <c r="AI168" i="1" s="1"/>
  <c r="AG169" i="1"/>
  <c r="AI169" i="1" s="1"/>
  <c r="AG170" i="1"/>
  <c r="AI170" i="1" s="1"/>
  <c r="AG171" i="1"/>
  <c r="AI171" i="1" s="1"/>
  <c r="AG172" i="1"/>
  <c r="AI172" i="1" s="1"/>
  <c r="AG173" i="1"/>
  <c r="AI173" i="1" s="1"/>
  <c r="AG174" i="1"/>
  <c r="AI174" i="1" s="1"/>
  <c r="AG175" i="1"/>
  <c r="AI175" i="1" s="1"/>
  <c r="AG176" i="1"/>
  <c r="AI176" i="1" s="1"/>
  <c r="AG177" i="1"/>
  <c r="AI177" i="1" s="1"/>
  <c r="AG178" i="1"/>
  <c r="AI178" i="1" s="1"/>
  <c r="AG179" i="1"/>
  <c r="AI179" i="1" s="1"/>
  <c r="AG180" i="1"/>
  <c r="AI180" i="1" s="1"/>
  <c r="AG181" i="1"/>
  <c r="AI181" i="1" s="1"/>
  <c r="AG182" i="1"/>
  <c r="AI182" i="1" s="1"/>
  <c r="AG183" i="1"/>
  <c r="AI183" i="1" s="1"/>
  <c r="AG184" i="1"/>
  <c r="AI184" i="1" s="1"/>
  <c r="AG185" i="1"/>
  <c r="AI185" i="1" s="1"/>
  <c r="AG186" i="1"/>
  <c r="AI186" i="1" s="1"/>
  <c r="AG187" i="1"/>
  <c r="AI187" i="1" s="1"/>
  <c r="AG188" i="1"/>
  <c r="AI188" i="1" s="1"/>
  <c r="AG189" i="1"/>
  <c r="AI189" i="1" s="1"/>
  <c r="AG190" i="1"/>
  <c r="AI190" i="1" s="1"/>
  <c r="AG191" i="1"/>
  <c r="AI191" i="1" s="1"/>
  <c r="AG192" i="1"/>
  <c r="AI192" i="1" s="1"/>
  <c r="AG193" i="1"/>
  <c r="AI193" i="1" s="1"/>
  <c r="AG194" i="1"/>
  <c r="AI194" i="1" s="1"/>
  <c r="AG195" i="1"/>
  <c r="AI195" i="1" s="1"/>
  <c r="AG196" i="1"/>
  <c r="AI196" i="1" s="1"/>
  <c r="AG197" i="1"/>
  <c r="AI197" i="1" s="1"/>
  <c r="AG198" i="1"/>
  <c r="AI198" i="1" s="1"/>
  <c r="AG199" i="1"/>
  <c r="AI199" i="1" s="1"/>
  <c r="AG200" i="1"/>
  <c r="AI200" i="1" s="1"/>
  <c r="AG201" i="1"/>
  <c r="AI201" i="1" s="1"/>
  <c r="AG202" i="1"/>
  <c r="AI202" i="1" s="1"/>
  <c r="AG203" i="1"/>
  <c r="AI203" i="1" s="1"/>
  <c r="AG204" i="1"/>
  <c r="AI204" i="1" s="1"/>
  <c r="AG205" i="1"/>
  <c r="AI205" i="1" s="1"/>
  <c r="AG206" i="1"/>
  <c r="AI206" i="1" s="1"/>
  <c r="AG207" i="1"/>
  <c r="AI207" i="1" s="1"/>
  <c r="AG208" i="1"/>
  <c r="AI208" i="1" s="1"/>
  <c r="AG209" i="1"/>
  <c r="AI209" i="1" s="1"/>
  <c r="AG210" i="1"/>
  <c r="AI210" i="1" s="1"/>
  <c r="AG211" i="1"/>
  <c r="AI211" i="1" s="1"/>
  <c r="AG212" i="1"/>
  <c r="AI212" i="1" s="1"/>
  <c r="AG213" i="1"/>
  <c r="AI213" i="1" s="1"/>
  <c r="AG214" i="1"/>
  <c r="AI214" i="1" s="1"/>
  <c r="AG215" i="1"/>
  <c r="AI215" i="1" s="1"/>
  <c r="AG216" i="1"/>
  <c r="AI216" i="1" s="1"/>
  <c r="AG217" i="1"/>
  <c r="AI217" i="1" s="1"/>
  <c r="AG218" i="1"/>
  <c r="AI218" i="1" s="1"/>
  <c r="AG219" i="1"/>
  <c r="AI219" i="1" s="1"/>
  <c r="AG220" i="1"/>
  <c r="AI220" i="1" s="1"/>
  <c r="AG221" i="1"/>
  <c r="AI221" i="1" s="1"/>
  <c r="AG222" i="1"/>
  <c r="AI222" i="1" s="1"/>
  <c r="AG223" i="1"/>
  <c r="AI223" i="1" s="1"/>
  <c r="AG224" i="1"/>
  <c r="AI224" i="1" s="1"/>
  <c r="AG225" i="1"/>
  <c r="AI225" i="1" s="1"/>
  <c r="AG226" i="1"/>
  <c r="AI226" i="1" s="1"/>
  <c r="AG227" i="1"/>
  <c r="AI227" i="1" s="1"/>
  <c r="AG228" i="1"/>
  <c r="AI228" i="1" s="1"/>
  <c r="AG229" i="1"/>
  <c r="AI229" i="1" s="1"/>
  <c r="AG230" i="1"/>
  <c r="AI230" i="1" s="1"/>
  <c r="AG231" i="1"/>
  <c r="AI231" i="1" s="1"/>
  <c r="AG232" i="1"/>
  <c r="AI232" i="1" s="1"/>
  <c r="AG233" i="1"/>
  <c r="AI233" i="1" s="1"/>
  <c r="AG234" i="1"/>
  <c r="AI234" i="1" s="1"/>
  <c r="AG235" i="1"/>
  <c r="AI235" i="1" s="1"/>
  <c r="AG236" i="1"/>
  <c r="AI236" i="1" s="1"/>
  <c r="AG237" i="1"/>
  <c r="AI237" i="1" s="1"/>
  <c r="AG238" i="1"/>
  <c r="AI238" i="1" s="1"/>
  <c r="AG239" i="1"/>
  <c r="AI239" i="1" s="1"/>
  <c r="AG240" i="1"/>
  <c r="AI240" i="1" s="1"/>
  <c r="AG241" i="1"/>
  <c r="AI241" i="1" s="1"/>
  <c r="AG242" i="1"/>
  <c r="AI242" i="1" s="1"/>
  <c r="AG243" i="1"/>
  <c r="AI243" i="1" s="1"/>
  <c r="AG244" i="1"/>
  <c r="AI244" i="1" s="1"/>
  <c r="AG245" i="1"/>
  <c r="AI245" i="1" s="1"/>
  <c r="AG246" i="1"/>
  <c r="AI246" i="1" s="1"/>
  <c r="AG247" i="1"/>
  <c r="AI247" i="1" s="1"/>
  <c r="AG248" i="1"/>
  <c r="AI248" i="1" s="1"/>
  <c r="AG249" i="1"/>
  <c r="AI249" i="1" s="1"/>
  <c r="AG250" i="1"/>
  <c r="AI250" i="1" s="1"/>
  <c r="AG251" i="1"/>
  <c r="AI251" i="1" s="1"/>
  <c r="AG252" i="1"/>
  <c r="AI252" i="1" s="1"/>
  <c r="AG253" i="1"/>
  <c r="AI253" i="1" s="1"/>
  <c r="AG254" i="1"/>
  <c r="AI254" i="1" s="1"/>
  <c r="AG255" i="1"/>
  <c r="AI255" i="1" s="1"/>
  <c r="AG256" i="1"/>
  <c r="AI256" i="1" s="1"/>
  <c r="AG257" i="1"/>
  <c r="AI257" i="1" s="1"/>
  <c r="AG258" i="1"/>
  <c r="AI258" i="1" s="1"/>
  <c r="AG259" i="1"/>
  <c r="AI259" i="1" s="1"/>
  <c r="AG260" i="1"/>
  <c r="AI260" i="1" s="1"/>
  <c r="AG261" i="1"/>
  <c r="AI261" i="1" s="1"/>
  <c r="AG262" i="1"/>
  <c r="AI262" i="1" s="1"/>
  <c r="AG263" i="1"/>
  <c r="AI263" i="1" s="1"/>
  <c r="AG264" i="1"/>
  <c r="AI264" i="1" s="1"/>
  <c r="AG265" i="1"/>
  <c r="AI265" i="1" s="1"/>
  <c r="AG266" i="1"/>
  <c r="AI266" i="1" s="1"/>
  <c r="AG267" i="1"/>
  <c r="AI267" i="1" s="1"/>
  <c r="AG268" i="1"/>
  <c r="AI268" i="1" s="1"/>
  <c r="AG269" i="1"/>
  <c r="AI269" i="1" s="1"/>
  <c r="AG270" i="1"/>
  <c r="AI270" i="1" s="1"/>
  <c r="AG271" i="1"/>
  <c r="AI271" i="1" s="1"/>
  <c r="AG272" i="1"/>
  <c r="AI272" i="1" s="1"/>
  <c r="AG273" i="1"/>
  <c r="AI273" i="1" s="1"/>
  <c r="AG274" i="1"/>
  <c r="AI274" i="1" s="1"/>
  <c r="AG275" i="1"/>
  <c r="AI275" i="1" s="1"/>
  <c r="AG276" i="1"/>
  <c r="AI276" i="1" s="1"/>
  <c r="AG277" i="1"/>
  <c r="AI277" i="1" s="1"/>
  <c r="AG278" i="1"/>
  <c r="AI278" i="1" s="1"/>
  <c r="AG279" i="1"/>
  <c r="AI279" i="1" s="1"/>
  <c r="AG280" i="1"/>
  <c r="AI280" i="1" s="1"/>
  <c r="AG281" i="1"/>
  <c r="AI281" i="1" s="1"/>
  <c r="AG282" i="1"/>
  <c r="AI282" i="1" s="1"/>
  <c r="AG283" i="1"/>
  <c r="AI283" i="1" s="1"/>
  <c r="AG284" i="1"/>
  <c r="AI284" i="1" s="1"/>
  <c r="AG285" i="1"/>
  <c r="AI285" i="1" s="1"/>
  <c r="AG286" i="1"/>
  <c r="AI286" i="1" s="1"/>
  <c r="AG287" i="1"/>
  <c r="AI287" i="1" s="1"/>
  <c r="AG288" i="1"/>
  <c r="AI288" i="1" s="1"/>
  <c r="AG289" i="1"/>
  <c r="AI289" i="1" s="1"/>
  <c r="AG290" i="1"/>
  <c r="AI290" i="1" s="1"/>
  <c r="AG291" i="1"/>
  <c r="AI291" i="1" s="1"/>
  <c r="AG292" i="1"/>
  <c r="AI292" i="1" s="1"/>
  <c r="AG293" i="1"/>
  <c r="AI293" i="1" s="1"/>
  <c r="AG294" i="1"/>
  <c r="AI294" i="1" s="1"/>
  <c r="AG295" i="1"/>
  <c r="AI295" i="1" s="1"/>
  <c r="AG296" i="1"/>
  <c r="AI296" i="1" s="1"/>
  <c r="AG297" i="1"/>
  <c r="AI297" i="1" s="1"/>
  <c r="AG298" i="1"/>
  <c r="AI298" i="1" s="1"/>
  <c r="AG299" i="1"/>
  <c r="AI299" i="1" s="1"/>
  <c r="AG300" i="1"/>
  <c r="AI300" i="1" s="1"/>
  <c r="AG301" i="1"/>
  <c r="AI301" i="1" s="1"/>
  <c r="AG302" i="1"/>
  <c r="AI302" i="1" s="1"/>
  <c r="AG303" i="1"/>
  <c r="AI303" i="1" s="1"/>
  <c r="AG304" i="1"/>
  <c r="AI304" i="1" s="1"/>
  <c r="AG305" i="1"/>
  <c r="AI305" i="1" s="1"/>
  <c r="AG306" i="1"/>
  <c r="AI306" i="1" s="1"/>
  <c r="AG307" i="1"/>
  <c r="AI307" i="1" s="1"/>
  <c r="AG308" i="1"/>
  <c r="AI308" i="1" s="1"/>
  <c r="AG309" i="1"/>
  <c r="AI309" i="1" s="1"/>
  <c r="AG310" i="1"/>
  <c r="AI310" i="1" s="1"/>
  <c r="AG311" i="1"/>
  <c r="AI311" i="1" s="1"/>
  <c r="AG312" i="1"/>
  <c r="AI312" i="1" s="1"/>
  <c r="AG313" i="1"/>
  <c r="AI313" i="1" s="1"/>
  <c r="AG314" i="1"/>
  <c r="AI314" i="1" s="1"/>
  <c r="AG315" i="1"/>
  <c r="AI315" i="1" s="1"/>
  <c r="AG316" i="1"/>
  <c r="AI316" i="1" s="1"/>
  <c r="AG317" i="1"/>
  <c r="AI317" i="1" s="1"/>
  <c r="AG318" i="1"/>
  <c r="AI318" i="1" s="1"/>
  <c r="AG319" i="1"/>
  <c r="AI319" i="1" s="1"/>
  <c r="AG320" i="1"/>
  <c r="AI320" i="1" s="1"/>
  <c r="AG321" i="1"/>
  <c r="AI321" i="1" s="1"/>
  <c r="AG322" i="1"/>
  <c r="AI322" i="1" s="1"/>
  <c r="AG323" i="1"/>
  <c r="AI323" i="1" s="1"/>
  <c r="AG324" i="1"/>
  <c r="AI324" i="1" s="1"/>
  <c r="AG325" i="1"/>
  <c r="AI325" i="1" s="1"/>
  <c r="AG326" i="1"/>
  <c r="AI326" i="1" s="1"/>
  <c r="AG327" i="1"/>
  <c r="AI327" i="1" s="1"/>
  <c r="AG328" i="1"/>
  <c r="AI328" i="1" s="1"/>
  <c r="AG329" i="1"/>
  <c r="AI329" i="1" s="1"/>
  <c r="AG330" i="1"/>
  <c r="AI330" i="1" s="1"/>
  <c r="AG331" i="1"/>
  <c r="AI331" i="1" s="1"/>
  <c r="AG332" i="1"/>
  <c r="AI332" i="1" s="1"/>
  <c r="AG333" i="1"/>
  <c r="AI333" i="1" s="1"/>
  <c r="AG334" i="1"/>
  <c r="AI334" i="1" s="1"/>
  <c r="AG335" i="1"/>
  <c r="AI335" i="1" s="1"/>
  <c r="AG336" i="1"/>
  <c r="AI336" i="1" s="1"/>
  <c r="AG337" i="1"/>
  <c r="AI337" i="1" s="1"/>
  <c r="AG338" i="1"/>
  <c r="AI338" i="1" s="1"/>
  <c r="AG339" i="1"/>
  <c r="AI339" i="1" s="1"/>
  <c r="AG11" i="1"/>
  <c r="AI11" i="1" s="1"/>
  <c r="P374" i="5" l="1"/>
  <c r="R374" i="5"/>
  <c r="N374" i="5"/>
  <c r="H374" i="5"/>
  <c r="F374" i="5"/>
  <c r="T366" i="5"/>
  <c r="V366" i="5" s="1"/>
  <c r="T367" i="5"/>
  <c r="V367" i="5" s="1"/>
  <c r="T368" i="5"/>
  <c r="V368" i="5" s="1"/>
  <c r="T369" i="5"/>
  <c r="V369" i="5" s="1"/>
  <c r="T370" i="5"/>
  <c r="V370" i="5" s="1"/>
  <c r="T371" i="5"/>
  <c r="V371" i="5" s="1"/>
  <c r="T372" i="5"/>
  <c r="V372" i="5" s="1"/>
  <c r="T373" i="5"/>
  <c r="V373" i="5" s="1"/>
  <c r="J366" i="5"/>
  <c r="L366" i="5" s="1"/>
  <c r="J367" i="5"/>
  <c r="L367" i="5" s="1"/>
  <c r="J368" i="5"/>
  <c r="L368" i="5" s="1"/>
  <c r="J369" i="5"/>
  <c r="L369" i="5" s="1"/>
  <c r="J370" i="5"/>
  <c r="L370" i="5" s="1"/>
  <c r="J371" i="5"/>
  <c r="L371" i="5" s="1"/>
  <c r="J372" i="5"/>
  <c r="L372" i="5" s="1"/>
  <c r="J373" i="5"/>
  <c r="L373" i="5" s="1"/>
  <c r="O345" i="14" l="1"/>
  <c r="M345" i="14"/>
  <c r="E345" i="14"/>
  <c r="G345" i="14"/>
  <c r="Q338" i="14"/>
  <c r="Q339" i="14"/>
  <c r="Q340" i="14"/>
  <c r="Q341" i="14"/>
  <c r="Q343" i="14"/>
  <c r="Q344" i="14"/>
  <c r="I338" i="14"/>
  <c r="I339" i="14"/>
  <c r="I340" i="14"/>
  <c r="I341" i="14"/>
  <c r="I343" i="14"/>
  <c r="I344" i="14"/>
  <c r="Q343" i="15" l="1"/>
  <c r="Q344" i="15"/>
  <c r="Q345" i="15"/>
  <c r="Q346" i="15"/>
  <c r="Q347" i="15"/>
  <c r="Q348" i="15"/>
  <c r="Q349" i="15"/>
  <c r="Q350" i="15"/>
  <c r="Q351" i="15"/>
  <c r="Q352" i="15"/>
  <c r="Q353" i="15"/>
  <c r="Q354" i="15"/>
  <c r="Q355" i="15"/>
  <c r="Q356" i="15"/>
  <c r="Q357" i="15"/>
  <c r="Q358" i="15"/>
  <c r="Q359" i="15"/>
  <c r="Q360" i="15"/>
  <c r="Q361" i="15"/>
  <c r="Q362" i="15"/>
  <c r="Q363" i="15"/>
  <c r="I343" i="15"/>
  <c r="I344" i="15"/>
  <c r="I345" i="15"/>
  <c r="I346" i="15"/>
  <c r="I347" i="15"/>
  <c r="I348" i="15"/>
  <c r="I349" i="15"/>
  <c r="I351" i="15"/>
  <c r="I352" i="15"/>
  <c r="I354" i="15"/>
  <c r="I357" i="15"/>
  <c r="I358" i="15"/>
  <c r="I359" i="15"/>
  <c r="I360" i="15"/>
  <c r="I361" i="15"/>
  <c r="I362" i="15"/>
  <c r="I363" i="15"/>
  <c r="S184" i="18"/>
  <c r="O345" i="1" l="1"/>
  <c r="K345" i="1"/>
  <c r="G345" i="1"/>
  <c r="J351" i="5"/>
  <c r="L351" i="5" s="1"/>
  <c r="J352" i="5"/>
  <c r="L352" i="5" s="1"/>
  <c r="J353" i="5"/>
  <c r="L353" i="5" s="1"/>
  <c r="J354" i="5"/>
  <c r="L354" i="5" s="1"/>
  <c r="J355" i="5"/>
  <c r="L355" i="5" s="1"/>
  <c r="J356" i="5"/>
  <c r="L356" i="5" s="1"/>
  <c r="J357" i="5"/>
  <c r="L357" i="5" s="1"/>
  <c r="J358" i="5"/>
  <c r="L358" i="5" s="1"/>
  <c r="J359" i="5"/>
  <c r="L359" i="5" s="1"/>
  <c r="J360" i="5"/>
  <c r="L360" i="5" s="1"/>
  <c r="J361" i="5"/>
  <c r="L361" i="5" s="1"/>
  <c r="J362" i="5"/>
  <c r="L362" i="5" s="1"/>
  <c r="J363" i="5"/>
  <c r="L363" i="5" s="1"/>
  <c r="J365" i="5"/>
  <c r="L365" i="5" s="1"/>
  <c r="T352" i="5"/>
  <c r="V352" i="5" s="1"/>
  <c r="T353" i="5"/>
  <c r="V353" i="5" s="1"/>
  <c r="T354" i="5"/>
  <c r="V354" i="5" s="1"/>
  <c r="T355" i="5"/>
  <c r="V355" i="5" s="1"/>
  <c r="T356" i="5"/>
  <c r="V356" i="5" s="1"/>
  <c r="T357" i="5"/>
  <c r="V357" i="5" s="1"/>
  <c r="T358" i="5"/>
  <c r="V358" i="5" s="1"/>
  <c r="T359" i="5"/>
  <c r="V359" i="5" s="1"/>
  <c r="T360" i="5"/>
  <c r="V360" i="5" s="1"/>
  <c r="T361" i="5"/>
  <c r="V361" i="5" s="1"/>
  <c r="T362" i="5"/>
  <c r="V362" i="5" s="1"/>
  <c r="T363" i="5"/>
  <c r="V363" i="5" s="1"/>
  <c r="T364" i="5"/>
  <c r="V364" i="5" s="1"/>
  <c r="T365" i="5"/>
  <c r="V365" i="5" s="1"/>
  <c r="C13" i="7"/>
  <c r="G13" i="7"/>
  <c r="Q332" i="15"/>
  <c r="Q333" i="15"/>
  <c r="Q334" i="15"/>
  <c r="Q335" i="15"/>
  <c r="Q336" i="15"/>
  <c r="Q337" i="15"/>
  <c r="Q338" i="15"/>
  <c r="Q339" i="15"/>
  <c r="Q340" i="15"/>
  <c r="Q341" i="15"/>
  <c r="Q342" i="15"/>
  <c r="I338" i="15"/>
  <c r="I339" i="15"/>
  <c r="I340" i="15"/>
  <c r="I341" i="15"/>
  <c r="I342" i="15"/>
  <c r="I332" i="15"/>
  <c r="I333" i="15"/>
  <c r="I334" i="15"/>
  <c r="I335" i="15"/>
  <c r="I336" i="15"/>
  <c r="I337" i="15"/>
  <c r="I335" i="14"/>
  <c r="Q327" i="14"/>
  <c r="Q328" i="14"/>
  <c r="Q329" i="14"/>
  <c r="Q330" i="14"/>
  <c r="Q331" i="14"/>
  <c r="Q332" i="14"/>
  <c r="Q333" i="14"/>
  <c r="Q334" i="14"/>
  <c r="Q335" i="14"/>
  <c r="Q336" i="14"/>
  <c r="Q337" i="14"/>
  <c r="I327" i="14"/>
  <c r="I328" i="14"/>
  <c r="I329" i="14"/>
  <c r="I330" i="14"/>
  <c r="I331" i="14"/>
  <c r="I332" i="14"/>
  <c r="I333" i="14"/>
  <c r="I334" i="14"/>
  <c r="I336" i="14"/>
  <c r="I337" i="14"/>
  <c r="C14" i="2"/>
  <c r="E14" i="2"/>
  <c r="G14" i="2"/>
  <c r="D7" i="5" l="1"/>
  <c r="J335" i="5" l="1"/>
  <c r="L335" i="5" s="1"/>
  <c r="J336" i="5"/>
  <c r="L336" i="5" s="1"/>
  <c r="J337" i="5"/>
  <c r="L337" i="5" s="1"/>
  <c r="J338" i="5"/>
  <c r="L338" i="5" s="1"/>
  <c r="J339" i="5"/>
  <c r="L339" i="5" s="1"/>
  <c r="J340" i="5"/>
  <c r="L340" i="5" s="1"/>
  <c r="J341" i="5"/>
  <c r="L341" i="5" s="1"/>
  <c r="J342" i="5"/>
  <c r="L342" i="5" s="1"/>
  <c r="J343" i="5"/>
  <c r="L343" i="5" s="1"/>
  <c r="J344" i="5"/>
  <c r="L344" i="5" s="1"/>
  <c r="J345" i="5"/>
  <c r="L345" i="5" s="1"/>
  <c r="J346" i="5"/>
  <c r="L346" i="5" s="1"/>
  <c r="J347" i="5"/>
  <c r="L347" i="5" s="1"/>
  <c r="J348" i="5"/>
  <c r="L348" i="5" s="1"/>
  <c r="J349" i="5"/>
  <c r="L349" i="5" s="1"/>
  <c r="J350" i="5"/>
  <c r="L350" i="5" s="1"/>
  <c r="T335" i="5"/>
  <c r="V335" i="5" s="1"/>
  <c r="T336" i="5"/>
  <c r="V336" i="5" s="1"/>
  <c r="T337" i="5"/>
  <c r="V337" i="5" s="1"/>
  <c r="T338" i="5"/>
  <c r="V338" i="5" s="1"/>
  <c r="T339" i="5"/>
  <c r="V339" i="5" s="1"/>
  <c r="T340" i="5"/>
  <c r="V340" i="5" s="1"/>
  <c r="T341" i="5"/>
  <c r="V341" i="5" s="1"/>
  <c r="T342" i="5"/>
  <c r="V342" i="5" s="1"/>
  <c r="T343" i="5"/>
  <c r="V343" i="5" s="1"/>
  <c r="T344" i="5"/>
  <c r="V344" i="5" s="1"/>
  <c r="T345" i="5"/>
  <c r="T346" i="5"/>
  <c r="V346" i="5" s="1"/>
  <c r="T347" i="5"/>
  <c r="V347" i="5" s="1"/>
  <c r="T348" i="5"/>
  <c r="V348" i="5" s="1"/>
  <c r="T349" i="5"/>
  <c r="V349" i="5" s="1"/>
  <c r="T350" i="5"/>
  <c r="V350" i="5" s="1"/>
  <c r="T351" i="5"/>
  <c r="V351" i="5" s="1"/>
  <c r="I314" i="14"/>
  <c r="I315" i="14"/>
  <c r="I316" i="14"/>
  <c r="I317" i="14"/>
  <c r="I318" i="14"/>
  <c r="I319" i="14"/>
  <c r="I320" i="14"/>
  <c r="I321" i="14"/>
  <c r="I322" i="14"/>
  <c r="I323" i="14"/>
  <c r="I324" i="14"/>
  <c r="I325" i="14"/>
  <c r="I326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5"/>
  <c r="Q328" i="15"/>
  <c r="Q329" i="15"/>
  <c r="Q330" i="15"/>
  <c r="Q331" i="15"/>
  <c r="I325" i="15"/>
  <c r="I326" i="15"/>
  <c r="I327" i="15"/>
  <c r="I328" i="15"/>
  <c r="I329" i="15"/>
  <c r="I330" i="15"/>
  <c r="I331" i="15"/>
  <c r="V345" i="5" l="1"/>
  <c r="Q9" i="14" l="1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G10" i="13"/>
  <c r="G8" i="13"/>
  <c r="I311" i="14" l="1"/>
  <c r="Q306" i="15" l="1"/>
  <c r="Q307" i="15"/>
  <c r="Q308" i="15"/>
  <c r="Q309" i="15"/>
  <c r="Q310" i="15"/>
  <c r="Q311" i="15"/>
  <c r="Q312" i="15"/>
  <c r="Q313" i="15"/>
  <c r="Q314" i="15"/>
  <c r="Q315" i="15"/>
  <c r="Q316" i="15"/>
  <c r="Q317" i="15"/>
  <c r="Q318" i="15"/>
  <c r="Q319" i="15"/>
  <c r="Q320" i="15"/>
  <c r="Q321" i="15"/>
  <c r="Q322" i="15"/>
  <c r="Q323" i="15"/>
  <c r="Q324" i="15"/>
  <c r="Q325" i="15"/>
  <c r="Q326" i="15"/>
  <c r="I306" i="15"/>
  <c r="I307" i="15"/>
  <c r="I308" i="15"/>
  <c r="I309" i="15"/>
  <c r="I310" i="15"/>
  <c r="I311" i="15"/>
  <c r="I312" i="15"/>
  <c r="I313" i="15"/>
  <c r="I314" i="15"/>
  <c r="I315" i="15"/>
  <c r="I316" i="15"/>
  <c r="I317" i="15"/>
  <c r="I318" i="15"/>
  <c r="I319" i="15"/>
  <c r="I320" i="15"/>
  <c r="I321" i="15"/>
  <c r="I322" i="15"/>
  <c r="I323" i="15"/>
  <c r="I324" i="15"/>
  <c r="T329" i="5"/>
  <c r="V329" i="5" s="1"/>
  <c r="T330" i="5"/>
  <c r="V330" i="5" s="1"/>
  <c r="T331" i="5"/>
  <c r="V331" i="5" s="1"/>
  <c r="T332" i="5"/>
  <c r="V332" i="5" s="1"/>
  <c r="T333" i="5"/>
  <c r="V333" i="5" s="1"/>
  <c r="T334" i="5"/>
  <c r="V334" i="5" s="1"/>
  <c r="J325" i="5"/>
  <c r="L325" i="5" s="1"/>
  <c r="J326" i="5"/>
  <c r="L326" i="5" s="1"/>
  <c r="J327" i="5"/>
  <c r="L327" i="5" s="1"/>
  <c r="J328" i="5"/>
  <c r="L328" i="5" s="1"/>
  <c r="J329" i="5"/>
  <c r="L329" i="5" s="1"/>
  <c r="J330" i="5"/>
  <c r="L330" i="5" s="1"/>
  <c r="J331" i="5"/>
  <c r="L331" i="5" s="1"/>
  <c r="J332" i="5"/>
  <c r="L332" i="5" s="1"/>
  <c r="J333" i="5"/>
  <c r="L333" i="5" s="1"/>
  <c r="J334" i="5"/>
  <c r="L334" i="5" s="1"/>
  <c r="I11" i="2"/>
  <c r="E6" i="8" l="1"/>
  <c r="T328" i="5"/>
  <c r="V328" i="5" s="1"/>
  <c r="T316" i="5"/>
  <c r="V316" i="5" s="1"/>
  <c r="T317" i="5"/>
  <c r="V317" i="5" s="1"/>
  <c r="T318" i="5"/>
  <c r="V318" i="5" s="1"/>
  <c r="T319" i="5"/>
  <c r="V319" i="5" s="1"/>
  <c r="T320" i="5"/>
  <c r="V320" i="5" s="1"/>
  <c r="T321" i="5"/>
  <c r="V321" i="5" s="1"/>
  <c r="T322" i="5"/>
  <c r="V322" i="5" s="1"/>
  <c r="T323" i="5"/>
  <c r="V323" i="5" s="1"/>
  <c r="T324" i="5"/>
  <c r="V324" i="5" s="1"/>
  <c r="T325" i="5"/>
  <c r="V325" i="5" s="1"/>
  <c r="T326" i="5"/>
  <c r="V326" i="5" s="1"/>
  <c r="T327" i="5"/>
  <c r="V327" i="5" s="1"/>
  <c r="J316" i="5"/>
  <c r="L316" i="5" s="1"/>
  <c r="J317" i="5"/>
  <c r="L317" i="5" s="1"/>
  <c r="J318" i="5"/>
  <c r="L318" i="5" s="1"/>
  <c r="J319" i="5"/>
  <c r="L319" i="5" s="1"/>
  <c r="J320" i="5"/>
  <c r="L320" i="5" s="1"/>
  <c r="J321" i="5"/>
  <c r="L321" i="5" s="1"/>
  <c r="J322" i="5"/>
  <c r="L322" i="5" s="1"/>
  <c r="J323" i="5"/>
  <c r="L323" i="5" s="1"/>
  <c r="J324" i="5"/>
  <c r="L324" i="5" s="1"/>
  <c r="I309" i="14"/>
  <c r="I310" i="14"/>
  <c r="I312" i="14"/>
  <c r="I313" i="14"/>
  <c r="I308" i="14" l="1"/>
  <c r="Q290" i="15"/>
  <c r="Q291" i="15"/>
  <c r="Q292" i="15"/>
  <c r="Q293" i="15"/>
  <c r="Q294" i="15"/>
  <c r="Q295" i="15"/>
  <c r="Q296" i="15"/>
  <c r="Q297" i="15"/>
  <c r="Q298" i="15"/>
  <c r="Q299" i="15"/>
  <c r="Q300" i="15"/>
  <c r="Q301" i="15"/>
  <c r="Q302" i="15"/>
  <c r="Q303" i="15"/>
  <c r="Q304" i="15"/>
  <c r="Q305" i="15"/>
  <c r="I290" i="15"/>
  <c r="I291" i="15"/>
  <c r="I292" i="15"/>
  <c r="I293" i="15"/>
  <c r="I294" i="15"/>
  <c r="I295" i="15"/>
  <c r="I296" i="15"/>
  <c r="I297" i="15"/>
  <c r="I298" i="15"/>
  <c r="I299" i="15"/>
  <c r="I300" i="15"/>
  <c r="I301" i="15"/>
  <c r="I302" i="15"/>
  <c r="I303" i="15"/>
  <c r="I304" i="15"/>
  <c r="I305" i="15"/>
  <c r="G9" i="13"/>
  <c r="G12" i="13" s="1"/>
  <c r="G11" i="13"/>
  <c r="T286" i="5" l="1"/>
  <c r="T315" i="5"/>
  <c r="T314" i="5"/>
  <c r="T313" i="5"/>
  <c r="T312" i="5"/>
  <c r="T311" i="5"/>
  <c r="T310" i="5"/>
  <c r="T309" i="5"/>
  <c r="T308" i="5"/>
  <c r="T307" i="5"/>
  <c r="T306" i="5"/>
  <c r="T305" i="5"/>
  <c r="T304" i="5"/>
  <c r="T303" i="5"/>
  <c r="T302" i="5"/>
  <c r="T301" i="5"/>
  <c r="T300" i="5"/>
  <c r="T299" i="5"/>
  <c r="T298" i="5"/>
  <c r="T297" i="5"/>
  <c r="T296" i="5"/>
  <c r="T295" i="5"/>
  <c r="T294" i="5"/>
  <c r="T293" i="5"/>
  <c r="T292" i="5"/>
  <c r="T291" i="5"/>
  <c r="T290" i="5"/>
  <c r="T289" i="5"/>
  <c r="T288" i="5"/>
  <c r="T287" i="5"/>
  <c r="T285" i="5"/>
  <c r="T284" i="5"/>
  <c r="T283" i="5"/>
  <c r="T282" i="5"/>
  <c r="T281" i="5"/>
  <c r="T280" i="5"/>
  <c r="T279" i="5"/>
  <c r="T278" i="5"/>
  <c r="T277" i="5"/>
  <c r="T276" i="5"/>
  <c r="T275" i="5"/>
  <c r="T274" i="5"/>
  <c r="T273" i="5"/>
  <c r="T272" i="5"/>
  <c r="T271" i="5"/>
  <c r="T270" i="5"/>
  <c r="T269" i="5"/>
  <c r="T268" i="5"/>
  <c r="T267" i="5"/>
  <c r="T266" i="5"/>
  <c r="T265" i="5"/>
  <c r="T264" i="5"/>
  <c r="T263" i="5"/>
  <c r="T262" i="5"/>
  <c r="T261" i="5"/>
  <c r="T260" i="5"/>
  <c r="T259" i="5"/>
  <c r="T258" i="5"/>
  <c r="T257" i="5"/>
  <c r="T256" i="5"/>
  <c r="T255" i="5"/>
  <c r="T254" i="5"/>
  <c r="T253" i="5"/>
  <c r="T252" i="5"/>
  <c r="T251" i="5"/>
  <c r="T250" i="5"/>
  <c r="T249" i="5"/>
  <c r="T248" i="5"/>
  <c r="T247" i="5"/>
  <c r="T246" i="5"/>
  <c r="T245" i="5"/>
  <c r="T244" i="5"/>
  <c r="T243" i="5"/>
  <c r="T242" i="5"/>
  <c r="T241" i="5"/>
  <c r="T240" i="5"/>
  <c r="T239" i="5"/>
  <c r="T238" i="5"/>
  <c r="T237" i="5"/>
  <c r="T236" i="5"/>
  <c r="T235" i="5"/>
  <c r="T234" i="5"/>
  <c r="T233" i="5"/>
  <c r="T232" i="5"/>
  <c r="T231" i="5"/>
  <c r="T230" i="5"/>
  <c r="T229" i="5"/>
  <c r="T228" i="5"/>
  <c r="T227" i="5"/>
  <c r="T226" i="5"/>
  <c r="T225" i="5"/>
  <c r="T224" i="5"/>
  <c r="T223" i="5"/>
  <c r="T222" i="5"/>
  <c r="T221" i="5"/>
  <c r="T220" i="5"/>
  <c r="T219" i="5"/>
  <c r="T218" i="5"/>
  <c r="T217" i="5"/>
  <c r="T216" i="5"/>
  <c r="T215" i="5"/>
  <c r="T214" i="5"/>
  <c r="T213" i="5"/>
  <c r="T212" i="5"/>
  <c r="T211" i="5"/>
  <c r="T210" i="5"/>
  <c r="T209" i="5"/>
  <c r="T208" i="5"/>
  <c r="T207" i="5"/>
  <c r="T206" i="5"/>
  <c r="T205" i="5"/>
  <c r="T204" i="5"/>
  <c r="T203" i="5"/>
  <c r="T202" i="5"/>
  <c r="T201" i="5"/>
  <c r="T200" i="5"/>
  <c r="T199" i="5"/>
  <c r="T198" i="5"/>
  <c r="T197" i="5"/>
  <c r="T196" i="5"/>
  <c r="T195" i="5"/>
  <c r="T194" i="5"/>
  <c r="T193" i="5"/>
  <c r="T192" i="5"/>
  <c r="T191" i="5"/>
  <c r="T190" i="5"/>
  <c r="T189" i="5"/>
  <c r="T188" i="5"/>
  <c r="T187" i="5"/>
  <c r="T186" i="5"/>
  <c r="T185" i="5"/>
  <c r="T184" i="5"/>
  <c r="T183" i="5"/>
  <c r="T182" i="5"/>
  <c r="T181" i="5"/>
  <c r="T180" i="5"/>
  <c r="T179" i="5"/>
  <c r="T178" i="5"/>
  <c r="T177" i="5"/>
  <c r="T176" i="5"/>
  <c r="T175" i="5"/>
  <c r="T174" i="5"/>
  <c r="T173" i="5"/>
  <c r="T172" i="5"/>
  <c r="T171" i="5"/>
  <c r="T170" i="5"/>
  <c r="T169" i="5"/>
  <c r="T168" i="5"/>
  <c r="T167" i="5"/>
  <c r="T166" i="5"/>
  <c r="T165" i="5"/>
  <c r="T164" i="5"/>
  <c r="T163" i="5"/>
  <c r="T162" i="5"/>
  <c r="T161" i="5"/>
  <c r="T160" i="5"/>
  <c r="T159" i="5"/>
  <c r="T158" i="5"/>
  <c r="T157" i="5"/>
  <c r="T156" i="5"/>
  <c r="T155" i="5"/>
  <c r="T154" i="5"/>
  <c r="T153" i="5"/>
  <c r="T152" i="5"/>
  <c r="T151" i="5"/>
  <c r="T150" i="5"/>
  <c r="T149" i="5"/>
  <c r="T148" i="5"/>
  <c r="T147" i="5"/>
  <c r="T146" i="5"/>
  <c r="T145" i="5"/>
  <c r="T144" i="5"/>
  <c r="T143" i="5"/>
  <c r="T142" i="5"/>
  <c r="T141" i="5"/>
  <c r="T140" i="5"/>
  <c r="T139" i="5"/>
  <c r="T138" i="5"/>
  <c r="T137" i="5"/>
  <c r="T136" i="5"/>
  <c r="T135" i="5"/>
  <c r="T134" i="5"/>
  <c r="T133" i="5"/>
  <c r="T132" i="5"/>
  <c r="T131" i="5"/>
  <c r="T130" i="5"/>
  <c r="T129" i="5"/>
  <c r="T128" i="5"/>
  <c r="T127" i="5"/>
  <c r="T126" i="5"/>
  <c r="T125" i="5"/>
  <c r="T124" i="5"/>
  <c r="T123" i="5"/>
  <c r="T122" i="5"/>
  <c r="T121" i="5"/>
  <c r="T120" i="5"/>
  <c r="T119" i="5"/>
  <c r="T118" i="5"/>
  <c r="T117" i="5"/>
  <c r="T116" i="5"/>
  <c r="T115" i="5"/>
  <c r="T114" i="5"/>
  <c r="T113" i="5"/>
  <c r="T112" i="5"/>
  <c r="T111" i="5"/>
  <c r="T110" i="5"/>
  <c r="T109" i="5"/>
  <c r="T108" i="5"/>
  <c r="T107" i="5"/>
  <c r="T106" i="5"/>
  <c r="T105" i="5"/>
  <c r="T104" i="5"/>
  <c r="T103" i="5"/>
  <c r="T102" i="5"/>
  <c r="T101" i="5"/>
  <c r="T100" i="5"/>
  <c r="T99" i="5"/>
  <c r="T98" i="5"/>
  <c r="T97" i="5"/>
  <c r="T96" i="5"/>
  <c r="T95" i="5"/>
  <c r="T94" i="5"/>
  <c r="T93" i="5"/>
  <c r="T92" i="5"/>
  <c r="T91" i="5"/>
  <c r="T90" i="5"/>
  <c r="T89" i="5"/>
  <c r="T88" i="5"/>
  <c r="T87" i="5"/>
  <c r="T86" i="5"/>
  <c r="T85" i="5"/>
  <c r="T84" i="5"/>
  <c r="T83" i="5"/>
  <c r="T82" i="5"/>
  <c r="T81" i="5"/>
  <c r="T80" i="5"/>
  <c r="T79" i="5"/>
  <c r="T78" i="5"/>
  <c r="T77" i="5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16" i="5"/>
  <c r="T15" i="5"/>
  <c r="T14" i="5"/>
  <c r="T13" i="5"/>
  <c r="T12" i="5"/>
  <c r="T11" i="5"/>
  <c r="I280" i="14"/>
  <c r="T374" i="5" l="1"/>
  <c r="V296" i="5"/>
  <c r="V297" i="5"/>
  <c r="V298" i="5"/>
  <c r="V299" i="5"/>
  <c r="V300" i="5"/>
  <c r="V301" i="5"/>
  <c r="V302" i="5"/>
  <c r="V303" i="5"/>
  <c r="V304" i="5"/>
  <c r="V305" i="5"/>
  <c r="V306" i="5"/>
  <c r="V307" i="5"/>
  <c r="V308" i="5"/>
  <c r="V309" i="5"/>
  <c r="V310" i="5"/>
  <c r="V311" i="5"/>
  <c r="V312" i="5"/>
  <c r="V313" i="5"/>
  <c r="V314" i="5"/>
  <c r="V315" i="5"/>
  <c r="J296" i="5"/>
  <c r="L296" i="5" s="1"/>
  <c r="J297" i="5"/>
  <c r="L297" i="5" s="1"/>
  <c r="J298" i="5"/>
  <c r="L298" i="5" s="1"/>
  <c r="J299" i="5"/>
  <c r="L299" i="5" s="1"/>
  <c r="J300" i="5"/>
  <c r="L300" i="5" s="1"/>
  <c r="J301" i="5"/>
  <c r="L301" i="5" s="1"/>
  <c r="J302" i="5"/>
  <c r="L302" i="5" s="1"/>
  <c r="J303" i="5"/>
  <c r="L303" i="5" s="1"/>
  <c r="J304" i="5"/>
  <c r="L304" i="5" s="1"/>
  <c r="J305" i="5"/>
  <c r="L305" i="5" s="1"/>
  <c r="J306" i="5"/>
  <c r="L306" i="5" s="1"/>
  <c r="J307" i="5"/>
  <c r="L307" i="5" s="1"/>
  <c r="J308" i="5"/>
  <c r="L308" i="5" s="1"/>
  <c r="J309" i="5"/>
  <c r="L309" i="5" s="1"/>
  <c r="J310" i="5"/>
  <c r="L310" i="5" s="1"/>
  <c r="J311" i="5"/>
  <c r="L311" i="5" s="1"/>
  <c r="J312" i="5"/>
  <c r="L312" i="5" s="1"/>
  <c r="J313" i="5"/>
  <c r="L313" i="5" s="1"/>
  <c r="J314" i="5"/>
  <c r="L314" i="5" s="1"/>
  <c r="J315" i="5"/>
  <c r="L315" i="5" s="1"/>
  <c r="I304" i="14" l="1"/>
  <c r="I305" i="14"/>
  <c r="I306" i="14"/>
  <c r="I307" i="14"/>
  <c r="I292" i="14" l="1"/>
  <c r="I293" i="14"/>
  <c r="I294" i="14"/>
  <c r="I295" i="14"/>
  <c r="I296" i="14"/>
  <c r="I297" i="14"/>
  <c r="I298" i="14"/>
  <c r="I299" i="14"/>
  <c r="I300" i="14"/>
  <c r="I301" i="14"/>
  <c r="I302" i="14"/>
  <c r="I303" i="14"/>
  <c r="Q285" i="15"/>
  <c r="Q286" i="15"/>
  <c r="Q287" i="15"/>
  <c r="Q288" i="15"/>
  <c r="Q289" i="15"/>
  <c r="I285" i="15"/>
  <c r="I286" i="15"/>
  <c r="I287" i="15"/>
  <c r="I288" i="15"/>
  <c r="I289" i="15"/>
  <c r="C6" i="8"/>
  <c r="C7" i="7"/>
  <c r="C7" i="6"/>
  <c r="J292" i="5"/>
  <c r="L292" i="5" s="1"/>
  <c r="M10" i="13"/>
  <c r="I290" i="14" l="1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4" i="14"/>
  <c r="I125" i="14"/>
  <c r="I126" i="14"/>
  <c r="I127" i="14"/>
  <c r="I128" i="14"/>
  <c r="I129" i="14"/>
  <c r="I130" i="14"/>
  <c r="I131" i="14"/>
  <c r="I132" i="14"/>
  <c r="I133" i="14"/>
  <c r="I134" i="14"/>
  <c r="I135" i="14"/>
  <c r="I136" i="14"/>
  <c r="I137" i="14"/>
  <c r="I138" i="14"/>
  <c r="I139" i="14"/>
  <c r="I140" i="14"/>
  <c r="I141" i="14"/>
  <c r="I142" i="14"/>
  <c r="I143" i="14"/>
  <c r="I144" i="14"/>
  <c r="I145" i="14"/>
  <c r="I146" i="14"/>
  <c r="I147" i="14"/>
  <c r="I148" i="14"/>
  <c r="I149" i="14"/>
  <c r="I150" i="14"/>
  <c r="I151" i="14"/>
  <c r="I152" i="14"/>
  <c r="I153" i="14"/>
  <c r="I154" i="14"/>
  <c r="I155" i="14"/>
  <c r="I156" i="14"/>
  <c r="I157" i="14"/>
  <c r="I158" i="14"/>
  <c r="I159" i="14"/>
  <c r="I160" i="14"/>
  <c r="I161" i="14"/>
  <c r="I162" i="14"/>
  <c r="I163" i="14"/>
  <c r="I164" i="14"/>
  <c r="I165" i="14"/>
  <c r="I166" i="14"/>
  <c r="I167" i="14"/>
  <c r="I168" i="14"/>
  <c r="I169" i="14"/>
  <c r="I170" i="14"/>
  <c r="I171" i="14"/>
  <c r="I172" i="14"/>
  <c r="I173" i="14"/>
  <c r="I174" i="14"/>
  <c r="I175" i="14"/>
  <c r="I176" i="14"/>
  <c r="I177" i="14"/>
  <c r="I178" i="14"/>
  <c r="I179" i="14"/>
  <c r="I180" i="14"/>
  <c r="I181" i="14"/>
  <c r="I182" i="14"/>
  <c r="I183" i="14"/>
  <c r="I184" i="14"/>
  <c r="I185" i="14"/>
  <c r="I186" i="14"/>
  <c r="I187" i="14"/>
  <c r="I188" i="14"/>
  <c r="I189" i="14"/>
  <c r="I190" i="14"/>
  <c r="I191" i="14"/>
  <c r="I192" i="14"/>
  <c r="I193" i="14"/>
  <c r="I194" i="14"/>
  <c r="I195" i="14"/>
  <c r="I196" i="14"/>
  <c r="I197" i="14"/>
  <c r="I198" i="14"/>
  <c r="I199" i="14"/>
  <c r="I200" i="14"/>
  <c r="I201" i="14"/>
  <c r="I202" i="14"/>
  <c r="I203" i="14"/>
  <c r="I204" i="14"/>
  <c r="I205" i="14"/>
  <c r="I206" i="14"/>
  <c r="I207" i="14"/>
  <c r="I208" i="14"/>
  <c r="I209" i="14"/>
  <c r="I210" i="14"/>
  <c r="I211" i="14"/>
  <c r="I212" i="14"/>
  <c r="I213" i="14"/>
  <c r="I214" i="14"/>
  <c r="I215" i="14"/>
  <c r="I216" i="14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34" i="14"/>
  <c r="I235" i="14"/>
  <c r="I236" i="14"/>
  <c r="I237" i="14"/>
  <c r="I238" i="14"/>
  <c r="I239" i="14"/>
  <c r="I240" i="14"/>
  <c r="I241" i="14"/>
  <c r="I242" i="14"/>
  <c r="I243" i="14"/>
  <c r="I244" i="14"/>
  <c r="I245" i="14"/>
  <c r="I246" i="14"/>
  <c r="I247" i="14"/>
  <c r="I248" i="14"/>
  <c r="I249" i="14"/>
  <c r="I250" i="14"/>
  <c r="I251" i="14"/>
  <c r="I252" i="14"/>
  <c r="I253" i="14"/>
  <c r="I254" i="14"/>
  <c r="I255" i="14"/>
  <c r="I256" i="14"/>
  <c r="I257" i="14"/>
  <c r="I258" i="14"/>
  <c r="I259" i="14"/>
  <c r="I260" i="14"/>
  <c r="I261" i="14"/>
  <c r="I262" i="14"/>
  <c r="I263" i="14"/>
  <c r="I264" i="14"/>
  <c r="I265" i="14"/>
  <c r="I266" i="14"/>
  <c r="I267" i="14"/>
  <c r="I268" i="14"/>
  <c r="I269" i="14"/>
  <c r="I270" i="14"/>
  <c r="I271" i="14"/>
  <c r="I272" i="14"/>
  <c r="I273" i="14"/>
  <c r="I274" i="14"/>
  <c r="I275" i="14"/>
  <c r="I276" i="14"/>
  <c r="I277" i="14"/>
  <c r="I278" i="14"/>
  <c r="I279" i="14"/>
  <c r="I281" i="14"/>
  <c r="I282" i="14"/>
  <c r="I283" i="14"/>
  <c r="I284" i="14"/>
  <c r="I285" i="14"/>
  <c r="I286" i="14"/>
  <c r="I287" i="14"/>
  <c r="I288" i="14"/>
  <c r="I289" i="14"/>
  <c r="I291" i="14"/>
  <c r="I100" i="14"/>
  <c r="I8" i="14"/>
  <c r="Q180" i="15" l="1"/>
  <c r="Q181" i="15"/>
  <c r="Q182" i="15"/>
  <c r="Q183" i="15"/>
  <c r="Q185" i="15"/>
  <c r="Q186" i="15"/>
  <c r="Q187" i="15"/>
  <c r="Q188" i="15"/>
  <c r="Q189" i="15"/>
  <c r="Q190" i="15"/>
  <c r="Q191" i="15"/>
  <c r="Q192" i="15"/>
  <c r="Q193" i="15"/>
  <c r="Q194" i="15"/>
  <c r="Q195" i="15"/>
  <c r="Q196" i="15"/>
  <c r="Q197" i="15"/>
  <c r="Q198" i="15"/>
  <c r="Q199" i="15"/>
  <c r="Q200" i="15"/>
  <c r="Q201" i="15"/>
  <c r="Q202" i="15"/>
  <c r="Q203" i="15"/>
  <c r="Q204" i="15"/>
  <c r="Q205" i="15"/>
  <c r="Q206" i="15"/>
  <c r="Q207" i="15"/>
  <c r="Q208" i="15"/>
  <c r="Q209" i="15"/>
  <c r="Q210" i="15"/>
  <c r="Q211" i="15"/>
  <c r="Q212" i="15"/>
  <c r="Q213" i="15"/>
  <c r="Q214" i="15"/>
  <c r="Q215" i="15"/>
  <c r="Q216" i="15"/>
  <c r="Q217" i="15"/>
  <c r="Q218" i="15"/>
  <c r="Q219" i="15"/>
  <c r="Q220" i="15"/>
  <c r="Q221" i="15"/>
  <c r="Q222" i="15"/>
  <c r="Q223" i="15"/>
  <c r="Q224" i="15"/>
  <c r="Q225" i="15"/>
  <c r="Q226" i="15"/>
  <c r="Q227" i="15"/>
  <c r="Q228" i="15"/>
  <c r="Q229" i="15"/>
  <c r="Q230" i="15"/>
  <c r="Q231" i="15"/>
  <c r="Q232" i="15"/>
  <c r="Q233" i="15"/>
  <c r="Q234" i="15"/>
  <c r="Q235" i="15"/>
  <c r="Q236" i="15"/>
  <c r="Q237" i="15"/>
  <c r="Q238" i="15"/>
  <c r="Q239" i="15"/>
  <c r="Q240" i="15"/>
  <c r="Q241" i="15"/>
  <c r="Q242" i="15"/>
  <c r="Q243" i="15"/>
  <c r="Q244" i="15"/>
  <c r="Q245" i="15"/>
  <c r="Q246" i="15"/>
  <c r="Q247" i="15"/>
  <c r="Q248" i="15"/>
  <c r="Q249" i="15"/>
  <c r="Q250" i="15"/>
  <c r="Q251" i="15"/>
  <c r="Q252" i="15"/>
  <c r="Q253" i="15"/>
  <c r="Q254" i="15"/>
  <c r="Q255" i="15"/>
  <c r="Q256" i="15"/>
  <c r="Q257" i="15"/>
  <c r="Q258" i="15"/>
  <c r="Q259" i="15"/>
  <c r="Q260" i="15"/>
  <c r="Q261" i="15"/>
  <c r="Q262" i="15"/>
  <c r="Q263" i="15"/>
  <c r="Q264" i="15"/>
  <c r="Q265" i="15"/>
  <c r="Q266" i="15"/>
  <c r="Q267" i="15"/>
  <c r="Q268" i="15"/>
  <c r="Q269" i="15"/>
  <c r="Q270" i="15"/>
  <c r="Q271" i="15"/>
  <c r="Q272" i="15"/>
  <c r="Q273" i="15"/>
  <c r="Q274" i="15"/>
  <c r="Q275" i="15"/>
  <c r="Q276" i="15"/>
  <c r="Q277" i="15"/>
  <c r="Q278" i="15"/>
  <c r="Q279" i="15"/>
  <c r="Q280" i="15"/>
  <c r="Q281" i="15"/>
  <c r="Q282" i="15"/>
  <c r="Q283" i="15"/>
  <c r="Q284" i="15"/>
  <c r="I180" i="15"/>
  <c r="I181" i="15"/>
  <c r="I182" i="15"/>
  <c r="I183" i="15"/>
  <c r="I185" i="15"/>
  <c r="I186" i="15"/>
  <c r="I187" i="15"/>
  <c r="I188" i="15"/>
  <c r="I189" i="15"/>
  <c r="I190" i="15"/>
  <c r="I191" i="15"/>
  <c r="I192" i="15"/>
  <c r="I193" i="15"/>
  <c r="I194" i="15"/>
  <c r="I195" i="15"/>
  <c r="I196" i="15"/>
  <c r="I197" i="15"/>
  <c r="I198" i="15"/>
  <c r="I199" i="15"/>
  <c r="I200" i="15"/>
  <c r="I201" i="15"/>
  <c r="I202" i="15"/>
  <c r="I203" i="15"/>
  <c r="I204" i="15"/>
  <c r="I205" i="15"/>
  <c r="I206" i="15"/>
  <c r="I207" i="15"/>
  <c r="I208" i="15"/>
  <c r="I209" i="15"/>
  <c r="I210" i="15"/>
  <c r="I211" i="15"/>
  <c r="I212" i="15"/>
  <c r="I213" i="15"/>
  <c r="I214" i="15"/>
  <c r="I215" i="15"/>
  <c r="I216" i="15"/>
  <c r="I217" i="15"/>
  <c r="I218" i="15"/>
  <c r="I219" i="15"/>
  <c r="I220" i="15"/>
  <c r="I221" i="15"/>
  <c r="I222" i="15"/>
  <c r="I223" i="15"/>
  <c r="I224" i="15"/>
  <c r="I225" i="15"/>
  <c r="I226" i="15"/>
  <c r="I227" i="15"/>
  <c r="I228" i="15"/>
  <c r="I229" i="15"/>
  <c r="I230" i="15"/>
  <c r="I231" i="15"/>
  <c r="I232" i="15"/>
  <c r="I233" i="15"/>
  <c r="I234" i="15"/>
  <c r="I235" i="15"/>
  <c r="I236" i="15"/>
  <c r="I237" i="15"/>
  <c r="I238" i="15"/>
  <c r="I239" i="15"/>
  <c r="I240" i="15"/>
  <c r="I241" i="15"/>
  <c r="I242" i="15"/>
  <c r="I243" i="15"/>
  <c r="I244" i="15"/>
  <c r="I245" i="15"/>
  <c r="I246" i="15"/>
  <c r="I247" i="15"/>
  <c r="I248" i="15"/>
  <c r="I249" i="15"/>
  <c r="I250" i="15"/>
  <c r="I251" i="15"/>
  <c r="I252" i="15"/>
  <c r="I253" i="15"/>
  <c r="I254" i="15"/>
  <c r="I255" i="15"/>
  <c r="I256" i="15"/>
  <c r="I257" i="15"/>
  <c r="I258" i="15"/>
  <c r="I259" i="15"/>
  <c r="I260" i="15"/>
  <c r="I261" i="15"/>
  <c r="I262" i="15"/>
  <c r="I263" i="15"/>
  <c r="I264" i="15"/>
  <c r="I265" i="15"/>
  <c r="I266" i="15"/>
  <c r="I267" i="15"/>
  <c r="I268" i="15"/>
  <c r="I269" i="15"/>
  <c r="I270" i="15"/>
  <c r="I271" i="15"/>
  <c r="I272" i="15"/>
  <c r="I273" i="15"/>
  <c r="I274" i="15"/>
  <c r="I275" i="15"/>
  <c r="I276" i="15"/>
  <c r="I277" i="15"/>
  <c r="I278" i="15"/>
  <c r="I279" i="15"/>
  <c r="I280" i="15"/>
  <c r="I281" i="15"/>
  <c r="I282" i="15"/>
  <c r="I283" i="15"/>
  <c r="J293" i="5"/>
  <c r="L293" i="5" s="1"/>
  <c r="J294" i="5"/>
  <c r="L294" i="5" s="1"/>
  <c r="V292" i="5"/>
  <c r="V293" i="5"/>
  <c r="V294" i="5"/>
  <c r="V295" i="5"/>
  <c r="J295" i="5" l="1"/>
  <c r="L295" i="5" s="1"/>
  <c r="G7" i="7" l="1"/>
  <c r="K7" i="6"/>
  <c r="N7" i="5"/>
  <c r="C11" i="8" l="1"/>
  <c r="M8" i="13"/>
  <c r="A3" i="6" l="1"/>
  <c r="Q8" i="14" l="1"/>
  <c r="Q345" i="14" s="1"/>
  <c r="I9" i="7"/>
  <c r="E9" i="7"/>
  <c r="I9" i="14" l="1"/>
  <c r="I10" i="14"/>
  <c r="I11" i="14"/>
  <c r="I12" i="14"/>
  <c r="I13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I72" i="14"/>
  <c r="I73" i="14"/>
  <c r="I74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4" i="15"/>
  <c r="I121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138" i="15"/>
  <c r="I139" i="15"/>
  <c r="I140" i="15"/>
  <c r="I141" i="15"/>
  <c r="I142" i="15"/>
  <c r="I143" i="15"/>
  <c r="I144" i="15"/>
  <c r="I145" i="15"/>
  <c r="I146" i="15"/>
  <c r="I147" i="15"/>
  <c r="I148" i="15"/>
  <c r="I149" i="15"/>
  <c r="I150" i="15"/>
  <c r="I151" i="15"/>
  <c r="I152" i="15"/>
  <c r="I153" i="15"/>
  <c r="I154" i="15"/>
  <c r="I155" i="15"/>
  <c r="I156" i="15"/>
  <c r="I157" i="15"/>
  <c r="I159" i="15"/>
  <c r="I160" i="15"/>
  <c r="I162" i="15"/>
  <c r="I163" i="15"/>
  <c r="I164" i="15"/>
  <c r="I165" i="15"/>
  <c r="I166" i="15"/>
  <c r="I167" i="15"/>
  <c r="I168" i="15"/>
  <c r="I169" i="15"/>
  <c r="I170" i="15"/>
  <c r="I171" i="15"/>
  <c r="I172" i="15"/>
  <c r="I173" i="15"/>
  <c r="I174" i="15"/>
  <c r="I175" i="15"/>
  <c r="I176" i="15"/>
  <c r="I177" i="15"/>
  <c r="I178" i="15"/>
  <c r="I179" i="15"/>
  <c r="I10" i="2"/>
  <c r="A3" i="17"/>
  <c r="A3" i="2"/>
  <c r="A3" i="11" s="1"/>
  <c r="I345" i="14" l="1"/>
  <c r="I14" i="2"/>
  <c r="K10" i="2"/>
  <c r="M9" i="13" l="1"/>
  <c r="M11" i="13"/>
  <c r="K11" i="2"/>
  <c r="K12" i="2"/>
  <c r="K13" i="2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57" i="15"/>
  <c r="Q58" i="15"/>
  <c r="Q59" i="15"/>
  <c r="Q60" i="15"/>
  <c r="Q61" i="15"/>
  <c r="Q62" i="15"/>
  <c r="Q63" i="15"/>
  <c r="Q64" i="15"/>
  <c r="Q65" i="15"/>
  <c r="Q66" i="15"/>
  <c r="Q67" i="15"/>
  <c r="Q68" i="15"/>
  <c r="Q69" i="15"/>
  <c r="Q70" i="15"/>
  <c r="Q71" i="15"/>
  <c r="Q72" i="15"/>
  <c r="Q73" i="15"/>
  <c r="Q74" i="15"/>
  <c r="Q75" i="15"/>
  <c r="Q76" i="15"/>
  <c r="Q77" i="15"/>
  <c r="Q78" i="15"/>
  <c r="Q79" i="15"/>
  <c r="Q80" i="15"/>
  <c r="Q81" i="15"/>
  <c r="Q82" i="15"/>
  <c r="Q83" i="15"/>
  <c r="Q84" i="15"/>
  <c r="Q85" i="15"/>
  <c r="Q86" i="15"/>
  <c r="Q87" i="15"/>
  <c r="Q88" i="15"/>
  <c r="Q89" i="15"/>
  <c r="Q90" i="15"/>
  <c r="Q91" i="15"/>
  <c r="Q92" i="15"/>
  <c r="Q93" i="15"/>
  <c r="Q94" i="15"/>
  <c r="Q95" i="15"/>
  <c r="Q96" i="15"/>
  <c r="Q97" i="15"/>
  <c r="Q98" i="15"/>
  <c r="Q99" i="15"/>
  <c r="Q100" i="15"/>
  <c r="Q101" i="15"/>
  <c r="Q102" i="15"/>
  <c r="Q103" i="15"/>
  <c r="Q104" i="15"/>
  <c r="Q105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Q119" i="15"/>
  <c r="Q120" i="15"/>
  <c r="Q121" i="15"/>
  <c r="Q122" i="15"/>
  <c r="Q123" i="15"/>
  <c r="Q124" i="15"/>
  <c r="Q125" i="15"/>
  <c r="Q126" i="15"/>
  <c r="Q127" i="15"/>
  <c r="Q128" i="15"/>
  <c r="Q129" i="15"/>
  <c r="Q130" i="15"/>
  <c r="Q131" i="15"/>
  <c r="Q132" i="15"/>
  <c r="Q133" i="15"/>
  <c r="Q134" i="15"/>
  <c r="Q135" i="15"/>
  <c r="Q136" i="15"/>
  <c r="Q137" i="15"/>
  <c r="Q138" i="15"/>
  <c r="Q139" i="15"/>
  <c r="Q140" i="15"/>
  <c r="Q141" i="15"/>
  <c r="Q142" i="15"/>
  <c r="Q143" i="15"/>
  <c r="Q144" i="15"/>
  <c r="Q145" i="15"/>
  <c r="Q146" i="15"/>
  <c r="Q147" i="15"/>
  <c r="Q148" i="15"/>
  <c r="Q149" i="15"/>
  <c r="Q150" i="15"/>
  <c r="Q151" i="15"/>
  <c r="Q152" i="15"/>
  <c r="Q153" i="15"/>
  <c r="Q154" i="15"/>
  <c r="Q155" i="15"/>
  <c r="Q156" i="15"/>
  <c r="Q157" i="15"/>
  <c r="Q158" i="15"/>
  <c r="Q159" i="15"/>
  <c r="Q160" i="15"/>
  <c r="Q161" i="15"/>
  <c r="Q162" i="15"/>
  <c r="Q163" i="15"/>
  <c r="Q164" i="15"/>
  <c r="Q165" i="15"/>
  <c r="Q166" i="15"/>
  <c r="Q167" i="15"/>
  <c r="Q168" i="15"/>
  <c r="Q169" i="15"/>
  <c r="Q170" i="15"/>
  <c r="Q171" i="15"/>
  <c r="Q172" i="15"/>
  <c r="Q173" i="15"/>
  <c r="Q174" i="15"/>
  <c r="Q175" i="15"/>
  <c r="Q176" i="15"/>
  <c r="Q177" i="15"/>
  <c r="Q178" i="15"/>
  <c r="Q179" i="15"/>
  <c r="Q8" i="15"/>
  <c r="I365" i="15"/>
  <c r="K12" i="13"/>
  <c r="I12" i="13"/>
  <c r="E12" i="13"/>
  <c r="C12" i="13"/>
  <c r="J26" i="5"/>
  <c r="L26" i="5" s="1"/>
  <c r="J21" i="5"/>
  <c r="L21" i="5" s="1"/>
  <c r="J209" i="5"/>
  <c r="L209" i="5" s="1"/>
  <c r="J198" i="5"/>
  <c r="L198" i="5" s="1"/>
  <c r="J150" i="5"/>
  <c r="L150" i="5" s="1"/>
  <c r="J200" i="5"/>
  <c r="L200" i="5" s="1"/>
  <c r="J274" i="5"/>
  <c r="L274" i="5" s="1"/>
  <c r="J18" i="5"/>
  <c r="L18" i="5" s="1"/>
  <c r="J158" i="5"/>
  <c r="L158" i="5" s="1"/>
  <c r="J260" i="5"/>
  <c r="L260" i="5" s="1"/>
  <c r="J157" i="5"/>
  <c r="L157" i="5" s="1"/>
  <c r="J111" i="5"/>
  <c r="L111" i="5" s="1"/>
  <c r="J203" i="5"/>
  <c r="L203" i="5" s="1"/>
  <c r="J147" i="5"/>
  <c r="L147" i="5" s="1"/>
  <c r="J279" i="5"/>
  <c r="L279" i="5" s="1"/>
  <c r="J126" i="5"/>
  <c r="L126" i="5" s="1"/>
  <c r="J166" i="5"/>
  <c r="L166" i="5" s="1"/>
  <c r="J289" i="5"/>
  <c r="L289" i="5" s="1"/>
  <c r="J285" i="5"/>
  <c r="L285" i="5" s="1"/>
  <c r="J133" i="5"/>
  <c r="L133" i="5" s="1"/>
  <c r="J145" i="5"/>
  <c r="L145" i="5" s="1"/>
  <c r="J115" i="5"/>
  <c r="L115" i="5" s="1"/>
  <c r="J205" i="5"/>
  <c r="L205" i="5" s="1"/>
  <c r="J243" i="5"/>
  <c r="L243" i="5" s="1"/>
  <c r="J129" i="5"/>
  <c r="L129" i="5" s="1"/>
  <c r="J75" i="5"/>
  <c r="L75" i="5" s="1"/>
  <c r="J168" i="5"/>
  <c r="L168" i="5" s="1"/>
  <c r="J123" i="5"/>
  <c r="L123" i="5" s="1"/>
  <c r="J95" i="5"/>
  <c r="L95" i="5" s="1"/>
  <c r="J197" i="5"/>
  <c r="L197" i="5" s="1"/>
  <c r="J32" i="5"/>
  <c r="L32" i="5" s="1"/>
  <c r="J236" i="5"/>
  <c r="L236" i="5" s="1"/>
  <c r="J284" i="5"/>
  <c r="L284" i="5" s="1"/>
  <c r="J246" i="5"/>
  <c r="L246" i="5" s="1"/>
  <c r="J23" i="5"/>
  <c r="L23" i="5" s="1"/>
  <c r="J247" i="5"/>
  <c r="L247" i="5" s="1"/>
  <c r="J136" i="5"/>
  <c r="L136" i="5" s="1"/>
  <c r="J245" i="5"/>
  <c r="L245" i="5" s="1"/>
  <c r="J179" i="5"/>
  <c r="L179" i="5" s="1"/>
  <c r="J181" i="5"/>
  <c r="L181" i="5" s="1"/>
  <c r="J270" i="5"/>
  <c r="L270" i="5" s="1"/>
  <c r="J74" i="5"/>
  <c r="L74" i="5" s="1"/>
  <c r="J63" i="5"/>
  <c r="L63" i="5" s="1"/>
  <c r="J78" i="5"/>
  <c r="L78" i="5" s="1"/>
  <c r="J31" i="5"/>
  <c r="L31" i="5" s="1"/>
  <c r="J43" i="5"/>
  <c r="L43" i="5" s="1"/>
  <c r="J163" i="5"/>
  <c r="L163" i="5" s="1"/>
  <c r="J71" i="5"/>
  <c r="L71" i="5" s="1"/>
  <c r="J169" i="5"/>
  <c r="L169" i="5" s="1"/>
  <c r="J259" i="5"/>
  <c r="L259" i="5" s="1"/>
  <c r="J153" i="5"/>
  <c r="L153" i="5" s="1"/>
  <c r="J139" i="5"/>
  <c r="L139" i="5" s="1"/>
  <c r="J138" i="5"/>
  <c r="L138" i="5" s="1"/>
  <c r="J222" i="5"/>
  <c r="L222" i="5" s="1"/>
  <c r="J212" i="5"/>
  <c r="L212" i="5" s="1"/>
  <c r="J29" i="5"/>
  <c r="L29" i="5" s="1"/>
  <c r="J99" i="5"/>
  <c r="L99" i="5" s="1"/>
  <c r="J288" i="5"/>
  <c r="L288" i="5" s="1"/>
  <c r="J237" i="5"/>
  <c r="L237" i="5" s="1"/>
  <c r="J24" i="5"/>
  <c r="L24" i="5" s="1"/>
  <c r="J49" i="5"/>
  <c r="L49" i="5" s="1"/>
  <c r="I11" i="7"/>
  <c r="E10" i="7"/>
  <c r="J12" i="5"/>
  <c r="L12" i="5" s="1"/>
  <c r="J13" i="5"/>
  <c r="L13" i="5" s="1"/>
  <c r="J14" i="5"/>
  <c r="L14" i="5" s="1"/>
  <c r="J15" i="5"/>
  <c r="L15" i="5" s="1"/>
  <c r="J16" i="5"/>
  <c r="L16" i="5" s="1"/>
  <c r="J17" i="5"/>
  <c r="L17" i="5" s="1"/>
  <c r="J19" i="5"/>
  <c r="L19" i="5" s="1"/>
  <c r="J20" i="5"/>
  <c r="L20" i="5" s="1"/>
  <c r="J22" i="5"/>
  <c r="L22" i="5" s="1"/>
  <c r="J25" i="5"/>
  <c r="L25" i="5" s="1"/>
  <c r="J27" i="5"/>
  <c r="L27" i="5" s="1"/>
  <c r="J28" i="5"/>
  <c r="L28" i="5" s="1"/>
  <c r="J30" i="5"/>
  <c r="L30" i="5" s="1"/>
  <c r="J34" i="5"/>
  <c r="L34" i="5" s="1"/>
  <c r="J35" i="5"/>
  <c r="L35" i="5" s="1"/>
  <c r="J36" i="5"/>
  <c r="L36" i="5" s="1"/>
  <c r="J37" i="5"/>
  <c r="L37" i="5" s="1"/>
  <c r="J39" i="5"/>
  <c r="L39" i="5" s="1"/>
  <c r="J40" i="5"/>
  <c r="L40" i="5" s="1"/>
  <c r="J41" i="5"/>
  <c r="L41" i="5" s="1"/>
  <c r="J42" i="5"/>
  <c r="L42" i="5" s="1"/>
  <c r="J44" i="5"/>
  <c r="L44" i="5" s="1"/>
  <c r="J45" i="5"/>
  <c r="L45" i="5" s="1"/>
  <c r="J46" i="5"/>
  <c r="L46" i="5" s="1"/>
  <c r="J47" i="5"/>
  <c r="L47" i="5" s="1"/>
  <c r="J48" i="5"/>
  <c r="L48" i="5" s="1"/>
  <c r="J50" i="5"/>
  <c r="L50" i="5" s="1"/>
  <c r="J52" i="5"/>
  <c r="L52" i="5" s="1"/>
  <c r="J53" i="5"/>
  <c r="L53" i="5" s="1"/>
  <c r="J54" i="5"/>
  <c r="L54" i="5" s="1"/>
  <c r="J55" i="5"/>
  <c r="L55" i="5" s="1"/>
  <c r="J56" i="5"/>
  <c r="L56" i="5" s="1"/>
  <c r="J57" i="5"/>
  <c r="L57" i="5" s="1"/>
  <c r="J59" i="5"/>
  <c r="L59" i="5" s="1"/>
  <c r="J60" i="5"/>
  <c r="L60" i="5" s="1"/>
  <c r="J61" i="5"/>
  <c r="L61" i="5" s="1"/>
  <c r="J62" i="5"/>
  <c r="L62" i="5" s="1"/>
  <c r="J64" i="5"/>
  <c r="L64" i="5" s="1"/>
  <c r="J65" i="5"/>
  <c r="L65" i="5" s="1"/>
  <c r="J66" i="5"/>
  <c r="L66" i="5" s="1"/>
  <c r="J67" i="5"/>
  <c r="L67" i="5" s="1"/>
  <c r="J68" i="5"/>
  <c r="L68" i="5" s="1"/>
  <c r="J69" i="5"/>
  <c r="L69" i="5" s="1"/>
  <c r="J70" i="5"/>
  <c r="L70" i="5" s="1"/>
  <c r="J72" i="5"/>
  <c r="L72" i="5" s="1"/>
  <c r="J73" i="5"/>
  <c r="L73" i="5" s="1"/>
  <c r="J76" i="5"/>
  <c r="L76" i="5" s="1"/>
  <c r="J77" i="5"/>
  <c r="L77" i="5" s="1"/>
  <c r="J79" i="5"/>
  <c r="L79" i="5" s="1"/>
  <c r="J80" i="5"/>
  <c r="L80" i="5" s="1"/>
  <c r="J81" i="5"/>
  <c r="L81" i="5" s="1"/>
  <c r="J82" i="5"/>
  <c r="L82" i="5" s="1"/>
  <c r="J83" i="5"/>
  <c r="L83" i="5" s="1"/>
  <c r="J84" i="5"/>
  <c r="L84" i="5" s="1"/>
  <c r="J85" i="5"/>
  <c r="L85" i="5" s="1"/>
  <c r="J86" i="5"/>
  <c r="L86" i="5" s="1"/>
  <c r="J87" i="5"/>
  <c r="L87" i="5" s="1"/>
  <c r="J88" i="5"/>
  <c r="L88" i="5" s="1"/>
  <c r="J89" i="5"/>
  <c r="L89" i="5" s="1"/>
  <c r="J90" i="5"/>
  <c r="L90" i="5" s="1"/>
  <c r="J91" i="5"/>
  <c r="L91" i="5" s="1"/>
  <c r="J92" i="5"/>
  <c r="L92" i="5" s="1"/>
  <c r="J93" i="5"/>
  <c r="L93" i="5" s="1"/>
  <c r="J94" i="5"/>
  <c r="L94" i="5" s="1"/>
  <c r="J96" i="5"/>
  <c r="L96" i="5" s="1"/>
  <c r="J97" i="5"/>
  <c r="L97" i="5" s="1"/>
  <c r="J98" i="5"/>
  <c r="L98" i="5" s="1"/>
  <c r="J100" i="5"/>
  <c r="L100" i="5" s="1"/>
  <c r="J101" i="5"/>
  <c r="L101" i="5" s="1"/>
  <c r="J102" i="5"/>
  <c r="L102" i="5" s="1"/>
  <c r="J103" i="5"/>
  <c r="L103" i="5" s="1"/>
  <c r="J104" i="5"/>
  <c r="L104" i="5" s="1"/>
  <c r="J105" i="5"/>
  <c r="L105" i="5" s="1"/>
  <c r="J106" i="5"/>
  <c r="L106" i="5" s="1"/>
  <c r="J107" i="5"/>
  <c r="L107" i="5" s="1"/>
  <c r="J108" i="5"/>
  <c r="L108" i="5" s="1"/>
  <c r="J109" i="5"/>
  <c r="L109" i="5" s="1"/>
  <c r="J110" i="5"/>
  <c r="L110" i="5" s="1"/>
  <c r="J112" i="5"/>
  <c r="L112" i="5" s="1"/>
  <c r="J113" i="5"/>
  <c r="L113" i="5" s="1"/>
  <c r="J114" i="5"/>
  <c r="L114" i="5" s="1"/>
  <c r="J116" i="5"/>
  <c r="L116" i="5" s="1"/>
  <c r="J117" i="5"/>
  <c r="L117" i="5" s="1"/>
  <c r="J118" i="5"/>
  <c r="L118" i="5" s="1"/>
  <c r="J119" i="5"/>
  <c r="L119" i="5" s="1"/>
  <c r="J120" i="5"/>
  <c r="L120" i="5" s="1"/>
  <c r="J121" i="5"/>
  <c r="L121" i="5" s="1"/>
  <c r="J122" i="5"/>
  <c r="L122" i="5" s="1"/>
  <c r="J124" i="5"/>
  <c r="L124" i="5" s="1"/>
  <c r="J125" i="5"/>
  <c r="L125" i="5" s="1"/>
  <c r="J127" i="5"/>
  <c r="L127" i="5" s="1"/>
  <c r="J128" i="5"/>
  <c r="L128" i="5" s="1"/>
  <c r="J130" i="5"/>
  <c r="L130" i="5" s="1"/>
  <c r="J131" i="5"/>
  <c r="L131" i="5" s="1"/>
  <c r="J132" i="5"/>
  <c r="L132" i="5" s="1"/>
  <c r="J134" i="5"/>
  <c r="L134" i="5" s="1"/>
  <c r="J135" i="5"/>
  <c r="L135" i="5" s="1"/>
  <c r="J137" i="5"/>
  <c r="L137" i="5" s="1"/>
  <c r="J140" i="5"/>
  <c r="L140" i="5" s="1"/>
  <c r="J141" i="5"/>
  <c r="L141" i="5" s="1"/>
  <c r="J142" i="5"/>
  <c r="L142" i="5" s="1"/>
  <c r="J143" i="5"/>
  <c r="L143" i="5" s="1"/>
  <c r="J144" i="5"/>
  <c r="L144" i="5" s="1"/>
  <c r="J146" i="5"/>
  <c r="L146" i="5" s="1"/>
  <c r="J148" i="5"/>
  <c r="L148" i="5" s="1"/>
  <c r="J149" i="5"/>
  <c r="L149" i="5" s="1"/>
  <c r="J151" i="5"/>
  <c r="L151" i="5" s="1"/>
  <c r="J152" i="5"/>
  <c r="L152" i="5" s="1"/>
  <c r="J154" i="5"/>
  <c r="L154" i="5" s="1"/>
  <c r="J155" i="5"/>
  <c r="L155" i="5" s="1"/>
  <c r="J156" i="5"/>
  <c r="L156" i="5" s="1"/>
  <c r="J159" i="5"/>
  <c r="L159" i="5" s="1"/>
  <c r="J160" i="5"/>
  <c r="L160" i="5" s="1"/>
  <c r="J161" i="5"/>
  <c r="L161" i="5" s="1"/>
  <c r="J162" i="5"/>
  <c r="L162" i="5" s="1"/>
  <c r="J164" i="5"/>
  <c r="L164" i="5" s="1"/>
  <c r="J165" i="5"/>
  <c r="L165" i="5" s="1"/>
  <c r="J167" i="5"/>
  <c r="L167" i="5" s="1"/>
  <c r="J170" i="5"/>
  <c r="L170" i="5" s="1"/>
  <c r="J171" i="5"/>
  <c r="L171" i="5" s="1"/>
  <c r="J172" i="5"/>
  <c r="L172" i="5" s="1"/>
  <c r="J173" i="5"/>
  <c r="L173" i="5" s="1"/>
  <c r="J174" i="5"/>
  <c r="L174" i="5" s="1"/>
  <c r="J175" i="5"/>
  <c r="L175" i="5" s="1"/>
  <c r="J176" i="5"/>
  <c r="L176" i="5" s="1"/>
  <c r="J177" i="5"/>
  <c r="L177" i="5" s="1"/>
  <c r="J178" i="5"/>
  <c r="L178" i="5" s="1"/>
  <c r="J180" i="5"/>
  <c r="L180" i="5" s="1"/>
  <c r="J182" i="5"/>
  <c r="L182" i="5" s="1"/>
  <c r="J183" i="5"/>
  <c r="L183" i="5" s="1"/>
  <c r="J184" i="5"/>
  <c r="L184" i="5" s="1"/>
  <c r="J185" i="5"/>
  <c r="L185" i="5" s="1"/>
  <c r="J186" i="5"/>
  <c r="L186" i="5" s="1"/>
  <c r="J187" i="5"/>
  <c r="L187" i="5" s="1"/>
  <c r="J188" i="5"/>
  <c r="L188" i="5" s="1"/>
  <c r="J189" i="5"/>
  <c r="L189" i="5" s="1"/>
  <c r="J190" i="5"/>
  <c r="L190" i="5" s="1"/>
  <c r="J191" i="5"/>
  <c r="L191" i="5" s="1"/>
  <c r="J192" i="5"/>
  <c r="L192" i="5" s="1"/>
  <c r="J193" i="5"/>
  <c r="L193" i="5" s="1"/>
  <c r="J194" i="5"/>
  <c r="L194" i="5" s="1"/>
  <c r="J195" i="5"/>
  <c r="L195" i="5" s="1"/>
  <c r="J196" i="5"/>
  <c r="L196" i="5" s="1"/>
  <c r="J199" i="5"/>
  <c r="L199" i="5" s="1"/>
  <c r="J201" i="5"/>
  <c r="L201" i="5" s="1"/>
  <c r="J202" i="5"/>
  <c r="L202" i="5" s="1"/>
  <c r="J204" i="5"/>
  <c r="L204" i="5" s="1"/>
  <c r="J206" i="5"/>
  <c r="L206" i="5" s="1"/>
  <c r="J207" i="5"/>
  <c r="L207" i="5" s="1"/>
  <c r="J208" i="5"/>
  <c r="L208" i="5" s="1"/>
  <c r="J210" i="5"/>
  <c r="L210" i="5" s="1"/>
  <c r="J211" i="5"/>
  <c r="L211" i="5" s="1"/>
  <c r="J213" i="5"/>
  <c r="L213" i="5" s="1"/>
  <c r="J214" i="5"/>
  <c r="L214" i="5" s="1"/>
  <c r="J215" i="5"/>
  <c r="L215" i="5" s="1"/>
  <c r="J216" i="5"/>
  <c r="L216" i="5" s="1"/>
  <c r="J217" i="5"/>
  <c r="L217" i="5" s="1"/>
  <c r="J218" i="5"/>
  <c r="L218" i="5" s="1"/>
  <c r="J219" i="5"/>
  <c r="L219" i="5" s="1"/>
  <c r="J220" i="5"/>
  <c r="L220" i="5" s="1"/>
  <c r="J221" i="5"/>
  <c r="L221" i="5" s="1"/>
  <c r="J223" i="5"/>
  <c r="L223" i="5" s="1"/>
  <c r="J225" i="5"/>
  <c r="L225" i="5" s="1"/>
  <c r="J226" i="5"/>
  <c r="L226" i="5" s="1"/>
  <c r="J227" i="5"/>
  <c r="L227" i="5" s="1"/>
  <c r="J228" i="5"/>
  <c r="L228" i="5" s="1"/>
  <c r="J229" i="5"/>
  <c r="L229" i="5" s="1"/>
  <c r="J230" i="5"/>
  <c r="L230" i="5" s="1"/>
  <c r="J231" i="5"/>
  <c r="L231" i="5" s="1"/>
  <c r="J232" i="5"/>
  <c r="L232" i="5" s="1"/>
  <c r="J233" i="5"/>
  <c r="L233" i="5" s="1"/>
  <c r="J234" i="5"/>
  <c r="L234" i="5" s="1"/>
  <c r="J235" i="5"/>
  <c r="L235" i="5" s="1"/>
  <c r="J238" i="5"/>
  <c r="L238" i="5" s="1"/>
  <c r="J239" i="5"/>
  <c r="L239" i="5" s="1"/>
  <c r="J240" i="5"/>
  <c r="L240" i="5" s="1"/>
  <c r="J241" i="5"/>
  <c r="L241" i="5" s="1"/>
  <c r="J242" i="5"/>
  <c r="L242" i="5" s="1"/>
  <c r="J244" i="5"/>
  <c r="L244" i="5" s="1"/>
  <c r="J248" i="5"/>
  <c r="L248" i="5" s="1"/>
  <c r="J249" i="5"/>
  <c r="L249" i="5" s="1"/>
  <c r="J250" i="5"/>
  <c r="L250" i="5" s="1"/>
  <c r="J251" i="5"/>
  <c r="L251" i="5" s="1"/>
  <c r="J252" i="5"/>
  <c r="L252" i="5" s="1"/>
  <c r="J253" i="5"/>
  <c r="L253" i="5" s="1"/>
  <c r="J254" i="5"/>
  <c r="L254" i="5" s="1"/>
  <c r="J255" i="5"/>
  <c r="L255" i="5" s="1"/>
  <c r="J256" i="5"/>
  <c r="L256" i="5" s="1"/>
  <c r="J257" i="5"/>
  <c r="L257" i="5" s="1"/>
  <c r="J258" i="5"/>
  <c r="L258" i="5" s="1"/>
  <c r="J261" i="5"/>
  <c r="L261" i="5" s="1"/>
  <c r="J262" i="5"/>
  <c r="L262" i="5" s="1"/>
  <c r="J263" i="5"/>
  <c r="L263" i="5" s="1"/>
  <c r="J264" i="5"/>
  <c r="L264" i="5" s="1"/>
  <c r="J265" i="5"/>
  <c r="L265" i="5" s="1"/>
  <c r="J266" i="5"/>
  <c r="L266" i="5" s="1"/>
  <c r="J267" i="5"/>
  <c r="L267" i="5" s="1"/>
  <c r="J268" i="5"/>
  <c r="L268" i="5" s="1"/>
  <c r="J269" i="5"/>
  <c r="L269" i="5" s="1"/>
  <c r="J271" i="5"/>
  <c r="L271" i="5" s="1"/>
  <c r="J272" i="5"/>
  <c r="L272" i="5" s="1"/>
  <c r="J273" i="5"/>
  <c r="L273" i="5" s="1"/>
  <c r="J275" i="5"/>
  <c r="L275" i="5" s="1"/>
  <c r="J276" i="5"/>
  <c r="L276" i="5" s="1"/>
  <c r="J277" i="5"/>
  <c r="L277" i="5" s="1"/>
  <c r="J278" i="5"/>
  <c r="L278" i="5" s="1"/>
  <c r="J280" i="5"/>
  <c r="L280" i="5" s="1"/>
  <c r="J281" i="5"/>
  <c r="L281" i="5" s="1"/>
  <c r="J282" i="5"/>
  <c r="L282" i="5" s="1"/>
  <c r="J283" i="5"/>
  <c r="L283" i="5" s="1"/>
  <c r="J286" i="5"/>
  <c r="L286" i="5" s="1"/>
  <c r="J287" i="5"/>
  <c r="L287" i="5" s="1"/>
  <c r="J290" i="5"/>
  <c r="L290" i="5" s="1"/>
  <c r="J291" i="5"/>
  <c r="L291" i="5" s="1"/>
  <c r="J11" i="5"/>
  <c r="L11" i="5" s="1"/>
  <c r="R9" i="20"/>
  <c r="Q9" i="20"/>
  <c r="O9" i="20"/>
  <c r="M9" i="20"/>
  <c r="K9" i="20"/>
  <c r="I9" i="20"/>
  <c r="S8" i="20"/>
  <c r="O6" i="20"/>
  <c r="I6" i="20"/>
  <c r="A3" i="20"/>
  <c r="Q365" i="15" l="1"/>
  <c r="K14" i="2"/>
  <c r="J58" i="5"/>
  <c r="L58" i="5" s="1"/>
  <c r="J33" i="5"/>
  <c r="L33" i="5" s="1"/>
  <c r="M12" i="13"/>
  <c r="I12" i="7"/>
  <c r="I10" i="7"/>
  <c r="E11" i="7"/>
  <c r="E12" i="7"/>
  <c r="J51" i="5"/>
  <c r="L51" i="5" s="1"/>
  <c r="S9" i="20"/>
  <c r="E11" i="8"/>
  <c r="E13" i="7" l="1"/>
  <c r="J224" i="5"/>
  <c r="L224" i="5" s="1"/>
  <c r="I13" i="7"/>
  <c r="J374" i="5" l="1"/>
  <c r="L374" i="5"/>
  <c r="B3" i="5"/>
  <c r="V12" i="5" l="1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V187" i="5"/>
  <c r="V188" i="5"/>
  <c r="V189" i="5"/>
  <c r="V190" i="5"/>
  <c r="V191" i="5"/>
  <c r="V192" i="5"/>
  <c r="V193" i="5"/>
  <c r="V194" i="5"/>
  <c r="V195" i="5"/>
  <c r="V196" i="5"/>
  <c r="V197" i="5"/>
  <c r="V198" i="5"/>
  <c r="V199" i="5"/>
  <c r="V200" i="5"/>
  <c r="V201" i="5"/>
  <c r="V202" i="5"/>
  <c r="V203" i="5"/>
  <c r="V204" i="5"/>
  <c r="V205" i="5"/>
  <c r="V206" i="5"/>
  <c r="V207" i="5"/>
  <c r="V208" i="5"/>
  <c r="V209" i="5"/>
  <c r="V210" i="5"/>
  <c r="V211" i="5"/>
  <c r="V212" i="5"/>
  <c r="V213" i="5"/>
  <c r="V214" i="5"/>
  <c r="V215" i="5"/>
  <c r="V216" i="5"/>
  <c r="V217" i="5"/>
  <c r="V218" i="5"/>
  <c r="V219" i="5"/>
  <c r="V220" i="5"/>
  <c r="V221" i="5"/>
  <c r="V222" i="5"/>
  <c r="V223" i="5"/>
  <c r="V224" i="5"/>
  <c r="V225" i="5"/>
  <c r="V226" i="5"/>
  <c r="V227" i="5"/>
  <c r="V228" i="5"/>
  <c r="V229" i="5"/>
  <c r="V230" i="5"/>
  <c r="V231" i="5"/>
  <c r="V232" i="5"/>
  <c r="V233" i="5"/>
  <c r="V234" i="5"/>
  <c r="V235" i="5"/>
  <c r="V236" i="5"/>
  <c r="V237" i="5"/>
  <c r="V238" i="5"/>
  <c r="V239" i="5"/>
  <c r="V240" i="5"/>
  <c r="V241" i="5"/>
  <c r="V242" i="5"/>
  <c r="V243" i="5"/>
  <c r="V244" i="5"/>
  <c r="V245" i="5"/>
  <c r="V246" i="5"/>
  <c r="V247" i="5"/>
  <c r="V248" i="5"/>
  <c r="V249" i="5"/>
  <c r="V250" i="5"/>
  <c r="V251" i="5"/>
  <c r="V252" i="5"/>
  <c r="V253" i="5"/>
  <c r="V254" i="5"/>
  <c r="V255" i="5"/>
  <c r="V256" i="5"/>
  <c r="V257" i="5"/>
  <c r="V258" i="5"/>
  <c r="V259" i="5"/>
  <c r="V260" i="5"/>
  <c r="V261" i="5"/>
  <c r="V262" i="5"/>
  <c r="V263" i="5"/>
  <c r="V264" i="5"/>
  <c r="V265" i="5"/>
  <c r="V266" i="5"/>
  <c r="V267" i="5"/>
  <c r="V268" i="5"/>
  <c r="V269" i="5"/>
  <c r="V270" i="5"/>
  <c r="V271" i="5"/>
  <c r="V272" i="5"/>
  <c r="V273" i="5"/>
  <c r="V274" i="5"/>
  <c r="V275" i="5"/>
  <c r="V276" i="5"/>
  <c r="V277" i="5"/>
  <c r="V278" i="5"/>
  <c r="V279" i="5"/>
  <c r="V280" i="5"/>
  <c r="V281" i="5"/>
  <c r="V282" i="5"/>
  <c r="V283" i="5"/>
  <c r="V284" i="5"/>
  <c r="V285" i="5"/>
  <c r="V286" i="5"/>
  <c r="V287" i="5"/>
  <c r="V288" i="5"/>
  <c r="V289" i="5"/>
  <c r="V290" i="5"/>
  <c r="V291" i="5"/>
  <c r="V44" i="5" l="1"/>
  <c r="C6" i="15"/>
  <c r="C6" i="13"/>
  <c r="K6" i="15"/>
  <c r="I6" i="13"/>
  <c r="Y7" i="17"/>
  <c r="E6" i="11" s="1"/>
  <c r="M7" i="17"/>
  <c r="C7" i="2" s="1"/>
  <c r="I7" i="2" l="1"/>
  <c r="A3" i="8" l="1"/>
  <c r="A3" i="7" l="1"/>
  <c r="A3" i="13"/>
  <c r="E11" i="11" l="1"/>
  <c r="I11" i="11" s="1"/>
  <c r="E10" i="11"/>
  <c r="I10" i="11" s="1"/>
  <c r="C12" i="6"/>
  <c r="I11" i="6"/>
  <c r="Q11" i="6"/>
  <c r="V11" i="5" l="1"/>
  <c r="V374" i="5" s="1"/>
  <c r="E8" i="11" l="1"/>
  <c r="I8" i="11" l="1"/>
  <c r="A3" i="18"/>
  <c r="A3" i="15" l="1"/>
  <c r="Q12" i="6" l="1"/>
  <c r="O12" i="6"/>
  <c r="E9" i="11" l="1"/>
  <c r="E12" i="11" s="1"/>
  <c r="M12" i="6"/>
  <c r="I9" i="11" l="1"/>
  <c r="I12" i="11" s="1"/>
  <c r="XDY365" i="15"/>
  <c r="XEU365" i="15" s="1"/>
  <c r="G8" i="11" l="1"/>
  <c r="G10" i="11"/>
  <c r="G11" i="11"/>
  <c r="G9" i="11"/>
  <c r="AG10" i="17"/>
  <c r="G12" i="11" l="1"/>
  <c r="AE11" i="17"/>
  <c r="AC11" i="17"/>
  <c r="W11" i="17"/>
  <c r="T11" i="17"/>
  <c r="O11" i="17"/>
  <c r="Q11" i="17"/>
  <c r="E12" i="6" l="1"/>
  <c r="G12" i="6"/>
  <c r="AG11" i="17" l="1"/>
  <c r="I12" i="6" l="1"/>
  <c r="L12" i="13" l="1"/>
  <c r="D12" i="6" l="1"/>
  <c r="F12" i="6"/>
  <c r="H12" i="6"/>
  <c r="J12" i="6"/>
  <c r="XCX198" i="5" l="1"/>
  <c r="XET345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Mehri Ghasabi</author>
  </authors>
  <commentList>
    <comment ref="A369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Mehri Ghasabi: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<sst xmlns="http://schemas.openxmlformats.org/spreadsheetml/2006/main" count="2647" uniqueCount="539">
  <si>
    <t>بهای تمام شده</t>
  </si>
  <si>
    <t>شرکت</t>
  </si>
  <si>
    <t>جمع</t>
  </si>
  <si>
    <t>تعداد</t>
  </si>
  <si>
    <t>خرید طی دوره</t>
  </si>
  <si>
    <t>فروش طی دوره</t>
  </si>
  <si>
    <t>مبلغ</t>
  </si>
  <si>
    <t>تغییرات طی دوره</t>
  </si>
  <si>
    <t>سپرده های بانکی</t>
  </si>
  <si>
    <t>درآمد سود سهام</t>
  </si>
  <si>
    <t>درآمد تغییر ارزش</t>
  </si>
  <si>
    <t>درآمد فروش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</si>
  <si>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</si>
  <si>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</si>
  <si>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</si>
  <si>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</si>
  <si>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</si>
  <si>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</si>
  <si>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خالص ارزش فروش</t>
  </si>
  <si>
    <t>درصد به کل دارایی‌ها</t>
  </si>
  <si>
    <t>تاریخ سررسید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</si>
  <si>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</si>
  <si>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</si>
  <si>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</si>
  <si>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</si>
  <si>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</si>
  <si>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</si>
  <si>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</si>
  <si>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</si>
  <si>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</si>
  <si>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نرخ سود علی الحساب</t>
  </si>
  <si>
    <t>افزایش</t>
  </si>
  <si>
    <t>کاهش</t>
  </si>
  <si>
    <t>شرح</t>
  </si>
  <si>
    <t>یادداشت</t>
  </si>
  <si>
    <t>هزینه تنزیل</t>
  </si>
  <si>
    <t>خالص درآمد</t>
  </si>
  <si>
    <t>ارزش دفتری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</si>
  <si>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</si>
  <si>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</si>
  <si>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</si>
  <si>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</si>
  <si>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</si>
  <si>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 xml:space="preserve">صورت وضعیت پرتفوی 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</si>
  <si>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</si>
  <si>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</si>
  <si>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</si>
  <si>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</si>
  <si>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</si>
  <si>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</si>
  <si>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</si>
  <si>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 xml:space="preserve"> </t>
  </si>
  <si>
    <t>یادداشت الف</t>
  </si>
  <si>
    <t>یادداشت ب</t>
  </si>
  <si>
    <t>یادداشت ج</t>
  </si>
  <si>
    <t>یادداشت د</t>
  </si>
  <si>
    <t>2-1-سرمایه‌گذاری در اوراق بهادار با درآمد ثابت یا علی‌الحساب</t>
  </si>
  <si>
    <t>اطلاعات اوراق بهادار با درآمد ثابت</t>
  </si>
  <si>
    <t>نام اوراق</t>
  </si>
  <si>
    <t>دارای مجوز از سازمان</t>
  </si>
  <si>
    <t>تاریخ انتشار اوراق</t>
  </si>
  <si>
    <t>نرخ سود اسمی</t>
  </si>
  <si>
    <t>قیمت بازار هر ورقه</t>
  </si>
  <si>
    <t>گزارش وضعیت پرتفوی ماهانه</t>
  </si>
  <si>
    <t>‫پذیرفته شده در بورس یا فرابورس</t>
  </si>
  <si>
    <t>‫درآمد سود سهام</t>
  </si>
  <si>
    <t>‫اطلاعات مجمع</t>
  </si>
  <si>
    <t>‫نام سهام</t>
  </si>
  <si>
    <t>‫سود متعلق به هر سهم</t>
  </si>
  <si>
    <t>‫جمع درآمد سود سهام</t>
  </si>
  <si>
    <t>‫هزینه تنزیل</t>
  </si>
  <si>
    <t>‫خالص درآمد سود سهام</t>
  </si>
  <si>
    <t>درصد از کل داراییها</t>
  </si>
  <si>
    <t>درآمدها</t>
  </si>
  <si>
    <t>-</t>
  </si>
  <si>
    <t>تعدیل کارمزد کارگزاری‫</t>
  </si>
  <si>
    <t>صندوق سرمایه گذاری قابل معامله شاخصی  کیان</t>
  </si>
  <si>
    <t>صندوق سرمایه گذاری قابل معامله شاخصی کیان</t>
  </si>
  <si>
    <t>صندوق سرمایه گذاری  قابل معامله شاخصی کیان</t>
  </si>
  <si>
    <t>گسترش نفت و گاز پارسیان (پارسان)</t>
  </si>
  <si>
    <t>سالمین (غسالم)</t>
  </si>
  <si>
    <t>بیمه آسیا (آسیا)</t>
  </si>
  <si>
    <t>تراکتورسازی (تایرا)</t>
  </si>
  <si>
    <t>کاشی حافظ (کحافظ)</t>
  </si>
  <si>
    <t>معدنی املاح ایران (شاملا)</t>
  </si>
  <si>
    <t>مدیریت صنعت شوینده ت.ص بهشهر (شوینده)</t>
  </si>
  <si>
    <t>لیزینگ صنعت و معدن (ولصنم)</t>
  </si>
  <si>
    <t>آلومینیوم ایران (فایرا)</t>
  </si>
  <si>
    <t>فرآورده های نسوز آذر (کاذر)</t>
  </si>
  <si>
    <t>فرآورده های نسوز ایران (کفرا)</t>
  </si>
  <si>
    <t>حفاری شمال (حفاری)</t>
  </si>
  <si>
    <t>سیمان صوفیان (سصوفی)</t>
  </si>
  <si>
    <t>صنعتی بهشهر (غبشهر)</t>
  </si>
  <si>
    <t>سیمان فارس و خوزستان (سفارس)</t>
  </si>
  <si>
    <t>پارس دارو (دپارس)</t>
  </si>
  <si>
    <t>ایرکا پارت صنعت (خکار)</t>
  </si>
  <si>
    <t>بیمه ما (ما)</t>
  </si>
  <si>
    <t>نورد قطعات فولادی (فنورد)</t>
  </si>
  <si>
    <t>بهساز کاشانه تهران (ثبهساز)</t>
  </si>
  <si>
    <t>کارت اعتباری ایران کیش (رکیش)</t>
  </si>
  <si>
    <t>س.ص. بازنشستگی کارکنان بانکها (وسکاب)</t>
  </si>
  <si>
    <t>ارتباطات سیار (همراه)</t>
  </si>
  <si>
    <t>فولاد کاوه جنوب کیش (کاوه)</t>
  </si>
  <si>
    <t>مواد داروپخش (دتماد)</t>
  </si>
  <si>
    <t>سر. شاهد (ثشاهد)</t>
  </si>
  <si>
    <t>صنعتی بارز (پکرمان)</t>
  </si>
  <si>
    <t>سر. صدر تامین (تاصیکو)</t>
  </si>
  <si>
    <t>پتروشیمی شیراز (شیراز)</t>
  </si>
  <si>
    <t>کاشی سینا (کساوه)</t>
  </si>
  <si>
    <t>باما (کاما)</t>
  </si>
  <si>
    <t>ماشین سازی اراک (فاراک)</t>
  </si>
  <si>
    <t>خاک چینی ایران (کخاک)</t>
  </si>
  <si>
    <t>واسپاری ملت (ولملت)</t>
  </si>
  <si>
    <t>سر. ملی (ونیکی)</t>
  </si>
  <si>
    <t>فولادخراسان (فخاس)</t>
  </si>
  <si>
    <t>بانک ملت (وبملت)</t>
  </si>
  <si>
    <t>سیمان تهران (ستران)</t>
  </si>
  <si>
    <t>گروه مپنا (رمپنا)</t>
  </si>
  <si>
    <t>سر. ایران خودرو (خگستر)</t>
  </si>
  <si>
    <t>دارو فارابی (دفارا)</t>
  </si>
  <si>
    <t>صنایع شیمیایی ایران (شیران)</t>
  </si>
  <si>
    <t>تامین سرمایه بانک ملت (تملت)</t>
  </si>
  <si>
    <t>خدمات انفورماتیک (رانفور)</t>
  </si>
  <si>
    <t>نفت سپاهان (شسپا)</t>
  </si>
  <si>
    <t>بیمه البرز (البرز)</t>
  </si>
  <si>
    <t>کاغذ پارس (چکاپا)</t>
  </si>
  <si>
    <t>فروسیلیس ایران (فروس)</t>
  </si>
  <si>
    <t>صنعتی سپاهان (فسپا)</t>
  </si>
  <si>
    <t>لیزینگ کارآفرین (ولکار)</t>
  </si>
  <si>
    <t>تاید واتر خاورمیانه (حتاید)</t>
  </si>
  <si>
    <t>سر. غدیر (وغدیر)</t>
  </si>
  <si>
    <t>سر. صندوق بازنشستگی (وصندوق)</t>
  </si>
  <si>
    <t>سر. دارویی تامین (تیپیکو)</t>
  </si>
  <si>
    <t>قطعات اتومبیل (ختوقا)</t>
  </si>
  <si>
    <t>سر. سایپا (وساپا)</t>
  </si>
  <si>
    <t>کاشی الوند (کلوند)</t>
  </si>
  <si>
    <t>صنایع پتروشیمی کرمانشاه (کرماشا)</t>
  </si>
  <si>
    <t>کاشی پارس (کپارس)</t>
  </si>
  <si>
    <t>داروپخش (وپخش)</t>
  </si>
  <si>
    <t>نوسازی و ساختمان تهران (ثنوسا)</t>
  </si>
  <si>
    <t>آذراب (فاذر)</t>
  </si>
  <si>
    <t>گل گهر (کگل)</t>
  </si>
  <si>
    <t>موتورسازان تراکتور (خموتور)</t>
  </si>
  <si>
    <t>لیزینگ رایان سایپا (ولساپا)</t>
  </si>
  <si>
    <t>دارو جابرابن حیان (دجابر)</t>
  </si>
  <si>
    <t>مهرام (غمهرا)</t>
  </si>
  <si>
    <t>کشت و صنعت چین چین (غچین)</t>
  </si>
  <si>
    <t>رینگ سازی مشهد (خرینگ)</t>
  </si>
  <si>
    <t>کالسیمین (فاسمین)</t>
  </si>
  <si>
    <t>سر. توسعه صنعتی ایران (وتوصا)</t>
  </si>
  <si>
    <t>دارو اکسیر (دلر)</t>
  </si>
  <si>
    <t>پدیده شیمی قرن (قرن)</t>
  </si>
  <si>
    <t>سیمان مازندران (سمازن)</t>
  </si>
  <si>
    <t>پتروشیمی جم (جم)</t>
  </si>
  <si>
    <t>سیمان هگمتان (سهگمت)</t>
  </si>
  <si>
    <t>مبین انرژی خلیج فارس (مبین)</t>
  </si>
  <si>
    <t>ایران ترانسفو (بترانس)</t>
  </si>
  <si>
    <t>فولاد مبارکه اصفهان (فولاد)</t>
  </si>
  <si>
    <t>کیمیدارو (دکیمی)</t>
  </si>
  <si>
    <t>مس باهنر (فباهنر)</t>
  </si>
  <si>
    <t>سر. شفا دارو (شفا)</t>
  </si>
  <si>
    <t>شیمی داروپخش (دشیمی)</t>
  </si>
  <si>
    <t>سیمان خاش (سخاش)</t>
  </si>
  <si>
    <t>تامین سرمایه نوین (تنوین)</t>
  </si>
  <si>
    <t>فنرسازی زر (خزر)</t>
  </si>
  <si>
    <t>بیمه پارسیان (پارسیان)</t>
  </si>
  <si>
    <t>لاستیک سهند (پسهند)</t>
  </si>
  <si>
    <t>سر. توسعه ملی (وتوسم)</t>
  </si>
  <si>
    <t>سر. پارس توشه (وتوشه)</t>
  </si>
  <si>
    <t>فولاد امیرکبیر کاشان (فجر)</t>
  </si>
  <si>
    <t>قند هگمتان (قهکمت)</t>
  </si>
  <si>
    <t>پمپ ایران (تپمپی)</t>
  </si>
  <si>
    <t>صنعت غذایی کورش (غکورش)</t>
  </si>
  <si>
    <t>آسان پرداخت پرشین (آپ)</t>
  </si>
  <si>
    <t>بانک خاورمیانه (وخاور)</t>
  </si>
  <si>
    <t>سپید ماکیان (سپید)</t>
  </si>
  <si>
    <t>توسعه معدنی و صنعتی صبانور (کنور)</t>
  </si>
  <si>
    <t>گروه بهمن (خبهمن)</t>
  </si>
  <si>
    <t>شهد ایران (غشهد)</t>
  </si>
  <si>
    <t>کویر تایر (پکویر)</t>
  </si>
  <si>
    <t>شیشه همدان (کهمدا)</t>
  </si>
  <si>
    <t>پتروشیمی خارک (شخارک)</t>
  </si>
  <si>
    <t>به پرداخت ملت (پرداخت)</t>
  </si>
  <si>
    <t>قند قزوین (قزوین)</t>
  </si>
  <si>
    <t>توسعه و عمران امید (ثامید)</t>
  </si>
  <si>
    <t>قند لرستان (قلرست)</t>
  </si>
  <si>
    <t>فرآورده نسوز پارس (کفپارس)</t>
  </si>
  <si>
    <t>فرابورس</t>
  </si>
  <si>
    <t>شیشه دارویی رازی (کرازی)</t>
  </si>
  <si>
    <t>پگاه اصفهان (غشصفا)</t>
  </si>
  <si>
    <t>پگاه خراسان (غشان)</t>
  </si>
  <si>
    <t>لامپ پارس شهاب (بشهاب)</t>
  </si>
  <si>
    <t>فنرسازی خاور (خفنر)</t>
  </si>
  <si>
    <t>سر. نفت (ونفت)</t>
  </si>
  <si>
    <t>سرماآفرین (لسرما)</t>
  </si>
  <si>
    <t>پشم شیشه ایران (کپشیر)</t>
  </si>
  <si>
    <t>کشتیرانی ایران (حکشتی)</t>
  </si>
  <si>
    <t>ذغالسنگ نگین (کطبس)</t>
  </si>
  <si>
    <t>گلوکوزان (غگل)</t>
  </si>
  <si>
    <t>موتوژن (بموتو)</t>
  </si>
  <si>
    <t>دوده صنعتی پارس (شدوص)</t>
  </si>
  <si>
    <t>قند اصفهان (قصفها)</t>
  </si>
  <si>
    <t>پارس مینو (غپینو)</t>
  </si>
  <si>
    <t>پارس خزر (لخزر)</t>
  </si>
  <si>
    <t>ندارد</t>
  </si>
  <si>
    <t>ریخته گری تراکتور (ختراک)</t>
  </si>
  <si>
    <t>حمل و نقل توکا (حتوکا)</t>
  </si>
  <si>
    <t>سود و زیان ناشی
از فروش</t>
  </si>
  <si>
    <t>خالص ارزش
فروش</t>
  </si>
  <si>
    <t>سود و زیان ناشی
از تغییر قیمت</t>
  </si>
  <si>
    <t>ارزش دفتری برابر است با میانگین موزون خالص ارزش فروش هر سهم/ورقه در ابتدای دوره با خرید طی دوره ضربدر تعداد در پایان</t>
  </si>
  <si>
    <t>قیمت بازار
هر سهم</t>
  </si>
  <si>
    <t>درصد به 
کل دارایی‌ها</t>
  </si>
  <si>
    <t>‫تاریخ تشکیل
مجمع</t>
  </si>
  <si>
    <t>‫تعداد سهام متعلقه
در زمان مجمع</t>
  </si>
  <si>
    <t>برق آبادان (آبادا)</t>
  </si>
  <si>
    <t>بورس اوراق بهادار تهران (بورس)</t>
  </si>
  <si>
    <t>بورس کالای ایران (کالا)</t>
  </si>
  <si>
    <t>جوشکاب یزد (بکاب)</t>
  </si>
  <si>
    <t>چدن سازان (چدن)</t>
  </si>
  <si>
    <t>دارویی برکت (برکت)</t>
  </si>
  <si>
    <t>زامیاد (خزامیا)</t>
  </si>
  <si>
    <t>سر. مسکن (ثمسکن)</t>
  </si>
  <si>
    <t>سیمرغ (سیمرغ)</t>
  </si>
  <si>
    <t>شهد (قشهد)</t>
  </si>
  <si>
    <t>شهید قندی (بکام)</t>
  </si>
  <si>
    <t>کارخانجات داروپخش (دارو)</t>
  </si>
  <si>
    <t>نفت بهران (شبهرن)</t>
  </si>
  <si>
    <t>نیروکلر (شکلر)</t>
  </si>
  <si>
    <t>ایران یاسا (پاسا)</t>
  </si>
  <si>
    <t>زر ماکارون (غزر)</t>
  </si>
  <si>
    <t>سیمان آبیک (سآبیک)</t>
  </si>
  <si>
    <t>پتروشیمی فن آوران (شفن)</t>
  </si>
  <si>
    <t>انتقال داده های آسیاتک (اسیاتک)</t>
  </si>
  <si>
    <t>مخابرات ایران (اخابر)</t>
  </si>
  <si>
    <t>پالایش نفت تبریز (شبریز)</t>
  </si>
  <si>
    <t>توسعه ساختمان (ثاخت)</t>
  </si>
  <si>
    <t>دارو رازک (درازک)</t>
  </si>
  <si>
    <t>سر. تامین اجتماعی (شستا)</t>
  </si>
  <si>
    <t>سر. توکا فولاد (وتوکا)</t>
  </si>
  <si>
    <t>فولاد آلیاژی ایران (فولاژ)</t>
  </si>
  <si>
    <t>کربن ایران (شکربن)</t>
  </si>
  <si>
    <t>پارس فولاد سبزوار (فسبزوار)</t>
  </si>
  <si>
    <t>دارو لقمان (دلقما)</t>
  </si>
  <si>
    <t>سیمان شرق (سشرق)</t>
  </si>
  <si>
    <t>سیمان شمال (سشمال)</t>
  </si>
  <si>
    <t>سینادارو (دسینا)</t>
  </si>
  <si>
    <t>الکتریک خودرو شرق (خشرق)</t>
  </si>
  <si>
    <t>آهنگری تراکتور (خاهن)</t>
  </si>
  <si>
    <t>پتروشیمی شازند (شاراک)</t>
  </si>
  <si>
    <t>تامین سرمایه لوتوس پارسیان (لوتوس)</t>
  </si>
  <si>
    <t>تجارت الکترونیک پارسیان (رتاپ)</t>
  </si>
  <si>
    <t>داروسازی دانا (ددانا)</t>
  </si>
  <si>
    <t>رادیاتور ایران (ختور)</t>
  </si>
  <si>
    <t>سر. گروه توسعه ملی (وبانک)</t>
  </si>
  <si>
    <t>صبا فولاد خلیج فارس (فصبا)</t>
  </si>
  <si>
    <t>صنایع غذایی مینو شرق (غمینو)</t>
  </si>
  <si>
    <t>آریان کیمیا تک (کیمیاتک)</t>
  </si>
  <si>
    <t>بیمه اتکائی امین (اتکام)</t>
  </si>
  <si>
    <t>پاکسان (شپاکسا)</t>
  </si>
  <si>
    <t>داده پردازی ایران (مداران)</t>
  </si>
  <si>
    <t>داده گستر عصر نوین - های وب (های وب)</t>
  </si>
  <si>
    <t>صنعتی بوتان (لبوتان)</t>
  </si>
  <si>
    <t>فرآورده های غذایی و قند چهارمحال (قچار)</t>
  </si>
  <si>
    <t>نیرو ترانس (بنیرو)</t>
  </si>
  <si>
    <t>بانک سینا (وسینا)</t>
  </si>
  <si>
    <t>پست بانک ایران (وپست)</t>
  </si>
  <si>
    <t>سازه پویش (خپویش)</t>
  </si>
  <si>
    <t>سر. ساختمان ایران (وساخت)</t>
  </si>
  <si>
    <t>سیمان ارومیه (ساروم)</t>
  </si>
  <si>
    <t>سیمان شاهرود (سرود)</t>
  </si>
  <si>
    <t>فرآورده تزریقی (دفرا)</t>
  </si>
  <si>
    <t>کشت و دامداری فکا (زفکا)</t>
  </si>
  <si>
    <t>معادن منگنز ایران (کمنگنز)</t>
  </si>
  <si>
    <t>مگسال (زمگسا)</t>
  </si>
  <si>
    <t>کشاورزی و دامپروری بینالود (زبینا)</t>
  </si>
  <si>
    <t>تپسی (تپسی)</t>
  </si>
  <si>
    <t>نفت پارس (شنفت)</t>
  </si>
  <si>
    <t>ایران خودرو (خودرو)</t>
  </si>
  <si>
    <t>دارو ابوریحان (دابور)</t>
  </si>
  <si>
    <t>گروه دارویی سبحان (دسبحا)</t>
  </si>
  <si>
    <t>سیمان خوزستان (سخوز)</t>
  </si>
  <si>
    <t>افست (چافست)</t>
  </si>
  <si>
    <t>بانک تجارت (وتجارت)</t>
  </si>
  <si>
    <t>بانک صادرات ایران (وبصادر)</t>
  </si>
  <si>
    <t>بانک کار آفرین (وکار)</t>
  </si>
  <si>
    <t>بهنوش (غبهنوش)</t>
  </si>
  <si>
    <t>بیمه کارآفرین (وآفری)</t>
  </si>
  <si>
    <t>پالایش نفت بندر عباس (شبندر)</t>
  </si>
  <si>
    <t>پخش هجرت (هجرت)</t>
  </si>
  <si>
    <t>پرداخت الکترونیک بانک پاسارگاد (پی پاد)</t>
  </si>
  <si>
    <t>توریستی و رفاهی آبادگران ایران (آباد)</t>
  </si>
  <si>
    <t>چرخشگر (خچرخش)</t>
  </si>
  <si>
    <t>خدمات کشاورزی (تکشا)</t>
  </si>
  <si>
    <t>سر. توسعه آذربایجان (وآذر)</t>
  </si>
  <si>
    <t>سر. توسعه صنعت و تجارت (وصنعت)</t>
  </si>
  <si>
    <t>سر. توسعه معادن و فلزات (ومعادن)</t>
  </si>
  <si>
    <t>سر. سامان گستر اصفهان (ثامان)</t>
  </si>
  <si>
    <t>سر. صنعت بیمه (وبیمه)</t>
  </si>
  <si>
    <t>سیمان اصفهان (سصفها)</t>
  </si>
  <si>
    <t>سیمان خزر (سخزر)</t>
  </si>
  <si>
    <t>سیمان کردستان (سکرد)</t>
  </si>
  <si>
    <t>صنعتی مینو (خرمدره) (غصینو)</t>
  </si>
  <si>
    <t>غلتک سازان سپاهان (فسازان)</t>
  </si>
  <si>
    <t>فجر انرژی خلیج فارس (بفجر)</t>
  </si>
  <si>
    <t>قند ثابت خراسان (قثابت)</t>
  </si>
  <si>
    <t>کارتن ایران (چکارن)</t>
  </si>
  <si>
    <t>کاغذ سازی کاوه (چکاوه)</t>
  </si>
  <si>
    <t>کشت و صنعت پیاذر (غاذر)</t>
  </si>
  <si>
    <t>کشت و صنعت و دامپروری پارس (زپارس)</t>
  </si>
  <si>
    <t>کیمیای زنجان گستران (کیمیا)</t>
  </si>
  <si>
    <t>گروه مالی صبا تامین (صبا)</t>
  </si>
  <si>
    <t>گلتاش (شگل)</t>
  </si>
  <si>
    <t>لامیران (فلامی)</t>
  </si>
  <si>
    <t>لبنیات پاک (غپاک)</t>
  </si>
  <si>
    <t>لعابیران (شلعاب)</t>
  </si>
  <si>
    <t>لیزینگ ایرانیان (وایران)</t>
  </si>
  <si>
    <t>ملی سرب و روی (فسرب)</t>
  </si>
  <si>
    <t>نصیر ماشین (خنصیر)</t>
  </si>
  <si>
    <t>نیرو محرکه (خمحرکه)</t>
  </si>
  <si>
    <t>سیمان فارس نو (سفانو)</t>
  </si>
  <si>
    <t>سر. خوارزمی (وخارزم)</t>
  </si>
  <si>
    <t>سایپا (خساپا)</t>
  </si>
  <si>
    <t>صنایع شیمیایی کیمیاگران امروز (شکام)</t>
  </si>
  <si>
    <t>سر. بهمن (وبهمن)</t>
  </si>
  <si>
    <t>بانک اقتصاد نوین (ونوین)</t>
  </si>
  <si>
    <t>فرآوری مواد معدنی (فرآور)</t>
  </si>
  <si>
    <t>ایران مرینوس (نمرینو)</t>
  </si>
  <si>
    <t>قند پیرانشهر (قپیرا)</t>
  </si>
  <si>
    <t>بهار رز عالیس چناران (عالیس)</t>
  </si>
  <si>
    <t>سر. پردیس (پردیس)</t>
  </si>
  <si>
    <t>سیمان ایلام (سیلام)</t>
  </si>
  <si>
    <t>سپنتا (فپنتا)</t>
  </si>
  <si>
    <t>لوله و ماشین سازی (فلوله)</t>
  </si>
  <si>
    <t>سیمان اردستان (اردستان)</t>
  </si>
  <si>
    <t>لیزینگ کارآفرین (حق تقدم) (ولکارح)</t>
  </si>
  <si>
    <t>سر. پردیس (حق تقدم) (پردیسح)</t>
  </si>
  <si>
    <t>گروه توسعه مالی مهر آیندگان (ومهان)</t>
  </si>
  <si>
    <t>تکميلی پتروشیمی خلیج فارس (پترول)</t>
  </si>
  <si>
    <t>معدنی دماوند (کدما)</t>
  </si>
  <si>
    <t>معادن بافق (کبافق)</t>
  </si>
  <si>
    <t>کابل البرز (بالبر)</t>
  </si>
  <si>
    <t>آما (فاما)</t>
  </si>
  <si>
    <t>گروه مالی شهر (شهر)</t>
  </si>
  <si>
    <t>کمک فنر ایندامین (خکمک)</t>
  </si>
  <si>
    <t>فیبر ایران (چفیبر)</t>
  </si>
  <si>
    <t>سر. آتیه دماوند (واتی)</t>
  </si>
  <si>
    <t>سر. کشاورزی کوثر (زکوثر)</t>
  </si>
  <si>
    <t>فولاد خوزستان (فخوز)</t>
  </si>
  <si>
    <t>پتروشیمی پارس (پارس)</t>
  </si>
  <si>
    <t>لیزینگ خودرو غدیر (ولغدر)</t>
  </si>
  <si>
    <t>تولیدی و صنعتی گوهرفام (شفام)</t>
  </si>
  <si>
    <t>سایپا آذین (خاذین)</t>
  </si>
  <si>
    <t>ساروج بوشهر (ساروج)</t>
  </si>
  <si>
    <t xml:space="preserve"> سود(زیان) حاصل از فروش سهام</t>
  </si>
  <si>
    <t xml:space="preserve"> سود سپرده بانکی</t>
  </si>
  <si>
    <t xml:space="preserve"> سود اوراق بهادار با درآمد ثابت</t>
  </si>
  <si>
    <t>تاریخ دریافت سود</t>
  </si>
  <si>
    <t>کوتاه مدت سامان 864-810-4013857-1</t>
  </si>
  <si>
    <t>کوتاه مدت ملی 0228580460005</t>
  </si>
  <si>
    <t>کوتاه مدت پاسارگاد 209.8100.18499402.1</t>
  </si>
  <si>
    <t>کوتاه مدت خاورمیانه 1005-10-810-707074271</t>
  </si>
  <si>
    <t>ب- درآمد ناشی از تغییر قیمت سهام</t>
  </si>
  <si>
    <t>سیمان غرب (سغرب)</t>
  </si>
  <si>
    <t>زاگرس فارمد پارس (ددام)</t>
  </si>
  <si>
    <t>نورد آلومینیوم (فنوال)</t>
  </si>
  <si>
    <t>لنت ترمز (خلنت)</t>
  </si>
  <si>
    <t>سبحان دارو (دسبحان)</t>
  </si>
  <si>
    <t>ایران دارو (دیران)</t>
  </si>
  <si>
    <t>سر. رنا (ورنا)</t>
  </si>
  <si>
    <t>البرزدارو (دالبر)</t>
  </si>
  <si>
    <t>گل گهر (حق تقدم) (کگلح)</t>
  </si>
  <si>
    <t>فجر انرژی خلیج فارس (حق تقدم) (بفجرح)</t>
  </si>
  <si>
    <t>1403/04/31</t>
  </si>
  <si>
    <t>سیمان بجنورد (سبجنو)</t>
  </si>
  <si>
    <t>سر. سیمان تامین (سیتا)</t>
  </si>
  <si>
    <t>قند مرودشت (قمرو)</t>
  </si>
  <si>
    <t>ایران تایر (پتایر)</t>
  </si>
  <si>
    <t>پست بانک ایران (حق تقدم) (وپستح)</t>
  </si>
  <si>
    <t>کارت اعتباری ایران کیش (حق تقدم) (رکیشح)</t>
  </si>
  <si>
    <t>موتوژن (حق تقدم) (بموتوح)</t>
  </si>
  <si>
    <t>1403/04/02</t>
  </si>
  <si>
    <t>1403/04/03</t>
  </si>
  <si>
    <t>1403/04/04</t>
  </si>
  <si>
    <t>1403/04/06</t>
  </si>
  <si>
    <t>1403/04/10</t>
  </si>
  <si>
    <t>1403/04/11</t>
  </si>
  <si>
    <t>1403/04/12</t>
  </si>
  <si>
    <t>1403/04/13</t>
  </si>
  <si>
    <t>1403/04/14</t>
  </si>
  <si>
    <t>1403/04/16</t>
  </si>
  <si>
    <t>1403/04/17</t>
  </si>
  <si>
    <t>1403/04/18</t>
  </si>
  <si>
    <t>1403/04/19</t>
  </si>
  <si>
    <t>1403/04/20</t>
  </si>
  <si>
    <t>1403/04/21</t>
  </si>
  <si>
    <t>1403/04/23</t>
  </si>
  <si>
    <t>1403/04/24</t>
  </si>
  <si>
    <t>1403/04/27</t>
  </si>
  <si>
    <t>1403/04/28</t>
  </si>
  <si>
    <t>1403/04/29</t>
  </si>
  <si>
    <t>1403/04/30</t>
  </si>
  <si>
    <t>سرامیک اردکان (کسرا)</t>
  </si>
  <si>
    <t>تامین سرمایه کاردان (تکاردان)</t>
  </si>
  <si>
    <t>سر. پتروشیمی (وپترو)</t>
  </si>
  <si>
    <t>پتروشیمی غدیر (شغدیر)</t>
  </si>
  <si>
    <t>1387/03/11</t>
  </si>
  <si>
    <t>1391/03/16</t>
  </si>
  <si>
    <t>1403/05/10</t>
  </si>
  <si>
    <t>1403/05/14</t>
  </si>
  <si>
    <t>1403/05/16</t>
  </si>
  <si>
    <t>1403/05/23</t>
  </si>
  <si>
    <t>1403/05/27</t>
  </si>
  <si>
    <t>1403/05/30</t>
  </si>
  <si>
    <t>دارایی ها</t>
  </si>
  <si>
    <t>کشت و صنعت شریف آباد (زشریف)</t>
  </si>
  <si>
    <t>گروه مالی داتام (داتام)</t>
  </si>
  <si>
    <t>محورسازان (خوساز)</t>
  </si>
  <si>
    <t>نوش مازندران (غنوش)</t>
  </si>
  <si>
    <t>درخشان تهران (پدرخش)</t>
  </si>
  <si>
    <t>بیسکویت گرجی (غگرجی)</t>
  </si>
  <si>
    <t>پارس الکتریک (لپارس)</t>
  </si>
  <si>
    <t>پگاه آذربایجان (غشاذر)</t>
  </si>
  <si>
    <t>سر. امید (وامید)</t>
  </si>
  <si>
    <t>آلومراد (فمراد)</t>
  </si>
  <si>
    <t>بین المللی محصولات پارس (شپارس)</t>
  </si>
  <si>
    <t>روز دارو (دروز)</t>
  </si>
  <si>
    <t>شیمیایی سینا (شسینا)</t>
  </si>
  <si>
    <t>تامین ماسه ریخته گری (کماسه)</t>
  </si>
  <si>
    <t>سر. اعتبار ایران (واعتبار)</t>
  </si>
  <si>
    <t>مهرکام پارس (خمهر)</t>
  </si>
  <si>
    <t>خوراک دام پارس (غدام)</t>
  </si>
  <si>
    <t>شیمیایی فارس (شفارس)</t>
  </si>
  <si>
    <t>1403/06/17</t>
  </si>
  <si>
    <t>1403/06/11</t>
  </si>
  <si>
    <t>1403/06/18</t>
  </si>
  <si>
    <t>1403/06/28</t>
  </si>
  <si>
    <t>1403/07/30</t>
  </si>
  <si>
    <t>پخش البرز (پخش)</t>
  </si>
  <si>
    <t>بانک پارسیان (وپارس)</t>
  </si>
  <si>
    <t>توسعه صنایع بهشهر (وبشهر)</t>
  </si>
  <si>
    <t>فولاد هرمزگان جنوب (هرمز)</t>
  </si>
  <si>
    <t>سیمان آرتا اردبیل (ساربیل)</t>
  </si>
  <si>
    <t>سیمان سپاهان (سپاها)</t>
  </si>
  <si>
    <t>بین المللی توسعه صنایع و معادن غدیر (وکغدیر)</t>
  </si>
  <si>
    <t>سیمان هرمزگان (سهرمز)</t>
  </si>
  <si>
    <t>ذوب آهن اصفهان (ذوب)</t>
  </si>
  <si>
    <t>کاشی تکسرام (کترام)</t>
  </si>
  <si>
    <t>گسترش سوخت سبز زاگرس (شگستر)</t>
  </si>
  <si>
    <t>چادرملو (کچاد)</t>
  </si>
  <si>
    <t>1403/07/09</t>
  </si>
  <si>
    <t>1403/07/11</t>
  </si>
  <si>
    <t>1403/07/08</t>
  </si>
  <si>
    <t>1403/07/26</t>
  </si>
  <si>
    <t>1403/07/28</t>
  </si>
  <si>
    <t>شیشه و گاز (کگاز)</t>
  </si>
  <si>
    <t>تکنوتار (تکنو)</t>
  </si>
  <si>
    <t>پتروشیمی زاگرس (زاگرس)</t>
  </si>
  <si>
    <t>آبسال (لابسا)</t>
  </si>
  <si>
    <t>ملی صنایع مس ایران (فملی)</t>
  </si>
  <si>
    <t>دارو عبیدی (دعبید)</t>
  </si>
  <si>
    <t>1403/08/20</t>
  </si>
  <si>
    <t>1403/08/26</t>
  </si>
  <si>
    <t>1403/08/28</t>
  </si>
  <si>
    <t>صنعتی دوده فام (شصدف)</t>
  </si>
  <si>
    <t>پارس سرام (کسرام)</t>
  </si>
  <si>
    <t>جام دارو (فجام)</t>
  </si>
  <si>
    <t>داروسازی کوثر (دکوثر)</t>
  </si>
  <si>
    <t>قند نیشابور (قنیشا)</t>
  </si>
  <si>
    <t>دارو زهراوی (دزهراوی)</t>
  </si>
  <si>
    <t>دشت مرغاب (غدشت)</t>
  </si>
  <si>
    <t>تولیدی برنا باطری (خبرنا)</t>
  </si>
  <si>
    <t>پلاسکوکار سایپا (پلاسک)</t>
  </si>
  <si>
    <t>فولاد شاهرود (فرود)</t>
  </si>
  <si>
    <t>عمران و توسعه فارس (ثفارس)</t>
  </si>
  <si>
    <t>سایپا شیشه (کساپا)</t>
  </si>
  <si>
    <t>بیمه دانا (دانا)</t>
  </si>
  <si>
    <t>دارو اسوه (داسوه)</t>
  </si>
  <si>
    <t>سیمان کرمان (سکرما)</t>
  </si>
  <si>
    <t>شکر شاهرود (قشکر)</t>
  </si>
  <si>
    <t>1390/02/20</t>
  </si>
  <si>
    <t>1403/09/11</t>
  </si>
  <si>
    <t>1403/09/12</t>
  </si>
  <si>
    <t>1403/09/13</t>
  </si>
  <si>
    <t>1403/09/14</t>
  </si>
  <si>
    <t>1403/09/25</t>
  </si>
  <si>
    <t>1403/10/30</t>
  </si>
  <si>
    <t>لبنیات کالبر (غالبر)</t>
  </si>
  <si>
    <t>دارویی و نهاده های زاگرس دارو (دزاگرس)</t>
  </si>
  <si>
    <t>سیمان سفیدنی ریز (سنیر)</t>
  </si>
  <si>
    <t>کلر پارس (کلر)</t>
  </si>
  <si>
    <t>سر. البرز (والبر)</t>
  </si>
  <si>
    <t>دانش بنیان پویا نیرو (بپویا)</t>
  </si>
  <si>
    <t>صنایع ارتباطی آوا (آواک)</t>
  </si>
  <si>
    <t>تامین سرمایه امین (امین)</t>
  </si>
  <si>
    <t>کاشی سعدی (کسعدی)</t>
  </si>
  <si>
    <t>سیمان دورود (سدور)</t>
  </si>
  <si>
    <t>سر. مالی سپهر صادرات (وسپهر)</t>
  </si>
  <si>
    <t>کاسپین تامین (کاسپین)</t>
  </si>
  <si>
    <t>کمباین سازی (تکمبا)</t>
  </si>
  <si>
    <t>بانک پاسارگاد (وپاسار)</t>
  </si>
  <si>
    <t>توسعه نیشکر و صنایع جانبی (نیشکر)</t>
  </si>
  <si>
    <t>1403/10/01</t>
  </si>
  <si>
    <t>1403/10/15</t>
  </si>
  <si>
    <t>1403/10/16</t>
  </si>
  <si>
    <t>1403/10/19</t>
  </si>
  <si>
    <t>1403/10/20</t>
  </si>
  <si>
    <t>1403/10/22</t>
  </si>
  <si>
    <t>1403/10/23</t>
  </si>
  <si>
    <t>1403/10/24</t>
  </si>
  <si>
    <t>1403/10/27</t>
  </si>
  <si>
    <t>1403/10/29</t>
  </si>
  <si>
    <t>1403/11/30</t>
  </si>
  <si>
    <t>منتهی به 1403/11/30</t>
  </si>
  <si>
    <t>برای ماه منتهی به 1403/11/30</t>
  </si>
  <si>
    <t>طی بهمن ماه</t>
  </si>
  <si>
    <t>از ابتدای سال مالی تا پایان بهمن ماه</t>
  </si>
  <si>
    <t>پویا زرکان آق دره (فزر)</t>
  </si>
  <si>
    <t>صنایع الکترونیک مادیران (الکتروماد)</t>
  </si>
  <si>
    <t>تولید انرژی برق شمس پاسارگاد (شمس)</t>
  </si>
  <si>
    <t>ایمن خودرو شرق (خیمن)</t>
  </si>
  <si>
    <t>فولاد سپید فراب کویر (کویر)</t>
  </si>
  <si>
    <t>بیمه معلم (ومعلم)</t>
  </si>
  <si>
    <t>سبحان دارو (حق تقدم) (دسبحانح)</t>
  </si>
  <si>
    <t>سر. توسعه معادن و فلزات (حق تقدم) (ومعادنح)</t>
  </si>
  <si>
    <t>البرزدارو (حق تقدم) (دالبرح)</t>
  </si>
  <si>
    <t>1403/11/13</t>
  </si>
  <si>
    <t>1403/11/15</t>
  </si>
  <si>
    <t>1403/11/20</t>
  </si>
  <si>
    <t>1403/11/23</t>
  </si>
  <si>
    <t>1403/11/24</t>
  </si>
  <si>
    <t>1403/11/29</t>
  </si>
  <si>
    <t>1403/11/25</t>
  </si>
  <si>
    <t>داروپخش (حق تقدم) (وپخشح)</t>
  </si>
  <si>
    <t>Row Labels</t>
  </si>
  <si>
    <t>Sum of تعداد</t>
  </si>
  <si>
    <t>Sum of بهای تمام شده کل</t>
  </si>
  <si>
    <t>Sum of خالص ارزش فروش با آخرین قیمت</t>
  </si>
  <si>
    <t>1403/11/14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</si>
</sst>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_-;[Red]\(#,##0\)"/>
  </numFmts>
  <fonts count="4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b/>
      <sz val="20"/>
      <color theme="1"/>
      <name val="B Mitra"/>
      <charset val="178"/>
    </font>
    <font>
      <sz val="20"/>
      <color theme="1"/>
      <name val="B Mitra"/>
      <charset val="178"/>
    </font>
    <font>
      <sz val="14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B Mitra"/>
      <charset val="178"/>
    </font>
    <font>
      <sz val="10"/>
      <color theme="1"/>
      <name val="B Mitra"/>
      <charset val="178"/>
    </font>
    <font>
      <b/>
      <sz val="12"/>
      <color theme="1"/>
      <name val="B Mitra"/>
      <charset val="178"/>
    </font>
    <font>
      <sz val="12"/>
      <color theme="1"/>
      <name val="B Mitra"/>
      <charset val="178"/>
    </font>
    <font>
      <b/>
      <sz val="12"/>
      <color rgb="FFC00000"/>
      <name val="B Mitra"/>
      <charset val="178"/>
    </font>
    <font>
      <b/>
      <sz val="26"/>
      <color theme="1"/>
      <name val="B Mitra"/>
      <charset val="178"/>
    </font>
    <font>
      <b/>
      <sz val="12"/>
      <color theme="1"/>
      <name val="B Nazanin"/>
      <charset val="178"/>
    </font>
    <font>
      <sz val="11"/>
      <color indexed="8"/>
      <name val="B Nazanin"/>
      <charset val="178"/>
    </font>
    <font>
      <b/>
      <sz val="12"/>
      <color rgb="FF0062AC"/>
      <name val="B Nazanin"/>
      <charset val="178"/>
    </font>
    <font>
      <u/>
      <sz val="11"/>
      <color theme="10"/>
      <name val="Calibri"/>
      <family val="2"/>
      <scheme val="minor"/>
    </font>
    <font>
      <sz val="16"/>
      <color rgb="FFFF0000"/>
      <name val="B Mitra"/>
      <charset val="178"/>
    </font>
    <font>
      <b/>
      <sz val="16"/>
      <color theme="1"/>
      <name val="B Nazanin"/>
      <charset val="178"/>
    </font>
    <font>
      <sz val="8"/>
      <name val="Calibri"/>
      <family val="2"/>
      <charset val="178"/>
      <scheme val="minor"/>
    </font>
    <font>
      <u/>
      <sz val="11"/>
      <color theme="1"/>
      <name val="B Mitra"/>
      <charset val="178"/>
    </font>
    <font>
      <sz val="20"/>
      <color theme="1" tint="0.14999847407452621"/>
      <name val="B Mitra"/>
      <charset val="178"/>
    </font>
    <font>
      <sz val="14"/>
      <color theme="1" tint="0.14999847407452621"/>
      <name val="B Mitra"/>
      <charset val="178"/>
    </font>
    <font>
      <sz val="22"/>
      <color theme="1"/>
      <name val="B Mitra"/>
      <charset val="178"/>
    </font>
    <font>
      <sz val="20"/>
      <color theme="1" tint="4.9989318521683403E-2"/>
      <name val="B Mitra"/>
      <charset val="178"/>
    </font>
    <font>
      <sz val="22"/>
      <color theme="1" tint="4.9989318521683403E-2"/>
      <name val="B Mitra"/>
      <charset val="178"/>
    </font>
    <font>
      <sz val="20"/>
      <color theme="2" tint="-0.89999084444715716"/>
      <name val="B Mitra"/>
      <charset val="178"/>
    </font>
    <font>
      <b/>
      <sz val="20"/>
      <color theme="2" tint="-0.89999084444715716"/>
      <name val="B Mitra"/>
      <charset val="178"/>
    </font>
    <font>
      <b/>
      <sz val="16"/>
      <color theme="2" tint="-0.89999084444715716"/>
      <name val="B Mitra"/>
      <charset val="178"/>
    </font>
    <font>
      <sz val="14"/>
      <color theme="2" tint="-0.89999084444715716"/>
      <name val="B Mitra"/>
      <charset val="178"/>
    </font>
    <font>
      <b/>
      <sz val="10"/>
      <color theme="2" tint="-0.89999084444715716"/>
      <name val="B Mitra"/>
      <charset val="178"/>
    </font>
    <font>
      <sz val="18"/>
      <color theme="2" tint="-0.89999084444715716"/>
      <name val="B Mitra"/>
      <charset val="178"/>
    </font>
    <font>
      <b/>
      <sz val="12"/>
      <color theme="2" tint="-0.89999084444715716"/>
      <name val="B Mitra"/>
      <charset val="178"/>
    </font>
    <font>
      <sz val="12"/>
      <color theme="2" tint="-0.89999084444715716"/>
      <name val="B Mitra"/>
      <charset val="178"/>
    </font>
    <font>
      <sz val="10"/>
      <color theme="2" tint="-0.89999084444715716"/>
      <name val="B Mitra"/>
      <charset val="178"/>
    </font>
    <font>
      <sz val="11"/>
      <color theme="2" tint="-0.89999084444715716"/>
      <name val="B Mitra"/>
      <charset val="178"/>
    </font>
    <font>
      <b/>
      <sz val="14"/>
      <color theme="2" tint="-0.89999084444715716"/>
      <name val="B Mitra"/>
      <charset val="178"/>
    </font>
    <font>
      <sz val="16"/>
      <color theme="2" tint="-0.89999084444715716"/>
      <name val="B Mitra"/>
      <charset val="178"/>
    </font>
    <font>
      <sz val="9"/>
      <color theme="2" tint="-0.89999084444715716"/>
      <name val="WYekan"/>
      <charset val="178"/>
    </font>
    <font>
      <sz val="12"/>
      <color theme="2" tint="-0.89999084444715716"/>
      <name val="B Nazanin"/>
      <charset val="178"/>
    </font>
    <font>
      <b/>
      <sz val="14"/>
      <color theme="1"/>
      <name val="B Mitra"/>
      <charset val="178"/>
    </font>
    <font>
      <sz val="12"/>
      <color rgb="FFFF0000"/>
      <name val="B Mitra"/>
      <charset val="178"/>
    </font>
    <font>
      <sz val="12"/>
      <name val="B Mitra"/>
      <charset val="178"/>
    </font>
    <font>
      <sz val="14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0" fontId="20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33">
    <xf numFmtId="0" fontId="0" fillId="0" borderId="0" xfId="0"/>
    <xf numFmtId="0" fontId="9" fillId="0" borderId="0" xfId="0" applyFont="1"/>
    <xf numFmtId="0" fontId="14" fillId="0" borderId="0" xfId="0" applyFont="1"/>
    <xf numFmtId="165" fontId="8" fillId="0" borderId="0" xfId="1" applyNumberFormat="1" applyFont="1" applyFill="1" applyAlignment="1">
      <alignment vertical="center"/>
    </xf>
    <xf numFmtId="38" fontId="15" fillId="0" borderId="13" xfId="1" applyNumberFormat="1" applyFont="1" applyFill="1" applyBorder="1" applyAlignment="1">
      <alignment horizontal="right" vertical="center" readingOrder="2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9" fillId="0" borderId="0" xfId="1" applyNumberFormat="1" applyFont="1" applyFill="1"/>
    <xf numFmtId="0" fontId="11" fillId="0" borderId="0" xfId="0" applyFont="1"/>
    <xf numFmtId="165" fontId="11" fillId="0" borderId="0" xfId="0" applyNumberFormat="1" applyFont="1"/>
    <xf numFmtId="165" fontId="21" fillId="0" borderId="0" xfId="1" applyNumberFormat="1" applyFont="1" applyFill="1" applyAlignment="1">
      <alignment vertical="center"/>
    </xf>
    <xf numFmtId="0" fontId="16" fillId="0" borderId="0" xfId="0" applyFont="1" applyAlignment="1">
      <alignment vertical="center"/>
    </xf>
    <xf numFmtId="0" fontId="24" fillId="0" borderId="0" xfId="0" applyFont="1"/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0" fontId="19" fillId="0" borderId="0" xfId="0" applyFont="1" applyAlignment="1">
      <alignment horizontal="right" vertical="center" readingOrder="2"/>
    </xf>
    <xf numFmtId="165" fontId="22" fillId="0" borderId="0" xfId="0" applyNumberFormat="1" applyFont="1" applyAlignment="1">
      <alignment vertical="center" wrapText="1"/>
    </xf>
    <xf numFmtId="3" fontId="11" fillId="0" borderId="0" xfId="0" applyNumberFormat="1" applyFont="1"/>
    <xf numFmtId="0" fontId="18" fillId="0" borderId="0" xfId="0" applyFont="1"/>
    <xf numFmtId="165" fontId="26" fillId="0" borderId="0" xfId="1" applyNumberFormat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/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3" fillId="0" borderId="0" xfId="0" applyFont="1"/>
    <xf numFmtId="165" fontId="9" fillId="0" borderId="0" xfId="1" applyNumberFormat="1" applyFont="1" applyFill="1" applyBorder="1" applyAlignment="1">
      <alignment vertical="center" wrapText="1"/>
    </xf>
    <xf numFmtId="0" fontId="25" fillId="0" borderId="0" xfId="0" applyFont="1" applyAlignment="1">
      <alignment vertical="center"/>
    </xf>
    <xf numFmtId="165" fontId="30" fillId="0" borderId="0" xfId="1" applyNumberFormat="1" applyFont="1" applyFill="1" applyAlignment="1">
      <alignment horizontal="center" vertical="center"/>
    </xf>
    <xf numFmtId="165" fontId="30" fillId="0" borderId="0" xfId="1" applyNumberFormat="1" applyFont="1" applyFill="1" applyAlignment="1">
      <alignment vertical="center"/>
    </xf>
    <xf numFmtId="10" fontId="30" fillId="0" borderId="0" xfId="2" applyNumberFormat="1" applyFont="1" applyFill="1" applyAlignment="1">
      <alignment horizontal="center" vertical="center"/>
    </xf>
    <xf numFmtId="0" fontId="33" fillId="0" borderId="0" xfId="0" applyFont="1"/>
    <xf numFmtId="165" fontId="30" fillId="0" borderId="0" xfId="1" applyNumberFormat="1" applyFont="1" applyFill="1" applyAlignment="1">
      <alignment vertical="center" wrapText="1"/>
    </xf>
    <xf numFmtId="0" fontId="36" fillId="0" borderId="0" xfId="0" applyFont="1" applyAlignment="1">
      <alignment horizontal="center"/>
    </xf>
    <xf numFmtId="0" fontId="37" fillId="0" borderId="0" xfId="0" applyFont="1"/>
    <xf numFmtId="165" fontId="37" fillId="0" borderId="1" xfId="1" applyNumberFormat="1" applyFont="1" applyFill="1" applyBorder="1"/>
    <xf numFmtId="165" fontId="36" fillId="0" borderId="1" xfId="1" applyNumberFormat="1" applyFont="1" applyFill="1" applyBorder="1" applyAlignment="1">
      <alignment horizontal="center" vertical="center" wrapText="1" readingOrder="2"/>
    </xf>
    <xf numFmtId="165" fontId="37" fillId="0" borderId="0" xfId="1" applyNumberFormat="1" applyFont="1" applyFill="1" applyBorder="1" applyAlignment="1">
      <alignment horizontal="center" vertical="center" readingOrder="2"/>
    </xf>
    <xf numFmtId="0" fontId="37" fillId="0" borderId="0" xfId="0" applyFont="1" applyAlignment="1">
      <alignment horizontal="center"/>
    </xf>
    <xf numFmtId="165" fontId="37" fillId="0" borderId="0" xfId="1" applyNumberFormat="1" applyFont="1" applyFill="1" applyBorder="1" applyAlignment="1">
      <alignment horizontal="center" vertical="center"/>
    </xf>
    <xf numFmtId="165" fontId="37" fillId="0" borderId="0" xfId="1" applyNumberFormat="1" applyFont="1" applyFill="1" applyBorder="1"/>
    <xf numFmtId="165" fontId="37" fillId="0" borderId="0" xfId="1" applyNumberFormat="1" applyFont="1" applyFill="1"/>
    <xf numFmtId="10" fontId="37" fillId="0" borderId="0" xfId="2" applyNumberFormat="1" applyFont="1" applyFill="1" applyBorder="1" applyAlignment="1">
      <alignment horizontal="center" vertical="center" wrapText="1"/>
    </xf>
    <xf numFmtId="165" fontId="37" fillId="0" borderId="0" xfId="1" applyNumberFormat="1" applyFont="1" applyFill="1" applyAlignment="1">
      <alignment vertical="center"/>
    </xf>
    <xf numFmtId="165" fontId="37" fillId="0" borderId="2" xfId="1" applyNumberFormat="1" applyFont="1" applyFill="1" applyBorder="1" applyAlignment="1">
      <alignment horizontal="center" vertical="center" readingOrder="2"/>
    </xf>
    <xf numFmtId="10" fontId="37" fillId="0" borderId="8" xfId="2" applyNumberFormat="1" applyFont="1" applyFill="1" applyBorder="1" applyAlignment="1">
      <alignment horizontal="center" vertical="center"/>
    </xf>
    <xf numFmtId="165" fontId="38" fillId="0" borderId="0" xfId="1" applyNumberFormat="1" applyFont="1" applyFill="1"/>
    <xf numFmtId="0" fontId="36" fillId="0" borderId="0" xfId="0" applyFont="1" applyAlignment="1">
      <alignment horizontal="right" vertical="center" readingOrder="2"/>
    </xf>
    <xf numFmtId="0" fontId="36" fillId="0" borderId="0" xfId="0" applyFont="1" applyAlignment="1">
      <alignment vertical="center" readingOrder="2"/>
    </xf>
    <xf numFmtId="0" fontId="37" fillId="0" borderId="1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/>
    </xf>
    <xf numFmtId="165" fontId="37" fillId="0" borderId="1" xfId="1" applyNumberFormat="1" applyFont="1" applyFill="1" applyBorder="1" applyAlignment="1">
      <alignment horizontal="center"/>
    </xf>
    <xf numFmtId="49" fontId="37" fillId="0" borderId="0" xfId="0" applyNumberFormat="1" applyFont="1" applyAlignment="1">
      <alignment horizontal="center" vertical="center" readingOrder="2"/>
    </xf>
    <xf numFmtId="165" fontId="36" fillId="0" borderId="0" xfId="1" applyNumberFormat="1" applyFont="1" applyFill="1" applyAlignment="1">
      <alignment horizontal="center" readingOrder="2"/>
    </xf>
    <xf numFmtId="10" fontId="36" fillId="0" borderId="0" xfId="2" applyNumberFormat="1" applyFont="1" applyFill="1" applyAlignment="1">
      <alignment horizontal="center" vertical="center" wrapText="1" readingOrder="2"/>
    </xf>
    <xf numFmtId="0" fontId="36" fillId="0" borderId="0" xfId="0" applyFont="1" applyAlignment="1">
      <alignment horizontal="center" vertical="center" readingOrder="2"/>
    </xf>
    <xf numFmtId="165" fontId="36" fillId="0" borderId="0" xfId="1" applyNumberFormat="1" applyFont="1" applyFill="1" applyAlignment="1">
      <alignment vertical="center" readingOrder="2"/>
    </xf>
    <xf numFmtId="40" fontId="36" fillId="0" borderId="0" xfId="0" applyNumberFormat="1" applyFont="1" applyAlignment="1">
      <alignment horizontal="center" vertical="center" wrapText="1" readingOrder="2"/>
    </xf>
    <xf numFmtId="165" fontId="36" fillId="0" borderId="1" xfId="1" applyNumberFormat="1" applyFont="1" applyFill="1" applyBorder="1" applyAlignment="1">
      <alignment vertical="center" readingOrder="2"/>
    </xf>
    <xf numFmtId="0" fontId="37" fillId="0" borderId="0" xfId="0" applyFont="1" applyAlignment="1">
      <alignment horizontal="right" vertical="center"/>
    </xf>
    <xf numFmtId="165" fontId="36" fillId="0" borderId="10" xfId="1" applyNumberFormat="1" applyFont="1" applyFill="1" applyBorder="1" applyAlignment="1">
      <alignment vertical="center" readingOrder="2"/>
    </xf>
    <xf numFmtId="9" fontId="36" fillId="0" borderId="3" xfId="2" applyFont="1" applyFill="1" applyBorder="1" applyAlignment="1">
      <alignment horizontal="center" vertical="center" readingOrder="2"/>
    </xf>
    <xf numFmtId="10" fontId="36" fillId="0" borderId="3" xfId="2" applyNumberFormat="1" applyFont="1" applyFill="1" applyBorder="1" applyAlignment="1">
      <alignment horizontal="center" vertical="center" readingOrder="2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165" fontId="39" fillId="0" borderId="0" xfId="1" applyNumberFormat="1" applyFont="1" applyFill="1"/>
    <xf numFmtId="165" fontId="33" fillId="0" borderId="0" xfId="1" applyNumberFormat="1" applyFont="1" applyFill="1" applyAlignment="1">
      <alignment vertical="center"/>
    </xf>
    <xf numFmtId="165" fontId="36" fillId="0" borderId="8" xfId="1" applyNumberFormat="1" applyFont="1" applyFill="1" applyBorder="1" applyAlignment="1">
      <alignment vertical="center"/>
    </xf>
    <xf numFmtId="165" fontId="33" fillId="0" borderId="0" xfId="1" applyNumberFormat="1" applyFont="1" applyFill="1" applyBorder="1" applyAlignment="1">
      <alignment vertical="center" wrapText="1" readingOrder="2"/>
    </xf>
    <xf numFmtId="165" fontId="34" fillId="0" borderId="8" xfId="1" applyNumberFormat="1" applyFont="1" applyFill="1" applyBorder="1" applyAlignment="1">
      <alignment vertical="center"/>
    </xf>
    <xf numFmtId="165" fontId="37" fillId="0" borderId="0" xfId="1" applyNumberFormat="1" applyFont="1" applyFill="1" applyAlignment="1">
      <alignment horizontal="center" vertical="center" wrapText="1" shrinkToFit="1"/>
    </xf>
    <xf numFmtId="165" fontId="37" fillId="0" borderId="0" xfId="1" applyNumberFormat="1" applyFont="1" applyFill="1" applyBorder="1" applyAlignment="1">
      <alignment horizontal="center" vertical="center" wrapText="1" shrinkToFit="1"/>
    </xf>
    <xf numFmtId="165" fontId="37" fillId="0" borderId="0" xfId="1" applyNumberFormat="1" applyFont="1" applyFill="1" applyBorder="1" applyAlignment="1">
      <alignment vertical="center"/>
    </xf>
    <xf numFmtId="165" fontId="37" fillId="0" borderId="8" xfId="1" applyNumberFormat="1" applyFont="1" applyFill="1" applyBorder="1" applyAlignment="1">
      <alignment vertical="center"/>
    </xf>
    <xf numFmtId="165" fontId="41" fillId="0" borderId="0" xfId="1" applyNumberFormat="1" applyFont="1" applyFill="1" applyAlignment="1">
      <alignment horizontal="center"/>
    </xf>
    <xf numFmtId="165" fontId="41" fillId="0" borderId="0" xfId="1" applyNumberFormat="1" applyFont="1" applyFill="1"/>
    <xf numFmtId="165" fontId="41" fillId="0" borderId="4" xfId="1" applyNumberFormat="1" applyFont="1" applyFill="1" applyBorder="1" applyAlignment="1">
      <alignment horizontal="center" vertical="center" wrapText="1"/>
    </xf>
    <xf numFmtId="165" fontId="41" fillId="0" borderId="0" xfId="1" applyNumberFormat="1" applyFont="1" applyFill="1" applyAlignment="1">
      <alignment horizontal="center" vertical="center" wrapText="1"/>
    </xf>
    <xf numFmtId="165" fontId="33" fillId="0" borderId="8" xfId="1" applyNumberFormat="1" applyFont="1" applyFill="1" applyBorder="1" applyAlignment="1">
      <alignment vertical="center"/>
    </xf>
    <xf numFmtId="165" fontId="41" fillId="0" borderId="8" xfId="1" applyNumberFormat="1" applyFont="1" applyFill="1" applyBorder="1" applyAlignment="1">
      <alignment horizontal="right" vertical="center" wrapText="1" readingOrder="2"/>
    </xf>
    <xf numFmtId="166" fontId="40" fillId="0" borderId="0" xfId="1" applyNumberFormat="1" applyFont="1" applyFill="1" applyAlignment="1">
      <alignment vertical="center" readingOrder="2"/>
    </xf>
    <xf numFmtId="166" fontId="33" fillId="0" borderId="0" xfId="1" applyNumberFormat="1" applyFont="1" applyFill="1"/>
    <xf numFmtId="165" fontId="33" fillId="0" borderId="1" xfId="1" applyNumberFormat="1" applyFont="1" applyFill="1" applyBorder="1" applyAlignment="1">
      <alignment horizontal="center" vertical="center" wrapText="1"/>
    </xf>
    <xf numFmtId="165" fontId="33" fillId="0" borderId="0" xfId="1" applyNumberFormat="1" applyFont="1" applyFill="1" applyAlignment="1">
      <alignment horizontal="center" vertical="center"/>
    </xf>
    <xf numFmtId="165" fontId="33" fillId="0" borderId="1" xfId="1" applyNumberFormat="1" applyFont="1" applyFill="1" applyBorder="1" applyAlignment="1">
      <alignment horizontal="center" vertical="center"/>
    </xf>
    <xf numFmtId="166" fontId="33" fillId="0" borderId="1" xfId="1" applyNumberFormat="1" applyFont="1" applyFill="1" applyBorder="1" applyAlignment="1">
      <alignment horizontal="center" vertical="center" wrapText="1"/>
    </xf>
    <xf numFmtId="166" fontId="33" fillId="0" borderId="1" xfId="1" applyNumberFormat="1" applyFont="1" applyFill="1" applyBorder="1" applyAlignment="1">
      <alignment horizontal="center" vertical="center"/>
    </xf>
    <xf numFmtId="166" fontId="33" fillId="0" borderId="0" xfId="1" applyNumberFormat="1" applyFont="1" applyFill="1" applyAlignment="1">
      <alignment horizontal="center" vertical="center"/>
    </xf>
    <xf numFmtId="165" fontId="33" fillId="0" borderId="0" xfId="1" applyNumberFormat="1" applyFont="1" applyFill="1" applyBorder="1" applyAlignment="1">
      <alignment vertical="center" wrapText="1"/>
    </xf>
    <xf numFmtId="165" fontId="33" fillId="0" borderId="8" xfId="1" applyNumberFormat="1" applyFont="1" applyFill="1" applyBorder="1" applyAlignment="1">
      <alignment vertical="center" wrapText="1"/>
    </xf>
    <xf numFmtId="166" fontId="39" fillId="0" borderId="0" xfId="1" applyNumberFormat="1" applyFont="1" applyFill="1"/>
    <xf numFmtId="165" fontId="33" fillId="0" borderId="0" xfId="1" applyNumberFormat="1" applyFont="1" applyFill="1"/>
    <xf numFmtId="0" fontId="4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37" fontId="37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165" fontId="41" fillId="0" borderId="3" xfId="1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 readingOrder="2"/>
    </xf>
    <xf numFmtId="0" fontId="37" fillId="0" borderId="0" xfId="0" applyFont="1" applyAlignment="1">
      <alignment horizontal="center" vertical="center" wrapText="1" readingOrder="2"/>
    </xf>
    <xf numFmtId="165" fontId="37" fillId="0" borderId="0" xfId="0" applyNumberFormat="1" applyFont="1"/>
    <xf numFmtId="0" fontId="36" fillId="0" borderId="0" xfId="0" applyFont="1"/>
    <xf numFmtId="0" fontId="37" fillId="0" borderId="1" xfId="0" applyFont="1" applyBorder="1"/>
    <xf numFmtId="165" fontId="36" fillId="0" borderId="14" xfId="1" applyNumberFormat="1" applyFont="1" applyFill="1" applyBorder="1" applyAlignment="1">
      <alignment horizontal="center" vertical="center" wrapText="1" readingOrder="2"/>
    </xf>
    <xf numFmtId="165" fontId="37" fillId="0" borderId="0" xfId="1" applyNumberFormat="1" applyFont="1" applyFill="1" applyAlignment="1">
      <alignment vertical="center" wrapText="1"/>
    </xf>
    <xf numFmtId="165" fontId="37" fillId="0" borderId="3" xfId="1" applyNumberFormat="1" applyFont="1" applyFill="1" applyBorder="1" applyAlignment="1">
      <alignment vertical="center" wrapText="1"/>
    </xf>
    <xf numFmtId="10" fontId="34" fillId="0" borderId="2" xfId="2" applyNumberFormat="1" applyFont="1" applyFill="1" applyBorder="1" applyAlignment="1">
      <alignment horizontal="center" vertical="center" wrapText="1" readingOrder="2"/>
    </xf>
    <xf numFmtId="0" fontId="37" fillId="0" borderId="0" xfId="0" applyFont="1" applyAlignment="1">
      <alignment vertical="center" wrapText="1" readingOrder="2"/>
    </xf>
    <xf numFmtId="0" fontId="38" fillId="0" borderId="0" xfId="0" applyFont="1"/>
    <xf numFmtId="0" fontId="34" fillId="0" borderId="0" xfId="0" applyFont="1" applyAlignment="1">
      <alignment horizontal="center"/>
    </xf>
    <xf numFmtId="165" fontId="34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5" fontId="8" fillId="0" borderId="0" xfId="1" applyNumberFormat="1" applyFont="1" applyFill="1" applyAlignment="1">
      <alignment horizontal="center" vertical="center"/>
    </xf>
    <xf numFmtId="10" fontId="8" fillId="0" borderId="0" xfId="2" applyNumberFormat="1" applyFont="1" applyFill="1" applyAlignment="1">
      <alignment horizontal="center" vertical="center"/>
    </xf>
    <xf numFmtId="165" fontId="7" fillId="0" borderId="0" xfId="1" applyNumberFormat="1" applyFont="1" applyFill="1" applyBorder="1" applyAlignment="1">
      <alignment vertical="center" wrapText="1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65" fontId="8" fillId="0" borderId="0" xfId="5" applyNumberFormat="1" applyFont="1" applyFill="1" applyAlignment="1">
      <alignment horizontal="center" vertical="center"/>
    </xf>
    <xf numFmtId="165" fontId="8" fillId="0" borderId="0" xfId="5" applyNumberFormat="1" applyFont="1" applyFill="1" applyAlignment="1">
      <alignment horizontal="left" vertical="center"/>
    </xf>
    <xf numFmtId="165" fontId="8" fillId="0" borderId="0" xfId="5" applyNumberFormat="1" applyFont="1" applyFill="1" applyBorder="1" applyAlignment="1">
      <alignment horizontal="center" vertical="center"/>
    </xf>
    <xf numFmtId="165" fontId="8" fillId="0" borderId="0" xfId="5" applyNumberFormat="1" applyFont="1" applyFill="1" applyBorder="1" applyAlignment="1">
      <alignment horizontal="left" vertical="center"/>
    </xf>
    <xf numFmtId="165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 readingOrder="2"/>
    </xf>
    <xf numFmtId="165" fontId="8" fillId="0" borderId="0" xfId="1" applyNumberFormat="1" applyFont="1" applyFill="1" applyAlignment="1">
      <alignment horizontal="right" vertical="center"/>
    </xf>
    <xf numFmtId="165" fontId="8" fillId="0" borderId="2" xfId="5" applyNumberFormat="1" applyFont="1" applyFill="1" applyBorder="1" applyAlignment="1">
      <alignment horizontal="center" vertical="center"/>
    </xf>
    <xf numFmtId="3" fontId="8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vertical="center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166" fontId="8" fillId="0" borderId="1" xfId="1" applyNumberFormat="1" applyFont="1" applyFill="1" applyBorder="1" applyAlignment="1">
      <alignment horizontal="center" vertical="center" wrapText="1" readingOrder="2"/>
    </xf>
    <xf numFmtId="166" fontId="7" fillId="0" borderId="4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readingOrder="2"/>
    </xf>
    <xf numFmtId="165" fontId="27" fillId="0" borderId="8" xfId="1" applyNumberFormat="1" applyFont="1" applyFill="1" applyBorder="1" applyAlignment="1">
      <alignment horizontal="center" vertical="center" readingOrder="2"/>
    </xf>
    <xf numFmtId="165" fontId="27" fillId="0" borderId="0" xfId="1" applyNumberFormat="1" applyFont="1" applyFill="1" applyBorder="1" applyAlignment="1">
      <alignment horizontal="center" vertical="center" readingOrder="2"/>
    </xf>
    <xf numFmtId="165" fontId="27" fillId="0" borderId="8" xfId="1" applyNumberFormat="1" applyFont="1" applyFill="1" applyBorder="1" applyAlignment="1">
      <alignment horizontal="left" vertical="center" readingOrder="2"/>
    </xf>
    <xf numFmtId="166" fontId="27" fillId="0" borderId="0" xfId="1" applyNumberFormat="1" applyFont="1" applyFill="1" applyBorder="1" applyAlignment="1">
      <alignment horizontal="center" vertical="center" wrapText="1" readingOrder="2"/>
    </xf>
    <xf numFmtId="166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/>
    <xf numFmtId="166" fontId="44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right" vertical="center"/>
    </xf>
    <xf numFmtId="165" fontId="44" fillId="0" borderId="8" xfId="1" applyNumberFormat="1" applyFont="1" applyFill="1" applyBorder="1" applyAlignment="1">
      <alignment vertical="center"/>
    </xf>
    <xf numFmtId="166" fontId="44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center"/>
    </xf>
    <xf numFmtId="165" fontId="27" fillId="0" borderId="0" xfId="1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40" fillId="0" borderId="0" xfId="0" applyFont="1" applyAlignment="1">
      <alignment vertical="center" readingOrder="2"/>
    </xf>
    <xf numFmtId="0" fontId="33" fillId="0" borderId="1" xfId="0" applyFont="1" applyBorder="1" applyAlignment="1">
      <alignment horizontal="center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 applyAlignment="1">
      <alignment vertical="center"/>
    </xf>
    <xf numFmtId="165" fontId="39" fillId="0" borderId="0" xfId="0" applyNumberFormat="1" applyFont="1"/>
    <xf numFmtId="2" fontId="33" fillId="0" borderId="9" xfId="0" applyNumberFormat="1" applyFont="1" applyBorder="1" applyAlignment="1">
      <alignment vertical="center"/>
    </xf>
    <xf numFmtId="0" fontId="11" fillId="0" borderId="0" xfId="0" applyFont="1" applyAlignment="1">
      <alignment horizontal="center"/>
    </xf>
    <xf numFmtId="165" fontId="25" fillId="0" borderId="0" xfId="0" applyNumberFormat="1" applyFont="1" applyAlignment="1">
      <alignment vertical="center"/>
    </xf>
    <xf numFmtId="165" fontId="25" fillId="0" borderId="0" xfId="1" applyNumberFormat="1" applyFont="1" applyAlignment="1">
      <alignment vertical="center"/>
    </xf>
    <xf numFmtId="165" fontId="8" fillId="0" borderId="0" xfId="1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165" fontId="45" fillId="0" borderId="0" xfId="1" applyNumberFormat="1" applyFont="1" applyFill="1" applyAlignment="1">
      <alignment vertical="center"/>
    </xf>
    <xf numFmtId="165" fontId="37" fillId="0" borderId="0" xfId="1" applyNumberFormat="1" applyFont="1" applyFill="1" applyAlignment="1">
      <alignment horizontal="center" vertical="center"/>
    </xf>
    <xf numFmtId="165" fontId="46" fillId="0" borderId="0" xfId="1" applyNumberFormat="1" applyFont="1" applyFill="1" applyAlignment="1">
      <alignment vertical="center"/>
    </xf>
    <xf numFmtId="37" fontId="36" fillId="0" borderId="11" xfId="0" applyNumberFormat="1" applyFont="1" applyBorder="1" applyAlignment="1">
      <alignment horizontal="center" vertical="center"/>
    </xf>
    <xf numFmtId="37" fontId="36" fillId="0" borderId="11" xfId="0" applyNumberFormat="1" applyFont="1" applyBorder="1" applyAlignment="1">
      <alignment horizontal="center" vertical="center" wrapText="1"/>
    </xf>
    <xf numFmtId="3" fontId="36" fillId="0" borderId="11" xfId="0" applyNumberFormat="1" applyFont="1" applyBorder="1" applyAlignment="1">
      <alignment horizontal="center" vertical="center" wrapText="1"/>
    </xf>
    <xf numFmtId="37" fontId="37" fillId="0" borderId="0" xfId="0" quotePrefix="1" applyNumberFormat="1" applyFont="1" applyAlignment="1">
      <alignment horizontal="right" vertical="center" wrapText="1"/>
    </xf>
    <xf numFmtId="0" fontId="37" fillId="0" borderId="0" xfId="0" applyFont="1" applyAlignment="1">
      <alignment horizontal="center" vertical="center" wrapText="1"/>
    </xf>
    <xf numFmtId="37" fontId="37" fillId="0" borderId="0" xfId="0" applyNumberFormat="1" applyFont="1" applyAlignment="1">
      <alignment horizontal="center" vertical="center"/>
    </xf>
    <xf numFmtId="37" fontId="46" fillId="0" borderId="0" xfId="0" quotePrefix="1" applyNumberFormat="1" applyFont="1" applyAlignment="1">
      <alignment horizontal="right" vertical="center" wrapText="1"/>
    </xf>
    <xf numFmtId="0" fontId="47" fillId="0" borderId="0" xfId="0" applyFont="1" applyAlignment="1">
      <alignment horizontal="center" vertical="center"/>
    </xf>
    <xf numFmtId="37" fontId="45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center" vertical="center" wrapText="1"/>
    </xf>
    <xf numFmtId="3" fontId="39" fillId="0" borderId="0" xfId="0" applyNumberFormat="1" applyFont="1"/>
    <xf numFmtId="0" fontId="7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7" fillId="0" borderId="0" xfId="0" applyFont="1" applyAlignment="1">
      <alignment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166" fontId="7" fillId="0" borderId="4" xfId="0" applyNumberFormat="1" applyFont="1" applyBorder="1" applyAlignment="1">
      <alignment horizontal="center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/>
    </xf>
    <xf numFmtId="10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10" fontId="27" fillId="0" borderId="8" xfId="0" applyNumberFormat="1" applyFont="1" applyBorder="1" applyAlignment="1">
      <alignment horizontal="center" vertical="center"/>
    </xf>
    <xf numFmtId="10" fontId="2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8" fillId="0" borderId="0" xfId="0" applyFont="1" applyAlignment="1">
      <alignment vertical="center" wrapText="1" readingOrder="2"/>
    </xf>
    <xf numFmtId="0" fontId="8" fillId="0" borderId="0" xfId="0" applyFont="1" applyAlignment="1">
      <alignment horizontal="center" vertical="center" readingOrder="2"/>
    </xf>
    <xf numFmtId="37" fontId="8" fillId="0" borderId="0" xfId="0" applyNumberFormat="1" applyFont="1" applyAlignment="1">
      <alignment horizontal="center" vertical="center"/>
    </xf>
    <xf numFmtId="37" fontId="8" fillId="0" borderId="0" xfId="0" quotePrefix="1" applyNumberFormat="1" applyFont="1" applyAlignment="1">
      <alignment horizontal="right" vertical="center" wrapText="1"/>
    </xf>
    <xf numFmtId="10" fontId="8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 readingOrder="2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horizontal="center" vertical="center" readingOrder="2"/>
    </xf>
    <xf numFmtId="0" fontId="32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37" fontId="35" fillId="0" borderId="0" xfId="0" quotePrefix="1" applyNumberFormat="1" applyFont="1" applyAlignment="1">
      <alignment horizontal="right" vertical="center" wrapText="1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37" fontId="30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 readingOrder="2"/>
    </xf>
    <xf numFmtId="0" fontId="30" fillId="0" borderId="0" xfId="0" applyFont="1" applyAlignment="1">
      <alignment horizontal="center" vertical="center" wrapText="1" readingOrder="2"/>
    </xf>
    <xf numFmtId="165" fontId="30" fillId="0" borderId="2" xfId="0" applyNumberFormat="1" applyFont="1" applyBorder="1" applyAlignment="1">
      <alignment horizontal="center" vertical="center" readingOrder="2"/>
    </xf>
    <xf numFmtId="10" fontId="30" fillId="0" borderId="8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right" vertical="center" wrapText="1" readingOrder="2"/>
    </xf>
    <xf numFmtId="0" fontId="36" fillId="0" borderId="0" xfId="0" applyFont="1" applyAlignment="1">
      <alignment vertical="center" wrapText="1" readingOrder="2"/>
    </xf>
    <xf numFmtId="37" fontId="36" fillId="0" borderId="1" xfId="0" applyNumberFormat="1" applyFont="1" applyBorder="1" applyAlignment="1">
      <alignment horizontal="center" vertical="center" wrapText="1" readingOrder="2"/>
    </xf>
    <xf numFmtId="0" fontId="36" fillId="0" borderId="1" xfId="0" applyFont="1" applyBorder="1" applyAlignment="1">
      <alignment vertical="center" wrapText="1" readingOrder="2"/>
    </xf>
    <xf numFmtId="37" fontId="37" fillId="0" borderId="0" xfId="0" applyNumberFormat="1" applyFont="1" applyAlignment="1">
      <alignment horizontal="right" vertical="center" wrapText="1"/>
    </xf>
    <xf numFmtId="0" fontId="33" fillId="0" borderId="0" xfId="0" applyFont="1" applyAlignment="1">
      <alignment horizontal="right" vertical="center" wrapText="1" readingOrder="2"/>
    </xf>
    <xf numFmtId="0" fontId="33" fillId="0" borderId="0" xfId="0" applyFont="1" applyAlignment="1">
      <alignment vertical="center" wrapText="1"/>
    </xf>
    <xf numFmtId="165" fontId="33" fillId="0" borderId="0" xfId="0" applyNumberFormat="1" applyFont="1"/>
    <xf numFmtId="3" fontId="33" fillId="0" borderId="0" xfId="0" applyNumberFormat="1" applyFont="1"/>
    <xf numFmtId="0" fontId="36" fillId="0" borderId="14" xfId="0" applyFont="1" applyBorder="1" applyAlignment="1">
      <alignment horizontal="center" vertical="center" wrapText="1" readingOrder="2"/>
    </xf>
    <xf numFmtId="37" fontId="43" fillId="0" borderId="0" xfId="0" applyNumberFormat="1" applyFont="1" applyAlignment="1">
      <alignment horizontal="center" vertical="center" wrapText="1"/>
    </xf>
    <xf numFmtId="10" fontId="37" fillId="0" borderId="0" xfId="0" applyNumberFormat="1" applyFont="1" applyAlignment="1">
      <alignment horizontal="center" vertical="center"/>
    </xf>
    <xf numFmtId="37" fontId="37" fillId="0" borderId="0" xfId="0" quotePrefix="1" applyNumberFormat="1" applyFont="1" applyAlignment="1">
      <alignment horizontal="center" vertical="center" wrapText="1"/>
    </xf>
    <xf numFmtId="0" fontId="37" fillId="0" borderId="0" xfId="0" applyFont="1" applyAlignment="1">
      <alignment horizontal="right" vertical="center" wrapText="1" readingOrder="2"/>
    </xf>
    <xf numFmtId="3" fontId="42" fillId="0" borderId="0" xfId="0" applyNumberFormat="1" applyFont="1"/>
    <xf numFmtId="0" fontId="44" fillId="0" borderId="0" xfId="0" applyFont="1" applyAlignment="1">
      <alignment horizontal="center"/>
    </xf>
    <xf numFmtId="0" fontId="13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37" fontId="14" fillId="0" borderId="0" xfId="0" quotePrefix="1" applyNumberFormat="1" applyFont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 readingOrder="2"/>
    </xf>
    <xf numFmtId="0" fontId="8" fillId="0" borderId="16" xfId="0" applyFont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/>
    </xf>
    <xf numFmtId="165" fontId="8" fillId="0" borderId="3" xfId="1" applyNumberFormat="1" applyFont="1" applyFill="1" applyBorder="1" applyAlignment="1">
      <alignment horizontal="center" vertical="center" wrapText="1" readingOrder="2"/>
    </xf>
    <xf numFmtId="165" fontId="8" fillId="0" borderId="0" xfId="1" applyNumberFormat="1" applyFont="1" applyFill="1" applyBorder="1" applyAlignment="1">
      <alignment horizontal="center" vertical="center" wrapText="1" readingOrder="2"/>
    </xf>
    <xf numFmtId="165" fontId="8" fillId="0" borderId="3" xfId="1" applyNumberFormat="1" applyFont="1" applyFill="1" applyBorder="1" applyAlignment="1">
      <alignment horizontal="center" vertical="center" readingOrder="2"/>
    </xf>
    <xf numFmtId="165" fontId="8" fillId="0" borderId="1" xfId="1" applyNumberFormat="1" applyFont="1" applyFill="1" applyBorder="1" applyAlignment="1">
      <alignment horizontal="center" vertical="center" readingOrder="2"/>
    </xf>
    <xf numFmtId="0" fontId="7" fillId="0" borderId="0" xfId="0" applyFont="1" applyAlignment="1">
      <alignment horizontal="right" vertical="center" readingOrder="2"/>
    </xf>
    <xf numFmtId="165" fontId="8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165" fontId="8" fillId="0" borderId="1" xfId="1" applyNumberFormat="1" applyFont="1" applyFill="1" applyBorder="1" applyAlignment="1">
      <alignment horizontal="center" vertical="center" wrapText="1" readingOrder="2"/>
    </xf>
    <xf numFmtId="10" fontId="8" fillId="0" borderId="3" xfId="2" applyNumberFormat="1" applyFont="1" applyFill="1" applyBorder="1" applyAlignment="1">
      <alignment horizontal="center" vertical="center" wrapText="1" readingOrder="2"/>
    </xf>
    <xf numFmtId="10" fontId="8" fillId="0" borderId="1" xfId="2" applyNumberFormat="1" applyFont="1" applyFill="1" applyBorder="1" applyAlignment="1">
      <alignment horizontal="center" vertical="center" wrapText="1" readingOrder="2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right" vertical="center" readingOrder="2"/>
    </xf>
    <xf numFmtId="0" fontId="32" fillId="0" borderId="1" xfId="0" applyFont="1" applyBorder="1" applyAlignment="1">
      <alignment horizontal="center" vertical="center" wrapText="1" readingOrder="2"/>
    </xf>
    <xf numFmtId="0" fontId="32" fillId="0" borderId="1" xfId="0" applyFont="1" applyBorder="1" applyAlignment="1">
      <alignment horizontal="center"/>
    </xf>
    <xf numFmtId="0" fontId="32" fillId="0" borderId="3" xfId="0" applyFont="1" applyBorder="1" applyAlignment="1">
      <alignment horizontal="center" vertical="center" wrapText="1" readingOrder="2"/>
    </xf>
    <xf numFmtId="0" fontId="32" fillId="0" borderId="0" xfId="0" applyFont="1" applyAlignment="1">
      <alignment horizontal="center" vertical="center" wrapText="1" readingOrder="2"/>
    </xf>
    <xf numFmtId="0" fontId="32" fillId="0" borderId="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3" xfId="0" applyFont="1" applyBorder="1" applyAlignment="1">
      <alignment horizontal="center" vertical="center" readingOrder="2"/>
    </xf>
    <xf numFmtId="0" fontId="32" fillId="0" borderId="1" xfId="0" applyFont="1" applyBorder="1" applyAlignment="1">
      <alignment horizontal="center" vertical="center" readingOrder="2"/>
    </xf>
    <xf numFmtId="0" fontId="37" fillId="0" borderId="3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7" fillId="0" borderId="3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right" vertical="center" readingOrder="2"/>
    </xf>
    <xf numFmtId="0" fontId="36" fillId="0" borderId="1" xfId="0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horizontal="center" vertical="center" readingOrder="2"/>
    </xf>
    <xf numFmtId="0" fontId="37" fillId="0" borderId="1" xfId="0" applyFont="1" applyBorder="1" applyAlignment="1">
      <alignment horizontal="center" vertical="center" readingOrder="2"/>
    </xf>
    <xf numFmtId="0" fontId="37" fillId="0" borderId="0" xfId="0" applyFont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 readingOrder="2"/>
    </xf>
    <xf numFmtId="165" fontId="37" fillId="0" borderId="0" xfId="1" applyNumberFormat="1" applyFont="1" applyFill="1" applyBorder="1" applyAlignment="1">
      <alignment horizontal="center" vertical="center" readingOrder="2"/>
    </xf>
    <xf numFmtId="165" fontId="37" fillId="0" borderId="1" xfId="1" applyNumberFormat="1" applyFont="1" applyFill="1" applyBorder="1" applyAlignment="1">
      <alignment horizontal="center" vertical="center" readingOrder="2"/>
    </xf>
    <xf numFmtId="37" fontId="7" fillId="0" borderId="1" xfId="0" applyNumberFormat="1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readingOrder="2"/>
    </xf>
    <xf numFmtId="165" fontId="7" fillId="0" borderId="0" xfId="1" applyNumberFormat="1" applyFont="1" applyFill="1" applyBorder="1" applyAlignment="1">
      <alignment horizontal="center" vertical="center" wrapText="1" readingOrder="2"/>
    </xf>
    <xf numFmtId="166" fontId="7" fillId="0" borderId="3" xfId="1" applyNumberFormat="1" applyFont="1" applyFill="1" applyBorder="1" applyAlignment="1">
      <alignment horizontal="center" vertical="center" wrapText="1" readingOrder="2"/>
    </xf>
    <xf numFmtId="166" fontId="7" fillId="0" borderId="0" xfId="1" applyNumberFormat="1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40" fillId="0" borderId="0" xfId="0" applyFont="1" applyAlignment="1">
      <alignment horizontal="center"/>
    </xf>
    <xf numFmtId="0" fontId="36" fillId="0" borderId="3" xfId="0" applyFont="1" applyBorder="1" applyAlignment="1">
      <alignment horizontal="center" vertical="center" wrapText="1" readingOrder="2"/>
    </xf>
    <xf numFmtId="0" fontId="36" fillId="0" borderId="0" xfId="0" applyFont="1" applyAlignment="1">
      <alignment horizontal="center" vertical="center" wrapText="1" readingOrder="2"/>
    </xf>
    <xf numFmtId="37" fontId="36" fillId="0" borderId="1" xfId="0" applyNumberFormat="1" applyFont="1" applyBorder="1" applyAlignment="1">
      <alignment horizontal="center" vertical="center" wrapText="1" readingOrder="2"/>
    </xf>
    <xf numFmtId="165" fontId="36" fillId="0" borderId="1" xfId="0" applyNumberFormat="1" applyFont="1" applyBorder="1" applyAlignment="1">
      <alignment horizontal="center" vertical="center" wrapText="1" readingOrder="2"/>
    </xf>
    <xf numFmtId="0" fontId="37" fillId="0" borderId="3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6" fillId="0" borderId="4" xfId="0" applyFont="1" applyBorder="1" applyAlignment="1">
      <alignment horizontal="center" vertical="center" wrapText="1" readingOrder="2"/>
    </xf>
    <xf numFmtId="165" fontId="36" fillId="0" borderId="4" xfId="1" applyNumberFormat="1" applyFont="1" applyFill="1" applyBorder="1" applyAlignment="1">
      <alignment horizontal="center" vertical="center" wrapText="1"/>
    </xf>
    <xf numFmtId="37" fontId="36" fillId="0" borderId="4" xfId="0" applyNumberFormat="1" applyFont="1" applyBorder="1" applyAlignment="1">
      <alignment horizontal="center" vertical="center" wrapText="1" readingOrder="2"/>
    </xf>
    <xf numFmtId="37" fontId="36" fillId="0" borderId="11" xfId="0" applyNumberFormat="1" applyFont="1" applyBorder="1" applyAlignment="1">
      <alignment horizontal="center" vertical="center"/>
    </xf>
    <xf numFmtId="0" fontId="39" fillId="0" borderId="12" xfId="0" applyFont="1" applyBorder="1"/>
    <xf numFmtId="0" fontId="40" fillId="0" borderId="0" xfId="0" applyFont="1" applyAlignment="1">
      <alignment horizontal="right" vertical="center" readingOrder="2"/>
    </xf>
    <xf numFmtId="166" fontId="40" fillId="0" borderId="0" xfId="1" applyNumberFormat="1" applyFont="1" applyFill="1" applyAlignment="1">
      <alignment horizontal="right" vertical="center" readingOrder="2"/>
    </xf>
    <xf numFmtId="165" fontId="32" fillId="0" borderId="1" xfId="1" applyNumberFormat="1" applyFont="1" applyFill="1" applyBorder="1" applyAlignment="1">
      <alignment horizontal="center" vertical="center" wrapText="1" readingOrder="2"/>
    </xf>
    <xf numFmtId="0" fontId="33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166" fontId="40" fillId="0" borderId="1" xfId="1" applyNumberFormat="1" applyFont="1" applyFill="1" applyBorder="1" applyAlignment="1">
      <alignment horizontal="center" vertical="center" wrapText="1" readingOrder="2"/>
    </xf>
    <xf numFmtId="37" fontId="40" fillId="0" borderId="1" xfId="0" applyNumberFormat="1" applyFont="1" applyBorder="1" applyAlignment="1">
      <alignment horizontal="center" vertical="center" wrapText="1" readingOrder="2"/>
    </xf>
    <xf numFmtId="0" fontId="40" fillId="0" borderId="1" xfId="0" applyFont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6" fontId="44" fillId="0" borderId="1" xfId="1" applyNumberFormat="1" applyFont="1" applyFill="1" applyBorder="1" applyAlignment="1">
      <alignment horizontal="center" vertical="center"/>
    </xf>
    <xf numFmtId="166" fontId="44" fillId="0" borderId="1" xfId="1" applyNumberFormat="1" applyFont="1" applyFill="1" applyBorder="1" applyAlignment="1">
      <alignment horizontal="center" vertical="center" wrapText="1" readingOrder="2"/>
    </xf>
    <xf numFmtId="0" fontId="13" fillId="0" borderId="0" xfId="0" applyFont="1" applyAlignment="1">
      <alignment horizontal="right" vertical="center" readingOrder="2"/>
    </xf>
    <xf numFmtId="0" fontId="44" fillId="0" borderId="0" xfId="0" applyFont="1" applyAlignment="1">
      <alignment horizontal="center"/>
    </xf>
  </cellXfs>
  <cellStyles count="10">
    <cellStyle name="Comma" xfId="1" builtinId="3"/>
    <cellStyle name="Comma 2" xfId="5" xr:uid="{854F9E09-734A-4D7F-8E1A-643FB28D90FE}"/>
    <cellStyle name="Comma 3" xfId="7" xr:uid="{18E9F58A-6832-41ED-8519-A411F1D457C4}"/>
    <cellStyle name="Comma 4" xfId="9" xr:uid="{83F5AC70-CC24-4D48-ADE1-2C1BE6EFDEC3}"/>
    <cellStyle name="Hyperlink 2" xfId="4" xr:uid="{00000000-0005-0000-0000-000001000000}"/>
    <cellStyle name="Normal" xfId="0" builtinId="0"/>
    <cellStyle name="Normal 2" xfId="3" xr:uid="{00000000-0005-0000-0000-000003000000}"/>
    <cellStyle name="Normal 3" xfId="6" xr:uid="{1E76CC9A-A1C1-4C69-82F2-CB2C6C3B4E7E}"/>
    <cellStyle name="Normal 4" xfId="8" xr:uid="{44CD4CC0-6457-4689-B60D-1AFE2C4BE83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408</xdr:col>
      <xdr:colOff>215265</xdr:colOff>
      <xdr:row>0</xdr:row>
      <xdr:rowOff>1</xdr:rowOff>
    </xdr:from>
    <xdr:to>
      <xdr:col>420</xdr:col>
      <xdr:colOff>69566</xdr:colOff>
      <xdr:row>45</xdr:row>
      <xdr:rowOff>153143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7583-F1C3-8DB6-8890-71949C6D7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4876194" y="1"/>
          <a:ext cx="7352381" cy="9304762"/>
        </a:xfrm>
        <a:prstGeom prst="rect">
          <a:avLst/>
        </a:prstGeom>
      </xdr:spPr>
    </xdr:pic>
    <xdr:clientData/>
  </xdr:twoCellAnchor>
  <xdr:twoCellAnchor editAs="oneCell">
    <xdr:from>
      <xdr:col>407</xdr:col>
      <xdr:colOff>240030</xdr:colOff>
      <xdr:row>6</xdr:row>
      <xdr:rowOff>0</xdr:rowOff>
    </xdr:from>
    <xdr:to>
      <xdr:col>428</xdr:col>
      <xdr:colOff>318390</xdr:colOff>
      <xdr:row>89</xdr:row>
      <xdr:rowOff>115974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11B5A49-1B50-AF30-0B8A-24577AA6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9628650" y="2114550"/>
          <a:ext cx="13200000" cy="170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0</xdr:row>
      <xdr:rowOff>0</xdr:rowOff>
    </xdr:from>
    <xdr:to>
      <xdr:col>11</xdr:col>
      <xdr:colOff>83820</xdr:colOff>
      <xdr:row>36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EB1C0F-373B-B418-51FA-5F859ED4A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0421500" y="0"/>
          <a:ext cx="6408420" cy="738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26"/>
  <sheetViews>
    <sheetView rightToLeft="1" tabSelected="1" view="pageBreakPreview" topLeftCell="A4" zoomScaleNormal="100" zoomScaleSheetLayoutView="100" workbookViewId="0">
      <selection activeCell="M13" sqref="M13"/>
    </sheetView>
  </sheetViews>
  <sheetFormatPr defaultColWidth="9.109375" defaultRowHeight="16.2"/>
  <cols>
    <col min="1" max="1" width="2.6640625" style="11" customWidth="1"/>
    <col min="2" max="16384" width="9.109375" style="11"/>
  </cols>
  <sheetData>
    <row r="5" spans="2:13">
      <c r="J5"/>
    </row>
    <row r="8" spans="2:13">
      <c r="M8" s="11" t="s">
        <v>51</v>
      </c>
    </row>
    <row r="10" spans="2:13">
      <c r="J10" s="15"/>
    </row>
    <row r="12" spans="2:13">
      <c r="F12"/>
    </row>
    <row r="13" spans="2:13">
      <c r="M13"/>
    </row>
    <row r="14" spans="2:13" ht="15" customHeight="1">
      <c r="B14" s="255" t="s">
        <v>63</v>
      </c>
      <c r="C14" s="255"/>
      <c r="D14" s="255"/>
      <c r="E14" s="255"/>
      <c r="F14" s="255"/>
      <c r="G14" s="255"/>
      <c r="H14" s="255"/>
      <c r="I14" s="255"/>
      <c r="J14" s="255"/>
      <c r="K14" s="255"/>
    </row>
    <row r="15" spans="2:13" ht="15" customHeight="1">
      <c r="B15" s="255"/>
      <c r="C15" s="255"/>
      <c r="D15" s="255"/>
      <c r="E15" s="255"/>
      <c r="F15" s="255"/>
      <c r="G15" s="255"/>
      <c r="H15" s="255"/>
      <c r="I15" s="255"/>
      <c r="J15" s="255"/>
      <c r="K15" s="255"/>
    </row>
    <row r="16" spans="2:13" ht="15" customHeight="1">
      <c r="B16" s="255"/>
      <c r="C16" s="255"/>
      <c r="D16" s="255"/>
      <c r="E16" s="255"/>
      <c r="F16" s="255"/>
      <c r="G16" s="255"/>
      <c r="H16" s="255"/>
      <c r="I16" s="255"/>
      <c r="J16" s="255"/>
      <c r="K16" s="255"/>
    </row>
    <row r="18" spans="2:11" ht="15" customHeight="1">
      <c r="B18" s="255" t="s">
        <v>513</v>
      </c>
      <c r="C18" s="255"/>
      <c r="D18" s="255"/>
      <c r="E18" s="255"/>
      <c r="F18" s="255"/>
      <c r="G18" s="255"/>
      <c r="H18" s="255"/>
      <c r="I18" s="255"/>
      <c r="J18" s="255"/>
      <c r="K18" s="255"/>
    </row>
    <row r="19" spans="2:11" ht="15" customHeight="1">
      <c r="B19" s="255"/>
      <c r="C19" s="255"/>
      <c r="D19" s="255"/>
      <c r="E19" s="255"/>
      <c r="F19" s="255"/>
      <c r="G19" s="255"/>
      <c r="H19" s="255"/>
      <c r="I19" s="255"/>
      <c r="J19" s="255"/>
      <c r="K19" s="255"/>
    </row>
    <row r="20" spans="2:11" ht="15" customHeight="1">
      <c r="B20" s="255"/>
      <c r="C20" s="255"/>
      <c r="D20" s="255"/>
      <c r="E20" s="255"/>
      <c r="F20" s="255"/>
      <c r="G20" s="255"/>
      <c r="H20" s="255"/>
      <c r="I20" s="255"/>
      <c r="J20" s="255"/>
      <c r="K20" s="255"/>
    </row>
    <row r="21" spans="2:11" ht="15" customHeight="1">
      <c r="B21" s="14"/>
      <c r="C21" s="14"/>
      <c r="D21" s="14"/>
      <c r="E21" s="14"/>
      <c r="F21" s="14"/>
      <c r="G21" s="14"/>
      <c r="H21" s="14"/>
      <c r="I21" s="14"/>
      <c r="J21" s="14"/>
      <c r="K21" s="14"/>
    </row>
    <row r="24" spans="2:11">
      <c r="G24"/>
    </row>
    <row r="26" spans="2:11">
      <c r="G26"/>
    </row>
  </sheetData>
  <mergeCells count="2">
    <mergeCell ref="B14:K16"/>
    <mergeCell ref="B18:K20"/>
  </mergeCells>
  <printOptions horizontalCentered="1"/>
  <pageMargins left="0.25" right="0.25" top="0.75" bottom="0.75" header="0" footer="0"/>
  <pageSetup paperSize="9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AJ658"/>
  <sheetViews>
    <sheetView rightToLeft="1" view="pageBreakPreview" zoomScale="55" zoomScaleNormal="100" zoomScaleSheetLayoutView="55" workbookViewId="0">
      <pane ySplit="10" topLeftCell="A11" activePane="bottomLeft" state="frozen"/>
      <selection pane="bottomLeft" activeCell="U4" sqref="U4"/>
    </sheetView>
  </sheetViews>
  <sheetFormatPr defaultColWidth="9.109375" defaultRowHeight="29.4"/>
  <cols>
    <col min="1" max="1" width="56.88671875" style="24" customWidth="1"/>
    <col min="2" max="2" width="1.6640625" style="24" customWidth="1"/>
    <col min="3" max="3" width="19.44140625" style="121" bestFit="1" customWidth="1"/>
    <col min="4" max="4" width="6.44140625" style="3" hidden="1" customWidth="1"/>
    <col min="5" max="5" width="28.109375" style="3" customWidth="1"/>
    <col min="6" max="6" width="1.44140625" style="3" hidden="1" customWidth="1"/>
    <col min="7" max="7" width="29.33203125" style="3" bestFit="1" customWidth="1"/>
    <col min="8" max="8" width="1.5546875" style="3" customWidth="1"/>
    <col min="9" max="9" width="18.109375" style="3" bestFit="1" customWidth="1"/>
    <col min="10" max="10" width="1.44140625" style="3" customWidth="1"/>
    <col min="11" max="11" width="26.6640625" style="3" customWidth="1"/>
    <col min="12" max="12" width="1.5546875" style="3" customWidth="1"/>
    <col min="13" max="13" width="17.21875" style="3" bestFit="1" customWidth="1"/>
    <col min="14" max="14" width="1.88671875" style="3" customWidth="1"/>
    <col min="15" max="15" width="30.33203125" style="3" customWidth="1"/>
    <col min="16" max="16" width="2.109375" style="3" customWidth="1"/>
    <col min="17" max="17" width="19.44140625" style="3" bestFit="1" customWidth="1"/>
    <col min="18" max="18" width="1.44140625" style="3" customWidth="1"/>
    <col min="19" max="19" width="13.33203125" style="3" bestFit="1" customWidth="1"/>
    <col min="20" max="20" width="1.5546875" style="3" customWidth="1"/>
    <col min="21" max="21" width="28.44140625" style="3" bestFit="1" customWidth="1"/>
    <col min="22" max="22" width="1.88671875" style="3" customWidth="1"/>
    <col min="23" max="23" width="28.44140625" style="121" bestFit="1" customWidth="1"/>
    <col min="24" max="24" width="1.5546875" style="24" customWidth="1"/>
    <col min="25" max="25" width="14.6640625" style="122" bestFit="1" customWidth="1"/>
    <col min="26" max="26" width="15.44140625" style="24" bestFit="1" customWidth="1"/>
    <col min="27" max="28" width="9.109375" style="24"/>
    <col min="29" max="29" width="55.5546875" style="178" bestFit="1" customWidth="1"/>
    <col min="30" max="30" width="21.109375" style="178" bestFit="1" customWidth="1"/>
    <col min="31" max="32" width="28.44140625" style="178" bestFit="1" customWidth="1"/>
    <col min="33" max="34" width="18.88671875" style="24" bestFit="1" customWidth="1"/>
    <col min="35" max="16384" width="9.109375" style="24"/>
  </cols>
  <sheetData>
    <row r="1" spans="1:36" s="30" customFormat="1" ht="30.6">
      <c r="A1" s="256" t="s">
        <v>76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AC1" s="177"/>
      <c r="AD1" s="177"/>
      <c r="AE1" s="177"/>
      <c r="AF1" s="177"/>
    </row>
    <row r="2" spans="1:36" s="30" customFormat="1" ht="30.6">
      <c r="A2" s="256" t="s">
        <v>43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AC2" s="177"/>
      <c r="AD2" s="177"/>
      <c r="AE2" s="177"/>
      <c r="AF2" s="177"/>
    </row>
    <row r="3" spans="1:36" s="30" customFormat="1" ht="30.6">
      <c r="A3" s="256" t="s">
        <v>514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AC3" s="177"/>
      <c r="AD3" s="177"/>
      <c r="AE3" s="177"/>
      <c r="AF3" s="177"/>
    </row>
    <row r="4" spans="1:36" s="30" customFormat="1" ht="30.6">
      <c r="A4" s="194"/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AC4" s="177"/>
      <c r="AD4" s="177"/>
      <c r="AE4" s="177"/>
      <c r="AF4" s="177"/>
    </row>
    <row r="5" spans="1:36" s="30" customFormat="1" ht="30.6">
      <c r="A5" s="264" t="s">
        <v>22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AC5" s="177"/>
      <c r="AD5" s="177"/>
      <c r="AE5" s="177"/>
      <c r="AF5" s="177"/>
    </row>
    <row r="6" spans="1:36" s="30" customFormat="1" ht="30.6">
      <c r="A6" s="264" t="s">
        <v>23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AC6" s="177"/>
      <c r="AD6" s="177"/>
      <c r="AE6" s="177"/>
      <c r="AF6" s="177"/>
    </row>
    <row r="7" spans="1:36" s="30" customFormat="1">
      <c r="A7" s="24"/>
      <c r="B7" s="24"/>
      <c r="C7" s="121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21"/>
      <c r="X7" s="24"/>
      <c r="Y7" s="122"/>
      <c r="AC7" s="177"/>
      <c r="AD7" s="177"/>
      <c r="AE7" s="177"/>
      <c r="AF7" s="177"/>
    </row>
    <row r="8" spans="1:36" s="30" customFormat="1" ht="31.2" thickBot="1">
      <c r="A8" s="202"/>
      <c r="B8" s="198"/>
      <c r="C8" s="266" t="s">
        <v>486</v>
      </c>
      <c r="D8" s="266"/>
      <c r="E8" s="266"/>
      <c r="F8" s="266"/>
      <c r="G8" s="266"/>
      <c r="H8" s="123"/>
      <c r="I8" s="265" t="s">
        <v>7</v>
      </c>
      <c r="J8" s="265"/>
      <c r="K8" s="265"/>
      <c r="L8" s="265"/>
      <c r="M8" s="265"/>
      <c r="N8" s="265"/>
      <c r="O8" s="265"/>
      <c r="P8" s="124"/>
      <c r="Q8" s="267" t="s">
        <v>512</v>
      </c>
      <c r="R8" s="267"/>
      <c r="S8" s="267"/>
      <c r="T8" s="267"/>
      <c r="U8" s="267"/>
      <c r="V8" s="267"/>
      <c r="W8" s="267"/>
      <c r="X8" s="267"/>
      <c r="Y8" s="267"/>
      <c r="AC8" s="177"/>
      <c r="AD8" s="177"/>
      <c r="AE8" s="177"/>
      <c r="AF8" s="177"/>
    </row>
    <row r="9" spans="1:36" s="30" customFormat="1" ht="29.4" customHeight="1">
      <c r="A9" s="257" t="s">
        <v>1</v>
      </c>
      <c r="B9" s="216"/>
      <c r="C9" s="262" t="s">
        <v>3</v>
      </c>
      <c r="D9" s="260"/>
      <c r="E9" s="262" t="s">
        <v>0</v>
      </c>
      <c r="F9" s="260"/>
      <c r="G9" s="260" t="s">
        <v>18</v>
      </c>
      <c r="H9" s="125"/>
      <c r="I9" s="259" t="s">
        <v>4</v>
      </c>
      <c r="J9" s="259"/>
      <c r="K9" s="259"/>
      <c r="L9" s="126"/>
      <c r="M9" s="259" t="s">
        <v>5</v>
      </c>
      <c r="N9" s="259"/>
      <c r="O9" s="259"/>
      <c r="P9" s="126"/>
      <c r="Q9" s="262" t="s">
        <v>3</v>
      </c>
      <c r="R9" s="260"/>
      <c r="S9" s="260" t="s">
        <v>211</v>
      </c>
      <c r="T9" s="127"/>
      <c r="U9" s="262" t="s">
        <v>0</v>
      </c>
      <c r="V9" s="260"/>
      <c r="W9" s="260" t="s">
        <v>18</v>
      </c>
      <c r="X9" s="217"/>
      <c r="Y9" s="269" t="s">
        <v>212</v>
      </c>
      <c r="AC9" s="177"/>
      <c r="AD9" s="177"/>
      <c r="AE9" s="177"/>
      <c r="AF9" s="177"/>
    </row>
    <row r="10" spans="1:36" s="30" customFormat="1" ht="30" thickBot="1">
      <c r="A10" s="258"/>
      <c r="B10" s="216"/>
      <c r="C10" s="263"/>
      <c r="D10" s="261"/>
      <c r="E10" s="263"/>
      <c r="F10" s="261"/>
      <c r="G10" s="268"/>
      <c r="H10" s="125"/>
      <c r="I10" s="124" t="s">
        <v>3</v>
      </c>
      <c r="J10" s="124"/>
      <c r="K10" s="124" t="s">
        <v>0</v>
      </c>
      <c r="L10" s="124"/>
      <c r="M10" s="124" t="s">
        <v>3</v>
      </c>
      <c r="N10" s="124"/>
      <c r="O10" s="124" t="s">
        <v>42</v>
      </c>
      <c r="P10" s="124"/>
      <c r="Q10" s="263"/>
      <c r="R10" s="261"/>
      <c r="S10" s="268"/>
      <c r="T10" s="127"/>
      <c r="U10" s="263"/>
      <c r="V10" s="261"/>
      <c r="W10" s="268"/>
      <c r="X10" s="217"/>
      <c r="Y10" s="270"/>
      <c r="AC10" s="177" t="s">
        <v>534</v>
      </c>
      <c r="AD10" s="177" t="s">
        <v>535</v>
      </c>
      <c r="AE10" s="177" t="s">
        <v>536</v>
      </c>
      <c r="AF10" s="177" t="s">
        <v>537</v>
      </c>
    </row>
    <row r="11" spans="1:36" s="30" customFormat="1">
      <c r="A11" s="24" t="s">
        <v>495</v>
      </c>
      <c r="B11" s="24"/>
      <c r="C11" s="129">
        <v>5929847</v>
      </c>
      <c r="D11" s="129"/>
      <c r="E11" s="129">
        <v>56711658866</v>
      </c>
      <c r="F11" s="129"/>
      <c r="G11" s="130">
        <v>53051079697</v>
      </c>
      <c r="H11" s="121"/>
      <c r="I11" s="121">
        <f>IFERROR(VLOOKUP(A11,$AC$347:$AE$378,2,0),0)</f>
        <v>0</v>
      </c>
      <c r="J11" s="121"/>
      <c r="K11" s="121">
        <f t="shared" ref="K11:K74" si="0">IFERROR(VLOOKUP(A11,$AC$347:$AE$378,3,0),0)</f>
        <v>0</v>
      </c>
      <c r="L11" s="121"/>
      <c r="M11" s="121">
        <f t="shared" ref="M11:M42" si="1">IFERROR(VLOOKUP(A11,$AF$347:$AH$658,2,0),0)</f>
        <v>436850</v>
      </c>
      <c r="N11" s="121"/>
      <c r="O11" s="121">
        <f t="shared" ref="O11:O74" si="2">IFERROR(VLOOKUP(A11,$AF$347:$AH$658,3,0),0)</f>
        <v>3756357553</v>
      </c>
      <c r="P11" s="121"/>
      <c r="Q11" s="121">
        <v>5492997</v>
      </c>
      <c r="R11" s="121"/>
      <c r="S11" s="121">
        <v>7800</v>
      </c>
      <c r="T11" s="121"/>
      <c r="U11" s="121">
        <v>52533728446</v>
      </c>
      <c r="V11" s="121"/>
      <c r="W11" s="3">
        <v>42590446611</v>
      </c>
      <c r="X11" s="218"/>
      <c r="Y11" s="122">
        <f>W11/درآمدها!$J$6</f>
        <v>2.2332095327298636E-3</v>
      </c>
      <c r="AC11" s="177" t="s">
        <v>458</v>
      </c>
      <c r="AD11" s="177">
        <v>4436726</v>
      </c>
      <c r="AE11" s="177">
        <v>35870802983</v>
      </c>
      <c r="AF11" s="177">
        <v>41368871769</v>
      </c>
      <c r="AG11" s="30">
        <f t="shared" ref="AG11:AG74" si="3">VLOOKUP(AC11,$A$11:$Y$344,21,0)</f>
        <v>35870802983</v>
      </c>
      <c r="AH11" s="30">
        <f t="shared" ref="AH11:AH74" si="4">VLOOKUP(AC11,$A$11:$Y$344,23,0)</f>
        <v>41368871769</v>
      </c>
      <c r="AI11" s="176">
        <f>AG11-AE11</f>
        <v>0</v>
      </c>
      <c r="AJ11" s="176">
        <f>AH11-AF11</f>
        <v>0</v>
      </c>
    </row>
    <row r="12" spans="1:36" s="30" customFormat="1">
      <c r="A12" s="24" t="s">
        <v>496</v>
      </c>
      <c r="B12" s="24"/>
      <c r="C12" s="129">
        <v>733963</v>
      </c>
      <c r="D12" s="129"/>
      <c r="E12" s="129">
        <v>8320168456</v>
      </c>
      <c r="F12" s="129"/>
      <c r="G12" s="130">
        <v>9616074233</v>
      </c>
      <c r="H12" s="121"/>
      <c r="I12" s="121">
        <f>IFERROR(VLOOKUP(A12,$AC$347:$AE$378,2,0),0)</f>
        <v>0</v>
      </c>
      <c r="J12" s="121"/>
      <c r="K12" s="121">
        <f t="shared" si="0"/>
        <v>0</v>
      </c>
      <c r="L12" s="121"/>
      <c r="M12" s="121">
        <f t="shared" si="1"/>
        <v>700798</v>
      </c>
      <c r="N12" s="121"/>
      <c r="O12" s="121">
        <f t="shared" si="2"/>
        <v>8729346566</v>
      </c>
      <c r="P12" s="121"/>
      <c r="Q12" s="121">
        <v>33165</v>
      </c>
      <c r="R12" s="121"/>
      <c r="S12" s="121">
        <v>12800</v>
      </c>
      <c r="T12" s="121"/>
      <c r="U12" s="121">
        <v>375956808</v>
      </c>
      <c r="V12" s="121"/>
      <c r="W12" s="3">
        <v>421986156</v>
      </c>
      <c r="X12" s="218"/>
      <c r="Y12" s="122">
        <f>W12/درآمدها!$J$6</f>
        <v>2.2126640625924739E-5</v>
      </c>
      <c r="AC12" s="177" t="s">
        <v>140</v>
      </c>
      <c r="AD12" s="177">
        <v>38883237</v>
      </c>
      <c r="AE12" s="177">
        <v>58944270222</v>
      </c>
      <c r="AF12" s="177">
        <v>42439766155</v>
      </c>
      <c r="AG12" s="30">
        <f t="shared" si="3"/>
        <v>58944270222</v>
      </c>
      <c r="AH12" s="30">
        <f t="shared" si="4"/>
        <v>42439766155</v>
      </c>
      <c r="AI12" s="176">
        <f t="shared" ref="AI12:AI75" si="5">AG12-AE12</f>
        <v>0</v>
      </c>
      <c r="AJ12" s="176">
        <f t="shared" ref="AJ12:AJ75" si="6">AH12-AF12</f>
        <v>0</v>
      </c>
    </row>
    <row r="13" spans="1:36" s="30" customFormat="1">
      <c r="A13" s="24" t="s">
        <v>491</v>
      </c>
      <c r="B13" s="24"/>
      <c r="C13" s="129">
        <v>10113049</v>
      </c>
      <c r="D13" s="129"/>
      <c r="E13" s="129">
        <v>51535965542</v>
      </c>
      <c r="F13" s="129"/>
      <c r="G13" s="130">
        <v>52878129649</v>
      </c>
      <c r="H13" s="121"/>
      <c r="I13" s="121">
        <f>IFERROR(VLOOKUP(A13,$AC$347:$AE$378,2,0),0)</f>
        <v>0</v>
      </c>
      <c r="J13" s="121"/>
      <c r="K13" s="121">
        <f t="shared" si="0"/>
        <v>0</v>
      </c>
      <c r="L13" s="121"/>
      <c r="M13" s="121">
        <f t="shared" si="1"/>
        <v>1080268</v>
      </c>
      <c r="N13" s="121"/>
      <c r="O13" s="121">
        <f t="shared" si="2"/>
        <v>5216123642</v>
      </c>
      <c r="P13" s="121"/>
      <c r="Q13" s="121">
        <v>9032781</v>
      </c>
      <c r="R13" s="121"/>
      <c r="S13" s="121">
        <v>4834</v>
      </c>
      <c r="T13" s="121"/>
      <c r="U13" s="121">
        <v>46030933931</v>
      </c>
      <c r="V13" s="121"/>
      <c r="W13" s="3">
        <v>43404659802</v>
      </c>
      <c r="X13" s="218"/>
      <c r="Y13" s="122">
        <f>W13/درآمدها!$J$6</f>
        <v>2.2759024088206715E-3</v>
      </c>
      <c r="AC13" s="177" t="s">
        <v>101</v>
      </c>
      <c r="AD13" s="177">
        <v>22608476</v>
      </c>
      <c r="AE13" s="177">
        <v>104787532725.99998</v>
      </c>
      <c r="AF13" s="177">
        <v>101986810372</v>
      </c>
      <c r="AG13" s="30">
        <f t="shared" si="3"/>
        <v>104787532726</v>
      </c>
      <c r="AH13" s="30">
        <f t="shared" si="4"/>
        <v>101986810372</v>
      </c>
      <c r="AI13" s="176">
        <f t="shared" si="5"/>
        <v>0</v>
      </c>
      <c r="AJ13" s="176">
        <f t="shared" si="6"/>
        <v>0</v>
      </c>
    </row>
    <row r="14" spans="1:36" s="30" customFormat="1">
      <c r="A14" s="219" t="s">
        <v>465</v>
      </c>
      <c r="B14" s="24"/>
      <c r="C14" s="129">
        <v>6389023</v>
      </c>
      <c r="D14" s="129"/>
      <c r="E14" s="129">
        <v>62834021260</v>
      </c>
      <c r="F14" s="129"/>
      <c r="G14" s="130">
        <v>55825363076</v>
      </c>
      <c r="H14" s="121"/>
      <c r="I14" s="121">
        <f>IFERROR(VLOOKUP(A14,$AC$347:$AE$378,2,0),0)</f>
        <v>0</v>
      </c>
      <c r="J14" s="121"/>
      <c r="K14" s="121">
        <f t="shared" si="0"/>
        <v>0</v>
      </c>
      <c r="L14" s="121"/>
      <c r="M14" s="121">
        <f t="shared" si="1"/>
        <v>113176</v>
      </c>
      <c r="N14" s="121"/>
      <c r="O14" s="121">
        <f t="shared" si="2"/>
        <v>1024898719</v>
      </c>
      <c r="P14" s="121"/>
      <c r="Q14" s="121">
        <v>6275847</v>
      </c>
      <c r="R14" s="121"/>
      <c r="S14" s="121">
        <v>7560</v>
      </c>
      <c r="T14" s="121"/>
      <c r="U14" s="121">
        <v>61720971082</v>
      </c>
      <c r="V14" s="121"/>
      <c r="W14" s="3">
        <v>47163103173</v>
      </c>
      <c r="X14" s="218"/>
      <c r="Y14" s="122">
        <f>W14/درآمدها!$J$6</f>
        <v>2.4729745748161033E-3</v>
      </c>
      <c r="AC14" s="177" t="s">
        <v>257</v>
      </c>
      <c r="AD14" s="177">
        <v>1616692</v>
      </c>
      <c r="AE14" s="177">
        <v>10795277690</v>
      </c>
      <c r="AF14" s="177">
        <v>17484950791</v>
      </c>
      <c r="AG14" s="30">
        <f t="shared" si="3"/>
        <v>10795277690</v>
      </c>
      <c r="AH14" s="30">
        <f t="shared" si="4"/>
        <v>17484950791</v>
      </c>
      <c r="AI14" s="176">
        <f t="shared" si="5"/>
        <v>0</v>
      </c>
      <c r="AJ14" s="176">
        <f t="shared" si="6"/>
        <v>0</v>
      </c>
    </row>
    <row r="15" spans="1:36" s="30" customFormat="1">
      <c r="A15" s="24" t="s">
        <v>477</v>
      </c>
      <c r="B15" s="24"/>
      <c r="C15" s="129">
        <v>1303681</v>
      </c>
      <c r="D15" s="129"/>
      <c r="E15" s="129">
        <v>47411941009</v>
      </c>
      <c r="F15" s="129"/>
      <c r="G15" s="130">
        <v>54428812120</v>
      </c>
      <c r="H15" s="121"/>
      <c r="I15" s="121">
        <f>IFERROR(VLOOKUP(A15,$AC$347:$AE$378,2,0),0)</f>
        <v>0</v>
      </c>
      <c r="J15" s="121"/>
      <c r="K15" s="121">
        <f t="shared" si="0"/>
        <v>0</v>
      </c>
      <c r="L15" s="121"/>
      <c r="M15" s="121">
        <f t="shared" si="1"/>
        <v>184760</v>
      </c>
      <c r="N15" s="121"/>
      <c r="O15" s="121">
        <f t="shared" si="2"/>
        <v>7744945718</v>
      </c>
      <c r="P15" s="121"/>
      <c r="Q15" s="121">
        <v>1118921</v>
      </c>
      <c r="R15" s="121"/>
      <c r="S15" s="121">
        <v>42900</v>
      </c>
      <c r="T15" s="121"/>
      <c r="U15" s="121">
        <v>40692636041</v>
      </c>
      <c r="V15" s="121"/>
      <c r="W15" s="3">
        <v>47716100723</v>
      </c>
      <c r="X15" s="218"/>
      <c r="Y15" s="122">
        <f>W15/درآمدها!$J$6</f>
        <v>2.5019707347182468E-3</v>
      </c>
      <c r="AC15" s="177" t="s">
        <v>282</v>
      </c>
      <c r="AD15" s="177">
        <v>5062318</v>
      </c>
      <c r="AE15" s="177">
        <v>46846757036</v>
      </c>
      <c r="AF15" s="177">
        <v>43528505851</v>
      </c>
      <c r="AG15" s="30">
        <f t="shared" si="3"/>
        <v>46846757036</v>
      </c>
      <c r="AH15" s="30">
        <f t="shared" si="4"/>
        <v>43528505851</v>
      </c>
      <c r="AI15" s="176">
        <f t="shared" si="5"/>
        <v>0</v>
      </c>
      <c r="AJ15" s="176">
        <f t="shared" si="6"/>
        <v>0</v>
      </c>
    </row>
    <row r="16" spans="1:36" s="30" customFormat="1">
      <c r="A16" s="24" t="s">
        <v>470</v>
      </c>
      <c r="B16" s="24"/>
      <c r="C16" s="129">
        <v>4704892</v>
      </c>
      <c r="D16" s="129"/>
      <c r="E16" s="129">
        <v>75822762789</v>
      </c>
      <c r="F16" s="129"/>
      <c r="G16" s="130">
        <v>75812514844</v>
      </c>
      <c r="H16" s="121"/>
      <c r="I16" s="121">
        <v>4567751</v>
      </c>
      <c r="J16" s="121"/>
      <c r="K16" s="121">
        <f t="shared" si="0"/>
        <v>0</v>
      </c>
      <c r="L16" s="121"/>
      <c r="M16" s="121">
        <f t="shared" si="1"/>
        <v>367162</v>
      </c>
      <c r="N16" s="121"/>
      <c r="O16" s="121">
        <f t="shared" si="2"/>
        <v>5680184439</v>
      </c>
      <c r="P16" s="121"/>
      <c r="Q16" s="121">
        <v>8905481</v>
      </c>
      <c r="R16" s="121"/>
      <c r="S16" s="121">
        <v>7535.2109390834694</v>
      </c>
      <c r="T16" s="121"/>
      <c r="U16" s="121">
        <v>69905679627</v>
      </c>
      <c r="V16" s="121"/>
      <c r="W16" s="3">
        <v>66705405018</v>
      </c>
      <c r="X16" s="218"/>
      <c r="Y16" s="122">
        <f>W16/درآمدها!$J$6</f>
        <v>3.4976657495845499E-3</v>
      </c>
      <c r="AC16" s="177" t="s">
        <v>525</v>
      </c>
      <c r="AD16" s="177">
        <v>3457035</v>
      </c>
      <c r="AE16" s="177">
        <v>6547199780</v>
      </c>
      <c r="AF16" s="177">
        <v>5817936336</v>
      </c>
      <c r="AG16" s="30">
        <f t="shared" si="3"/>
        <v>6547199780</v>
      </c>
      <c r="AH16" s="30">
        <f t="shared" si="4"/>
        <v>5817936335</v>
      </c>
      <c r="AI16" s="176">
        <f t="shared" si="5"/>
        <v>0</v>
      </c>
      <c r="AJ16" s="176">
        <f t="shared" si="6"/>
        <v>-1</v>
      </c>
    </row>
    <row r="17" spans="1:36" s="30" customFormat="1">
      <c r="A17" s="219" t="s">
        <v>439</v>
      </c>
      <c r="B17" s="24"/>
      <c r="C17" s="129">
        <v>9736472</v>
      </c>
      <c r="D17" s="129"/>
      <c r="E17" s="129">
        <v>20684000068</v>
      </c>
      <c r="F17" s="129"/>
      <c r="G17" s="130">
        <v>31697218476</v>
      </c>
      <c r="H17" s="121"/>
      <c r="I17" s="121">
        <f t="shared" ref="I17:I48" si="7">IFERROR(VLOOKUP(A17,$AC$347:$AE$378,2,0),0)</f>
        <v>0</v>
      </c>
      <c r="J17" s="121"/>
      <c r="K17" s="121">
        <f t="shared" si="0"/>
        <v>0</v>
      </c>
      <c r="L17" s="121"/>
      <c r="M17" s="121">
        <f t="shared" si="1"/>
        <v>940100</v>
      </c>
      <c r="N17" s="121"/>
      <c r="O17" s="121">
        <f t="shared" si="2"/>
        <v>2809088478</v>
      </c>
      <c r="P17" s="121"/>
      <c r="Q17" s="121">
        <v>8796372</v>
      </c>
      <c r="R17" s="121"/>
      <c r="S17" s="121">
        <v>2964</v>
      </c>
      <c r="T17" s="121"/>
      <c r="U17" s="121">
        <v>18686867178</v>
      </c>
      <c r="V17" s="121"/>
      <c r="W17" s="3">
        <v>25917315554</v>
      </c>
      <c r="X17" s="218"/>
      <c r="Y17" s="122">
        <f>W17/درآمدها!$J$6</f>
        <v>1.358961944836995E-3</v>
      </c>
      <c r="AC17" s="177" t="s">
        <v>370</v>
      </c>
      <c r="AD17" s="177">
        <v>20579126</v>
      </c>
      <c r="AE17" s="177">
        <v>59553463612</v>
      </c>
      <c r="AF17" s="177">
        <v>57155964482.999992</v>
      </c>
      <c r="AG17" s="30">
        <f t="shared" si="3"/>
        <v>59553463612</v>
      </c>
      <c r="AH17" s="30">
        <f t="shared" si="4"/>
        <v>57155964483</v>
      </c>
      <c r="AI17" s="176">
        <f t="shared" si="5"/>
        <v>0</v>
      </c>
      <c r="AJ17" s="176">
        <f t="shared" si="6"/>
        <v>0</v>
      </c>
    </row>
    <row r="18" spans="1:36" s="30" customFormat="1">
      <c r="A18" s="24" t="s">
        <v>429</v>
      </c>
      <c r="B18" s="24"/>
      <c r="C18" s="129">
        <v>34162903</v>
      </c>
      <c r="D18" s="129"/>
      <c r="E18" s="129">
        <v>78541536113</v>
      </c>
      <c r="F18" s="129"/>
      <c r="G18" s="130">
        <v>75152669440</v>
      </c>
      <c r="H18" s="121"/>
      <c r="I18" s="121">
        <f t="shared" si="7"/>
        <v>0</v>
      </c>
      <c r="J18" s="121"/>
      <c r="K18" s="121">
        <f t="shared" si="0"/>
        <v>0</v>
      </c>
      <c r="L18" s="121"/>
      <c r="M18" s="121">
        <f t="shared" si="1"/>
        <v>1874454</v>
      </c>
      <c r="N18" s="121"/>
      <c r="O18" s="121">
        <f t="shared" si="2"/>
        <v>3922580870</v>
      </c>
      <c r="P18" s="121"/>
      <c r="Q18" s="121">
        <v>32288449</v>
      </c>
      <c r="R18" s="121"/>
      <c r="S18" s="121">
        <v>1901</v>
      </c>
      <c r="T18" s="121"/>
      <c r="U18" s="121">
        <v>74232110285</v>
      </c>
      <c r="V18" s="121"/>
      <c r="W18" s="3">
        <v>61015128520</v>
      </c>
      <c r="X18" s="218"/>
      <c r="Y18" s="122">
        <f>W18/درآمدها!$J$6</f>
        <v>3.1992988450233691E-3</v>
      </c>
      <c r="AC18" s="177" t="s">
        <v>247</v>
      </c>
      <c r="AD18" s="177">
        <v>8627708</v>
      </c>
      <c r="AE18" s="177">
        <v>51415367952.000008</v>
      </c>
      <c r="AF18" s="177">
        <v>51372475096</v>
      </c>
      <c r="AG18" s="30">
        <f t="shared" si="3"/>
        <v>51415367952</v>
      </c>
      <c r="AH18" s="30">
        <f t="shared" si="4"/>
        <v>51372475096</v>
      </c>
      <c r="AI18" s="176">
        <f t="shared" si="5"/>
        <v>0</v>
      </c>
      <c r="AJ18" s="176">
        <f t="shared" si="6"/>
        <v>0</v>
      </c>
    </row>
    <row r="19" spans="1:36" s="30" customFormat="1">
      <c r="A19" s="219" t="s">
        <v>432</v>
      </c>
      <c r="B19" s="24"/>
      <c r="C19" s="129">
        <v>27746181</v>
      </c>
      <c r="D19" s="129"/>
      <c r="E19" s="129">
        <v>43265907098</v>
      </c>
      <c r="F19" s="129"/>
      <c r="G19" s="130">
        <v>58830467581</v>
      </c>
      <c r="H19" s="121"/>
      <c r="I19" s="121">
        <f t="shared" si="7"/>
        <v>0</v>
      </c>
      <c r="J19" s="121"/>
      <c r="K19" s="121">
        <f t="shared" si="0"/>
        <v>0</v>
      </c>
      <c r="L19" s="121"/>
      <c r="M19" s="121">
        <f t="shared" si="1"/>
        <v>1208951</v>
      </c>
      <c r="N19" s="121"/>
      <c r="O19" s="121">
        <f t="shared" si="2"/>
        <v>2205536217</v>
      </c>
      <c r="P19" s="121"/>
      <c r="Q19" s="121">
        <v>26537230</v>
      </c>
      <c r="R19" s="121"/>
      <c r="S19" s="121">
        <v>1660</v>
      </c>
      <c r="T19" s="121"/>
      <c r="U19" s="121">
        <v>41380733724</v>
      </c>
      <c r="V19" s="121"/>
      <c r="W19" s="3">
        <v>43789693581</v>
      </c>
      <c r="X19" s="218"/>
      <c r="Y19" s="122">
        <f>W19/درآمدها!$J$6</f>
        <v>2.2960914693754796E-3</v>
      </c>
      <c r="AC19" s="177" t="s">
        <v>424</v>
      </c>
      <c r="AD19" s="177">
        <v>4518959</v>
      </c>
      <c r="AE19" s="177">
        <v>54512849172</v>
      </c>
      <c r="AF19" s="177">
        <v>46807381843.999992</v>
      </c>
      <c r="AG19" s="30">
        <f t="shared" si="3"/>
        <v>54512849172</v>
      </c>
      <c r="AH19" s="30">
        <f t="shared" si="4"/>
        <v>46807381844</v>
      </c>
      <c r="AI19" s="176">
        <f t="shared" si="5"/>
        <v>0</v>
      </c>
      <c r="AJ19" s="176">
        <f t="shared" si="6"/>
        <v>0</v>
      </c>
    </row>
    <row r="20" spans="1:36" s="30" customFormat="1" ht="31.2" customHeight="1">
      <c r="A20" s="24" t="s">
        <v>376</v>
      </c>
      <c r="B20" s="24"/>
      <c r="C20" s="129">
        <v>11068779</v>
      </c>
      <c r="D20" s="129"/>
      <c r="E20" s="129">
        <v>60811420476</v>
      </c>
      <c r="F20" s="129"/>
      <c r="G20" s="130">
        <v>57105153585</v>
      </c>
      <c r="H20" s="121"/>
      <c r="I20" s="121">
        <f t="shared" si="7"/>
        <v>521710</v>
      </c>
      <c r="J20" s="121"/>
      <c r="K20" s="121">
        <f t="shared" si="0"/>
        <v>2789367907</v>
      </c>
      <c r="L20" s="121"/>
      <c r="M20" s="121">
        <f t="shared" si="1"/>
        <v>658924</v>
      </c>
      <c r="N20" s="121"/>
      <c r="O20" s="121">
        <f t="shared" si="2"/>
        <v>3399563196</v>
      </c>
      <c r="P20" s="121"/>
      <c r="Q20" s="121">
        <v>10931565</v>
      </c>
      <c r="R20" s="121"/>
      <c r="S20" s="121">
        <v>5080</v>
      </c>
      <c r="T20" s="121"/>
      <c r="U20" s="121">
        <v>59985057772</v>
      </c>
      <c r="V20" s="121"/>
      <c r="W20" s="3">
        <v>55201932718</v>
      </c>
      <c r="X20" s="218"/>
      <c r="Y20" s="122">
        <f>W20/درآمدها!$J$6</f>
        <v>2.8944867260234548E-3</v>
      </c>
      <c r="AC20" s="177" t="s">
        <v>87</v>
      </c>
      <c r="AD20" s="177">
        <v>23947760</v>
      </c>
      <c r="AE20" s="177">
        <v>125959256249.00002</v>
      </c>
      <c r="AF20" s="177">
        <v>137356412680.00002</v>
      </c>
      <c r="AG20" s="30">
        <f t="shared" si="3"/>
        <v>125959256249</v>
      </c>
      <c r="AH20" s="30">
        <f t="shared" si="4"/>
        <v>137356412680</v>
      </c>
      <c r="AI20" s="176">
        <f t="shared" si="5"/>
        <v>0</v>
      </c>
      <c r="AJ20" s="176">
        <f t="shared" si="6"/>
        <v>0</v>
      </c>
    </row>
    <row r="21" spans="1:36" s="30" customFormat="1">
      <c r="A21" s="219" t="s">
        <v>254</v>
      </c>
      <c r="B21" s="24"/>
      <c r="C21" s="129">
        <v>27241901</v>
      </c>
      <c r="D21" s="129"/>
      <c r="E21" s="129">
        <v>176427975494</v>
      </c>
      <c r="F21" s="129"/>
      <c r="G21" s="130">
        <v>181976334554</v>
      </c>
      <c r="H21" s="121"/>
      <c r="I21" s="121">
        <f t="shared" si="7"/>
        <v>0</v>
      </c>
      <c r="J21" s="121"/>
      <c r="K21" s="121">
        <f t="shared" si="0"/>
        <v>0</v>
      </c>
      <c r="L21" s="121"/>
      <c r="M21" s="121">
        <f t="shared" si="1"/>
        <v>1628210</v>
      </c>
      <c r="N21" s="121"/>
      <c r="O21" s="121">
        <f t="shared" si="2"/>
        <v>10434180052</v>
      </c>
      <c r="P21" s="121"/>
      <c r="Q21" s="121">
        <v>25613691</v>
      </c>
      <c r="R21" s="121"/>
      <c r="S21" s="121">
        <v>6370</v>
      </c>
      <c r="T21" s="121"/>
      <c r="U21" s="121">
        <v>165883124238</v>
      </c>
      <c r="V21" s="121"/>
      <c r="W21" s="3">
        <v>162188414364</v>
      </c>
      <c r="X21" s="218"/>
      <c r="Y21" s="122">
        <f>W21/درآمدها!$J$6</f>
        <v>8.5042713067601163E-3</v>
      </c>
      <c r="AC21" s="177" t="s">
        <v>342</v>
      </c>
      <c r="AD21" s="177">
        <v>20057350</v>
      </c>
      <c r="AE21" s="177">
        <v>164607949772</v>
      </c>
      <c r="AF21" s="177">
        <v>150531966199</v>
      </c>
      <c r="AG21" s="30">
        <f t="shared" si="3"/>
        <v>164607949772</v>
      </c>
      <c r="AH21" s="30">
        <f t="shared" si="4"/>
        <v>150531966199</v>
      </c>
      <c r="AI21" s="176">
        <f t="shared" si="5"/>
        <v>0</v>
      </c>
      <c r="AJ21" s="176">
        <f t="shared" si="6"/>
        <v>0</v>
      </c>
    </row>
    <row r="22" spans="1:36" s="30" customFormat="1">
      <c r="A22" s="219" t="s">
        <v>186</v>
      </c>
      <c r="B22" s="24"/>
      <c r="C22" s="131">
        <v>19002780</v>
      </c>
      <c r="D22" s="129"/>
      <c r="E22" s="131">
        <v>59869819299</v>
      </c>
      <c r="F22" s="129"/>
      <c r="G22" s="132">
        <v>57235831784</v>
      </c>
      <c r="H22" s="121"/>
      <c r="I22" s="121">
        <f t="shared" si="7"/>
        <v>0</v>
      </c>
      <c r="J22" s="133"/>
      <c r="K22" s="121">
        <f t="shared" si="0"/>
        <v>0</v>
      </c>
      <c r="L22" s="133"/>
      <c r="M22" s="121">
        <f t="shared" si="1"/>
        <v>1411579</v>
      </c>
      <c r="N22" s="133"/>
      <c r="O22" s="121">
        <f t="shared" si="2"/>
        <v>3794226285</v>
      </c>
      <c r="P22" s="133"/>
      <c r="Q22" s="121">
        <v>17591201</v>
      </c>
      <c r="R22" s="121"/>
      <c r="S22" s="121">
        <v>2404</v>
      </c>
      <c r="T22" s="121"/>
      <c r="U22" s="121">
        <v>55422523711</v>
      </c>
      <c r="V22" s="121"/>
      <c r="W22" s="3">
        <v>42037626187</v>
      </c>
      <c r="X22" s="218"/>
      <c r="Y22" s="122">
        <f>W22/درآمدها!$J$6</f>
        <v>2.2042226603441271E-3</v>
      </c>
      <c r="AC22" s="177" t="s">
        <v>233</v>
      </c>
      <c r="AD22" s="177">
        <v>7735946</v>
      </c>
      <c r="AE22" s="177">
        <v>58615369881</v>
      </c>
      <c r="AF22" s="177">
        <v>54982907421</v>
      </c>
      <c r="AG22" s="30">
        <f t="shared" si="3"/>
        <v>58615369881</v>
      </c>
      <c r="AH22" s="30">
        <f t="shared" si="4"/>
        <v>54982907421</v>
      </c>
      <c r="AI22" s="176">
        <f t="shared" si="5"/>
        <v>0</v>
      </c>
      <c r="AJ22" s="176">
        <f t="shared" si="6"/>
        <v>0</v>
      </c>
    </row>
    <row r="23" spans="1:36" s="30" customFormat="1">
      <c r="A23" s="24" t="s">
        <v>295</v>
      </c>
      <c r="B23" s="24"/>
      <c r="C23" s="129">
        <v>11663318</v>
      </c>
      <c r="D23" s="129"/>
      <c r="E23" s="129">
        <v>16037989475</v>
      </c>
      <c r="F23" s="129"/>
      <c r="G23" s="130">
        <v>19999514174</v>
      </c>
      <c r="H23" s="121"/>
      <c r="I23" s="121">
        <f t="shared" si="7"/>
        <v>0</v>
      </c>
      <c r="J23" s="121"/>
      <c r="K23" s="121">
        <f t="shared" si="0"/>
        <v>0</v>
      </c>
      <c r="L23" s="121"/>
      <c r="M23" s="121">
        <f t="shared" si="1"/>
        <v>1628222</v>
      </c>
      <c r="N23" s="121"/>
      <c r="O23" s="121">
        <f t="shared" si="2"/>
        <v>2613771632</v>
      </c>
      <c r="P23" s="121"/>
      <c r="Q23" s="121">
        <v>10035096</v>
      </c>
      <c r="R23" s="121"/>
      <c r="S23" s="121">
        <v>1563</v>
      </c>
      <c r="T23" s="121"/>
      <c r="U23" s="121">
        <v>13799054783</v>
      </c>
      <c r="V23" s="121"/>
      <c r="W23" s="3">
        <v>15591530164</v>
      </c>
      <c r="X23" s="218"/>
      <c r="Y23" s="122">
        <f>W23/درآمدها!$J$6</f>
        <v>8.1753436657076828E-4</v>
      </c>
      <c r="AC23" s="177" t="s">
        <v>248</v>
      </c>
      <c r="AD23" s="177">
        <v>19274933</v>
      </c>
      <c r="AE23" s="177">
        <v>50960021480</v>
      </c>
      <c r="AF23" s="177">
        <v>28682889985</v>
      </c>
      <c r="AG23" s="30">
        <f t="shared" si="3"/>
        <v>50960021480</v>
      </c>
      <c r="AH23" s="30">
        <f t="shared" si="4"/>
        <v>28682889985</v>
      </c>
      <c r="AI23" s="176">
        <f t="shared" si="5"/>
        <v>0</v>
      </c>
      <c r="AJ23" s="176">
        <f t="shared" si="6"/>
        <v>0</v>
      </c>
    </row>
    <row r="24" spans="1:36" s="30" customFormat="1">
      <c r="A24" s="219" t="s">
        <v>270</v>
      </c>
      <c r="B24" s="24"/>
      <c r="C24" s="129">
        <v>30222976</v>
      </c>
      <c r="D24" s="129"/>
      <c r="E24" s="129">
        <v>131531596899</v>
      </c>
      <c r="F24" s="129"/>
      <c r="G24" s="130">
        <v>183563642182</v>
      </c>
      <c r="H24" s="121"/>
      <c r="I24" s="121">
        <f t="shared" si="7"/>
        <v>3417844</v>
      </c>
      <c r="J24" s="121"/>
      <c r="K24" s="121">
        <f t="shared" si="0"/>
        <v>20319065891</v>
      </c>
      <c r="L24" s="121"/>
      <c r="M24" s="121">
        <f t="shared" si="1"/>
        <v>2597310</v>
      </c>
      <c r="N24" s="121"/>
      <c r="O24" s="121">
        <f t="shared" si="2"/>
        <v>14616562132</v>
      </c>
      <c r="P24" s="121"/>
      <c r="Q24" s="121">
        <v>31043510</v>
      </c>
      <c r="R24" s="121"/>
      <c r="S24" s="121">
        <v>5810</v>
      </c>
      <c r="T24" s="121"/>
      <c r="U24" s="121">
        <v>140126714178</v>
      </c>
      <c r="V24" s="121"/>
      <c r="W24" s="3">
        <v>179289634486</v>
      </c>
      <c r="X24" s="218"/>
      <c r="Y24" s="122">
        <f>W24/درآمدها!$J$6</f>
        <v>9.4009655383697592E-3</v>
      </c>
      <c r="AC24" s="177" t="s">
        <v>377</v>
      </c>
      <c r="AD24" s="177">
        <v>20211413</v>
      </c>
      <c r="AE24" s="177">
        <v>45971921891.000008</v>
      </c>
      <c r="AF24" s="177">
        <v>49564879617</v>
      </c>
      <c r="AG24" s="30">
        <f t="shared" si="3"/>
        <v>45971921891</v>
      </c>
      <c r="AH24" s="30">
        <f t="shared" si="4"/>
        <v>49564879617</v>
      </c>
      <c r="AI24" s="176">
        <f t="shared" si="5"/>
        <v>0</v>
      </c>
      <c r="AJ24" s="176">
        <f t="shared" si="6"/>
        <v>0</v>
      </c>
    </row>
    <row r="25" spans="1:36" s="30" customFormat="1">
      <c r="A25" s="219" t="s">
        <v>162</v>
      </c>
      <c r="B25" s="24"/>
      <c r="C25" s="129">
        <v>31384370</v>
      </c>
      <c r="D25" s="129"/>
      <c r="E25" s="129">
        <v>106945173319</v>
      </c>
      <c r="F25" s="129"/>
      <c r="G25" s="130">
        <v>168155241865</v>
      </c>
      <c r="H25" s="121"/>
      <c r="I25" s="121">
        <f t="shared" si="7"/>
        <v>0</v>
      </c>
      <c r="J25" s="121"/>
      <c r="K25" s="121">
        <f t="shared" si="0"/>
        <v>0</v>
      </c>
      <c r="L25" s="121"/>
      <c r="M25" s="121">
        <f t="shared" si="1"/>
        <v>13500612</v>
      </c>
      <c r="N25" s="121"/>
      <c r="O25" s="121">
        <f t="shared" si="2"/>
        <v>71696957280</v>
      </c>
      <c r="P25" s="121"/>
      <c r="Q25" s="121">
        <v>17883758</v>
      </c>
      <c r="R25" s="121"/>
      <c r="S25" s="121">
        <v>5210</v>
      </c>
      <c r="T25" s="121"/>
      <c r="U25" s="121">
        <v>60940576437</v>
      </c>
      <c r="V25" s="121"/>
      <c r="W25" s="3">
        <v>92619991627</v>
      </c>
      <c r="X25" s="218"/>
      <c r="Y25" s="122">
        <f>W25/درآمدها!$J$6</f>
        <v>4.8564846035062522E-3</v>
      </c>
      <c r="AC25" s="177" t="s">
        <v>156</v>
      </c>
      <c r="AD25" s="177">
        <v>16938795</v>
      </c>
      <c r="AE25" s="177">
        <v>37732721118</v>
      </c>
      <c r="AF25" s="177">
        <v>42718029267</v>
      </c>
      <c r="AG25" s="30">
        <f t="shared" si="3"/>
        <v>37732721118</v>
      </c>
      <c r="AH25" s="30">
        <f t="shared" si="4"/>
        <v>42718029267</v>
      </c>
      <c r="AI25" s="176">
        <f t="shared" si="5"/>
        <v>0</v>
      </c>
      <c r="AJ25" s="176">
        <f t="shared" si="6"/>
        <v>0</v>
      </c>
    </row>
    <row r="26" spans="1:36" s="30" customFormat="1">
      <c r="A26" s="219" t="s">
        <v>368</v>
      </c>
      <c r="B26" s="24"/>
      <c r="C26" s="129">
        <v>8173044</v>
      </c>
      <c r="D26" s="129"/>
      <c r="E26" s="129">
        <v>48492780238</v>
      </c>
      <c r="F26" s="129"/>
      <c r="G26" s="130">
        <v>57520853872</v>
      </c>
      <c r="H26" s="121"/>
      <c r="I26" s="121">
        <f t="shared" si="7"/>
        <v>0</v>
      </c>
      <c r="J26" s="121"/>
      <c r="K26" s="121">
        <f t="shared" si="0"/>
        <v>0</v>
      </c>
      <c r="L26" s="121"/>
      <c r="M26" s="121">
        <f t="shared" si="1"/>
        <v>3100604</v>
      </c>
      <c r="N26" s="121"/>
      <c r="O26" s="121">
        <f t="shared" si="2"/>
        <v>20355445341</v>
      </c>
      <c r="P26" s="121"/>
      <c r="Q26" s="121">
        <v>5072440</v>
      </c>
      <c r="R26" s="121"/>
      <c r="S26" s="121">
        <v>5950</v>
      </c>
      <c r="T26" s="121"/>
      <c r="U26" s="121">
        <v>30096096166</v>
      </c>
      <c r="V26" s="121"/>
      <c r="W26" s="3">
        <v>30001440945</v>
      </c>
      <c r="X26" s="218"/>
      <c r="Y26" s="122">
        <f>W26/درآمدها!$J$6</f>
        <v>1.573111090520986E-3</v>
      </c>
      <c r="AC26" s="177" t="s">
        <v>278</v>
      </c>
      <c r="AD26" s="177">
        <v>14969073</v>
      </c>
      <c r="AE26" s="177">
        <v>41658760582.000008</v>
      </c>
      <c r="AF26" s="177">
        <v>50309303722</v>
      </c>
      <c r="AG26" s="30">
        <f t="shared" si="3"/>
        <v>41658760582</v>
      </c>
      <c r="AH26" s="30">
        <f t="shared" si="4"/>
        <v>50309303722</v>
      </c>
      <c r="AI26" s="176">
        <f t="shared" si="5"/>
        <v>0</v>
      </c>
      <c r="AJ26" s="176">
        <f t="shared" si="6"/>
        <v>0</v>
      </c>
    </row>
    <row r="27" spans="1:36" s="30" customFormat="1">
      <c r="A27" s="24" t="s">
        <v>273</v>
      </c>
      <c r="B27" s="24"/>
      <c r="C27" s="129">
        <v>8194125</v>
      </c>
      <c r="D27" s="129"/>
      <c r="E27" s="129">
        <v>60937962928</v>
      </c>
      <c r="F27" s="129"/>
      <c r="G27" s="130">
        <v>56447413800</v>
      </c>
      <c r="H27" s="121"/>
      <c r="I27" s="121">
        <f t="shared" si="7"/>
        <v>0</v>
      </c>
      <c r="J27" s="121"/>
      <c r="K27" s="121">
        <f t="shared" si="0"/>
        <v>0</v>
      </c>
      <c r="L27" s="121"/>
      <c r="M27" s="121">
        <f t="shared" si="1"/>
        <v>1153290</v>
      </c>
      <c r="N27" s="121"/>
      <c r="O27" s="121">
        <f t="shared" si="2"/>
        <v>7167010926</v>
      </c>
      <c r="P27" s="121"/>
      <c r="Q27" s="121">
        <v>7040835</v>
      </c>
      <c r="R27" s="121"/>
      <c r="S27" s="121">
        <v>5800</v>
      </c>
      <c r="T27" s="121"/>
      <c r="U27" s="121">
        <v>52361190758</v>
      </c>
      <c r="V27" s="121"/>
      <c r="W27" s="3">
        <v>40593863787</v>
      </c>
      <c r="X27" s="218"/>
      <c r="Y27" s="122">
        <f>W27/درآمدها!$J$6</f>
        <v>2.1285196750214937E-3</v>
      </c>
      <c r="AC27" s="177" t="s">
        <v>368</v>
      </c>
      <c r="AD27" s="177">
        <v>5072440</v>
      </c>
      <c r="AE27" s="177">
        <v>30096096166</v>
      </c>
      <c r="AF27" s="177">
        <v>30001440945</v>
      </c>
      <c r="AG27" s="30">
        <f t="shared" si="3"/>
        <v>30096096166</v>
      </c>
      <c r="AH27" s="30">
        <f t="shared" si="4"/>
        <v>30001440945</v>
      </c>
      <c r="AI27" s="176">
        <f t="shared" si="5"/>
        <v>0</v>
      </c>
      <c r="AJ27" s="176">
        <f t="shared" si="6"/>
        <v>0</v>
      </c>
    </row>
    <row r="28" spans="1:36" s="30" customFormat="1">
      <c r="A28" s="219" t="s">
        <v>274</v>
      </c>
      <c r="B28" s="24"/>
      <c r="C28" s="129">
        <v>1906578</v>
      </c>
      <c r="D28" s="129"/>
      <c r="E28" s="129">
        <v>73330545696</v>
      </c>
      <c r="F28" s="129"/>
      <c r="G28" s="130">
        <v>77856207009</v>
      </c>
      <c r="H28" s="121"/>
      <c r="I28" s="121">
        <f t="shared" si="7"/>
        <v>810831</v>
      </c>
      <c r="J28" s="121"/>
      <c r="K28" s="121">
        <f t="shared" si="0"/>
        <v>35972521556</v>
      </c>
      <c r="L28" s="121"/>
      <c r="M28" s="121">
        <f t="shared" si="1"/>
        <v>230737</v>
      </c>
      <c r="N28" s="121"/>
      <c r="O28" s="121">
        <f t="shared" si="2"/>
        <v>9439703517</v>
      </c>
      <c r="P28" s="121"/>
      <c r="Q28" s="121">
        <v>2486672</v>
      </c>
      <c r="R28" s="121"/>
      <c r="S28" s="121">
        <v>40020</v>
      </c>
      <c r="T28" s="121"/>
      <c r="U28" s="121">
        <v>100024338737</v>
      </c>
      <c r="V28" s="121"/>
      <c r="W28" s="3">
        <v>98924489593</v>
      </c>
      <c r="X28" s="218"/>
      <c r="Y28" s="122">
        <f>W28/درآمدها!$J$6</f>
        <v>5.1870579145903142E-3</v>
      </c>
      <c r="AC28" s="177" t="s">
        <v>327</v>
      </c>
      <c r="AD28" s="177">
        <v>1293982</v>
      </c>
      <c r="AE28" s="177">
        <v>14743056507</v>
      </c>
      <c r="AF28" s="177">
        <v>16724077557.067097</v>
      </c>
      <c r="AG28" s="30">
        <f t="shared" si="3"/>
        <v>14743056507</v>
      </c>
      <c r="AH28" s="30">
        <f t="shared" si="4"/>
        <v>16724077557</v>
      </c>
      <c r="AI28" s="176">
        <f t="shared" si="5"/>
        <v>0</v>
      </c>
      <c r="AJ28" s="176">
        <f t="shared" si="6"/>
        <v>-6.7096710205078125E-2</v>
      </c>
    </row>
    <row r="29" spans="1:36" s="30" customFormat="1">
      <c r="A29" s="219" t="s">
        <v>219</v>
      </c>
      <c r="B29" s="24"/>
      <c r="C29" s="129">
        <v>33852784</v>
      </c>
      <c r="D29" s="129"/>
      <c r="E29" s="129">
        <v>67432469427</v>
      </c>
      <c r="F29" s="129"/>
      <c r="G29" s="130">
        <v>77095265616</v>
      </c>
      <c r="H29" s="121"/>
      <c r="I29" s="121">
        <f t="shared" si="7"/>
        <v>0</v>
      </c>
      <c r="J29" s="121"/>
      <c r="K29" s="121">
        <f t="shared" si="0"/>
        <v>0</v>
      </c>
      <c r="L29" s="121"/>
      <c r="M29" s="121">
        <f t="shared" si="1"/>
        <v>3274821</v>
      </c>
      <c r="N29" s="121"/>
      <c r="O29" s="121">
        <f t="shared" si="2"/>
        <v>6569047629</v>
      </c>
      <c r="P29" s="121"/>
      <c r="Q29" s="121">
        <v>30577963</v>
      </c>
      <c r="R29" s="121"/>
      <c r="S29" s="121">
        <v>1997</v>
      </c>
      <c r="T29" s="121"/>
      <c r="U29" s="121">
        <v>60909246198</v>
      </c>
      <c r="V29" s="121"/>
      <c r="W29" s="3">
        <v>60700860171</v>
      </c>
      <c r="X29" s="218"/>
      <c r="Y29" s="122">
        <f>W29/درآمدها!$J$6</f>
        <v>3.1828203356705038E-3</v>
      </c>
      <c r="AC29" s="177" t="s">
        <v>229</v>
      </c>
      <c r="AD29" s="177">
        <v>6965934</v>
      </c>
      <c r="AE29" s="177">
        <v>112405195180.00002</v>
      </c>
      <c r="AF29" s="177">
        <v>127202820547.99998</v>
      </c>
      <c r="AG29" s="30">
        <f t="shared" si="3"/>
        <v>112405195180</v>
      </c>
      <c r="AH29" s="30">
        <f t="shared" si="4"/>
        <v>127202820548</v>
      </c>
      <c r="AI29" s="176">
        <f t="shared" si="5"/>
        <v>0</v>
      </c>
      <c r="AJ29" s="176">
        <f t="shared" si="6"/>
        <v>0</v>
      </c>
    </row>
    <row r="30" spans="1:36" s="30" customFormat="1">
      <c r="A30" s="219" t="s">
        <v>139</v>
      </c>
      <c r="B30" s="24"/>
      <c r="C30" s="129">
        <v>7514027</v>
      </c>
      <c r="D30" s="129"/>
      <c r="E30" s="129">
        <v>52771594994</v>
      </c>
      <c r="F30" s="129"/>
      <c r="G30" s="130">
        <v>58111298241</v>
      </c>
      <c r="H30" s="121"/>
      <c r="I30" s="121">
        <f t="shared" si="7"/>
        <v>0</v>
      </c>
      <c r="J30" s="121"/>
      <c r="K30" s="121">
        <f t="shared" si="0"/>
        <v>0</v>
      </c>
      <c r="L30" s="121"/>
      <c r="M30" s="121">
        <f t="shared" si="1"/>
        <v>413279</v>
      </c>
      <c r="N30" s="121"/>
      <c r="O30" s="121">
        <f t="shared" si="2"/>
        <v>3033655072</v>
      </c>
      <c r="P30" s="121"/>
      <c r="Q30" s="121">
        <v>7100748</v>
      </c>
      <c r="R30" s="121"/>
      <c r="S30" s="121">
        <v>6320</v>
      </c>
      <c r="T30" s="121"/>
      <c r="U30" s="121">
        <v>49869104490</v>
      </c>
      <c r="V30" s="121"/>
      <c r="W30" s="3">
        <v>44609710837</v>
      </c>
      <c r="X30" s="218"/>
      <c r="Y30" s="122">
        <f>W30/درآمدها!$J$6</f>
        <v>2.3390886788160871E-3</v>
      </c>
      <c r="AC30" s="177" t="s">
        <v>95</v>
      </c>
      <c r="AD30" s="177">
        <v>23842219</v>
      </c>
      <c r="AE30" s="177">
        <v>41015947959</v>
      </c>
      <c r="AF30" s="177">
        <v>36308948149</v>
      </c>
      <c r="AG30" s="30">
        <f t="shared" si="3"/>
        <v>41015947959</v>
      </c>
      <c r="AH30" s="30">
        <f t="shared" si="4"/>
        <v>36308948149</v>
      </c>
      <c r="AI30" s="176">
        <f t="shared" si="5"/>
        <v>0</v>
      </c>
      <c r="AJ30" s="176">
        <f t="shared" si="6"/>
        <v>0</v>
      </c>
    </row>
    <row r="31" spans="1:36" s="30" customFormat="1">
      <c r="A31" s="219" t="s">
        <v>342</v>
      </c>
      <c r="B31" s="24"/>
      <c r="C31" s="129">
        <v>20413565</v>
      </c>
      <c r="D31" s="129"/>
      <c r="E31" s="129">
        <v>167470739521</v>
      </c>
      <c r="F31" s="129"/>
      <c r="G31" s="130">
        <v>168221544553</v>
      </c>
      <c r="H31" s="121"/>
      <c r="I31" s="121">
        <f t="shared" si="7"/>
        <v>0</v>
      </c>
      <c r="J31" s="121"/>
      <c r="K31" s="121">
        <f t="shared" si="0"/>
        <v>0</v>
      </c>
      <c r="L31" s="121"/>
      <c r="M31" s="121">
        <f t="shared" si="1"/>
        <v>966905</v>
      </c>
      <c r="N31" s="121"/>
      <c r="O31" s="121">
        <f t="shared" si="2"/>
        <v>7492415633</v>
      </c>
      <c r="P31" s="121"/>
      <c r="Q31" s="121">
        <v>20057350</v>
      </c>
      <c r="R31" s="121"/>
      <c r="S31" s="121">
        <v>7550</v>
      </c>
      <c r="T31" s="121"/>
      <c r="U31" s="121">
        <v>164607949772</v>
      </c>
      <c r="V31" s="121"/>
      <c r="W31" s="3">
        <v>150531966199</v>
      </c>
      <c r="X31" s="218"/>
      <c r="Y31" s="122">
        <f>W31/درآمدها!$J$6</f>
        <v>7.8930710674762587E-3</v>
      </c>
      <c r="AC31" s="177" t="s">
        <v>520</v>
      </c>
      <c r="AD31" s="177">
        <v>1750000</v>
      </c>
      <c r="AE31" s="177">
        <v>3976107030</v>
      </c>
      <c r="AF31" s="177">
        <v>4773428100</v>
      </c>
      <c r="AG31" s="30">
        <f t="shared" si="3"/>
        <v>3976107030</v>
      </c>
      <c r="AH31" s="30">
        <f t="shared" si="4"/>
        <v>4773428100</v>
      </c>
      <c r="AI31" s="176">
        <f t="shared" si="5"/>
        <v>0</v>
      </c>
      <c r="AJ31" s="176">
        <f t="shared" si="6"/>
        <v>0</v>
      </c>
    </row>
    <row r="32" spans="1:36" s="30" customFormat="1">
      <c r="A32" s="24" t="s">
        <v>244</v>
      </c>
      <c r="B32" s="24"/>
      <c r="C32" s="129">
        <v>4493917</v>
      </c>
      <c r="D32" s="129"/>
      <c r="E32" s="129">
        <v>38699650922</v>
      </c>
      <c r="F32" s="129"/>
      <c r="G32" s="130">
        <v>47218073511</v>
      </c>
      <c r="H32" s="121"/>
      <c r="I32" s="121">
        <f t="shared" si="7"/>
        <v>0</v>
      </c>
      <c r="J32" s="121"/>
      <c r="K32" s="121">
        <f t="shared" si="0"/>
        <v>0</v>
      </c>
      <c r="L32" s="121"/>
      <c r="M32" s="121">
        <f t="shared" si="1"/>
        <v>516010</v>
      </c>
      <c r="N32" s="121"/>
      <c r="O32" s="121">
        <f t="shared" si="2"/>
        <v>5645706790</v>
      </c>
      <c r="P32" s="121"/>
      <c r="Q32" s="121">
        <v>3977907</v>
      </c>
      <c r="R32" s="121"/>
      <c r="S32" s="121">
        <v>10900</v>
      </c>
      <c r="T32" s="121"/>
      <c r="U32" s="121">
        <v>34255998119</v>
      </c>
      <c r="V32" s="121"/>
      <c r="W32" s="3">
        <v>43101199145</v>
      </c>
      <c r="X32" s="218"/>
      <c r="Y32" s="122">
        <f>W32/درآمدها!$J$6</f>
        <v>2.2599905955868129E-3</v>
      </c>
      <c r="AC32" s="177" t="s">
        <v>109</v>
      </c>
      <c r="AD32" s="177">
        <v>16445480</v>
      </c>
      <c r="AE32" s="177">
        <v>54107158936</v>
      </c>
      <c r="AF32" s="177">
        <v>44857895062</v>
      </c>
      <c r="AG32" s="30">
        <f t="shared" si="3"/>
        <v>54107158936</v>
      </c>
      <c r="AH32" s="30">
        <f t="shared" si="4"/>
        <v>44857895062</v>
      </c>
      <c r="AI32" s="176">
        <f t="shared" si="5"/>
        <v>0</v>
      </c>
      <c r="AJ32" s="176">
        <f t="shared" si="6"/>
        <v>0</v>
      </c>
    </row>
    <row r="33" spans="1:36" s="30" customFormat="1">
      <c r="A33" s="24" t="s">
        <v>218</v>
      </c>
      <c r="B33" s="24"/>
      <c r="C33" s="129">
        <v>4945172</v>
      </c>
      <c r="D33" s="129"/>
      <c r="E33" s="129">
        <v>51629987716</v>
      </c>
      <c r="F33" s="129"/>
      <c r="G33" s="130">
        <v>55400482517</v>
      </c>
      <c r="H33" s="121"/>
      <c r="I33" s="121">
        <f t="shared" si="7"/>
        <v>0</v>
      </c>
      <c r="J33" s="121"/>
      <c r="K33" s="121">
        <f t="shared" si="0"/>
        <v>0</v>
      </c>
      <c r="L33" s="121"/>
      <c r="M33" s="121">
        <f t="shared" si="1"/>
        <v>171623</v>
      </c>
      <c r="N33" s="121"/>
      <c r="O33" s="121">
        <f t="shared" si="2"/>
        <v>1779625814</v>
      </c>
      <c r="P33" s="121"/>
      <c r="Q33" s="121">
        <v>4773549</v>
      </c>
      <c r="R33" s="121"/>
      <c r="S33" s="121">
        <v>9280</v>
      </c>
      <c r="T33" s="121"/>
      <c r="U33" s="121">
        <v>49838160580</v>
      </c>
      <c r="V33" s="121"/>
      <c r="W33" s="3">
        <v>44034958440</v>
      </c>
      <c r="X33" s="218"/>
      <c r="Y33" s="122">
        <f>W33/درآمدها!$J$6</f>
        <v>2.3089518140007692E-3</v>
      </c>
      <c r="AC33" s="177" t="s">
        <v>325</v>
      </c>
      <c r="AD33" s="177">
        <v>7025091</v>
      </c>
      <c r="AE33" s="177">
        <v>24117617318</v>
      </c>
      <c r="AF33" s="177">
        <v>29469491013</v>
      </c>
      <c r="AG33" s="30">
        <f t="shared" si="3"/>
        <v>24117617318</v>
      </c>
      <c r="AH33" s="30">
        <f t="shared" si="4"/>
        <v>29469491013</v>
      </c>
      <c r="AI33" s="176">
        <f t="shared" si="5"/>
        <v>0</v>
      </c>
      <c r="AJ33" s="176">
        <f t="shared" si="6"/>
        <v>0</v>
      </c>
    </row>
    <row r="34" spans="1:36" s="30" customFormat="1">
      <c r="A34" s="219" t="s">
        <v>129</v>
      </c>
      <c r="B34" s="24"/>
      <c r="C34" s="129">
        <v>9005772</v>
      </c>
      <c r="D34" s="129"/>
      <c r="E34" s="129">
        <v>32556318416</v>
      </c>
      <c r="F34" s="129"/>
      <c r="G34" s="130">
        <v>63291966735</v>
      </c>
      <c r="H34" s="121"/>
      <c r="I34" s="121">
        <f t="shared" si="7"/>
        <v>0</v>
      </c>
      <c r="J34" s="121"/>
      <c r="K34" s="121">
        <f t="shared" si="0"/>
        <v>0</v>
      </c>
      <c r="L34" s="121"/>
      <c r="M34" s="121">
        <f t="shared" si="1"/>
        <v>1265919</v>
      </c>
      <c r="N34" s="121"/>
      <c r="O34" s="121">
        <f t="shared" si="2"/>
        <v>8831266648</v>
      </c>
      <c r="P34" s="121"/>
      <c r="Q34" s="121">
        <v>7739853</v>
      </c>
      <c r="R34" s="121"/>
      <c r="S34" s="121">
        <v>6910</v>
      </c>
      <c r="T34" s="121"/>
      <c r="U34" s="121">
        <v>27979957607</v>
      </c>
      <c r="V34" s="121"/>
      <c r="W34" s="3">
        <v>53164164046</v>
      </c>
      <c r="X34" s="218"/>
      <c r="Y34" s="122">
        <f>W34/درآمدها!$J$6</f>
        <v>2.7876373082332847E-3</v>
      </c>
      <c r="AC34" s="177" t="s">
        <v>439</v>
      </c>
      <c r="AD34" s="177">
        <v>8796372</v>
      </c>
      <c r="AE34" s="177">
        <v>18686867178</v>
      </c>
      <c r="AF34" s="177">
        <v>25917315554</v>
      </c>
      <c r="AG34" s="30">
        <f t="shared" si="3"/>
        <v>18686867178</v>
      </c>
      <c r="AH34" s="30">
        <f t="shared" si="4"/>
        <v>25917315554</v>
      </c>
      <c r="AI34" s="176">
        <f t="shared" si="5"/>
        <v>0</v>
      </c>
      <c r="AJ34" s="176">
        <f t="shared" si="6"/>
        <v>0</v>
      </c>
    </row>
    <row r="35" spans="1:36" s="30" customFormat="1">
      <c r="A35" s="219" t="s">
        <v>310</v>
      </c>
      <c r="B35" s="24"/>
      <c r="C35" s="129">
        <v>26587143</v>
      </c>
      <c r="D35" s="129"/>
      <c r="E35" s="129">
        <v>80975544382</v>
      </c>
      <c r="F35" s="129"/>
      <c r="G35" s="130">
        <v>80608295976</v>
      </c>
      <c r="H35" s="121"/>
      <c r="I35" s="121">
        <f t="shared" si="7"/>
        <v>0</v>
      </c>
      <c r="J35" s="121"/>
      <c r="K35" s="121">
        <f t="shared" si="0"/>
        <v>0</v>
      </c>
      <c r="L35" s="121"/>
      <c r="M35" s="121">
        <f t="shared" si="1"/>
        <v>3601455</v>
      </c>
      <c r="N35" s="121"/>
      <c r="O35" s="121">
        <f t="shared" si="2"/>
        <v>10613143230</v>
      </c>
      <c r="P35" s="121"/>
      <c r="Q35" s="121">
        <v>22985688</v>
      </c>
      <c r="R35" s="121"/>
      <c r="S35" s="121">
        <v>2960</v>
      </c>
      <c r="T35" s="121"/>
      <c r="U35" s="121">
        <v>70006717111</v>
      </c>
      <c r="V35" s="121"/>
      <c r="W35" s="3">
        <v>67632812546</v>
      </c>
      <c r="X35" s="218"/>
      <c r="Y35" s="122">
        <f>W35/درآمدها!$J$6</f>
        <v>3.5462939161584155E-3</v>
      </c>
      <c r="AC35" s="177" t="s">
        <v>500</v>
      </c>
      <c r="AD35" s="177">
        <v>2003811</v>
      </c>
      <c r="AE35" s="177">
        <v>6005326478</v>
      </c>
      <c r="AF35" s="177">
        <v>5156998874</v>
      </c>
      <c r="AG35" s="30">
        <f t="shared" si="3"/>
        <v>6005326478</v>
      </c>
      <c r="AH35" s="30">
        <f t="shared" si="4"/>
        <v>5156998874</v>
      </c>
      <c r="AI35" s="176">
        <f t="shared" si="5"/>
        <v>0</v>
      </c>
      <c r="AJ35" s="176">
        <f t="shared" si="6"/>
        <v>0</v>
      </c>
    </row>
    <row r="36" spans="1:36" s="30" customFormat="1" ht="36" customHeight="1">
      <c r="A36" s="24" t="s">
        <v>298</v>
      </c>
      <c r="B36" s="24"/>
      <c r="C36" s="129">
        <v>17040938</v>
      </c>
      <c r="D36" s="129"/>
      <c r="E36" s="129">
        <v>22861332485</v>
      </c>
      <c r="F36" s="129"/>
      <c r="G36" s="130">
        <v>22563473170</v>
      </c>
      <c r="H36" s="121"/>
      <c r="I36" s="121">
        <f t="shared" si="7"/>
        <v>0</v>
      </c>
      <c r="J36" s="121"/>
      <c r="K36" s="121">
        <f t="shared" si="0"/>
        <v>0</v>
      </c>
      <c r="L36" s="121"/>
      <c r="M36" s="121">
        <f t="shared" si="1"/>
        <v>2013447</v>
      </c>
      <c r="N36" s="121"/>
      <c r="O36" s="121">
        <f t="shared" si="2"/>
        <v>2493991952</v>
      </c>
      <c r="P36" s="121"/>
      <c r="Q36" s="121">
        <v>15027491</v>
      </c>
      <c r="R36" s="121"/>
      <c r="S36" s="121">
        <v>1200</v>
      </c>
      <c r="T36" s="121"/>
      <c r="U36" s="121">
        <v>20160185323</v>
      </c>
      <c r="V36" s="121"/>
      <c r="W36" s="3">
        <v>17925692918</v>
      </c>
      <c r="X36" s="218"/>
      <c r="Y36" s="122">
        <f>W36/درآمدها!$J$6</f>
        <v>9.3992506514187679E-4</v>
      </c>
      <c r="AC36" s="177" t="s">
        <v>283</v>
      </c>
      <c r="AD36" s="177">
        <v>18895534</v>
      </c>
      <c r="AE36" s="177">
        <v>30874519002</v>
      </c>
      <c r="AF36" s="177">
        <v>32119110534</v>
      </c>
      <c r="AG36" s="30">
        <f t="shared" si="3"/>
        <v>30874519002</v>
      </c>
      <c r="AH36" s="30">
        <f t="shared" si="4"/>
        <v>32119110534</v>
      </c>
      <c r="AI36" s="176">
        <f t="shared" si="5"/>
        <v>0</v>
      </c>
      <c r="AJ36" s="176">
        <f t="shared" si="6"/>
        <v>0</v>
      </c>
    </row>
    <row r="37" spans="1:36" s="30" customFormat="1">
      <c r="A37" s="24" t="s">
        <v>226</v>
      </c>
      <c r="B37" s="24"/>
      <c r="C37" s="129">
        <v>2060684</v>
      </c>
      <c r="D37" s="129"/>
      <c r="E37" s="129">
        <v>46997671262</v>
      </c>
      <c r="F37" s="129"/>
      <c r="G37" s="130">
        <v>44123029919</v>
      </c>
      <c r="H37" s="121"/>
      <c r="I37" s="121">
        <f t="shared" si="7"/>
        <v>0</v>
      </c>
      <c r="J37" s="121"/>
      <c r="K37" s="121">
        <f t="shared" si="0"/>
        <v>0</v>
      </c>
      <c r="L37" s="121"/>
      <c r="M37" s="121">
        <f t="shared" si="1"/>
        <v>551075</v>
      </c>
      <c r="N37" s="121"/>
      <c r="O37" s="121">
        <f t="shared" si="2"/>
        <v>10506924192</v>
      </c>
      <c r="P37" s="121"/>
      <c r="Q37" s="121">
        <v>1509609</v>
      </c>
      <c r="R37" s="121"/>
      <c r="S37" s="121">
        <v>18800</v>
      </c>
      <c r="T37" s="121"/>
      <c r="U37" s="121">
        <v>34429396995</v>
      </c>
      <c r="V37" s="121"/>
      <c r="W37" s="3">
        <v>28211784341</v>
      </c>
      <c r="X37" s="218"/>
      <c r="Y37" s="122">
        <f>W37/درآمدها!$J$6</f>
        <v>1.479271309387216E-3</v>
      </c>
      <c r="AC37" s="177" t="s">
        <v>174</v>
      </c>
      <c r="AD37" s="177">
        <v>21647716</v>
      </c>
      <c r="AE37" s="177">
        <v>53073218229</v>
      </c>
      <c r="AF37" s="177">
        <v>64814963219</v>
      </c>
      <c r="AG37" s="30">
        <f t="shared" si="3"/>
        <v>53073218229</v>
      </c>
      <c r="AH37" s="30">
        <f t="shared" si="4"/>
        <v>64814963219</v>
      </c>
      <c r="AI37" s="176">
        <f t="shared" si="5"/>
        <v>0</v>
      </c>
      <c r="AJ37" s="176">
        <f t="shared" si="6"/>
        <v>0</v>
      </c>
    </row>
    <row r="38" spans="1:36" s="30" customFormat="1" ht="36" customHeight="1">
      <c r="A38" s="24" t="s">
        <v>109</v>
      </c>
      <c r="B38" s="24"/>
      <c r="C38" s="129">
        <v>17960335</v>
      </c>
      <c r="D38" s="129"/>
      <c r="E38" s="129">
        <v>59091172796</v>
      </c>
      <c r="F38" s="129"/>
      <c r="G38" s="130">
        <v>59130695979</v>
      </c>
      <c r="H38" s="121"/>
      <c r="I38" s="121">
        <f t="shared" si="7"/>
        <v>0</v>
      </c>
      <c r="J38" s="121"/>
      <c r="K38" s="121">
        <f t="shared" si="0"/>
        <v>0</v>
      </c>
      <c r="L38" s="121"/>
      <c r="M38" s="121">
        <f t="shared" si="1"/>
        <v>1514855</v>
      </c>
      <c r="N38" s="121"/>
      <c r="O38" s="121">
        <f t="shared" si="2"/>
        <v>4315671407</v>
      </c>
      <c r="P38" s="121"/>
      <c r="Q38" s="121">
        <v>16445480</v>
      </c>
      <c r="R38" s="121"/>
      <c r="S38" s="121">
        <v>2744</v>
      </c>
      <c r="T38" s="121"/>
      <c r="U38" s="121">
        <v>54107158936</v>
      </c>
      <c r="V38" s="121"/>
      <c r="W38" s="3">
        <v>44857895062</v>
      </c>
      <c r="X38" s="218"/>
      <c r="Y38" s="122">
        <f>W38/درآمدها!$J$6</f>
        <v>2.3521020989899916E-3</v>
      </c>
      <c r="AC38" s="177" t="s">
        <v>265</v>
      </c>
      <c r="AD38" s="177">
        <v>21636249</v>
      </c>
      <c r="AE38" s="177">
        <v>54128596385</v>
      </c>
      <c r="AF38" s="177">
        <v>60457619944</v>
      </c>
      <c r="AG38" s="30">
        <f t="shared" si="3"/>
        <v>54128596385</v>
      </c>
      <c r="AH38" s="30">
        <f t="shared" si="4"/>
        <v>60457619944</v>
      </c>
      <c r="AI38" s="176">
        <f t="shared" si="5"/>
        <v>0</v>
      </c>
      <c r="AJ38" s="176">
        <f t="shared" si="6"/>
        <v>0</v>
      </c>
    </row>
    <row r="39" spans="1:36" s="30" customFormat="1">
      <c r="A39" s="24" t="s">
        <v>93</v>
      </c>
      <c r="B39" s="24"/>
      <c r="C39" s="129">
        <v>2725489</v>
      </c>
      <c r="D39" s="129"/>
      <c r="E39" s="129">
        <v>87780478233</v>
      </c>
      <c r="F39" s="129"/>
      <c r="G39" s="130">
        <v>151150303878</v>
      </c>
      <c r="H39" s="121"/>
      <c r="I39" s="121">
        <f t="shared" si="7"/>
        <v>0</v>
      </c>
      <c r="J39" s="121"/>
      <c r="K39" s="121">
        <f t="shared" si="0"/>
        <v>0</v>
      </c>
      <c r="L39" s="121"/>
      <c r="M39" s="121">
        <f t="shared" si="1"/>
        <v>181409</v>
      </c>
      <c r="N39" s="121"/>
      <c r="O39" s="121">
        <f t="shared" si="2"/>
        <v>9973364971</v>
      </c>
      <c r="P39" s="121"/>
      <c r="Q39" s="121">
        <v>2544080</v>
      </c>
      <c r="R39" s="121"/>
      <c r="S39" s="121">
        <v>54050</v>
      </c>
      <c r="T39" s="121"/>
      <c r="U39" s="121">
        <v>81937795039</v>
      </c>
      <c r="V39" s="121"/>
      <c r="W39" s="3">
        <v>136689354235</v>
      </c>
      <c r="X39" s="218"/>
      <c r="Y39" s="122">
        <f>W39/درآمدها!$J$6</f>
        <v>7.1672403834678617E-3</v>
      </c>
      <c r="AC39" s="177" t="s">
        <v>284</v>
      </c>
      <c r="AD39" s="177">
        <v>82315085</v>
      </c>
      <c r="AE39" s="177">
        <v>46089334043</v>
      </c>
      <c r="AF39" s="177">
        <v>50159993577.873695</v>
      </c>
      <c r="AG39" s="30">
        <f t="shared" si="3"/>
        <v>46089334043</v>
      </c>
      <c r="AH39" s="30">
        <f t="shared" si="4"/>
        <v>50159993578</v>
      </c>
      <c r="AI39" s="176">
        <f t="shared" si="5"/>
        <v>0</v>
      </c>
      <c r="AJ39" s="176">
        <f t="shared" si="6"/>
        <v>0.12630462646484375</v>
      </c>
    </row>
    <row r="40" spans="1:36" s="30" customFormat="1">
      <c r="A40" s="219" t="s">
        <v>337</v>
      </c>
      <c r="B40" s="24"/>
      <c r="C40" s="129">
        <v>555794</v>
      </c>
      <c r="D40" s="129"/>
      <c r="E40" s="129">
        <v>3241363533</v>
      </c>
      <c r="F40" s="129"/>
      <c r="G40" s="130">
        <v>3121551697</v>
      </c>
      <c r="H40" s="121"/>
      <c r="I40" s="121">
        <f t="shared" si="7"/>
        <v>0</v>
      </c>
      <c r="J40" s="121"/>
      <c r="K40" s="121">
        <f t="shared" si="0"/>
        <v>0</v>
      </c>
      <c r="L40" s="121"/>
      <c r="M40" s="121">
        <f t="shared" si="1"/>
        <v>77381</v>
      </c>
      <c r="N40" s="121"/>
      <c r="O40" s="121">
        <f t="shared" si="2"/>
        <v>422007158</v>
      </c>
      <c r="P40" s="121"/>
      <c r="Q40" s="121">
        <v>478413</v>
      </c>
      <c r="R40" s="121"/>
      <c r="S40" s="121">
        <v>5520</v>
      </c>
      <c r="T40" s="121"/>
      <c r="U40" s="121">
        <v>2790081311</v>
      </c>
      <c r="V40" s="121"/>
      <c r="W40" s="3">
        <v>2625126766</v>
      </c>
      <c r="X40" s="218"/>
      <c r="Y40" s="122">
        <f>W40/درآمدها!$J$6</f>
        <v>1.3764725624974776E-4</v>
      </c>
      <c r="AC40" s="177" t="s">
        <v>115</v>
      </c>
      <c r="AD40" s="177">
        <v>14598544</v>
      </c>
      <c r="AE40" s="177">
        <v>46961975960</v>
      </c>
      <c r="AF40" s="177">
        <v>44434772318</v>
      </c>
      <c r="AG40" s="30">
        <f t="shared" si="3"/>
        <v>46961975960</v>
      </c>
      <c r="AH40" s="30">
        <f t="shared" si="4"/>
        <v>44434772318</v>
      </c>
      <c r="AI40" s="176">
        <f t="shared" si="5"/>
        <v>0</v>
      </c>
      <c r="AJ40" s="176">
        <f t="shared" si="6"/>
        <v>0</v>
      </c>
    </row>
    <row r="41" spans="1:36" s="30" customFormat="1">
      <c r="A41" s="24" t="s">
        <v>338</v>
      </c>
      <c r="B41" s="24"/>
      <c r="C41" s="129">
        <v>12678392</v>
      </c>
      <c r="D41" s="129"/>
      <c r="E41" s="129">
        <v>24664842689</v>
      </c>
      <c r="F41" s="129"/>
      <c r="G41" s="130">
        <v>23466703272</v>
      </c>
      <c r="H41" s="121"/>
      <c r="I41" s="121">
        <f t="shared" si="7"/>
        <v>0</v>
      </c>
      <c r="J41" s="121"/>
      <c r="K41" s="121">
        <f t="shared" si="0"/>
        <v>0</v>
      </c>
      <c r="L41" s="121"/>
      <c r="M41" s="121">
        <f t="shared" si="1"/>
        <v>1270476</v>
      </c>
      <c r="N41" s="121"/>
      <c r="O41" s="121">
        <f t="shared" si="2"/>
        <v>2290514190</v>
      </c>
      <c r="P41" s="121"/>
      <c r="Q41" s="121">
        <v>11407916</v>
      </c>
      <c r="R41" s="121"/>
      <c r="S41" s="121">
        <v>1721</v>
      </c>
      <c r="T41" s="121"/>
      <c r="U41" s="121">
        <v>22193228727</v>
      </c>
      <c r="V41" s="121"/>
      <c r="W41" s="3">
        <v>19516206950</v>
      </c>
      <c r="X41" s="218"/>
      <c r="Y41" s="122">
        <f>W41/درآمدها!$J$6</f>
        <v>1.02332290153098E-3</v>
      </c>
      <c r="AC41" s="177" t="s">
        <v>215</v>
      </c>
      <c r="AD41" s="177">
        <v>5757547</v>
      </c>
      <c r="AE41" s="177">
        <v>60129768045</v>
      </c>
      <c r="AF41" s="177">
        <v>53341059031</v>
      </c>
      <c r="AG41" s="30">
        <f t="shared" si="3"/>
        <v>60129768045</v>
      </c>
      <c r="AH41" s="30">
        <f t="shared" si="4"/>
        <v>53341059031</v>
      </c>
      <c r="AI41" s="176">
        <f t="shared" si="5"/>
        <v>0</v>
      </c>
      <c r="AJ41" s="176">
        <f t="shared" si="6"/>
        <v>0</v>
      </c>
    </row>
    <row r="42" spans="1:36" s="30" customFormat="1">
      <c r="A42" s="219" t="s">
        <v>326</v>
      </c>
      <c r="B42" s="24"/>
      <c r="C42" s="129">
        <v>1973229</v>
      </c>
      <c r="D42" s="129"/>
      <c r="E42" s="129">
        <v>68789817315</v>
      </c>
      <c r="F42" s="129"/>
      <c r="G42" s="130">
        <v>58373891439</v>
      </c>
      <c r="H42" s="121"/>
      <c r="I42" s="121">
        <f t="shared" si="7"/>
        <v>0</v>
      </c>
      <c r="J42" s="121"/>
      <c r="K42" s="121">
        <f t="shared" si="0"/>
        <v>0</v>
      </c>
      <c r="L42" s="121"/>
      <c r="M42" s="121">
        <f t="shared" si="1"/>
        <v>277749</v>
      </c>
      <c r="N42" s="121"/>
      <c r="O42" s="121">
        <f t="shared" si="2"/>
        <v>8352847335</v>
      </c>
      <c r="P42" s="121"/>
      <c r="Q42" s="121">
        <v>1695480</v>
      </c>
      <c r="R42" s="121"/>
      <c r="S42" s="121">
        <v>28990</v>
      </c>
      <c r="T42" s="121"/>
      <c r="U42" s="121">
        <v>59107057244</v>
      </c>
      <c r="V42" s="121"/>
      <c r="W42" s="3">
        <v>48859511012</v>
      </c>
      <c r="X42" s="218"/>
      <c r="Y42" s="122">
        <f>W42/درآمدها!$J$6</f>
        <v>2.5619249019177216E-3</v>
      </c>
      <c r="AC42" s="177" t="s">
        <v>182</v>
      </c>
      <c r="AD42" s="177">
        <v>2135175</v>
      </c>
      <c r="AE42" s="177">
        <v>19422515615</v>
      </c>
      <c r="AF42" s="177">
        <v>15472811471</v>
      </c>
      <c r="AG42" s="30">
        <f t="shared" si="3"/>
        <v>19422515615</v>
      </c>
      <c r="AH42" s="30">
        <f t="shared" si="4"/>
        <v>15472811471</v>
      </c>
      <c r="AI42" s="176">
        <f t="shared" si="5"/>
        <v>0</v>
      </c>
      <c r="AJ42" s="176">
        <f t="shared" si="6"/>
        <v>0</v>
      </c>
    </row>
    <row r="43" spans="1:36" s="30" customFormat="1">
      <c r="A43" s="219" t="s">
        <v>324</v>
      </c>
      <c r="B43" s="24"/>
      <c r="C43" s="129">
        <v>11447157</v>
      </c>
      <c r="D43" s="129"/>
      <c r="E43" s="129">
        <v>30033777734</v>
      </c>
      <c r="F43" s="129"/>
      <c r="G43" s="130">
        <v>40759744266</v>
      </c>
      <c r="H43" s="121"/>
      <c r="I43" s="121">
        <f t="shared" si="7"/>
        <v>0</v>
      </c>
      <c r="J43" s="121"/>
      <c r="K43" s="121">
        <f t="shared" si="0"/>
        <v>0</v>
      </c>
      <c r="L43" s="121"/>
      <c r="M43" s="121">
        <f t="shared" ref="M43:M74" si="8">IFERROR(VLOOKUP(A43,$AF$347:$AH$658,2,0),0)</f>
        <v>1470903</v>
      </c>
      <c r="N43" s="121"/>
      <c r="O43" s="121">
        <f t="shared" si="2"/>
        <v>5455386885</v>
      </c>
      <c r="P43" s="121"/>
      <c r="Q43" s="121">
        <v>9976254</v>
      </c>
      <c r="R43" s="121"/>
      <c r="S43" s="121">
        <v>3883</v>
      </c>
      <c r="T43" s="121"/>
      <c r="U43" s="121">
        <v>26174585990</v>
      </c>
      <c r="V43" s="121"/>
      <c r="W43" s="3">
        <v>38507304411</v>
      </c>
      <c r="X43" s="218"/>
      <c r="Y43" s="122">
        <f>W43/درآمدها!$J$6</f>
        <v>2.019111940191904E-3</v>
      </c>
      <c r="AC43" s="177" t="s">
        <v>98</v>
      </c>
      <c r="AD43" s="177">
        <v>28029123</v>
      </c>
      <c r="AE43" s="177">
        <v>71402609104</v>
      </c>
      <c r="AF43" s="177">
        <v>64278440804</v>
      </c>
      <c r="AG43" s="30">
        <f t="shared" si="3"/>
        <v>71402609104</v>
      </c>
      <c r="AH43" s="30">
        <f t="shared" si="4"/>
        <v>64278440804</v>
      </c>
      <c r="AI43" s="176">
        <f t="shared" si="5"/>
        <v>0</v>
      </c>
      <c r="AJ43" s="176">
        <f t="shared" si="6"/>
        <v>0</v>
      </c>
    </row>
    <row r="44" spans="1:36" s="30" customFormat="1">
      <c r="A44" s="219" t="s">
        <v>517</v>
      </c>
      <c r="B44" s="24"/>
      <c r="C44" s="129">
        <v>0</v>
      </c>
      <c r="D44" s="129"/>
      <c r="E44" s="129">
        <v>0</v>
      </c>
      <c r="F44" s="129"/>
      <c r="G44" s="130">
        <v>0</v>
      </c>
      <c r="H44" s="121"/>
      <c r="I44" s="121">
        <f t="shared" si="7"/>
        <v>1052144</v>
      </c>
      <c r="J44" s="121"/>
      <c r="K44" s="121">
        <f t="shared" si="0"/>
        <v>49864253906</v>
      </c>
      <c r="L44" s="121"/>
      <c r="M44" s="121">
        <f t="shared" si="8"/>
        <v>38778</v>
      </c>
      <c r="N44" s="121"/>
      <c r="O44" s="121">
        <f t="shared" si="2"/>
        <v>1810379140</v>
      </c>
      <c r="P44" s="121"/>
      <c r="Q44" s="121">
        <v>1013366</v>
      </c>
      <c r="R44" s="121"/>
      <c r="S44" s="121">
        <v>45600</v>
      </c>
      <c r="T44" s="121"/>
      <c r="U44" s="121">
        <v>48026448398</v>
      </c>
      <c r="V44" s="121"/>
      <c r="W44" s="3">
        <v>45934543140</v>
      </c>
      <c r="X44" s="218"/>
      <c r="Y44" s="122">
        <f>W44/درآمدها!$J$6</f>
        <v>2.4085556218456051E-3</v>
      </c>
      <c r="AC44" s="177" t="s">
        <v>286</v>
      </c>
      <c r="AD44" s="177">
        <v>872697</v>
      </c>
      <c r="AE44" s="177">
        <v>55454125861</v>
      </c>
      <c r="AF44" s="177">
        <v>46810540281</v>
      </c>
      <c r="AG44" s="30">
        <f t="shared" si="3"/>
        <v>55454125861</v>
      </c>
      <c r="AH44" s="30">
        <f t="shared" si="4"/>
        <v>46810540281</v>
      </c>
      <c r="AI44" s="176">
        <f t="shared" si="5"/>
        <v>0</v>
      </c>
      <c r="AJ44" s="176">
        <f t="shared" si="6"/>
        <v>0</v>
      </c>
    </row>
    <row r="45" spans="1:36" s="30" customFormat="1">
      <c r="A45" s="24" t="s">
        <v>494</v>
      </c>
      <c r="B45" s="24"/>
      <c r="C45" s="129">
        <v>19271456</v>
      </c>
      <c r="D45" s="129"/>
      <c r="E45" s="129">
        <v>65119586068</v>
      </c>
      <c r="F45" s="129"/>
      <c r="G45" s="130">
        <v>59347738015</v>
      </c>
      <c r="H45" s="121"/>
      <c r="I45" s="121">
        <f t="shared" si="7"/>
        <v>0</v>
      </c>
      <c r="J45" s="121"/>
      <c r="K45" s="121">
        <f t="shared" si="0"/>
        <v>0</v>
      </c>
      <c r="L45" s="121"/>
      <c r="M45" s="121">
        <f t="shared" si="8"/>
        <v>1520029</v>
      </c>
      <c r="N45" s="121"/>
      <c r="O45" s="121">
        <f t="shared" si="2"/>
        <v>4306019584</v>
      </c>
      <c r="P45" s="121"/>
      <c r="Q45" s="121">
        <v>17751427</v>
      </c>
      <c r="R45" s="121"/>
      <c r="S45" s="121">
        <v>2780</v>
      </c>
      <c r="T45" s="121"/>
      <c r="U45" s="121">
        <v>59983302681</v>
      </c>
      <c r="V45" s="121"/>
      <c r="W45" s="3">
        <v>49055340709</v>
      </c>
      <c r="X45" s="218"/>
      <c r="Y45" s="122">
        <f>W45/درآمدها!$J$6</f>
        <v>2.572193137659092E-3</v>
      </c>
      <c r="AC45" s="177" t="s">
        <v>216</v>
      </c>
      <c r="AD45" s="177">
        <v>6717686</v>
      </c>
      <c r="AE45" s="177">
        <v>29569393614</v>
      </c>
      <c r="AF45" s="177">
        <v>23846123012</v>
      </c>
      <c r="AG45" s="30">
        <f t="shared" si="3"/>
        <v>29569393614</v>
      </c>
      <c r="AH45" s="30">
        <f t="shared" si="4"/>
        <v>23846123012</v>
      </c>
      <c r="AI45" s="176">
        <f t="shared" si="5"/>
        <v>0</v>
      </c>
      <c r="AJ45" s="176">
        <f t="shared" si="6"/>
        <v>0</v>
      </c>
    </row>
    <row r="46" spans="1:36" s="30" customFormat="1">
      <c r="A46" s="24" t="s">
        <v>492</v>
      </c>
      <c r="B46" s="24"/>
      <c r="C46" s="129">
        <v>1121162</v>
      </c>
      <c r="D46" s="129"/>
      <c r="E46" s="129">
        <v>24860709214</v>
      </c>
      <c r="F46" s="129"/>
      <c r="G46" s="130">
        <v>28854174223</v>
      </c>
      <c r="H46" s="121"/>
      <c r="I46" s="121">
        <f t="shared" si="7"/>
        <v>0</v>
      </c>
      <c r="J46" s="121"/>
      <c r="K46" s="121">
        <f t="shared" si="0"/>
        <v>0</v>
      </c>
      <c r="L46" s="121"/>
      <c r="M46" s="121">
        <f t="shared" si="8"/>
        <v>1121162</v>
      </c>
      <c r="N46" s="121"/>
      <c r="O46" s="121">
        <f t="shared" si="2"/>
        <v>30606687260</v>
      </c>
      <c r="P46" s="121"/>
      <c r="Q46" s="121">
        <v>0</v>
      </c>
      <c r="R46" s="121"/>
      <c r="S46" s="121">
        <v>0</v>
      </c>
      <c r="T46" s="121"/>
      <c r="U46" s="121">
        <v>0</v>
      </c>
      <c r="V46" s="121"/>
      <c r="W46" s="3">
        <v>0</v>
      </c>
      <c r="X46" s="218"/>
      <c r="Y46" s="122">
        <f>W46/درآمدها!$J$6</f>
        <v>0</v>
      </c>
      <c r="AC46" s="177" t="s">
        <v>217</v>
      </c>
      <c r="AD46" s="177">
        <v>5738453</v>
      </c>
      <c r="AE46" s="177">
        <v>43794532512</v>
      </c>
      <c r="AF46" s="177">
        <v>39074518054</v>
      </c>
      <c r="AG46" s="30">
        <f t="shared" si="3"/>
        <v>43794532512</v>
      </c>
      <c r="AH46" s="30">
        <f t="shared" si="4"/>
        <v>39074518054</v>
      </c>
      <c r="AI46" s="176">
        <f t="shared" si="5"/>
        <v>0</v>
      </c>
      <c r="AJ46" s="176">
        <f t="shared" si="6"/>
        <v>0</v>
      </c>
    </row>
    <row r="47" spans="1:36" s="30" customFormat="1">
      <c r="A47" s="24" t="s">
        <v>489</v>
      </c>
      <c r="B47" s="24"/>
      <c r="C47" s="129">
        <v>3871427</v>
      </c>
      <c r="D47" s="129"/>
      <c r="E47" s="129">
        <v>12355104804</v>
      </c>
      <c r="F47" s="129"/>
      <c r="G47" s="130">
        <v>13088381227</v>
      </c>
      <c r="H47" s="121"/>
      <c r="I47" s="121">
        <f t="shared" si="7"/>
        <v>0</v>
      </c>
      <c r="J47" s="121"/>
      <c r="K47" s="121">
        <f t="shared" si="0"/>
        <v>0</v>
      </c>
      <c r="L47" s="121"/>
      <c r="M47" s="121">
        <f t="shared" si="8"/>
        <v>339851</v>
      </c>
      <c r="N47" s="121"/>
      <c r="O47" s="121">
        <f t="shared" si="2"/>
        <v>1060201317</v>
      </c>
      <c r="P47" s="121"/>
      <c r="Q47" s="121">
        <v>3531576</v>
      </c>
      <c r="R47" s="121"/>
      <c r="S47" s="121">
        <v>2990</v>
      </c>
      <c r="T47" s="121"/>
      <c r="U47" s="121">
        <v>11270519011</v>
      </c>
      <c r="V47" s="121"/>
      <c r="W47" s="3">
        <v>10496583740</v>
      </c>
      <c r="X47" s="218"/>
      <c r="Y47" s="122">
        <f>W47/درآمدها!$J$6</f>
        <v>5.5038330739671246E-4</v>
      </c>
      <c r="AC47" s="177" t="s">
        <v>420</v>
      </c>
      <c r="AD47" s="177">
        <v>32431822</v>
      </c>
      <c r="AE47" s="177">
        <v>59229138057</v>
      </c>
      <c r="AF47" s="177">
        <v>51582164258.000008</v>
      </c>
      <c r="AG47" s="30">
        <f t="shared" si="3"/>
        <v>59229138057</v>
      </c>
      <c r="AH47" s="30">
        <f t="shared" si="4"/>
        <v>51582164258</v>
      </c>
      <c r="AI47" s="176">
        <f t="shared" si="5"/>
        <v>0</v>
      </c>
      <c r="AJ47" s="176">
        <f t="shared" si="6"/>
        <v>0</v>
      </c>
    </row>
    <row r="48" spans="1:36" s="30" customFormat="1">
      <c r="A48" s="219" t="s">
        <v>474</v>
      </c>
      <c r="B48" s="24"/>
      <c r="C48" s="129">
        <v>525132</v>
      </c>
      <c r="D48" s="129"/>
      <c r="E48" s="129">
        <v>14745482786</v>
      </c>
      <c r="F48" s="129"/>
      <c r="G48" s="130">
        <v>13165028261</v>
      </c>
      <c r="H48" s="121"/>
      <c r="I48" s="121">
        <f t="shared" si="7"/>
        <v>0</v>
      </c>
      <c r="J48" s="121"/>
      <c r="K48" s="121">
        <f t="shared" si="0"/>
        <v>0</v>
      </c>
      <c r="L48" s="121"/>
      <c r="M48" s="121">
        <f t="shared" si="8"/>
        <v>20956</v>
      </c>
      <c r="N48" s="121"/>
      <c r="O48" s="121">
        <f t="shared" si="2"/>
        <v>531116843</v>
      </c>
      <c r="P48" s="121"/>
      <c r="Q48" s="121">
        <v>504176</v>
      </c>
      <c r="R48" s="121"/>
      <c r="S48" s="121">
        <v>27150</v>
      </c>
      <c r="T48" s="121"/>
      <c r="U48" s="121">
        <v>14157047235</v>
      </c>
      <c r="V48" s="121"/>
      <c r="W48" s="3">
        <v>13606932551</v>
      </c>
      <c r="X48" s="218"/>
      <c r="Y48" s="122">
        <f>W48/درآمدها!$J$6</f>
        <v>7.1347294762242003E-4</v>
      </c>
      <c r="AC48" s="177" t="s">
        <v>258</v>
      </c>
      <c r="AD48" s="177">
        <v>18029766</v>
      </c>
      <c r="AE48" s="177">
        <v>57816354020</v>
      </c>
      <c r="AF48" s="177">
        <v>58248088902</v>
      </c>
      <c r="AG48" s="30">
        <f t="shared" si="3"/>
        <v>57816354020</v>
      </c>
      <c r="AH48" s="30">
        <f t="shared" si="4"/>
        <v>58248088902</v>
      </c>
      <c r="AI48" s="176">
        <f t="shared" si="5"/>
        <v>0</v>
      </c>
      <c r="AJ48" s="176">
        <f t="shared" si="6"/>
        <v>0</v>
      </c>
    </row>
    <row r="49" spans="1:36" s="30" customFormat="1">
      <c r="A49" s="24" t="s">
        <v>469</v>
      </c>
      <c r="B49" s="24"/>
      <c r="C49" s="129">
        <v>5612752</v>
      </c>
      <c r="D49" s="129"/>
      <c r="E49" s="129">
        <v>31641292828</v>
      </c>
      <c r="F49" s="129"/>
      <c r="G49" s="130">
        <v>40785093281</v>
      </c>
      <c r="H49" s="121"/>
      <c r="I49" s="121">
        <f t="shared" ref="I49:I80" si="9">IFERROR(VLOOKUP(A49,$AC$347:$AE$378,2,0),0)</f>
        <v>0</v>
      </c>
      <c r="J49" s="121"/>
      <c r="K49" s="121">
        <f t="shared" si="0"/>
        <v>0</v>
      </c>
      <c r="L49" s="121"/>
      <c r="M49" s="121">
        <f t="shared" si="8"/>
        <v>229184</v>
      </c>
      <c r="N49" s="121"/>
      <c r="O49" s="121">
        <f t="shared" si="2"/>
        <v>1390237238</v>
      </c>
      <c r="P49" s="121"/>
      <c r="Q49" s="121">
        <v>5383568</v>
      </c>
      <c r="R49" s="121"/>
      <c r="S49" s="121">
        <v>5730</v>
      </c>
      <c r="T49" s="121"/>
      <c r="U49" s="121">
        <v>30349292388</v>
      </c>
      <c r="V49" s="121"/>
      <c r="W49" s="3">
        <v>30664299967</v>
      </c>
      <c r="X49" s="218"/>
      <c r="Y49" s="122">
        <f>W49/درآمدها!$J$6</f>
        <v>1.607867783736879E-3</v>
      </c>
      <c r="AC49" s="177" t="s">
        <v>81</v>
      </c>
      <c r="AD49" s="177">
        <v>37326771</v>
      </c>
      <c r="AE49" s="177">
        <v>56974065408</v>
      </c>
      <c r="AF49" s="177">
        <v>56918574079</v>
      </c>
      <c r="AG49" s="30">
        <f t="shared" si="3"/>
        <v>56974065408</v>
      </c>
      <c r="AH49" s="30">
        <f t="shared" si="4"/>
        <v>56918574079</v>
      </c>
      <c r="AI49" s="176">
        <f t="shared" si="5"/>
        <v>0</v>
      </c>
      <c r="AJ49" s="176">
        <f t="shared" si="6"/>
        <v>0</v>
      </c>
    </row>
    <row r="50" spans="1:36" s="30" customFormat="1">
      <c r="A50" s="24" t="s">
        <v>476</v>
      </c>
      <c r="B50" s="24"/>
      <c r="C50" s="129">
        <v>16453104</v>
      </c>
      <c r="D50" s="129"/>
      <c r="E50" s="129">
        <v>44967076001</v>
      </c>
      <c r="F50" s="129"/>
      <c r="G50" s="130">
        <v>43635695031</v>
      </c>
      <c r="H50" s="121"/>
      <c r="I50" s="121">
        <f t="shared" si="9"/>
        <v>0</v>
      </c>
      <c r="J50" s="121"/>
      <c r="K50" s="121">
        <f t="shared" si="0"/>
        <v>0</v>
      </c>
      <c r="L50" s="121"/>
      <c r="M50" s="121">
        <f t="shared" si="8"/>
        <v>1854882</v>
      </c>
      <c r="N50" s="121"/>
      <c r="O50" s="121">
        <f t="shared" si="2"/>
        <v>4550370780</v>
      </c>
      <c r="P50" s="121"/>
      <c r="Q50" s="121">
        <v>14598222</v>
      </c>
      <c r="R50" s="121"/>
      <c r="S50" s="121">
        <v>2415</v>
      </c>
      <c r="T50" s="121"/>
      <c r="U50" s="121">
        <v>39897599756</v>
      </c>
      <c r="V50" s="121"/>
      <c r="W50" s="3">
        <v>35044940631</v>
      </c>
      <c r="X50" s="218"/>
      <c r="Y50" s="122">
        <f>W50/درآمدها!$J$6</f>
        <v>1.8375645647934601E-3</v>
      </c>
      <c r="AC50" s="177" t="s">
        <v>124</v>
      </c>
      <c r="AD50" s="177">
        <v>21185085</v>
      </c>
      <c r="AE50" s="177">
        <v>31205248628</v>
      </c>
      <c r="AF50" s="177">
        <v>38959212429</v>
      </c>
      <c r="AG50" s="30">
        <f t="shared" si="3"/>
        <v>31205248628</v>
      </c>
      <c r="AH50" s="30">
        <f t="shared" si="4"/>
        <v>38959212429</v>
      </c>
      <c r="AI50" s="176">
        <f t="shared" si="5"/>
        <v>0</v>
      </c>
      <c r="AJ50" s="176">
        <f t="shared" si="6"/>
        <v>0</v>
      </c>
    </row>
    <row r="51" spans="1:36" s="30" customFormat="1">
      <c r="A51" s="219" t="s">
        <v>456</v>
      </c>
      <c r="B51" s="24"/>
      <c r="C51" s="129">
        <v>33119061</v>
      </c>
      <c r="D51" s="129"/>
      <c r="E51" s="129">
        <v>59424112117</v>
      </c>
      <c r="F51" s="129"/>
      <c r="G51" s="130">
        <v>54090850253</v>
      </c>
      <c r="H51" s="121"/>
      <c r="I51" s="121">
        <f t="shared" si="9"/>
        <v>0</v>
      </c>
      <c r="J51" s="121"/>
      <c r="K51" s="121">
        <f t="shared" si="0"/>
        <v>0</v>
      </c>
      <c r="L51" s="121"/>
      <c r="M51" s="121">
        <f t="shared" si="8"/>
        <v>9193611</v>
      </c>
      <c r="N51" s="121"/>
      <c r="O51" s="121">
        <f t="shared" si="2"/>
        <v>15576539168</v>
      </c>
      <c r="P51" s="121"/>
      <c r="Q51" s="121">
        <v>23925450</v>
      </c>
      <c r="R51" s="121"/>
      <c r="S51" s="121">
        <v>1558</v>
      </c>
      <c r="T51" s="121"/>
      <c r="U51" s="121">
        <v>42928409814</v>
      </c>
      <c r="V51" s="121"/>
      <c r="W51" s="3">
        <v>37054059789</v>
      </c>
      <c r="X51" s="218"/>
      <c r="Y51" s="122">
        <f>W51/درآمدها!$J$6</f>
        <v>1.9429117591306282E-3</v>
      </c>
      <c r="AC51" s="177" t="s">
        <v>476</v>
      </c>
      <c r="AD51" s="177">
        <v>14598222</v>
      </c>
      <c r="AE51" s="177">
        <v>39897599756</v>
      </c>
      <c r="AF51" s="177">
        <v>35044940631</v>
      </c>
      <c r="AG51" s="30">
        <f t="shared" si="3"/>
        <v>39897599756</v>
      </c>
      <c r="AH51" s="30">
        <f t="shared" si="4"/>
        <v>35044940631</v>
      </c>
      <c r="AI51" s="176">
        <f t="shared" si="5"/>
        <v>0</v>
      </c>
      <c r="AJ51" s="176">
        <f t="shared" si="6"/>
        <v>0</v>
      </c>
    </row>
    <row r="52" spans="1:36" s="30" customFormat="1">
      <c r="A52" s="219" t="s">
        <v>455</v>
      </c>
      <c r="B52" s="24"/>
      <c r="C52" s="129">
        <v>4205851</v>
      </c>
      <c r="D52" s="129"/>
      <c r="E52" s="129">
        <v>154022152996</v>
      </c>
      <c r="F52" s="129"/>
      <c r="G52" s="130">
        <v>145492751295</v>
      </c>
      <c r="H52" s="121"/>
      <c r="I52" s="121">
        <f t="shared" si="9"/>
        <v>0</v>
      </c>
      <c r="J52" s="121"/>
      <c r="K52" s="121">
        <f t="shared" si="0"/>
        <v>0</v>
      </c>
      <c r="L52" s="121"/>
      <c r="M52" s="121">
        <f t="shared" si="8"/>
        <v>97524</v>
      </c>
      <c r="N52" s="121"/>
      <c r="O52" s="121">
        <f t="shared" si="2"/>
        <v>3337493302</v>
      </c>
      <c r="P52" s="121"/>
      <c r="Q52" s="121">
        <v>4108327</v>
      </c>
      <c r="R52" s="121"/>
      <c r="S52" s="121">
        <v>31900</v>
      </c>
      <c r="T52" s="121"/>
      <c r="U52" s="121">
        <v>150450733930</v>
      </c>
      <c r="V52" s="121"/>
      <c r="W52" s="3">
        <v>130275850299</v>
      </c>
      <c r="X52" s="218"/>
      <c r="Y52" s="122">
        <f>W52/درآمدها!$J$6</f>
        <v>6.8309513969049334E-3</v>
      </c>
      <c r="AC52" s="177" t="s">
        <v>287</v>
      </c>
      <c r="AD52" s="177">
        <v>22100216</v>
      </c>
      <c r="AE52" s="177">
        <v>55960918895</v>
      </c>
      <c r="AF52" s="177">
        <v>67465938249</v>
      </c>
      <c r="AG52" s="30">
        <f t="shared" si="3"/>
        <v>55960918895</v>
      </c>
      <c r="AH52" s="30">
        <f t="shared" si="4"/>
        <v>67465938249</v>
      </c>
      <c r="AI52" s="176">
        <f t="shared" si="5"/>
        <v>0</v>
      </c>
      <c r="AJ52" s="176">
        <f t="shared" si="6"/>
        <v>0</v>
      </c>
    </row>
    <row r="53" spans="1:36" s="30" customFormat="1">
      <c r="A53" s="24" t="s">
        <v>415</v>
      </c>
      <c r="B53" s="24"/>
      <c r="C53" s="131">
        <v>7011056</v>
      </c>
      <c r="D53" s="129"/>
      <c r="E53" s="131">
        <v>36472058159</v>
      </c>
      <c r="F53" s="129"/>
      <c r="G53" s="132">
        <v>55685028334</v>
      </c>
      <c r="H53" s="121"/>
      <c r="I53" s="121">
        <f t="shared" si="9"/>
        <v>0</v>
      </c>
      <c r="J53" s="133"/>
      <c r="K53" s="121">
        <f t="shared" si="0"/>
        <v>0</v>
      </c>
      <c r="L53" s="133"/>
      <c r="M53" s="121">
        <f t="shared" si="8"/>
        <v>416298</v>
      </c>
      <c r="N53" s="133"/>
      <c r="O53" s="121">
        <f t="shared" si="2"/>
        <v>2979802058</v>
      </c>
      <c r="P53" s="133"/>
      <c r="Q53" s="121">
        <v>6594758</v>
      </c>
      <c r="R53" s="121"/>
      <c r="S53" s="121">
        <v>6630</v>
      </c>
      <c r="T53" s="121"/>
      <c r="U53" s="121">
        <v>34306443611</v>
      </c>
      <c r="V53" s="121"/>
      <c r="W53" s="3">
        <v>43463092233</v>
      </c>
      <c r="X53" s="218"/>
      <c r="Y53" s="122">
        <f>W53/درآمدها!$J$6</f>
        <v>2.2789662851665014E-3</v>
      </c>
      <c r="AC53" s="177" t="s">
        <v>96</v>
      </c>
      <c r="AD53" s="177">
        <v>20772553</v>
      </c>
      <c r="AE53" s="177">
        <v>64245964248</v>
      </c>
      <c r="AF53" s="177">
        <v>57610588107</v>
      </c>
      <c r="AG53" s="30">
        <f t="shared" si="3"/>
        <v>64245964248</v>
      </c>
      <c r="AH53" s="30">
        <f t="shared" si="4"/>
        <v>57610588107</v>
      </c>
      <c r="AI53" s="176">
        <f t="shared" si="5"/>
        <v>0</v>
      </c>
      <c r="AJ53" s="176">
        <f t="shared" si="6"/>
        <v>0</v>
      </c>
    </row>
    <row r="54" spans="1:36" s="30" customFormat="1">
      <c r="A54" s="219" t="s">
        <v>419</v>
      </c>
      <c r="B54" s="24"/>
      <c r="C54" s="129">
        <v>12290641</v>
      </c>
      <c r="D54" s="129"/>
      <c r="E54" s="129">
        <v>69575724307</v>
      </c>
      <c r="F54" s="129"/>
      <c r="G54" s="130">
        <v>69884166850</v>
      </c>
      <c r="H54" s="121"/>
      <c r="I54" s="121">
        <f t="shared" si="9"/>
        <v>0</v>
      </c>
      <c r="J54" s="121"/>
      <c r="K54" s="121">
        <f t="shared" si="0"/>
        <v>0</v>
      </c>
      <c r="L54" s="121"/>
      <c r="M54" s="121">
        <f t="shared" si="8"/>
        <v>968305</v>
      </c>
      <c r="N54" s="121"/>
      <c r="O54" s="121">
        <f t="shared" si="2"/>
        <v>5106875538</v>
      </c>
      <c r="P54" s="121"/>
      <c r="Q54" s="121">
        <v>11322336</v>
      </c>
      <c r="R54" s="121"/>
      <c r="S54" s="121">
        <v>4910</v>
      </c>
      <c r="T54" s="121"/>
      <c r="U54" s="121">
        <v>64094275315</v>
      </c>
      <c r="V54" s="121"/>
      <c r="W54" s="134">
        <v>55261893377</v>
      </c>
      <c r="X54" s="218"/>
      <c r="Y54" s="122">
        <f>W54/درآمدها!$J$6</f>
        <v>2.8976307342676176E-3</v>
      </c>
      <c r="AC54" s="177" t="s">
        <v>522</v>
      </c>
      <c r="AD54" s="177">
        <v>17453825</v>
      </c>
      <c r="AE54" s="177">
        <v>49788164328</v>
      </c>
      <c r="AF54" s="177">
        <v>39974341807</v>
      </c>
      <c r="AG54" s="30">
        <f t="shared" si="3"/>
        <v>49788164328</v>
      </c>
      <c r="AH54" s="30">
        <f t="shared" si="4"/>
        <v>39974341807</v>
      </c>
      <c r="AI54" s="176">
        <f t="shared" si="5"/>
        <v>0</v>
      </c>
      <c r="AJ54" s="176">
        <f t="shared" si="6"/>
        <v>0</v>
      </c>
    </row>
    <row r="55" spans="1:36" s="30" customFormat="1">
      <c r="A55" s="24" t="s">
        <v>427</v>
      </c>
      <c r="B55" s="24"/>
      <c r="C55" s="129">
        <v>14611221</v>
      </c>
      <c r="D55" s="129"/>
      <c r="E55" s="129">
        <v>51048917817</v>
      </c>
      <c r="F55" s="129"/>
      <c r="G55" s="130">
        <v>50951189101</v>
      </c>
      <c r="H55" s="121"/>
      <c r="I55" s="121">
        <f t="shared" si="9"/>
        <v>0</v>
      </c>
      <c r="J55" s="121"/>
      <c r="K55" s="121">
        <f t="shared" si="0"/>
        <v>0</v>
      </c>
      <c r="L55" s="121"/>
      <c r="M55" s="121">
        <f t="shared" si="8"/>
        <v>1763490</v>
      </c>
      <c r="N55" s="121"/>
      <c r="O55" s="121">
        <f t="shared" si="2"/>
        <v>5749341792</v>
      </c>
      <c r="P55" s="121"/>
      <c r="Q55" s="121">
        <v>12847731</v>
      </c>
      <c r="R55" s="121"/>
      <c r="S55" s="121">
        <v>3128</v>
      </c>
      <c r="T55" s="121"/>
      <c r="U55" s="121">
        <v>44887608225</v>
      </c>
      <c r="V55" s="121"/>
      <c r="W55" s="3">
        <v>39948585741</v>
      </c>
      <c r="X55" s="218"/>
      <c r="Y55" s="122">
        <f>W55/درآمدها!$J$6</f>
        <v>2.0946848318053554E-3</v>
      </c>
      <c r="AC55" s="177" t="s">
        <v>425</v>
      </c>
      <c r="AD55" s="177">
        <v>13818415</v>
      </c>
      <c r="AE55" s="177">
        <v>68524096998</v>
      </c>
      <c r="AF55" s="177">
        <v>64518909942</v>
      </c>
      <c r="AG55" s="30">
        <f t="shared" si="3"/>
        <v>68524096998</v>
      </c>
      <c r="AH55" s="30">
        <f t="shared" si="4"/>
        <v>64518909942</v>
      </c>
      <c r="AI55" s="176">
        <f t="shared" si="5"/>
        <v>0</v>
      </c>
      <c r="AJ55" s="176">
        <f t="shared" si="6"/>
        <v>0</v>
      </c>
    </row>
    <row r="56" spans="1:36" s="30" customFormat="1">
      <c r="A56" s="219" t="s">
        <v>370</v>
      </c>
      <c r="B56" s="24"/>
      <c r="C56" s="129">
        <v>20742212</v>
      </c>
      <c r="D56" s="129"/>
      <c r="E56" s="129">
        <v>66572614250</v>
      </c>
      <c r="F56" s="129"/>
      <c r="G56" s="130">
        <v>80021546654</v>
      </c>
      <c r="H56" s="121"/>
      <c r="I56" s="121">
        <f t="shared" si="9"/>
        <v>0</v>
      </c>
      <c r="J56" s="121"/>
      <c r="K56" s="121">
        <f t="shared" si="0"/>
        <v>0</v>
      </c>
      <c r="L56" s="121"/>
      <c r="M56" s="121">
        <f t="shared" si="8"/>
        <v>163086</v>
      </c>
      <c r="N56" s="121"/>
      <c r="O56" s="121">
        <f t="shared" si="2"/>
        <v>485254333</v>
      </c>
      <c r="P56" s="121"/>
      <c r="Q56" s="24">
        <v>20579126</v>
      </c>
      <c r="R56" s="24"/>
      <c r="S56" s="121">
        <v>2794</v>
      </c>
      <c r="T56" s="24"/>
      <c r="U56" s="3">
        <v>59553463612</v>
      </c>
      <c r="V56" s="24"/>
      <c r="W56" s="3">
        <v>57155964483</v>
      </c>
      <c r="X56" s="218"/>
      <c r="Y56" s="122">
        <f>W56/درآمدها!$J$6</f>
        <v>2.9969454394694864E-3</v>
      </c>
      <c r="AC56" s="177" t="s">
        <v>421</v>
      </c>
      <c r="AD56" s="177">
        <v>1693959</v>
      </c>
      <c r="AE56" s="177">
        <v>43124339128.000008</v>
      </c>
      <c r="AF56" s="177">
        <v>36893809575</v>
      </c>
      <c r="AG56" s="30">
        <f t="shared" si="3"/>
        <v>43124339128</v>
      </c>
      <c r="AH56" s="30">
        <f t="shared" si="4"/>
        <v>36893809575</v>
      </c>
      <c r="AI56" s="176">
        <f t="shared" si="5"/>
        <v>0</v>
      </c>
      <c r="AJ56" s="176">
        <f t="shared" si="6"/>
        <v>0</v>
      </c>
    </row>
    <row r="57" spans="1:36" s="30" customFormat="1">
      <c r="A57" s="219" t="s">
        <v>331</v>
      </c>
      <c r="B57" s="24"/>
      <c r="C57" s="129">
        <v>2289387</v>
      </c>
      <c r="D57" s="129"/>
      <c r="E57" s="129">
        <v>32704349562</v>
      </c>
      <c r="F57" s="129"/>
      <c r="G57" s="130">
        <v>30131130555</v>
      </c>
      <c r="H57" s="121"/>
      <c r="I57" s="121">
        <f t="shared" si="9"/>
        <v>0</v>
      </c>
      <c r="J57" s="121"/>
      <c r="K57" s="121">
        <f t="shared" si="0"/>
        <v>0</v>
      </c>
      <c r="L57" s="121"/>
      <c r="M57" s="121">
        <f t="shared" si="8"/>
        <v>159368</v>
      </c>
      <c r="N57" s="121"/>
      <c r="O57" s="121">
        <f t="shared" si="2"/>
        <v>2298161554</v>
      </c>
      <c r="P57" s="121"/>
      <c r="Q57" s="121">
        <v>2130019</v>
      </c>
      <c r="R57" s="121"/>
      <c r="S57" s="121">
        <v>13780</v>
      </c>
      <c r="T57" s="121"/>
      <c r="U57" s="121">
        <v>30427745921</v>
      </c>
      <c r="V57" s="121"/>
      <c r="W57" s="3">
        <v>29177019437</v>
      </c>
      <c r="X57" s="218"/>
      <c r="Y57" s="122">
        <f>W57/درآمدها!$J$6</f>
        <v>1.5298829462503029E-3</v>
      </c>
      <c r="AC57" s="177" t="s">
        <v>203</v>
      </c>
      <c r="AD57" s="177">
        <v>6579339</v>
      </c>
      <c r="AE57" s="177">
        <v>41103448016</v>
      </c>
      <c r="AF57" s="177">
        <v>45650539695</v>
      </c>
      <c r="AG57" s="30">
        <f t="shared" si="3"/>
        <v>41103448016</v>
      </c>
      <c r="AH57" s="30">
        <f t="shared" si="4"/>
        <v>45650539695</v>
      </c>
      <c r="AI57" s="176">
        <f t="shared" si="5"/>
        <v>0</v>
      </c>
      <c r="AJ57" s="176">
        <f t="shared" si="6"/>
        <v>0</v>
      </c>
    </row>
    <row r="58" spans="1:36" s="30" customFormat="1">
      <c r="A58" s="219" t="s">
        <v>174</v>
      </c>
      <c r="B58" s="24"/>
      <c r="C58" s="129">
        <v>23968259</v>
      </c>
      <c r="D58" s="129"/>
      <c r="E58" s="129">
        <v>58762441289</v>
      </c>
      <c r="F58" s="129"/>
      <c r="G58" s="130">
        <v>74979313815</v>
      </c>
      <c r="H58" s="121"/>
      <c r="I58" s="121">
        <f t="shared" si="9"/>
        <v>0</v>
      </c>
      <c r="J58" s="121"/>
      <c r="K58" s="121">
        <f t="shared" si="0"/>
        <v>0</v>
      </c>
      <c r="L58" s="121"/>
      <c r="M58" s="121">
        <f t="shared" si="8"/>
        <v>2320543</v>
      </c>
      <c r="N58" s="121"/>
      <c r="O58" s="121">
        <f t="shared" si="2"/>
        <v>7101132536</v>
      </c>
      <c r="P58" s="121"/>
      <c r="Q58" s="121">
        <v>21647716</v>
      </c>
      <c r="R58" s="121"/>
      <c r="S58" s="121">
        <v>3012</v>
      </c>
      <c r="T58" s="121"/>
      <c r="U58" s="121">
        <v>53073218229</v>
      </c>
      <c r="V58" s="121"/>
      <c r="W58" s="3">
        <v>64814963219</v>
      </c>
      <c r="X58" s="218"/>
      <c r="Y58" s="122">
        <f>W58/درآمدها!$J$6</f>
        <v>3.3985413453453271E-3</v>
      </c>
      <c r="AC58" s="177" t="s">
        <v>94</v>
      </c>
      <c r="AD58" s="177">
        <v>1498826</v>
      </c>
      <c r="AE58" s="177">
        <v>89038744555</v>
      </c>
      <c r="AF58" s="177">
        <v>97439982241</v>
      </c>
      <c r="AG58" s="30">
        <f t="shared" si="3"/>
        <v>89038744555</v>
      </c>
      <c r="AH58" s="30">
        <f t="shared" si="4"/>
        <v>97439982241</v>
      </c>
      <c r="AI58" s="176">
        <f t="shared" si="5"/>
        <v>0</v>
      </c>
      <c r="AJ58" s="176">
        <f t="shared" si="6"/>
        <v>0</v>
      </c>
    </row>
    <row r="59" spans="1:36" s="30" customFormat="1">
      <c r="A59" s="24" t="s">
        <v>202</v>
      </c>
      <c r="B59" s="24"/>
      <c r="C59" s="129">
        <v>20996834</v>
      </c>
      <c r="D59" s="129"/>
      <c r="E59" s="129">
        <v>86469900829</v>
      </c>
      <c r="F59" s="129"/>
      <c r="G59" s="130">
        <v>120013441322</v>
      </c>
      <c r="H59" s="121"/>
      <c r="I59" s="121">
        <f t="shared" si="9"/>
        <v>5180202</v>
      </c>
      <c r="J59" s="121"/>
      <c r="K59" s="121">
        <f t="shared" si="0"/>
        <v>29823416358</v>
      </c>
      <c r="L59" s="121"/>
      <c r="M59" s="121">
        <f t="shared" si="8"/>
        <v>1300677</v>
      </c>
      <c r="N59" s="121"/>
      <c r="O59" s="121">
        <f t="shared" si="2"/>
        <v>6623060610</v>
      </c>
      <c r="P59" s="121"/>
      <c r="Q59" s="121">
        <v>24876359</v>
      </c>
      <c r="R59" s="121"/>
      <c r="S59" s="121">
        <v>5070</v>
      </c>
      <c r="T59" s="121"/>
      <c r="U59" s="121">
        <v>110514968449</v>
      </c>
      <c r="V59" s="121"/>
      <c r="W59" s="3">
        <v>125372707450</v>
      </c>
      <c r="X59" s="218"/>
      <c r="Y59" s="122">
        <f>W59/درآمدها!$J$6</f>
        <v>6.5738574657064038E-3</v>
      </c>
      <c r="AC59" s="177" t="s">
        <v>465</v>
      </c>
      <c r="AD59" s="177">
        <v>6275847</v>
      </c>
      <c r="AE59" s="177">
        <v>61720971082</v>
      </c>
      <c r="AF59" s="177">
        <v>47163103173</v>
      </c>
      <c r="AG59" s="30">
        <f t="shared" si="3"/>
        <v>61720971082</v>
      </c>
      <c r="AH59" s="30">
        <f t="shared" si="4"/>
        <v>47163103173</v>
      </c>
      <c r="AI59" s="176">
        <f t="shared" si="5"/>
        <v>0</v>
      </c>
      <c r="AJ59" s="176">
        <f t="shared" si="6"/>
        <v>0</v>
      </c>
    </row>
    <row r="60" spans="1:36" s="30" customFormat="1">
      <c r="A60" s="219" t="s">
        <v>203</v>
      </c>
      <c r="B60" s="24"/>
      <c r="C60" s="129">
        <v>7496102</v>
      </c>
      <c r="D60" s="129"/>
      <c r="E60" s="129">
        <v>46830789366</v>
      </c>
      <c r="F60" s="129"/>
      <c r="G60" s="130">
        <v>60282636568</v>
      </c>
      <c r="H60" s="121"/>
      <c r="I60" s="121">
        <f t="shared" si="9"/>
        <v>0</v>
      </c>
      <c r="J60" s="121"/>
      <c r="K60" s="121">
        <f t="shared" si="0"/>
        <v>0</v>
      </c>
      <c r="L60" s="121"/>
      <c r="M60" s="121">
        <f t="shared" si="8"/>
        <v>916763</v>
      </c>
      <c r="N60" s="121"/>
      <c r="O60" s="121">
        <f t="shared" si="2"/>
        <v>6677086138</v>
      </c>
      <c r="P60" s="121"/>
      <c r="Q60" s="121">
        <v>6579339</v>
      </c>
      <c r="R60" s="121"/>
      <c r="S60" s="121">
        <v>6980</v>
      </c>
      <c r="T60" s="121"/>
      <c r="U60" s="121">
        <v>41103448016</v>
      </c>
      <c r="V60" s="121"/>
      <c r="W60" s="3">
        <v>45650539695</v>
      </c>
      <c r="X60" s="218"/>
      <c r="Y60" s="122">
        <f>W60/درآمدها!$J$6</f>
        <v>2.3936640381415188E-3</v>
      </c>
      <c r="AC60" s="177" t="s">
        <v>242</v>
      </c>
      <c r="AD60" s="177">
        <v>447555</v>
      </c>
      <c r="AE60" s="177">
        <v>18667220468</v>
      </c>
      <c r="AF60" s="177">
        <v>22413661370</v>
      </c>
      <c r="AG60" s="30">
        <f t="shared" si="3"/>
        <v>18667220468</v>
      </c>
      <c r="AH60" s="30">
        <f t="shared" si="4"/>
        <v>22413661370</v>
      </c>
      <c r="AI60" s="176">
        <f t="shared" si="5"/>
        <v>0</v>
      </c>
      <c r="AJ60" s="176">
        <f t="shared" si="6"/>
        <v>0</v>
      </c>
    </row>
    <row r="61" spans="1:36" s="30" customFormat="1">
      <c r="A61" s="24" t="s">
        <v>169</v>
      </c>
      <c r="B61" s="24"/>
      <c r="C61" s="129">
        <v>23924617</v>
      </c>
      <c r="D61" s="129"/>
      <c r="E61" s="129">
        <v>85960669774</v>
      </c>
      <c r="F61" s="129"/>
      <c r="G61" s="130">
        <v>96460868989</v>
      </c>
      <c r="H61" s="121"/>
      <c r="I61" s="121">
        <f t="shared" si="9"/>
        <v>0</v>
      </c>
      <c r="J61" s="121"/>
      <c r="K61" s="121">
        <f t="shared" si="0"/>
        <v>0</v>
      </c>
      <c r="L61" s="121"/>
      <c r="M61" s="121">
        <f t="shared" si="8"/>
        <v>2761448</v>
      </c>
      <c r="N61" s="121"/>
      <c r="O61" s="121">
        <f t="shared" si="2"/>
        <v>9010952015</v>
      </c>
      <c r="P61" s="121"/>
      <c r="Q61" s="121">
        <v>21163169</v>
      </c>
      <c r="R61" s="121"/>
      <c r="S61" s="121">
        <v>3244</v>
      </c>
      <c r="T61" s="121"/>
      <c r="U61" s="121">
        <v>76038842410</v>
      </c>
      <c r="V61" s="121"/>
      <c r="W61" s="3">
        <v>68244832984</v>
      </c>
      <c r="X61" s="218"/>
      <c r="Y61" s="122">
        <f>W61/درآمدها!$J$6</f>
        <v>3.5783849127344904E-3</v>
      </c>
      <c r="AC61" s="177" t="s">
        <v>202</v>
      </c>
      <c r="AD61" s="177">
        <v>24876359</v>
      </c>
      <c r="AE61" s="177">
        <v>110514968448.99998</v>
      </c>
      <c r="AF61" s="177">
        <v>125372707449.99998</v>
      </c>
      <c r="AG61" s="30">
        <f t="shared" si="3"/>
        <v>110514968449</v>
      </c>
      <c r="AH61" s="30">
        <f t="shared" si="4"/>
        <v>125372707450</v>
      </c>
      <c r="AI61" s="176">
        <f t="shared" si="5"/>
        <v>0</v>
      </c>
      <c r="AJ61" s="176">
        <f t="shared" si="6"/>
        <v>0</v>
      </c>
    </row>
    <row r="62" spans="1:36" s="30" customFormat="1">
      <c r="A62" s="219" t="s">
        <v>168</v>
      </c>
      <c r="B62" s="24"/>
      <c r="C62" s="129">
        <v>7282938</v>
      </c>
      <c r="D62" s="129"/>
      <c r="E62" s="129">
        <v>32969940748</v>
      </c>
      <c r="F62" s="129"/>
      <c r="G62" s="130">
        <v>45609508471</v>
      </c>
      <c r="H62" s="121"/>
      <c r="I62" s="121">
        <f t="shared" si="9"/>
        <v>0</v>
      </c>
      <c r="J62" s="121"/>
      <c r="K62" s="121">
        <f t="shared" si="0"/>
        <v>0</v>
      </c>
      <c r="L62" s="121"/>
      <c r="M62" s="121">
        <f t="shared" si="8"/>
        <v>1019973</v>
      </c>
      <c r="N62" s="121"/>
      <c r="O62" s="121">
        <f t="shared" si="2"/>
        <v>5707675162</v>
      </c>
      <c r="P62" s="121"/>
      <c r="Q62" s="121">
        <v>6262965</v>
      </c>
      <c r="R62" s="121"/>
      <c r="S62" s="121">
        <v>5400</v>
      </c>
      <c r="T62" s="121"/>
      <c r="U62" s="121">
        <v>28352511714</v>
      </c>
      <c r="V62" s="121"/>
      <c r="W62" s="3">
        <v>33618781937</v>
      </c>
      <c r="X62" s="218"/>
      <c r="Y62" s="122">
        <f>W62/درآمدها!$J$6</f>
        <v>1.7627846213071716E-3</v>
      </c>
      <c r="AC62" s="177" t="s">
        <v>259</v>
      </c>
      <c r="AD62" s="177">
        <v>21511247</v>
      </c>
      <c r="AE62" s="177">
        <v>49220858816</v>
      </c>
      <c r="AF62" s="177">
        <v>52795256795</v>
      </c>
      <c r="AG62" s="30">
        <f t="shared" si="3"/>
        <v>49220858816</v>
      </c>
      <c r="AH62" s="30">
        <f t="shared" si="4"/>
        <v>52795256795</v>
      </c>
      <c r="AI62" s="176">
        <f t="shared" si="5"/>
        <v>0</v>
      </c>
      <c r="AJ62" s="176">
        <f t="shared" si="6"/>
        <v>0</v>
      </c>
    </row>
    <row r="63" spans="1:36" s="30" customFormat="1">
      <c r="A63" s="219" t="s">
        <v>156</v>
      </c>
      <c r="B63" s="24"/>
      <c r="C63" s="129">
        <v>18744888</v>
      </c>
      <c r="D63" s="129"/>
      <c r="E63" s="129">
        <v>41755959104</v>
      </c>
      <c r="F63" s="129"/>
      <c r="G63" s="130">
        <v>52974630875</v>
      </c>
      <c r="H63" s="121"/>
      <c r="I63" s="121">
        <f t="shared" si="9"/>
        <v>0</v>
      </c>
      <c r="J63" s="121"/>
      <c r="K63" s="121">
        <f t="shared" si="0"/>
        <v>0</v>
      </c>
      <c r="L63" s="121"/>
      <c r="M63" s="121">
        <f t="shared" si="8"/>
        <v>1806093</v>
      </c>
      <c r="N63" s="121"/>
      <c r="O63" s="121">
        <f t="shared" si="2"/>
        <v>4568427048</v>
      </c>
      <c r="P63" s="121"/>
      <c r="Q63" s="121">
        <v>16938795</v>
      </c>
      <c r="R63" s="121"/>
      <c r="S63" s="121">
        <v>2537</v>
      </c>
      <c r="T63" s="121"/>
      <c r="U63" s="121">
        <v>37732721118</v>
      </c>
      <c r="V63" s="121"/>
      <c r="W63" s="3">
        <v>42718029267</v>
      </c>
      <c r="X63" s="218"/>
      <c r="Y63" s="122">
        <f>W63/درآمدها!$J$6</f>
        <v>2.2398992677822452E-3</v>
      </c>
      <c r="AC63" s="177" t="s">
        <v>235</v>
      </c>
      <c r="AD63" s="177">
        <v>15022895</v>
      </c>
      <c r="AE63" s="177">
        <v>254160529082.99997</v>
      </c>
      <c r="AF63" s="177">
        <v>294190122867</v>
      </c>
      <c r="AG63" s="30">
        <f t="shared" si="3"/>
        <v>254160529083</v>
      </c>
      <c r="AH63" s="30">
        <f t="shared" si="4"/>
        <v>294190122867</v>
      </c>
      <c r="AI63" s="176">
        <f t="shared" si="5"/>
        <v>0</v>
      </c>
      <c r="AJ63" s="176">
        <f t="shared" si="6"/>
        <v>0</v>
      </c>
    </row>
    <row r="64" spans="1:36" s="30" customFormat="1">
      <c r="A64" s="219" t="s">
        <v>152</v>
      </c>
      <c r="B64" s="24"/>
      <c r="C64" s="129">
        <v>3766351</v>
      </c>
      <c r="D64" s="129"/>
      <c r="E64" s="129">
        <v>87334394752</v>
      </c>
      <c r="F64" s="129"/>
      <c r="G64" s="130">
        <v>160689956803</v>
      </c>
      <c r="H64" s="121"/>
      <c r="I64" s="121">
        <f t="shared" si="9"/>
        <v>0</v>
      </c>
      <c r="J64" s="121"/>
      <c r="K64" s="121">
        <f t="shared" si="0"/>
        <v>0</v>
      </c>
      <c r="L64" s="121"/>
      <c r="M64" s="121">
        <f t="shared" si="8"/>
        <v>190348</v>
      </c>
      <c r="N64" s="121"/>
      <c r="O64" s="121">
        <f t="shared" si="2"/>
        <v>8876045868</v>
      </c>
      <c r="P64" s="121"/>
      <c r="Q64" s="121">
        <v>3576003</v>
      </c>
      <c r="R64" s="121"/>
      <c r="S64" s="121">
        <v>40680</v>
      </c>
      <c r="T64" s="121"/>
      <c r="U64" s="121">
        <v>82920592806</v>
      </c>
      <c r="V64" s="121"/>
      <c r="W64" s="3">
        <v>144606244820</v>
      </c>
      <c r="X64" s="218"/>
      <c r="Y64" s="122">
        <f>W64/درآمدها!$J$6</f>
        <v>7.5823587241014394E-3</v>
      </c>
      <c r="AC64" s="177" t="s">
        <v>349</v>
      </c>
      <c r="AD64" s="177">
        <v>9612304</v>
      </c>
      <c r="AE64" s="177">
        <v>24025510402</v>
      </c>
      <c r="AF64" s="177">
        <v>30824787416.999996</v>
      </c>
      <c r="AG64" s="30">
        <f t="shared" si="3"/>
        <v>24025510402</v>
      </c>
      <c r="AH64" s="30">
        <f t="shared" si="4"/>
        <v>30824787417</v>
      </c>
      <c r="AI64" s="176">
        <f t="shared" si="5"/>
        <v>0</v>
      </c>
      <c r="AJ64" s="176">
        <f t="shared" si="6"/>
        <v>0</v>
      </c>
    </row>
    <row r="65" spans="1:36" s="30" customFormat="1">
      <c r="A65" s="219" t="s">
        <v>367</v>
      </c>
      <c r="B65" s="24"/>
      <c r="C65" s="129">
        <v>13361215</v>
      </c>
      <c r="D65" s="129"/>
      <c r="E65" s="129">
        <v>52677139288</v>
      </c>
      <c r="F65" s="129"/>
      <c r="G65" s="130">
        <v>58067661355</v>
      </c>
      <c r="H65" s="121"/>
      <c r="I65" s="121">
        <f t="shared" si="9"/>
        <v>0</v>
      </c>
      <c r="J65" s="121"/>
      <c r="K65" s="121">
        <f t="shared" si="0"/>
        <v>0</v>
      </c>
      <c r="L65" s="121"/>
      <c r="M65" s="121">
        <f t="shared" si="8"/>
        <v>686948</v>
      </c>
      <c r="N65" s="121"/>
      <c r="O65" s="121">
        <f t="shared" si="2"/>
        <v>1810602469</v>
      </c>
      <c r="P65" s="121"/>
      <c r="Q65" s="121">
        <v>12674267</v>
      </c>
      <c r="R65" s="121"/>
      <c r="S65" s="121">
        <v>2573</v>
      </c>
      <c r="T65" s="121"/>
      <c r="U65" s="121">
        <v>38109151608</v>
      </c>
      <c r="V65" s="121"/>
      <c r="W65" s="3">
        <v>32416854206</v>
      </c>
      <c r="X65" s="218"/>
      <c r="Y65" s="122">
        <f>W65/درآمدها!$J$6</f>
        <v>1.6997621202510702E-3</v>
      </c>
      <c r="AC65" s="177" t="s">
        <v>181</v>
      </c>
      <c r="AD65" s="177">
        <v>82378</v>
      </c>
      <c r="AE65" s="177">
        <v>4754763600</v>
      </c>
      <c r="AF65" s="177">
        <v>6993222470</v>
      </c>
      <c r="AG65" s="30">
        <f t="shared" si="3"/>
        <v>4754763600</v>
      </c>
      <c r="AH65" s="30">
        <f t="shared" si="4"/>
        <v>6993222470</v>
      </c>
      <c r="AI65" s="176">
        <f t="shared" si="5"/>
        <v>0</v>
      </c>
      <c r="AJ65" s="176">
        <f t="shared" si="6"/>
        <v>0</v>
      </c>
    </row>
    <row r="66" spans="1:36" s="30" customFormat="1">
      <c r="A66" s="219" t="s">
        <v>313</v>
      </c>
      <c r="B66" s="24"/>
      <c r="C66" s="129">
        <v>9478066</v>
      </c>
      <c r="D66" s="129"/>
      <c r="E66" s="129">
        <v>63716681918</v>
      </c>
      <c r="F66" s="129"/>
      <c r="G66" s="130">
        <v>60110264221</v>
      </c>
      <c r="H66" s="121"/>
      <c r="I66" s="121">
        <f t="shared" si="9"/>
        <v>0</v>
      </c>
      <c r="J66" s="121"/>
      <c r="K66" s="121">
        <f t="shared" si="0"/>
        <v>0</v>
      </c>
      <c r="L66" s="121"/>
      <c r="M66" s="121">
        <f t="shared" si="8"/>
        <v>73360</v>
      </c>
      <c r="N66" s="121"/>
      <c r="O66" s="121">
        <f t="shared" si="2"/>
        <v>444953563</v>
      </c>
      <c r="P66" s="121"/>
      <c r="Q66" s="121">
        <v>9404706</v>
      </c>
      <c r="R66" s="121"/>
      <c r="S66" s="121">
        <v>5770</v>
      </c>
      <c r="T66" s="121"/>
      <c r="U66" s="121">
        <v>63223516351</v>
      </c>
      <c r="V66" s="121"/>
      <c r="W66" s="3">
        <v>53942275960</v>
      </c>
      <c r="X66" s="218"/>
      <c r="Y66" s="122">
        <f>W66/درآمدها!$J$6</f>
        <v>2.8284372312711117E-3</v>
      </c>
      <c r="AC66" s="177" t="s">
        <v>457</v>
      </c>
      <c r="AD66" s="177">
        <v>178735</v>
      </c>
      <c r="AE66" s="177">
        <v>20548590930</v>
      </c>
      <c r="AF66" s="177">
        <v>24740760103</v>
      </c>
      <c r="AG66" s="30">
        <f t="shared" si="3"/>
        <v>20548590930</v>
      </c>
      <c r="AH66" s="30">
        <f t="shared" si="4"/>
        <v>24740760103</v>
      </c>
      <c r="AI66" s="176">
        <f t="shared" si="5"/>
        <v>0</v>
      </c>
      <c r="AJ66" s="176">
        <f t="shared" si="6"/>
        <v>0</v>
      </c>
    </row>
    <row r="67" spans="1:36" s="30" customFormat="1">
      <c r="A67" s="219" t="s">
        <v>146</v>
      </c>
      <c r="B67" s="24"/>
      <c r="C67" s="129">
        <v>13109200</v>
      </c>
      <c r="D67" s="129"/>
      <c r="E67" s="129">
        <v>56559693061</v>
      </c>
      <c r="F67" s="129"/>
      <c r="G67" s="130">
        <v>53701576274</v>
      </c>
      <c r="H67" s="121"/>
      <c r="I67" s="121">
        <f t="shared" si="9"/>
        <v>0</v>
      </c>
      <c r="J67" s="121"/>
      <c r="K67" s="121">
        <f t="shared" si="0"/>
        <v>0</v>
      </c>
      <c r="L67" s="121"/>
      <c r="M67" s="121">
        <f t="shared" si="8"/>
        <v>916841</v>
      </c>
      <c r="N67" s="121"/>
      <c r="O67" s="121">
        <f t="shared" si="2"/>
        <v>3584033337</v>
      </c>
      <c r="P67" s="121"/>
      <c r="Q67" s="121">
        <v>12192359</v>
      </c>
      <c r="R67" s="121"/>
      <c r="S67" s="121">
        <v>3795</v>
      </c>
      <c r="T67" s="121"/>
      <c r="U67" s="121">
        <v>52603979093</v>
      </c>
      <c r="V67" s="121"/>
      <c r="W67" s="3">
        <v>45994695892</v>
      </c>
      <c r="X67" s="218"/>
      <c r="Y67" s="122">
        <f>W67/درآمدها!$J$6</f>
        <v>2.4117097023936039E-3</v>
      </c>
      <c r="AC67" s="177" t="s">
        <v>249</v>
      </c>
      <c r="AD67" s="177">
        <v>1753633</v>
      </c>
      <c r="AE67" s="177">
        <v>54956458311.000008</v>
      </c>
      <c r="AF67" s="177">
        <v>42656076688.000008</v>
      </c>
      <c r="AG67" s="30">
        <f t="shared" si="3"/>
        <v>54956458311</v>
      </c>
      <c r="AH67" s="30">
        <f t="shared" si="4"/>
        <v>42656076688</v>
      </c>
      <c r="AI67" s="176">
        <f t="shared" si="5"/>
        <v>0</v>
      </c>
      <c r="AJ67" s="176">
        <f t="shared" si="6"/>
        <v>0</v>
      </c>
    </row>
    <row r="68" spans="1:36" s="30" customFormat="1">
      <c r="A68" s="219" t="s">
        <v>145</v>
      </c>
      <c r="B68" s="24"/>
      <c r="C68" s="129">
        <v>6751294</v>
      </c>
      <c r="D68" s="129"/>
      <c r="E68" s="129">
        <v>52318774051</v>
      </c>
      <c r="F68" s="129"/>
      <c r="G68" s="130">
        <v>64359677251</v>
      </c>
      <c r="H68" s="121"/>
      <c r="I68" s="121">
        <f t="shared" si="9"/>
        <v>0</v>
      </c>
      <c r="J68" s="121"/>
      <c r="K68" s="121">
        <f t="shared" si="0"/>
        <v>0</v>
      </c>
      <c r="L68" s="121"/>
      <c r="M68" s="121">
        <f t="shared" si="8"/>
        <v>867715</v>
      </c>
      <c r="N68" s="121"/>
      <c r="O68" s="121">
        <f t="shared" si="2"/>
        <v>7662566559</v>
      </c>
      <c r="P68" s="121"/>
      <c r="Q68" s="121">
        <v>5883579</v>
      </c>
      <c r="R68" s="121"/>
      <c r="S68" s="121">
        <v>8700</v>
      </c>
      <c r="T68" s="121"/>
      <c r="U68" s="121">
        <v>45594465345</v>
      </c>
      <c r="V68" s="121"/>
      <c r="W68" s="3">
        <v>50882573836</v>
      </c>
      <c r="X68" s="218"/>
      <c r="Y68" s="122">
        <f>W68/درآمدها!$J$6</f>
        <v>2.6680032256585517E-3</v>
      </c>
      <c r="AC68" s="177" t="s">
        <v>107</v>
      </c>
      <c r="AD68" s="177">
        <v>6820186</v>
      </c>
      <c r="AE68" s="177">
        <v>189969250062</v>
      </c>
      <c r="AF68" s="177">
        <v>252065747117.00003</v>
      </c>
      <c r="AG68" s="30">
        <f t="shared" si="3"/>
        <v>189969250062</v>
      </c>
      <c r="AH68" s="30">
        <f t="shared" si="4"/>
        <v>252065747117</v>
      </c>
      <c r="AI68" s="176">
        <f t="shared" si="5"/>
        <v>0</v>
      </c>
      <c r="AJ68" s="176">
        <f t="shared" si="6"/>
        <v>0</v>
      </c>
    </row>
    <row r="69" spans="1:36" s="30" customFormat="1">
      <c r="A69" s="24" t="s">
        <v>231</v>
      </c>
      <c r="B69" s="24"/>
      <c r="C69" s="129">
        <v>2906320</v>
      </c>
      <c r="D69" s="129"/>
      <c r="E69" s="129">
        <v>111246203876</v>
      </c>
      <c r="F69" s="129"/>
      <c r="G69" s="130">
        <v>133444175425</v>
      </c>
      <c r="H69" s="121"/>
      <c r="I69" s="121">
        <f t="shared" si="9"/>
        <v>918721</v>
      </c>
      <c r="J69" s="121"/>
      <c r="K69" s="121">
        <f t="shared" si="0"/>
        <v>43662379953</v>
      </c>
      <c r="L69" s="121"/>
      <c r="M69" s="121">
        <f t="shared" si="8"/>
        <v>307549</v>
      </c>
      <c r="N69" s="121"/>
      <c r="O69" s="121">
        <f t="shared" si="2"/>
        <v>16673979729</v>
      </c>
      <c r="P69" s="121"/>
      <c r="Q69" s="121">
        <v>3517492</v>
      </c>
      <c r="R69" s="121"/>
      <c r="S69" s="121">
        <v>51670</v>
      </c>
      <c r="T69" s="121"/>
      <c r="U69" s="121">
        <v>142453297717</v>
      </c>
      <c r="V69" s="121"/>
      <c r="W69" s="3">
        <v>180667406215</v>
      </c>
      <c r="X69" s="218"/>
      <c r="Y69" s="122">
        <f>W69/درآمدها!$J$6</f>
        <v>9.4732083346764275E-3</v>
      </c>
      <c r="AC69" s="177" t="s">
        <v>405</v>
      </c>
      <c r="AD69" s="177">
        <v>713480</v>
      </c>
      <c r="AE69" s="177">
        <v>38607079936</v>
      </c>
      <c r="AF69" s="177">
        <v>43476092876</v>
      </c>
      <c r="AG69" s="30">
        <f t="shared" si="3"/>
        <v>38607079936</v>
      </c>
      <c r="AH69" s="30">
        <f t="shared" si="4"/>
        <v>43476092876</v>
      </c>
      <c r="AI69" s="176">
        <f t="shared" si="5"/>
        <v>0</v>
      </c>
      <c r="AJ69" s="176">
        <f t="shared" si="6"/>
        <v>0</v>
      </c>
    </row>
    <row r="70" spans="1:36" s="30" customFormat="1">
      <c r="A70" s="24" t="s">
        <v>195</v>
      </c>
      <c r="B70" s="24"/>
      <c r="C70" s="129">
        <v>600489</v>
      </c>
      <c r="D70" s="129"/>
      <c r="E70" s="129">
        <v>4464106027</v>
      </c>
      <c r="F70" s="129"/>
      <c r="G70" s="130">
        <v>9276076050</v>
      </c>
      <c r="H70" s="121"/>
      <c r="I70" s="121">
        <f t="shared" si="9"/>
        <v>0</v>
      </c>
      <c r="J70" s="121"/>
      <c r="K70" s="121">
        <f t="shared" si="0"/>
        <v>0</v>
      </c>
      <c r="L70" s="121"/>
      <c r="M70" s="121">
        <f t="shared" si="8"/>
        <v>68924</v>
      </c>
      <c r="N70" s="121"/>
      <c r="O70" s="121">
        <f t="shared" si="2"/>
        <v>1045378787</v>
      </c>
      <c r="P70" s="121"/>
      <c r="Q70" s="121">
        <v>531565</v>
      </c>
      <c r="R70" s="121"/>
      <c r="S70" s="121">
        <v>14910</v>
      </c>
      <c r="T70" s="121"/>
      <c r="U70" s="121">
        <v>3951716885</v>
      </c>
      <c r="V70" s="121"/>
      <c r="W70" s="3">
        <v>7878476630</v>
      </c>
      <c r="X70" s="218"/>
      <c r="Y70" s="122">
        <f>W70/درآمدها!$J$6</f>
        <v>4.1310412342474245E-4</v>
      </c>
      <c r="AC70" s="177" t="s">
        <v>232</v>
      </c>
      <c r="AD70" s="177">
        <v>1272747</v>
      </c>
      <c r="AE70" s="177">
        <v>7337807392</v>
      </c>
      <c r="AF70" s="177">
        <v>7882034991</v>
      </c>
      <c r="AG70" s="30">
        <f t="shared" si="3"/>
        <v>7337807392</v>
      </c>
      <c r="AH70" s="30">
        <f t="shared" si="4"/>
        <v>7882034991</v>
      </c>
      <c r="AI70" s="176">
        <f t="shared" si="5"/>
        <v>0</v>
      </c>
      <c r="AJ70" s="176">
        <f t="shared" si="6"/>
        <v>0</v>
      </c>
    </row>
    <row r="71" spans="1:36" s="30" customFormat="1">
      <c r="A71" s="24" t="s">
        <v>138</v>
      </c>
      <c r="B71" s="24"/>
      <c r="C71" s="129">
        <v>1637312</v>
      </c>
      <c r="D71" s="129"/>
      <c r="E71" s="129">
        <v>23010967146</v>
      </c>
      <c r="F71" s="129"/>
      <c r="G71" s="130">
        <v>24852993805</v>
      </c>
      <c r="H71" s="121"/>
      <c r="I71" s="121">
        <f t="shared" si="9"/>
        <v>0</v>
      </c>
      <c r="J71" s="121"/>
      <c r="K71" s="121">
        <f t="shared" si="0"/>
        <v>0</v>
      </c>
      <c r="L71" s="121"/>
      <c r="M71" s="121">
        <f t="shared" si="8"/>
        <v>554760</v>
      </c>
      <c r="N71" s="121"/>
      <c r="O71" s="121">
        <f t="shared" si="2"/>
        <v>8186982816</v>
      </c>
      <c r="P71" s="121"/>
      <c r="Q71" s="121">
        <v>1082552</v>
      </c>
      <c r="R71" s="121"/>
      <c r="S71" s="121">
        <v>14320</v>
      </c>
      <c r="T71" s="121"/>
      <c r="U71" s="121">
        <v>15214307662</v>
      </c>
      <c r="V71" s="121"/>
      <c r="W71" s="3">
        <v>15409906883</v>
      </c>
      <c r="X71" s="218"/>
      <c r="Y71" s="122">
        <f>W71/درآمدها!$J$6</f>
        <v>8.0801103740262296E-4</v>
      </c>
      <c r="AC71" s="177" t="s">
        <v>438</v>
      </c>
      <c r="AD71" s="177">
        <v>9328255</v>
      </c>
      <c r="AE71" s="177">
        <v>47030882838</v>
      </c>
      <c r="AF71" s="177">
        <v>54616508593</v>
      </c>
      <c r="AG71" s="30">
        <f t="shared" si="3"/>
        <v>47030882838</v>
      </c>
      <c r="AH71" s="30">
        <f t="shared" si="4"/>
        <v>54616508593</v>
      </c>
      <c r="AI71" s="176">
        <f t="shared" si="5"/>
        <v>0</v>
      </c>
      <c r="AJ71" s="176">
        <f t="shared" si="6"/>
        <v>0</v>
      </c>
    </row>
    <row r="72" spans="1:36" s="30" customFormat="1">
      <c r="A72" s="24" t="s">
        <v>136</v>
      </c>
      <c r="B72" s="24"/>
      <c r="C72" s="129">
        <v>2458551</v>
      </c>
      <c r="D72" s="129"/>
      <c r="E72" s="129">
        <v>50635657102</v>
      </c>
      <c r="F72" s="129"/>
      <c r="G72" s="130">
        <v>66132546143</v>
      </c>
      <c r="H72" s="121"/>
      <c r="I72" s="121">
        <f t="shared" si="9"/>
        <v>0</v>
      </c>
      <c r="J72" s="121"/>
      <c r="K72" s="121">
        <f t="shared" si="0"/>
        <v>0</v>
      </c>
      <c r="L72" s="121"/>
      <c r="M72" s="121">
        <f t="shared" si="8"/>
        <v>183692</v>
      </c>
      <c r="N72" s="121"/>
      <c r="O72" s="121">
        <f t="shared" si="2"/>
        <v>4609405211</v>
      </c>
      <c r="P72" s="121"/>
      <c r="Q72" s="121">
        <v>2274859</v>
      </c>
      <c r="R72" s="121"/>
      <c r="S72" s="121">
        <v>25840</v>
      </c>
      <c r="T72" s="121"/>
      <c r="U72" s="133">
        <v>46852385929</v>
      </c>
      <c r="V72" s="121"/>
      <c r="W72" s="135">
        <v>58432601543</v>
      </c>
      <c r="X72" s="218"/>
      <c r="Y72" s="122">
        <f>W72/درآمدها!$J$6</f>
        <v>3.063885288170014E-3</v>
      </c>
      <c r="AC72" s="177" t="s">
        <v>289</v>
      </c>
      <c r="AD72" s="177">
        <v>2174759</v>
      </c>
      <c r="AE72" s="177">
        <v>54419024557.999992</v>
      </c>
      <c r="AF72" s="177">
        <v>78906400216</v>
      </c>
      <c r="AG72" s="30">
        <f t="shared" si="3"/>
        <v>54419024558</v>
      </c>
      <c r="AH72" s="30">
        <f t="shared" si="4"/>
        <v>78906400216</v>
      </c>
      <c r="AI72" s="176">
        <f t="shared" si="5"/>
        <v>0</v>
      </c>
      <c r="AJ72" s="176">
        <f t="shared" si="6"/>
        <v>0</v>
      </c>
    </row>
    <row r="73" spans="1:36" s="30" customFormat="1">
      <c r="A73" s="219" t="s">
        <v>135</v>
      </c>
      <c r="B73" s="24"/>
      <c r="C73" s="129">
        <v>25419938</v>
      </c>
      <c r="D73" s="129"/>
      <c r="E73" s="129">
        <v>125465618891</v>
      </c>
      <c r="F73" s="129"/>
      <c r="G73" s="130">
        <v>162730359538</v>
      </c>
      <c r="H73" s="121"/>
      <c r="I73" s="121">
        <f t="shared" si="9"/>
        <v>0</v>
      </c>
      <c r="J73" s="121"/>
      <c r="K73" s="121">
        <f t="shared" si="0"/>
        <v>0</v>
      </c>
      <c r="L73" s="121"/>
      <c r="M73" s="121">
        <f t="shared" si="8"/>
        <v>2039857</v>
      </c>
      <c r="N73" s="121"/>
      <c r="O73" s="121">
        <f t="shared" si="2"/>
        <v>12048921349</v>
      </c>
      <c r="P73" s="121"/>
      <c r="Q73" s="121">
        <v>23380081</v>
      </c>
      <c r="R73" s="121"/>
      <c r="S73" s="121">
        <v>5980</v>
      </c>
      <c r="T73" s="121"/>
      <c r="U73" s="121">
        <v>115397462117</v>
      </c>
      <c r="V73" s="121"/>
      <c r="W73" s="3">
        <v>138980997721</v>
      </c>
      <c r="X73" s="218"/>
      <c r="Y73" s="122">
        <f>W73/درآمدها!$J$6</f>
        <v>7.2874016047223891E-3</v>
      </c>
      <c r="AC73" s="177" t="s">
        <v>151</v>
      </c>
      <c r="AD73" s="177">
        <v>5533034</v>
      </c>
      <c r="AE73" s="177">
        <v>51491677112</v>
      </c>
      <c r="AF73" s="177">
        <v>64956328013</v>
      </c>
      <c r="AG73" s="30">
        <f t="shared" si="3"/>
        <v>51491677112</v>
      </c>
      <c r="AH73" s="30">
        <f t="shared" si="4"/>
        <v>64956328013</v>
      </c>
      <c r="AI73" s="176">
        <f t="shared" si="5"/>
        <v>0</v>
      </c>
      <c r="AJ73" s="176">
        <f t="shared" si="6"/>
        <v>0</v>
      </c>
    </row>
    <row r="74" spans="1:36" s="30" customFormat="1">
      <c r="A74" s="24" t="s">
        <v>303</v>
      </c>
      <c r="B74" s="24"/>
      <c r="C74" s="129">
        <v>5108821</v>
      </c>
      <c r="D74" s="129"/>
      <c r="E74" s="129">
        <v>22264232669</v>
      </c>
      <c r="F74" s="129"/>
      <c r="G74" s="130">
        <v>20171498203</v>
      </c>
      <c r="H74" s="121"/>
      <c r="I74" s="121">
        <f t="shared" si="9"/>
        <v>0</v>
      </c>
      <c r="J74" s="121"/>
      <c r="K74" s="121">
        <f t="shared" si="0"/>
        <v>0</v>
      </c>
      <c r="L74" s="121"/>
      <c r="M74" s="121">
        <f t="shared" si="8"/>
        <v>495959</v>
      </c>
      <c r="N74" s="121"/>
      <c r="O74" s="121">
        <f t="shared" si="2"/>
        <v>1908175756</v>
      </c>
      <c r="P74" s="121"/>
      <c r="Q74" s="121">
        <v>4612862</v>
      </c>
      <c r="R74" s="121"/>
      <c r="S74" s="121">
        <v>3805</v>
      </c>
      <c r="T74" s="121"/>
      <c r="U74" s="121">
        <v>20102844245</v>
      </c>
      <c r="V74" s="121"/>
      <c r="W74" s="3">
        <v>17447505870</v>
      </c>
      <c r="X74" s="218"/>
      <c r="Y74" s="122">
        <f>W74/درآمدها!$J$6</f>
        <v>9.1485155784163297E-4</v>
      </c>
      <c r="AC74" s="177" t="s">
        <v>290</v>
      </c>
      <c r="AD74" s="177">
        <v>6612690</v>
      </c>
      <c r="AE74" s="177">
        <v>55176810011</v>
      </c>
      <c r="AF74" s="177">
        <v>45158876680</v>
      </c>
      <c r="AG74" s="30">
        <f t="shared" si="3"/>
        <v>55176810011</v>
      </c>
      <c r="AH74" s="30">
        <f t="shared" si="4"/>
        <v>45158876680</v>
      </c>
      <c r="AI74" s="176">
        <f t="shared" si="5"/>
        <v>0</v>
      </c>
      <c r="AJ74" s="176">
        <f t="shared" si="6"/>
        <v>0</v>
      </c>
    </row>
    <row r="75" spans="1:36" s="30" customFormat="1">
      <c r="A75" s="24" t="s">
        <v>292</v>
      </c>
      <c r="B75" s="24"/>
      <c r="C75" s="129">
        <v>3096062</v>
      </c>
      <c r="D75" s="129"/>
      <c r="E75" s="129">
        <v>58007040870</v>
      </c>
      <c r="F75" s="129"/>
      <c r="G75" s="130">
        <v>52442992950</v>
      </c>
      <c r="H75" s="121"/>
      <c r="I75" s="121">
        <f t="shared" si="9"/>
        <v>0</v>
      </c>
      <c r="J75" s="121"/>
      <c r="K75" s="121">
        <f t="shared" ref="K75:K138" si="10">IFERROR(VLOOKUP(A75,$AC$347:$AE$378,3,0),0)</f>
        <v>0</v>
      </c>
      <c r="L75" s="121"/>
      <c r="M75" s="121">
        <f t="shared" ref="M75:M106" si="11">IFERROR(VLOOKUP(A75,$AF$347:$AH$658,2,0),0)</f>
        <v>805338</v>
      </c>
      <c r="N75" s="121"/>
      <c r="O75" s="121">
        <f t="shared" ref="O75:O138" si="12">IFERROR(VLOOKUP(A75,$AF$347:$AH$658,3,0),0)</f>
        <v>12129429480</v>
      </c>
      <c r="P75" s="121"/>
      <c r="Q75" s="121">
        <v>2290724</v>
      </c>
      <c r="R75" s="121"/>
      <c r="S75" s="121">
        <v>14690</v>
      </c>
      <c r="T75" s="121"/>
      <c r="U75" s="121">
        <v>42918430151</v>
      </c>
      <c r="V75" s="121"/>
      <c r="W75" s="3">
        <v>33450513685</v>
      </c>
      <c r="X75" s="218"/>
      <c r="Y75" s="122">
        <f>W75/درآمدها!$J$6</f>
        <v>1.7539615566454091E-3</v>
      </c>
      <c r="AC75" s="177" t="s">
        <v>266</v>
      </c>
      <c r="AD75" s="177">
        <v>15746634</v>
      </c>
      <c r="AE75" s="177">
        <v>75983263046</v>
      </c>
      <c r="AF75" s="177">
        <v>87030354897</v>
      </c>
      <c r="AG75" s="30">
        <f t="shared" ref="AG75:AG138" si="13">VLOOKUP(AC75,$A$11:$Y$344,21,0)</f>
        <v>75983263046</v>
      </c>
      <c r="AH75" s="30">
        <f t="shared" ref="AH75:AH138" si="14">VLOOKUP(AC75,$A$11:$Y$344,23,0)</f>
        <v>87030354897</v>
      </c>
      <c r="AI75" s="176">
        <f t="shared" si="5"/>
        <v>0</v>
      </c>
      <c r="AJ75" s="176">
        <f t="shared" si="6"/>
        <v>0</v>
      </c>
    </row>
    <row r="76" spans="1:36" s="30" customFormat="1">
      <c r="A76" s="24" t="s">
        <v>128</v>
      </c>
      <c r="B76" s="24"/>
      <c r="C76" s="129">
        <v>21002840</v>
      </c>
      <c r="D76" s="129"/>
      <c r="E76" s="129">
        <v>74488938732</v>
      </c>
      <c r="F76" s="129"/>
      <c r="G76" s="130">
        <v>73907670784</v>
      </c>
      <c r="H76" s="121"/>
      <c r="I76" s="121">
        <f t="shared" si="9"/>
        <v>0</v>
      </c>
      <c r="J76" s="121"/>
      <c r="K76" s="121">
        <f t="shared" si="10"/>
        <v>0</v>
      </c>
      <c r="L76" s="121"/>
      <c r="M76" s="121">
        <f t="shared" si="11"/>
        <v>683885</v>
      </c>
      <c r="N76" s="121"/>
      <c r="O76" s="121">
        <f t="shared" si="12"/>
        <v>2108927285</v>
      </c>
      <c r="P76" s="121"/>
      <c r="Q76" s="121">
        <v>20318955</v>
      </c>
      <c r="R76" s="121"/>
      <c r="S76" s="121">
        <v>3116</v>
      </c>
      <c r="T76" s="121"/>
      <c r="U76" s="121">
        <v>72063463517</v>
      </c>
      <c r="V76" s="121"/>
      <c r="W76" s="3">
        <v>62937146295</v>
      </c>
      <c r="X76" s="218"/>
      <c r="Y76" s="122">
        <f>W76/درآمدها!$J$6</f>
        <v>3.3000789203395473E-3</v>
      </c>
      <c r="AC76" s="177" t="s">
        <v>195</v>
      </c>
      <c r="AD76" s="177">
        <v>531565</v>
      </c>
      <c r="AE76" s="177">
        <v>3951716885</v>
      </c>
      <c r="AF76" s="177">
        <v>7878476630</v>
      </c>
      <c r="AG76" s="30">
        <f t="shared" si="13"/>
        <v>3951716885</v>
      </c>
      <c r="AH76" s="30">
        <f t="shared" si="14"/>
        <v>7878476630</v>
      </c>
      <c r="AI76" s="176">
        <f t="shared" ref="AI76:AI139" si="15">AG76-AE76</f>
        <v>0</v>
      </c>
      <c r="AJ76" s="176">
        <f t="shared" ref="AJ76:AJ139" si="16">AH76-AF76</f>
        <v>0</v>
      </c>
    </row>
    <row r="77" spans="1:36" s="30" customFormat="1">
      <c r="A77" s="24" t="s">
        <v>119</v>
      </c>
      <c r="B77" s="24"/>
      <c r="C77" s="129">
        <v>2287845</v>
      </c>
      <c r="D77" s="129"/>
      <c r="E77" s="129">
        <v>62332817731</v>
      </c>
      <c r="F77" s="129"/>
      <c r="G77" s="130">
        <v>78461015122</v>
      </c>
      <c r="H77" s="121"/>
      <c r="I77" s="121">
        <f t="shared" si="9"/>
        <v>0</v>
      </c>
      <c r="J77" s="121"/>
      <c r="K77" s="121">
        <f t="shared" si="10"/>
        <v>0</v>
      </c>
      <c r="L77" s="121"/>
      <c r="M77" s="121">
        <f t="shared" si="11"/>
        <v>135417</v>
      </c>
      <c r="N77" s="121"/>
      <c r="O77" s="121">
        <f t="shared" si="12"/>
        <v>4253698444</v>
      </c>
      <c r="P77" s="121"/>
      <c r="Q77" s="121">
        <v>2152428</v>
      </c>
      <c r="R77" s="121"/>
      <c r="S77" s="121">
        <v>30970</v>
      </c>
      <c r="T77" s="121"/>
      <c r="U77" s="121">
        <v>58643353113</v>
      </c>
      <c r="V77" s="121"/>
      <c r="W77" s="3">
        <v>66264064028</v>
      </c>
      <c r="X77" s="218"/>
      <c r="Y77" s="122">
        <f>W77/درآمدها!$J$6</f>
        <v>3.47452424756992E-3</v>
      </c>
      <c r="AC77" s="177" t="s">
        <v>422</v>
      </c>
      <c r="AD77" s="177">
        <v>16942901</v>
      </c>
      <c r="AE77" s="177">
        <v>118210368063</v>
      </c>
      <c r="AF77" s="177">
        <v>121010421963.00002</v>
      </c>
      <c r="AG77" s="30">
        <f t="shared" si="13"/>
        <v>118210368063</v>
      </c>
      <c r="AH77" s="30">
        <f t="shared" si="14"/>
        <v>121010421963</v>
      </c>
      <c r="AI77" s="176">
        <f t="shared" si="15"/>
        <v>0</v>
      </c>
      <c r="AJ77" s="176">
        <f t="shared" si="16"/>
        <v>0</v>
      </c>
    </row>
    <row r="78" spans="1:36" s="30" customFormat="1">
      <c r="A78" s="24" t="s">
        <v>116</v>
      </c>
      <c r="B78" s="24"/>
      <c r="C78" s="129">
        <v>12217771</v>
      </c>
      <c r="D78" s="129"/>
      <c r="E78" s="129">
        <v>84693797633</v>
      </c>
      <c r="F78" s="129"/>
      <c r="G78" s="130">
        <v>104933450271</v>
      </c>
      <c r="H78" s="121"/>
      <c r="I78" s="121">
        <f t="shared" si="9"/>
        <v>0</v>
      </c>
      <c r="J78" s="121"/>
      <c r="K78" s="121">
        <f t="shared" si="10"/>
        <v>0</v>
      </c>
      <c r="L78" s="121"/>
      <c r="M78" s="121">
        <f t="shared" si="11"/>
        <v>704343</v>
      </c>
      <c r="N78" s="121"/>
      <c r="O78" s="121">
        <f t="shared" si="12"/>
        <v>6094605749</v>
      </c>
      <c r="P78" s="121"/>
      <c r="Q78" s="121">
        <v>11513428</v>
      </c>
      <c r="R78" s="121"/>
      <c r="S78" s="121">
        <v>8620</v>
      </c>
      <c r="T78" s="121"/>
      <c r="U78" s="121">
        <v>79811279905</v>
      </c>
      <c r="V78" s="121"/>
      <c r="W78" s="3">
        <v>98655237156</v>
      </c>
      <c r="X78" s="218"/>
      <c r="Y78" s="122">
        <f>W78/درآمدها!$J$6</f>
        <v>5.1729397928783937E-3</v>
      </c>
      <c r="AC78" s="177" t="s">
        <v>189</v>
      </c>
      <c r="AD78" s="177">
        <v>9136462</v>
      </c>
      <c r="AE78" s="177">
        <v>77724670738</v>
      </c>
      <c r="AF78" s="177">
        <v>64119626365</v>
      </c>
      <c r="AG78" s="30">
        <f t="shared" si="13"/>
        <v>77724670738</v>
      </c>
      <c r="AH78" s="30">
        <f t="shared" si="14"/>
        <v>64119626365</v>
      </c>
      <c r="AI78" s="176">
        <f t="shared" si="15"/>
        <v>0</v>
      </c>
      <c r="AJ78" s="176">
        <f t="shared" si="16"/>
        <v>0</v>
      </c>
    </row>
    <row r="79" spans="1:36" s="30" customFormat="1">
      <c r="A79" s="219" t="s">
        <v>314</v>
      </c>
      <c r="B79" s="24"/>
      <c r="C79" s="129">
        <v>53038502</v>
      </c>
      <c r="D79" s="129"/>
      <c r="E79" s="129">
        <v>64741144305</v>
      </c>
      <c r="F79" s="129"/>
      <c r="G79" s="130">
        <v>65534593185</v>
      </c>
      <c r="H79" s="121"/>
      <c r="I79" s="121">
        <f t="shared" si="9"/>
        <v>0</v>
      </c>
      <c r="J79" s="121"/>
      <c r="K79" s="121">
        <f t="shared" si="10"/>
        <v>0</v>
      </c>
      <c r="L79" s="121"/>
      <c r="M79" s="121">
        <f t="shared" si="11"/>
        <v>3247850</v>
      </c>
      <c r="N79" s="121"/>
      <c r="O79" s="121">
        <f t="shared" si="12"/>
        <v>3465434802</v>
      </c>
      <c r="P79" s="121"/>
      <c r="Q79" s="121">
        <v>49790652</v>
      </c>
      <c r="R79" s="121"/>
      <c r="S79" s="121">
        <v>1030</v>
      </c>
      <c r="T79" s="121"/>
      <c r="U79" s="121">
        <v>60776674767</v>
      </c>
      <c r="V79" s="121"/>
      <c r="W79" s="3">
        <v>50979229552</v>
      </c>
      <c r="X79" s="218"/>
      <c r="Y79" s="122">
        <f>W79/درآمدها!$J$6</f>
        <v>2.6730713215237E-3</v>
      </c>
      <c r="AC79" s="177" t="s">
        <v>190</v>
      </c>
      <c r="AD79" s="177">
        <v>18901831</v>
      </c>
      <c r="AE79" s="177">
        <v>85539099388</v>
      </c>
      <c r="AF79" s="177">
        <v>69952806290</v>
      </c>
      <c r="AG79" s="30">
        <f t="shared" si="13"/>
        <v>85539099388</v>
      </c>
      <c r="AH79" s="30">
        <f t="shared" si="14"/>
        <v>69952806290</v>
      </c>
      <c r="AI79" s="176">
        <f t="shared" si="15"/>
        <v>0</v>
      </c>
      <c r="AJ79" s="176">
        <f t="shared" si="16"/>
        <v>0</v>
      </c>
    </row>
    <row r="80" spans="1:36" s="30" customFormat="1">
      <c r="A80" s="219" t="s">
        <v>256</v>
      </c>
      <c r="B80" s="24"/>
      <c r="C80" s="129">
        <v>21040274</v>
      </c>
      <c r="D80" s="129"/>
      <c r="E80" s="129">
        <v>127524872505</v>
      </c>
      <c r="F80" s="129"/>
      <c r="G80" s="130">
        <v>135111445030</v>
      </c>
      <c r="H80" s="121"/>
      <c r="I80" s="121">
        <f t="shared" si="9"/>
        <v>0</v>
      </c>
      <c r="J80" s="121"/>
      <c r="K80" s="121">
        <f t="shared" si="10"/>
        <v>0</v>
      </c>
      <c r="L80" s="121"/>
      <c r="M80" s="121">
        <f t="shared" si="11"/>
        <v>1309542</v>
      </c>
      <c r="N80" s="121"/>
      <c r="O80" s="121">
        <f t="shared" si="12"/>
        <v>7409595549</v>
      </c>
      <c r="P80" s="121"/>
      <c r="Q80" s="121">
        <v>19730732</v>
      </c>
      <c r="R80" s="121"/>
      <c r="S80" s="121">
        <v>5490</v>
      </c>
      <c r="T80" s="121"/>
      <c r="U80" s="121">
        <v>119587752646</v>
      </c>
      <c r="V80" s="121"/>
      <c r="W80" s="3">
        <v>107677204457</v>
      </c>
      <c r="X80" s="218"/>
      <c r="Y80" s="122">
        <f>W80/درآمدها!$J$6</f>
        <v>5.6460022982940238E-3</v>
      </c>
      <c r="AC80" s="177" t="s">
        <v>472</v>
      </c>
      <c r="AD80" s="177">
        <v>7219613</v>
      </c>
      <c r="AE80" s="177">
        <v>50550441310</v>
      </c>
      <c r="AF80" s="177">
        <v>40619874676.000008</v>
      </c>
      <c r="AG80" s="30">
        <f t="shared" si="13"/>
        <v>50550441310</v>
      </c>
      <c r="AH80" s="30">
        <f t="shared" si="14"/>
        <v>40619874676</v>
      </c>
      <c r="AI80" s="176">
        <f t="shared" si="15"/>
        <v>0</v>
      </c>
      <c r="AJ80" s="176">
        <f t="shared" si="16"/>
        <v>0</v>
      </c>
    </row>
    <row r="81" spans="1:36" s="30" customFormat="1">
      <c r="A81" s="24" t="s">
        <v>311</v>
      </c>
      <c r="B81" s="24"/>
      <c r="C81" s="129">
        <v>53664249</v>
      </c>
      <c r="D81" s="129"/>
      <c r="E81" s="129">
        <v>187720168161</v>
      </c>
      <c r="F81" s="129"/>
      <c r="G81" s="130">
        <v>207725222524</v>
      </c>
      <c r="H81" s="121"/>
      <c r="I81" s="121">
        <f t="shared" ref="I81:I112" si="17">IFERROR(VLOOKUP(A81,$AC$347:$AE$378,2,0),0)</f>
        <v>5062508</v>
      </c>
      <c r="J81" s="121"/>
      <c r="K81" s="121">
        <f t="shared" si="10"/>
        <v>19996596146</v>
      </c>
      <c r="L81" s="121"/>
      <c r="M81" s="121">
        <f t="shared" si="11"/>
        <v>3935652</v>
      </c>
      <c r="N81" s="121"/>
      <c r="O81" s="121">
        <f t="shared" si="12"/>
        <v>14552687376</v>
      </c>
      <c r="P81" s="121"/>
      <c r="Q81" s="121">
        <v>54791105</v>
      </c>
      <c r="R81" s="121"/>
      <c r="S81" s="121">
        <v>3649</v>
      </c>
      <c r="T81" s="121"/>
      <c r="U81" s="121">
        <v>193796348118</v>
      </c>
      <c r="V81" s="121"/>
      <c r="W81" s="3">
        <v>198743142332</v>
      </c>
      <c r="X81" s="218"/>
      <c r="Y81" s="122">
        <f>W81/درآمدها!$J$6</f>
        <v>1.0421000842613362E-2</v>
      </c>
      <c r="AC81" s="177" t="s">
        <v>171</v>
      </c>
      <c r="AD81" s="177">
        <v>15499326</v>
      </c>
      <c r="AE81" s="177">
        <v>71191549476</v>
      </c>
      <c r="AF81" s="177">
        <v>62475810819</v>
      </c>
      <c r="AG81" s="30">
        <f t="shared" si="13"/>
        <v>71191549476</v>
      </c>
      <c r="AH81" s="30">
        <f t="shared" si="14"/>
        <v>62475810819</v>
      </c>
      <c r="AI81" s="176">
        <f t="shared" si="15"/>
        <v>0</v>
      </c>
      <c r="AJ81" s="176">
        <f t="shared" si="16"/>
        <v>0</v>
      </c>
    </row>
    <row r="82" spans="1:36" s="30" customFormat="1">
      <c r="A82" s="219" t="s">
        <v>193</v>
      </c>
      <c r="B82" s="24"/>
      <c r="C82" s="129">
        <v>11161720</v>
      </c>
      <c r="D82" s="129"/>
      <c r="E82" s="129">
        <v>57521269656</v>
      </c>
      <c r="F82" s="129"/>
      <c r="G82" s="130">
        <v>56697022688</v>
      </c>
      <c r="H82" s="121"/>
      <c r="I82" s="121">
        <f t="shared" si="17"/>
        <v>0</v>
      </c>
      <c r="J82" s="121"/>
      <c r="K82" s="121">
        <f t="shared" si="10"/>
        <v>0</v>
      </c>
      <c r="L82" s="121"/>
      <c r="M82" s="121">
        <f t="shared" si="11"/>
        <v>1571050</v>
      </c>
      <c r="N82" s="121"/>
      <c r="O82" s="121">
        <f t="shared" si="12"/>
        <v>7784187810</v>
      </c>
      <c r="P82" s="121"/>
      <c r="Q82" s="121">
        <v>9590670</v>
      </c>
      <c r="R82" s="121"/>
      <c r="S82" s="121">
        <v>4740</v>
      </c>
      <c r="T82" s="121"/>
      <c r="U82" s="121">
        <v>49424955585</v>
      </c>
      <c r="V82" s="121"/>
      <c r="W82" s="3">
        <v>45189290137</v>
      </c>
      <c r="X82" s="218"/>
      <c r="Y82" s="122">
        <f>W82/درآمدها!$J$6</f>
        <v>2.3694786399628817E-3</v>
      </c>
      <c r="AC82" s="177" t="s">
        <v>517</v>
      </c>
      <c r="AD82" s="177">
        <v>1013366</v>
      </c>
      <c r="AE82" s="177">
        <v>48026448398</v>
      </c>
      <c r="AF82" s="177">
        <v>45934543140</v>
      </c>
      <c r="AG82" s="30">
        <f t="shared" si="13"/>
        <v>48026448398</v>
      </c>
      <c r="AH82" s="30">
        <f t="shared" si="14"/>
        <v>45934543140</v>
      </c>
      <c r="AI82" s="176">
        <f t="shared" si="15"/>
        <v>0</v>
      </c>
      <c r="AJ82" s="176">
        <f t="shared" si="16"/>
        <v>0</v>
      </c>
    </row>
    <row r="83" spans="1:36" s="30" customFormat="1">
      <c r="A83" s="219" t="s">
        <v>108</v>
      </c>
      <c r="B83" s="24"/>
      <c r="C83" s="129">
        <v>3411508</v>
      </c>
      <c r="D83" s="129"/>
      <c r="E83" s="129">
        <v>70752791866</v>
      </c>
      <c r="F83" s="129"/>
      <c r="G83" s="130">
        <v>74810082179</v>
      </c>
      <c r="H83" s="121"/>
      <c r="I83" s="121">
        <f t="shared" si="17"/>
        <v>0</v>
      </c>
      <c r="J83" s="121"/>
      <c r="K83" s="121">
        <f t="shared" si="10"/>
        <v>0</v>
      </c>
      <c r="L83" s="121"/>
      <c r="M83" s="121">
        <f t="shared" si="11"/>
        <v>398278</v>
      </c>
      <c r="N83" s="121"/>
      <c r="O83" s="121">
        <f t="shared" si="12"/>
        <v>8626926214</v>
      </c>
      <c r="P83" s="121"/>
      <c r="Q83" s="121">
        <v>3013230</v>
      </c>
      <c r="R83" s="121"/>
      <c r="S83" s="121">
        <v>20720</v>
      </c>
      <c r="T83" s="121"/>
      <c r="U83" s="121">
        <v>62492726102</v>
      </c>
      <c r="V83" s="121"/>
      <c r="W83" s="3">
        <v>62062642556</v>
      </c>
      <c r="X83" s="218"/>
      <c r="Y83" s="122">
        <f>W83/درآمدها!$J$6</f>
        <v>3.2542247384339195E-3</v>
      </c>
      <c r="AC83" s="177" t="s">
        <v>494</v>
      </c>
      <c r="AD83" s="177">
        <v>17751427</v>
      </c>
      <c r="AE83" s="177">
        <v>59983302681</v>
      </c>
      <c r="AF83" s="177">
        <v>49055340709</v>
      </c>
      <c r="AG83" s="30">
        <f t="shared" si="13"/>
        <v>59983302681</v>
      </c>
      <c r="AH83" s="30">
        <f t="shared" si="14"/>
        <v>49055340709</v>
      </c>
      <c r="AI83" s="176">
        <f t="shared" si="15"/>
        <v>0</v>
      </c>
      <c r="AJ83" s="176">
        <f t="shared" si="16"/>
        <v>0</v>
      </c>
    </row>
    <row r="84" spans="1:36" s="30" customFormat="1">
      <c r="A84" s="24" t="s">
        <v>340</v>
      </c>
      <c r="B84" s="24"/>
      <c r="C84" s="129">
        <v>2014980</v>
      </c>
      <c r="D84" s="129"/>
      <c r="E84" s="129">
        <v>58381012765</v>
      </c>
      <c r="F84" s="129"/>
      <c r="G84" s="130">
        <v>55102278811</v>
      </c>
      <c r="H84" s="121"/>
      <c r="I84" s="121">
        <f t="shared" si="17"/>
        <v>0</v>
      </c>
      <c r="J84" s="121"/>
      <c r="K84" s="121">
        <f t="shared" si="10"/>
        <v>0</v>
      </c>
      <c r="L84" s="121"/>
      <c r="M84" s="121">
        <f t="shared" si="11"/>
        <v>224078</v>
      </c>
      <c r="N84" s="121"/>
      <c r="O84" s="121">
        <f t="shared" si="12"/>
        <v>5250898525</v>
      </c>
      <c r="P84" s="121"/>
      <c r="Q84" s="121">
        <v>1790902</v>
      </c>
      <c r="R84" s="121"/>
      <c r="S84" s="121">
        <v>23010</v>
      </c>
      <c r="T84" s="121"/>
      <c r="U84" s="121">
        <v>51888689973</v>
      </c>
      <c r="V84" s="121"/>
      <c r="W84" s="3">
        <v>40963463527</v>
      </c>
      <c r="X84" s="218"/>
      <c r="Y84" s="122">
        <f>W84/درآمدها!$J$6</f>
        <v>2.1478994591829798E-3</v>
      </c>
      <c r="AC84" s="177" t="s">
        <v>403</v>
      </c>
      <c r="AD84" s="177">
        <v>6362597</v>
      </c>
      <c r="AE84" s="177">
        <v>12354903143</v>
      </c>
      <c r="AF84" s="177">
        <v>12383840040</v>
      </c>
      <c r="AG84" s="30">
        <f t="shared" si="13"/>
        <v>12354903143</v>
      </c>
      <c r="AH84" s="30">
        <f t="shared" si="14"/>
        <v>12383840040</v>
      </c>
      <c r="AI84" s="176">
        <f t="shared" si="15"/>
        <v>0</v>
      </c>
      <c r="AJ84" s="176">
        <f t="shared" si="16"/>
        <v>0</v>
      </c>
    </row>
    <row r="85" spans="1:36" s="30" customFormat="1">
      <c r="A85" s="24" t="s">
        <v>97</v>
      </c>
      <c r="B85" s="24"/>
      <c r="C85" s="129">
        <v>11951713</v>
      </c>
      <c r="D85" s="129"/>
      <c r="E85" s="129">
        <v>114017935674</v>
      </c>
      <c r="F85" s="129"/>
      <c r="G85" s="130">
        <v>117261525039</v>
      </c>
      <c r="H85" s="121"/>
      <c r="I85" s="121">
        <f t="shared" si="17"/>
        <v>0</v>
      </c>
      <c r="J85" s="121"/>
      <c r="K85" s="121">
        <f t="shared" si="10"/>
        <v>0</v>
      </c>
      <c r="L85" s="121"/>
      <c r="M85" s="121">
        <f t="shared" si="11"/>
        <v>1156171</v>
      </c>
      <c r="N85" s="121"/>
      <c r="O85" s="121">
        <f t="shared" si="12"/>
        <v>10663064315</v>
      </c>
      <c r="P85" s="121"/>
      <c r="Q85" s="121">
        <v>10795542</v>
      </c>
      <c r="R85" s="121"/>
      <c r="S85" s="121">
        <v>8890</v>
      </c>
      <c r="T85" s="121"/>
      <c r="U85" s="121">
        <v>102988200380</v>
      </c>
      <c r="V85" s="121"/>
      <c r="W85" s="3">
        <v>95401332791</v>
      </c>
      <c r="X85" s="218"/>
      <c r="Y85" s="122">
        <f>W85/درآمدها!$J$6</f>
        <v>5.0023228863951327E-3</v>
      </c>
      <c r="AC85" s="177" t="s">
        <v>250</v>
      </c>
      <c r="AD85" s="177">
        <v>48225903</v>
      </c>
      <c r="AE85" s="177">
        <v>104031703570</v>
      </c>
      <c r="AF85" s="177">
        <v>109444643118.99998</v>
      </c>
      <c r="AG85" s="30">
        <f t="shared" si="13"/>
        <v>104031703570</v>
      </c>
      <c r="AH85" s="30">
        <f t="shared" si="14"/>
        <v>109444643119</v>
      </c>
      <c r="AI85" s="176">
        <f t="shared" si="15"/>
        <v>0</v>
      </c>
      <c r="AJ85" s="176">
        <f t="shared" si="16"/>
        <v>0</v>
      </c>
    </row>
    <row r="86" spans="1:36" s="30" customFormat="1">
      <c r="A86" s="219" t="s">
        <v>241</v>
      </c>
      <c r="B86" s="24"/>
      <c r="C86" s="129">
        <v>10302284</v>
      </c>
      <c r="D86" s="129"/>
      <c r="E86" s="129">
        <v>93180021508</v>
      </c>
      <c r="F86" s="129"/>
      <c r="G86" s="130">
        <v>123506284050</v>
      </c>
      <c r="H86" s="121"/>
      <c r="I86" s="121">
        <f t="shared" si="17"/>
        <v>0</v>
      </c>
      <c r="J86" s="121"/>
      <c r="K86" s="121">
        <f t="shared" si="10"/>
        <v>0</v>
      </c>
      <c r="L86" s="121"/>
      <c r="M86" s="121">
        <f t="shared" si="11"/>
        <v>564634</v>
      </c>
      <c r="N86" s="121"/>
      <c r="O86" s="121">
        <f t="shared" si="12"/>
        <v>5842057716</v>
      </c>
      <c r="P86" s="121"/>
      <c r="Q86" s="121">
        <v>9737650</v>
      </c>
      <c r="R86" s="121"/>
      <c r="S86" s="121">
        <v>10200</v>
      </c>
      <c r="T86" s="121"/>
      <c r="U86" s="121">
        <v>88073133728</v>
      </c>
      <c r="V86" s="121"/>
      <c r="W86" s="3">
        <v>98733052026</v>
      </c>
      <c r="X86" s="218"/>
      <c r="Y86" s="122">
        <f>W86/درآمدها!$J$6</f>
        <v>5.177019978067794E-3</v>
      </c>
      <c r="AC86" s="177" t="s">
        <v>163</v>
      </c>
      <c r="AD86" s="177">
        <v>33139842</v>
      </c>
      <c r="AE86" s="177">
        <v>83177093439</v>
      </c>
      <c r="AF86" s="177">
        <v>47766856916</v>
      </c>
      <c r="AG86" s="30">
        <f t="shared" si="13"/>
        <v>83177093439</v>
      </c>
      <c r="AH86" s="30">
        <f t="shared" si="14"/>
        <v>47766856916</v>
      </c>
      <c r="AI86" s="176">
        <f t="shared" si="15"/>
        <v>0</v>
      </c>
      <c r="AJ86" s="176">
        <f t="shared" si="16"/>
        <v>0</v>
      </c>
    </row>
    <row r="87" spans="1:36" s="30" customFormat="1">
      <c r="A87" s="219" t="s">
        <v>501</v>
      </c>
      <c r="B87" s="24"/>
      <c r="C87" s="129">
        <v>557938</v>
      </c>
      <c r="D87" s="129"/>
      <c r="E87" s="129">
        <v>25130007345</v>
      </c>
      <c r="F87" s="129"/>
      <c r="G87" s="130">
        <v>26316636863</v>
      </c>
      <c r="H87" s="121"/>
      <c r="I87" s="121">
        <f t="shared" si="17"/>
        <v>0</v>
      </c>
      <c r="J87" s="121"/>
      <c r="K87" s="121">
        <f t="shared" si="10"/>
        <v>0</v>
      </c>
      <c r="L87" s="121"/>
      <c r="M87" s="121">
        <f t="shared" si="11"/>
        <v>29007</v>
      </c>
      <c r="N87" s="121"/>
      <c r="O87" s="121">
        <f t="shared" si="12"/>
        <v>1563333753</v>
      </c>
      <c r="P87" s="121"/>
      <c r="Q87" s="121">
        <v>528931</v>
      </c>
      <c r="R87" s="121"/>
      <c r="S87" s="121">
        <v>52300</v>
      </c>
      <c r="T87" s="121"/>
      <c r="U87" s="121">
        <v>23823507120</v>
      </c>
      <c r="V87" s="121"/>
      <c r="W87" s="3">
        <v>27498495911</v>
      </c>
      <c r="X87" s="218"/>
      <c r="Y87" s="122">
        <f>W87/درآمدها!$J$6</f>
        <v>1.4418703744777778E-3</v>
      </c>
      <c r="AC87" s="177" t="s">
        <v>428</v>
      </c>
      <c r="AD87" s="177">
        <v>9656528</v>
      </c>
      <c r="AE87" s="177">
        <v>55321711887.000008</v>
      </c>
      <c r="AF87" s="177">
        <v>48571302595.000008</v>
      </c>
      <c r="AG87" s="30">
        <f t="shared" si="13"/>
        <v>55321711887</v>
      </c>
      <c r="AH87" s="30">
        <f t="shared" si="14"/>
        <v>48571302595</v>
      </c>
      <c r="AI87" s="176">
        <f t="shared" si="15"/>
        <v>0</v>
      </c>
      <c r="AJ87" s="176">
        <f t="shared" si="16"/>
        <v>0</v>
      </c>
    </row>
    <row r="88" spans="1:36" s="30" customFormat="1">
      <c r="A88" s="219" t="s">
        <v>487</v>
      </c>
      <c r="B88" s="24"/>
      <c r="C88" s="129">
        <v>683730</v>
      </c>
      <c r="D88" s="129"/>
      <c r="E88" s="129">
        <v>34646801870</v>
      </c>
      <c r="F88" s="129"/>
      <c r="G88" s="130">
        <v>34377294176</v>
      </c>
      <c r="H88" s="121"/>
      <c r="I88" s="121">
        <f t="shared" si="17"/>
        <v>0</v>
      </c>
      <c r="J88" s="121"/>
      <c r="K88" s="121">
        <f t="shared" si="10"/>
        <v>0</v>
      </c>
      <c r="L88" s="121"/>
      <c r="M88" s="121">
        <f t="shared" si="11"/>
        <v>42897</v>
      </c>
      <c r="N88" s="121"/>
      <c r="O88" s="121">
        <f t="shared" si="12"/>
        <v>2099058690</v>
      </c>
      <c r="P88" s="121"/>
      <c r="Q88" s="121">
        <v>640833</v>
      </c>
      <c r="R88" s="121"/>
      <c r="S88" s="121">
        <v>44340</v>
      </c>
      <c r="T88" s="121"/>
      <c r="U88" s="121">
        <v>32473072679</v>
      </c>
      <c r="V88" s="121"/>
      <c r="W88" s="3">
        <v>28245468737</v>
      </c>
      <c r="X88" s="218"/>
      <c r="Y88" s="122">
        <f>W88/درآمدها!$J$6</f>
        <v>1.4810375344502802E-3</v>
      </c>
      <c r="AC88" s="177" t="s">
        <v>129</v>
      </c>
      <c r="AD88" s="177">
        <v>7739853</v>
      </c>
      <c r="AE88" s="177">
        <v>27979957607</v>
      </c>
      <c r="AF88" s="177">
        <v>53164164045.999992</v>
      </c>
      <c r="AG88" s="30">
        <f t="shared" si="13"/>
        <v>27979957607</v>
      </c>
      <c r="AH88" s="30">
        <f t="shared" si="14"/>
        <v>53164164046</v>
      </c>
      <c r="AI88" s="176">
        <f t="shared" si="15"/>
        <v>0</v>
      </c>
      <c r="AJ88" s="176">
        <f t="shared" si="16"/>
        <v>0</v>
      </c>
    </row>
    <row r="89" spans="1:36" s="30" customFormat="1">
      <c r="A89" s="219" t="s">
        <v>490</v>
      </c>
      <c r="B89" s="24"/>
      <c r="C89" s="129">
        <v>1853436</v>
      </c>
      <c r="D89" s="129"/>
      <c r="E89" s="129">
        <v>112260460580</v>
      </c>
      <c r="F89" s="129"/>
      <c r="G89" s="130">
        <v>115058383087</v>
      </c>
      <c r="H89" s="121"/>
      <c r="I89" s="121">
        <f t="shared" si="17"/>
        <v>326908</v>
      </c>
      <c r="J89" s="121"/>
      <c r="K89" s="121">
        <f t="shared" si="10"/>
        <v>20980674621</v>
      </c>
      <c r="L89" s="121"/>
      <c r="M89" s="121">
        <f t="shared" si="11"/>
        <v>129054</v>
      </c>
      <c r="N89" s="121"/>
      <c r="O89" s="121">
        <f t="shared" si="12"/>
        <v>7969280438</v>
      </c>
      <c r="P89" s="121"/>
      <c r="Q89" s="121">
        <v>2051290</v>
      </c>
      <c r="R89" s="121"/>
      <c r="S89" s="121">
        <v>59800</v>
      </c>
      <c r="T89" s="121"/>
      <c r="U89" s="121">
        <v>125354626713</v>
      </c>
      <c r="V89" s="121"/>
      <c r="W89" s="3">
        <v>121937272508</v>
      </c>
      <c r="X89" s="218"/>
      <c r="Y89" s="122">
        <f>W89/درآمدها!$J$6</f>
        <v>6.3937220909445393E-3</v>
      </c>
      <c r="AC89" s="177" t="s">
        <v>251</v>
      </c>
      <c r="AD89" s="177">
        <v>23467072</v>
      </c>
      <c r="AE89" s="177">
        <v>62485102340</v>
      </c>
      <c r="AF89" s="177">
        <v>51250392103</v>
      </c>
      <c r="AG89" s="30">
        <f t="shared" si="13"/>
        <v>62485102340</v>
      </c>
      <c r="AH89" s="30">
        <f t="shared" si="14"/>
        <v>51250392103</v>
      </c>
      <c r="AI89" s="176">
        <f t="shared" si="15"/>
        <v>0</v>
      </c>
      <c r="AJ89" s="176">
        <f t="shared" si="16"/>
        <v>0</v>
      </c>
    </row>
    <row r="90" spans="1:36" s="30" customFormat="1">
      <c r="A90" s="219" t="s">
        <v>464</v>
      </c>
      <c r="B90" s="24"/>
      <c r="C90" s="129">
        <v>1637349</v>
      </c>
      <c r="D90" s="129"/>
      <c r="E90" s="129">
        <v>24404307970</v>
      </c>
      <c r="F90" s="129"/>
      <c r="G90" s="130">
        <v>27490278408</v>
      </c>
      <c r="H90" s="121"/>
      <c r="I90" s="121">
        <f t="shared" si="17"/>
        <v>0</v>
      </c>
      <c r="J90" s="121"/>
      <c r="K90" s="121">
        <f t="shared" si="10"/>
        <v>0</v>
      </c>
      <c r="L90" s="121"/>
      <c r="M90" s="121">
        <f t="shared" si="11"/>
        <v>141952</v>
      </c>
      <c r="N90" s="121"/>
      <c r="O90" s="121">
        <f t="shared" si="12"/>
        <v>2166511436</v>
      </c>
      <c r="P90" s="121"/>
      <c r="Q90" s="121">
        <v>1495397</v>
      </c>
      <c r="R90" s="121"/>
      <c r="S90" s="121">
        <v>14330</v>
      </c>
      <c r="T90" s="121"/>
      <c r="U90" s="133">
        <v>22288546257</v>
      </c>
      <c r="V90" s="121"/>
      <c r="W90" s="135">
        <v>21301536230</v>
      </c>
      <c r="X90" s="218"/>
      <c r="Y90" s="122">
        <f>W90/درآمدها!$J$6</f>
        <v>1.1169357815172631E-3</v>
      </c>
      <c r="AC90" s="177" t="s">
        <v>82</v>
      </c>
      <c r="AD90" s="177">
        <v>6038466</v>
      </c>
      <c r="AE90" s="177">
        <v>54793884374</v>
      </c>
      <c r="AF90" s="177">
        <v>84875874982</v>
      </c>
      <c r="AG90" s="30">
        <f t="shared" si="13"/>
        <v>54793884374</v>
      </c>
      <c r="AH90" s="30">
        <f t="shared" si="14"/>
        <v>84875874982</v>
      </c>
      <c r="AI90" s="176">
        <f t="shared" si="15"/>
        <v>0</v>
      </c>
      <c r="AJ90" s="176">
        <f t="shared" si="16"/>
        <v>0</v>
      </c>
    </row>
    <row r="91" spans="1:36" s="30" customFormat="1">
      <c r="A91" s="219" t="s">
        <v>479</v>
      </c>
      <c r="B91" s="24"/>
      <c r="C91" s="129">
        <v>18968440</v>
      </c>
      <c r="D91" s="129"/>
      <c r="E91" s="129">
        <v>51476742688</v>
      </c>
      <c r="F91" s="129"/>
      <c r="G91" s="130">
        <v>54058941503</v>
      </c>
      <c r="H91" s="121"/>
      <c r="I91" s="121">
        <f t="shared" si="17"/>
        <v>0</v>
      </c>
      <c r="J91" s="121"/>
      <c r="K91" s="121">
        <f t="shared" si="10"/>
        <v>0</v>
      </c>
      <c r="L91" s="121"/>
      <c r="M91" s="121">
        <f t="shared" si="11"/>
        <v>4669501</v>
      </c>
      <c r="N91" s="121"/>
      <c r="O91" s="121">
        <f t="shared" si="12"/>
        <v>13452969605</v>
      </c>
      <c r="P91" s="121"/>
      <c r="Q91" s="121">
        <v>14298939</v>
      </c>
      <c r="R91" s="121"/>
      <c r="S91" s="121">
        <v>3001</v>
      </c>
      <c r="T91" s="121"/>
      <c r="U91" s="121">
        <v>38804604048</v>
      </c>
      <c r="V91" s="121"/>
      <c r="W91" s="3">
        <v>42655794803</v>
      </c>
      <c r="X91" s="218"/>
      <c r="Y91" s="122">
        <f>W91/درآمدها!$J$6</f>
        <v>2.2366360336692399E-3</v>
      </c>
      <c r="AC91" s="177" t="s">
        <v>338</v>
      </c>
      <c r="AD91" s="177">
        <v>11407916</v>
      </c>
      <c r="AE91" s="177">
        <v>22193228727</v>
      </c>
      <c r="AF91" s="177">
        <v>19516206950</v>
      </c>
      <c r="AG91" s="30">
        <f t="shared" si="13"/>
        <v>22193228727</v>
      </c>
      <c r="AH91" s="30">
        <f t="shared" si="14"/>
        <v>19516206950</v>
      </c>
      <c r="AI91" s="176">
        <f t="shared" si="15"/>
        <v>0</v>
      </c>
      <c r="AJ91" s="176">
        <f t="shared" si="16"/>
        <v>0</v>
      </c>
    </row>
    <row r="92" spans="1:36" s="30" customFormat="1">
      <c r="A92" s="24" t="s">
        <v>449</v>
      </c>
      <c r="B92" s="24"/>
      <c r="C92" s="129">
        <v>27914815</v>
      </c>
      <c r="D92" s="129"/>
      <c r="E92" s="129">
        <v>89806489332</v>
      </c>
      <c r="F92" s="129"/>
      <c r="G92" s="130">
        <v>103474983784</v>
      </c>
      <c r="H92" s="121"/>
      <c r="I92" s="121">
        <f t="shared" si="17"/>
        <v>7081872</v>
      </c>
      <c r="J92" s="121"/>
      <c r="K92" s="121">
        <f t="shared" si="10"/>
        <v>26134544895</v>
      </c>
      <c r="L92" s="121"/>
      <c r="M92" s="121">
        <f t="shared" si="11"/>
        <v>3554847</v>
      </c>
      <c r="N92" s="121"/>
      <c r="O92" s="121">
        <f t="shared" si="12"/>
        <v>11783566143</v>
      </c>
      <c r="P92" s="121"/>
      <c r="Q92" s="121">
        <v>31441840</v>
      </c>
      <c r="R92" s="121"/>
      <c r="S92" s="121">
        <v>3358</v>
      </c>
      <c r="T92" s="121"/>
      <c r="U92" s="121">
        <v>104207278359</v>
      </c>
      <c r="V92" s="121"/>
      <c r="W92" s="3">
        <v>104953487617</v>
      </c>
      <c r="X92" s="218"/>
      <c r="Y92" s="122">
        <f>W92/درآمدها!$J$6</f>
        <v>5.5031855190500641E-3</v>
      </c>
      <c r="AC92" s="177" t="s">
        <v>456</v>
      </c>
      <c r="AD92" s="177">
        <v>23925450</v>
      </c>
      <c r="AE92" s="177">
        <v>42928409814</v>
      </c>
      <c r="AF92" s="177">
        <v>37054059789</v>
      </c>
      <c r="AG92" s="30">
        <f t="shared" si="13"/>
        <v>42928409814</v>
      </c>
      <c r="AH92" s="30">
        <f t="shared" si="14"/>
        <v>37054059789</v>
      </c>
      <c r="AI92" s="176">
        <f t="shared" si="15"/>
        <v>0</v>
      </c>
      <c r="AJ92" s="176">
        <f t="shared" si="16"/>
        <v>0</v>
      </c>
    </row>
    <row r="93" spans="1:36" s="30" customFormat="1">
      <c r="A93" s="24" t="s">
        <v>420</v>
      </c>
      <c r="B93" s="24"/>
      <c r="C93" s="129">
        <v>36562735</v>
      </c>
      <c r="D93" s="129"/>
      <c r="E93" s="129">
        <v>66773284557</v>
      </c>
      <c r="F93" s="129"/>
      <c r="G93" s="130">
        <v>67056869514</v>
      </c>
      <c r="H93" s="121"/>
      <c r="I93" s="121">
        <f t="shared" si="17"/>
        <v>0</v>
      </c>
      <c r="J93" s="121"/>
      <c r="K93" s="121">
        <f t="shared" si="10"/>
        <v>0</v>
      </c>
      <c r="L93" s="121"/>
      <c r="M93" s="121">
        <f t="shared" si="11"/>
        <v>4130913</v>
      </c>
      <c r="N93" s="121"/>
      <c r="O93" s="121">
        <f t="shared" si="12"/>
        <v>6858776677</v>
      </c>
      <c r="P93" s="121"/>
      <c r="Q93" s="121">
        <v>32431822</v>
      </c>
      <c r="R93" s="121"/>
      <c r="S93" s="121">
        <v>1600</v>
      </c>
      <c r="T93" s="121"/>
      <c r="U93" s="121">
        <v>59229138057</v>
      </c>
      <c r="V93" s="121"/>
      <c r="W93" s="3">
        <v>51582164258</v>
      </c>
      <c r="X93" s="218"/>
      <c r="Y93" s="122">
        <f>W93/درآمدها!$J$6</f>
        <v>2.7046859121231119E-3</v>
      </c>
      <c r="AC93" s="177" t="s">
        <v>291</v>
      </c>
      <c r="AD93" s="177">
        <v>54093989</v>
      </c>
      <c r="AE93" s="177">
        <v>61532730161</v>
      </c>
      <c r="AF93" s="177">
        <v>59063188395.535522</v>
      </c>
      <c r="AG93" s="30">
        <f t="shared" si="13"/>
        <v>61532730161</v>
      </c>
      <c r="AH93" s="30">
        <f t="shared" si="14"/>
        <v>59063188396</v>
      </c>
      <c r="AI93" s="176">
        <f t="shared" si="15"/>
        <v>0</v>
      </c>
      <c r="AJ93" s="176">
        <f t="shared" si="16"/>
        <v>0.4644775390625</v>
      </c>
    </row>
    <row r="94" spans="1:36" s="30" customFormat="1">
      <c r="A94" s="24" t="s">
        <v>421</v>
      </c>
      <c r="B94" s="24"/>
      <c r="C94" s="129">
        <v>1897752</v>
      </c>
      <c r="D94" s="129"/>
      <c r="E94" s="129">
        <v>48312444888</v>
      </c>
      <c r="F94" s="129"/>
      <c r="G94" s="130">
        <v>48746136109</v>
      </c>
      <c r="H94" s="121"/>
      <c r="I94" s="121">
        <f t="shared" si="17"/>
        <v>0</v>
      </c>
      <c r="J94" s="121"/>
      <c r="K94" s="121">
        <f t="shared" si="10"/>
        <v>0</v>
      </c>
      <c r="L94" s="121"/>
      <c r="M94" s="121">
        <f t="shared" si="11"/>
        <v>203793</v>
      </c>
      <c r="N94" s="121"/>
      <c r="O94" s="121">
        <f t="shared" si="12"/>
        <v>4701544879</v>
      </c>
      <c r="P94" s="121"/>
      <c r="Q94" s="121">
        <v>1693959</v>
      </c>
      <c r="R94" s="121"/>
      <c r="S94" s="121">
        <v>21910</v>
      </c>
      <c r="T94" s="121"/>
      <c r="U94" s="133">
        <v>43124339128</v>
      </c>
      <c r="V94" s="121"/>
      <c r="W94" s="135">
        <v>36893809575</v>
      </c>
      <c r="X94" s="218"/>
      <c r="Y94" s="122">
        <f>W94/درآمدها!$J$6</f>
        <v>1.934509116425436E-3</v>
      </c>
      <c r="AC94" s="177" t="s">
        <v>236</v>
      </c>
      <c r="AD94" s="177">
        <v>10958069</v>
      </c>
      <c r="AE94" s="177">
        <v>52536284857.999992</v>
      </c>
      <c r="AF94" s="177">
        <v>54137556395</v>
      </c>
      <c r="AG94" s="30">
        <f t="shared" si="13"/>
        <v>52536284858</v>
      </c>
      <c r="AH94" s="30">
        <f t="shared" si="14"/>
        <v>54137556395</v>
      </c>
      <c r="AI94" s="176">
        <f t="shared" si="15"/>
        <v>0</v>
      </c>
      <c r="AJ94" s="176">
        <f t="shared" si="16"/>
        <v>0</v>
      </c>
    </row>
    <row r="95" spans="1:36" s="30" customFormat="1">
      <c r="A95" s="24" t="s">
        <v>428</v>
      </c>
      <c r="B95" s="24"/>
      <c r="C95" s="129">
        <v>10115738</v>
      </c>
      <c r="D95" s="129"/>
      <c r="E95" s="129">
        <v>57952500439</v>
      </c>
      <c r="F95" s="129"/>
      <c r="G95" s="132">
        <v>56612742894</v>
      </c>
      <c r="H95" s="121"/>
      <c r="I95" s="121">
        <f t="shared" si="17"/>
        <v>0</v>
      </c>
      <c r="J95" s="121"/>
      <c r="K95" s="121">
        <f t="shared" si="10"/>
        <v>0</v>
      </c>
      <c r="L95" s="121"/>
      <c r="M95" s="121">
        <f t="shared" si="11"/>
        <v>459210</v>
      </c>
      <c r="N95" s="121"/>
      <c r="O95" s="121">
        <f t="shared" si="12"/>
        <v>2396094663</v>
      </c>
      <c r="P95" s="121"/>
      <c r="Q95" s="121">
        <v>9656528</v>
      </c>
      <c r="R95" s="121"/>
      <c r="S95" s="121">
        <v>5060</v>
      </c>
      <c r="T95" s="121"/>
      <c r="U95" s="121">
        <v>55321711887</v>
      </c>
      <c r="V95" s="121"/>
      <c r="W95" s="3">
        <v>48571302595</v>
      </c>
      <c r="X95" s="218"/>
      <c r="Y95" s="122">
        <f>W95/درآمدها!$J$6</f>
        <v>2.5468128325342758E-3</v>
      </c>
      <c r="AC95" s="177" t="s">
        <v>440</v>
      </c>
      <c r="AD95" s="177">
        <v>8819848</v>
      </c>
      <c r="AE95" s="177">
        <v>35660304041</v>
      </c>
      <c r="AF95" s="177">
        <v>49009597769</v>
      </c>
      <c r="AG95" s="30">
        <f t="shared" si="13"/>
        <v>35660304041</v>
      </c>
      <c r="AH95" s="30">
        <f t="shared" si="14"/>
        <v>49009597769</v>
      </c>
      <c r="AI95" s="176">
        <f t="shared" si="15"/>
        <v>0</v>
      </c>
      <c r="AJ95" s="176">
        <f t="shared" si="16"/>
        <v>0</v>
      </c>
    </row>
    <row r="96" spans="1:36" s="30" customFormat="1">
      <c r="A96" s="24" t="s">
        <v>405</v>
      </c>
      <c r="B96" s="24"/>
      <c r="C96" s="129">
        <v>782699</v>
      </c>
      <c r="D96" s="129"/>
      <c r="E96" s="129">
        <v>42352585718</v>
      </c>
      <c r="F96" s="129"/>
      <c r="G96" s="130">
        <v>49748001707</v>
      </c>
      <c r="H96" s="121"/>
      <c r="I96" s="121">
        <f t="shared" si="17"/>
        <v>0</v>
      </c>
      <c r="J96" s="121"/>
      <c r="K96" s="121">
        <f t="shared" si="10"/>
        <v>0</v>
      </c>
      <c r="L96" s="121"/>
      <c r="M96" s="121">
        <f t="shared" si="11"/>
        <v>69219</v>
      </c>
      <c r="N96" s="121"/>
      <c r="O96" s="121">
        <f t="shared" si="12"/>
        <v>4323401602</v>
      </c>
      <c r="P96" s="121"/>
      <c r="Q96" s="121">
        <v>713480</v>
      </c>
      <c r="R96" s="121"/>
      <c r="S96" s="121">
        <v>61300</v>
      </c>
      <c r="T96" s="121"/>
      <c r="U96" s="121">
        <v>38607079936</v>
      </c>
      <c r="V96" s="121"/>
      <c r="W96" s="3">
        <v>43476092876</v>
      </c>
      <c r="X96" s="218"/>
      <c r="Y96" s="122">
        <f>W96/درآمدها!$J$6</f>
        <v>2.2796479676138446E-3</v>
      </c>
      <c r="AC96" s="177" t="s">
        <v>176</v>
      </c>
      <c r="AD96" s="177">
        <v>6207188</v>
      </c>
      <c r="AE96" s="177">
        <v>45089644908.000008</v>
      </c>
      <c r="AF96" s="177">
        <v>39242823276</v>
      </c>
      <c r="AG96" s="30">
        <f t="shared" si="13"/>
        <v>45089644908</v>
      </c>
      <c r="AH96" s="30">
        <f t="shared" si="14"/>
        <v>39242823276</v>
      </c>
      <c r="AI96" s="176">
        <f t="shared" si="15"/>
        <v>0</v>
      </c>
      <c r="AJ96" s="176">
        <f t="shared" si="16"/>
        <v>0</v>
      </c>
    </row>
    <row r="97" spans="1:36" s="30" customFormat="1">
      <c r="A97" s="24" t="s">
        <v>271</v>
      </c>
      <c r="B97" s="24"/>
      <c r="C97" s="129">
        <v>1552952</v>
      </c>
      <c r="D97" s="129"/>
      <c r="E97" s="129">
        <v>29612317923</v>
      </c>
      <c r="F97" s="129"/>
      <c r="G97" s="130">
        <v>34610021599</v>
      </c>
      <c r="H97" s="121"/>
      <c r="I97" s="121">
        <f t="shared" si="17"/>
        <v>0</v>
      </c>
      <c r="J97" s="121"/>
      <c r="K97" s="121">
        <f t="shared" si="10"/>
        <v>0</v>
      </c>
      <c r="L97" s="121"/>
      <c r="M97" s="121">
        <f t="shared" si="11"/>
        <v>189865</v>
      </c>
      <c r="N97" s="121"/>
      <c r="O97" s="121">
        <f t="shared" si="12"/>
        <v>5210468326</v>
      </c>
      <c r="P97" s="121"/>
      <c r="Q97" s="121">
        <v>1363087</v>
      </c>
      <c r="R97" s="121"/>
      <c r="S97" s="121">
        <v>26090</v>
      </c>
      <c r="T97" s="121"/>
      <c r="U97" s="121">
        <v>25991895178</v>
      </c>
      <c r="V97" s="121"/>
      <c r="W97" s="3">
        <v>35351340340</v>
      </c>
      <c r="X97" s="218"/>
      <c r="Y97" s="122">
        <f>W97/درآمدها!$J$6</f>
        <v>1.8536304858018521E-3</v>
      </c>
      <c r="AC97" s="177" t="s">
        <v>501</v>
      </c>
      <c r="AD97" s="177">
        <v>528931</v>
      </c>
      <c r="AE97" s="177">
        <v>23823507120</v>
      </c>
      <c r="AF97" s="177">
        <v>27498495911</v>
      </c>
      <c r="AG97" s="30">
        <f t="shared" si="13"/>
        <v>23823507120</v>
      </c>
      <c r="AH97" s="30">
        <f t="shared" si="14"/>
        <v>27498495911</v>
      </c>
      <c r="AI97" s="176">
        <f t="shared" si="15"/>
        <v>0</v>
      </c>
      <c r="AJ97" s="176">
        <f t="shared" si="16"/>
        <v>0</v>
      </c>
    </row>
    <row r="98" spans="1:36" s="30" customFormat="1">
      <c r="A98" s="24" t="s">
        <v>185</v>
      </c>
      <c r="B98" s="24"/>
      <c r="C98" s="129">
        <v>5230331</v>
      </c>
      <c r="D98" s="129"/>
      <c r="E98" s="129">
        <v>38326389205</v>
      </c>
      <c r="F98" s="129"/>
      <c r="G98" s="130">
        <v>47312815831</v>
      </c>
      <c r="H98" s="121"/>
      <c r="I98" s="121">
        <f t="shared" si="17"/>
        <v>922146</v>
      </c>
      <c r="J98" s="121"/>
      <c r="K98" s="121">
        <f t="shared" si="10"/>
        <v>8826703959</v>
      </c>
      <c r="L98" s="121"/>
      <c r="M98" s="121">
        <f t="shared" si="11"/>
        <v>334061</v>
      </c>
      <c r="N98" s="121"/>
      <c r="O98" s="121">
        <f t="shared" si="12"/>
        <v>3210693744</v>
      </c>
      <c r="P98" s="121"/>
      <c r="Q98" s="121">
        <v>5818416</v>
      </c>
      <c r="R98" s="121"/>
      <c r="S98" s="121">
        <v>9490</v>
      </c>
      <c r="T98" s="121"/>
      <c r="U98" s="121">
        <v>44592821999</v>
      </c>
      <c r="V98" s="121"/>
      <c r="W98" s="3">
        <v>54888228073</v>
      </c>
      <c r="X98" s="218"/>
      <c r="Y98" s="122">
        <f>W98/درآمدها!$J$6</f>
        <v>2.8780377742180351E-3</v>
      </c>
      <c r="AC98" s="177" t="s">
        <v>184</v>
      </c>
      <c r="AD98" s="177">
        <v>25799384</v>
      </c>
      <c r="AE98" s="177">
        <v>54832681092</v>
      </c>
      <c r="AF98" s="177">
        <v>53599884324</v>
      </c>
      <c r="AG98" s="30">
        <f t="shared" si="13"/>
        <v>54832681092</v>
      </c>
      <c r="AH98" s="30">
        <f t="shared" si="14"/>
        <v>53599884324</v>
      </c>
      <c r="AI98" s="176">
        <f t="shared" si="15"/>
        <v>0</v>
      </c>
      <c r="AJ98" s="176">
        <f t="shared" si="16"/>
        <v>0</v>
      </c>
    </row>
    <row r="99" spans="1:36" s="30" customFormat="1">
      <c r="A99" s="219" t="s">
        <v>223</v>
      </c>
      <c r="B99" s="24"/>
      <c r="C99" s="129">
        <v>39619720</v>
      </c>
      <c r="D99" s="129"/>
      <c r="E99" s="129">
        <v>55045777940</v>
      </c>
      <c r="F99" s="129"/>
      <c r="G99" s="130">
        <v>66007554952</v>
      </c>
      <c r="H99" s="121"/>
      <c r="I99" s="121">
        <f t="shared" si="17"/>
        <v>0</v>
      </c>
      <c r="J99" s="121"/>
      <c r="K99" s="121">
        <f t="shared" si="10"/>
        <v>0</v>
      </c>
      <c r="L99" s="121"/>
      <c r="M99" s="121">
        <f t="shared" si="11"/>
        <v>4588578</v>
      </c>
      <c r="N99" s="121"/>
      <c r="O99" s="121">
        <f t="shared" si="12"/>
        <v>7697807537</v>
      </c>
      <c r="P99" s="121"/>
      <c r="Q99" s="121">
        <v>35031142</v>
      </c>
      <c r="R99" s="121"/>
      <c r="S99" s="121">
        <v>1715</v>
      </c>
      <c r="T99" s="121"/>
      <c r="U99" s="121">
        <v>48670623203</v>
      </c>
      <c r="V99" s="121"/>
      <c r="W99" s="3">
        <v>59720942002</v>
      </c>
      <c r="X99" s="218"/>
      <c r="Y99" s="122">
        <f>W99/درآمدها!$J$6</f>
        <v>3.1314387989542208E-3</v>
      </c>
      <c r="AC99" s="177" t="s">
        <v>519</v>
      </c>
      <c r="AD99" s="177">
        <v>900000</v>
      </c>
      <c r="AE99" s="177">
        <v>3062778480</v>
      </c>
      <c r="AF99" s="177">
        <v>3611681866</v>
      </c>
      <c r="AG99" s="30">
        <f t="shared" si="13"/>
        <v>3062778480</v>
      </c>
      <c r="AH99" s="30">
        <f t="shared" si="14"/>
        <v>3611681866</v>
      </c>
      <c r="AI99" s="176">
        <f t="shared" si="15"/>
        <v>0</v>
      </c>
      <c r="AJ99" s="176">
        <f t="shared" si="16"/>
        <v>0</v>
      </c>
    </row>
    <row r="100" spans="1:36" s="30" customFormat="1" ht="29.25" customHeight="1">
      <c r="A100" s="24" t="s">
        <v>206</v>
      </c>
      <c r="B100" s="216"/>
      <c r="C100" s="129">
        <v>21160487</v>
      </c>
      <c r="D100" s="129"/>
      <c r="E100" s="129">
        <v>65552608072</v>
      </c>
      <c r="F100" s="129"/>
      <c r="G100" s="130">
        <v>66069622387</v>
      </c>
      <c r="H100" s="121"/>
      <c r="I100" s="121">
        <f t="shared" si="17"/>
        <v>0</v>
      </c>
      <c r="J100" s="121"/>
      <c r="K100" s="121">
        <f t="shared" si="10"/>
        <v>0</v>
      </c>
      <c r="L100" s="121"/>
      <c r="M100" s="121">
        <f t="shared" si="11"/>
        <v>2531292</v>
      </c>
      <c r="N100" s="121"/>
      <c r="O100" s="121">
        <f t="shared" si="12"/>
        <v>7886460087</v>
      </c>
      <c r="P100" s="121"/>
      <c r="Q100" s="121">
        <v>18629195</v>
      </c>
      <c r="R100" s="121"/>
      <c r="S100" s="121">
        <v>2947</v>
      </c>
      <c r="T100" s="121"/>
      <c r="U100" s="121">
        <v>57710974163</v>
      </c>
      <c r="V100" s="121"/>
      <c r="W100" s="3">
        <v>54573581253</v>
      </c>
      <c r="X100" s="165"/>
      <c r="Y100" s="122">
        <f>W100/درآمدها!$J$6</f>
        <v>2.8615394199207676E-3</v>
      </c>
      <c r="AC100" s="177" t="s">
        <v>471</v>
      </c>
      <c r="AD100" s="177">
        <v>1000000</v>
      </c>
      <c r="AE100" s="177">
        <v>5805266400</v>
      </c>
      <c r="AF100" s="177">
        <v>6471265500</v>
      </c>
      <c r="AG100" s="30">
        <f t="shared" si="13"/>
        <v>5805266400</v>
      </c>
      <c r="AH100" s="30">
        <f t="shared" si="14"/>
        <v>6471265500</v>
      </c>
      <c r="AI100" s="176">
        <f t="shared" si="15"/>
        <v>0</v>
      </c>
      <c r="AJ100" s="176">
        <f t="shared" si="16"/>
        <v>0</v>
      </c>
    </row>
    <row r="101" spans="1:36" s="30" customFormat="1">
      <c r="A101" s="24" t="s">
        <v>171</v>
      </c>
      <c r="B101" s="24"/>
      <c r="C101" s="129">
        <v>17834420</v>
      </c>
      <c r="D101" s="129"/>
      <c r="E101" s="129">
        <v>81917110060</v>
      </c>
      <c r="F101" s="129"/>
      <c r="G101" s="130">
        <v>75238927277</v>
      </c>
      <c r="H101" s="121"/>
      <c r="I101" s="121">
        <f t="shared" si="17"/>
        <v>0</v>
      </c>
      <c r="J101" s="121"/>
      <c r="K101" s="121">
        <f t="shared" si="10"/>
        <v>0</v>
      </c>
      <c r="L101" s="121"/>
      <c r="M101" s="121">
        <f t="shared" si="11"/>
        <v>2335094</v>
      </c>
      <c r="N101" s="121"/>
      <c r="O101" s="121">
        <f t="shared" si="12"/>
        <v>9413745494</v>
      </c>
      <c r="P101" s="121"/>
      <c r="Q101" s="121">
        <v>15499326</v>
      </c>
      <c r="R101" s="121"/>
      <c r="S101" s="121">
        <v>4055</v>
      </c>
      <c r="T101" s="121"/>
      <c r="U101" s="121">
        <v>71191549476</v>
      </c>
      <c r="V101" s="121"/>
      <c r="W101" s="3">
        <v>62475810819</v>
      </c>
      <c r="X101" s="218"/>
      <c r="Y101" s="122">
        <f>W101/درآمدها!$J$6</f>
        <v>3.2758890170920059E-3</v>
      </c>
      <c r="AC101" s="177" t="s">
        <v>466</v>
      </c>
      <c r="AD101" s="177">
        <v>6637699</v>
      </c>
      <c r="AE101" s="177">
        <v>55733374415</v>
      </c>
      <c r="AF101" s="177">
        <v>56348668065.000008</v>
      </c>
      <c r="AG101" s="30">
        <f t="shared" si="13"/>
        <v>55733374415</v>
      </c>
      <c r="AH101" s="30">
        <f t="shared" si="14"/>
        <v>56348668065</v>
      </c>
      <c r="AI101" s="176">
        <f t="shared" si="15"/>
        <v>0</v>
      </c>
      <c r="AJ101" s="176">
        <f t="shared" si="16"/>
        <v>0</v>
      </c>
    </row>
    <row r="102" spans="1:36" s="30" customFormat="1">
      <c r="A102" s="219" t="s">
        <v>160</v>
      </c>
      <c r="B102" s="24"/>
      <c r="C102" s="129">
        <v>2628612</v>
      </c>
      <c r="D102" s="129"/>
      <c r="E102" s="129">
        <v>44985456875</v>
      </c>
      <c r="F102" s="129"/>
      <c r="G102" s="130">
        <v>39900078757</v>
      </c>
      <c r="H102" s="121"/>
      <c r="I102" s="121">
        <f t="shared" si="17"/>
        <v>0</v>
      </c>
      <c r="J102" s="121"/>
      <c r="K102" s="121">
        <f t="shared" si="10"/>
        <v>0</v>
      </c>
      <c r="L102" s="121"/>
      <c r="M102" s="121">
        <f t="shared" si="11"/>
        <v>1536146</v>
      </c>
      <c r="N102" s="121"/>
      <c r="O102" s="121">
        <f t="shared" si="12"/>
        <v>22691946196</v>
      </c>
      <c r="P102" s="121"/>
      <c r="Q102" s="121">
        <v>1092466</v>
      </c>
      <c r="R102" s="121"/>
      <c r="S102" s="121">
        <v>13930</v>
      </c>
      <c r="T102" s="121"/>
      <c r="U102" s="121">
        <v>18696210064</v>
      </c>
      <c r="V102" s="121"/>
      <c r="W102" s="3">
        <v>15127503977</v>
      </c>
      <c r="X102" s="218"/>
      <c r="Y102" s="122">
        <f>W102/درآمدها!$J$6</f>
        <v>7.9320337718928927E-4</v>
      </c>
      <c r="AC102" s="177" t="s">
        <v>218</v>
      </c>
      <c r="AD102" s="177">
        <v>4773549</v>
      </c>
      <c r="AE102" s="177">
        <v>49838160580</v>
      </c>
      <c r="AF102" s="177">
        <v>44034958440</v>
      </c>
      <c r="AG102" s="30">
        <f t="shared" si="13"/>
        <v>49838160580</v>
      </c>
      <c r="AH102" s="30">
        <f t="shared" si="14"/>
        <v>44034958440</v>
      </c>
      <c r="AI102" s="176">
        <f t="shared" si="15"/>
        <v>0</v>
      </c>
      <c r="AJ102" s="176">
        <f t="shared" si="16"/>
        <v>0</v>
      </c>
    </row>
    <row r="103" spans="1:36" s="30" customFormat="1">
      <c r="A103" s="24" t="s">
        <v>157</v>
      </c>
      <c r="B103" s="24">
        <v>0</v>
      </c>
      <c r="C103" s="129">
        <v>10387438</v>
      </c>
      <c r="D103" s="129"/>
      <c r="E103" s="129">
        <v>48419479587</v>
      </c>
      <c r="F103" s="129"/>
      <c r="G103" s="130">
        <v>58752850316</v>
      </c>
      <c r="H103" s="121">
        <v>30849198855</v>
      </c>
      <c r="I103" s="121">
        <f t="shared" si="17"/>
        <v>0</v>
      </c>
      <c r="J103" s="121"/>
      <c r="K103" s="121">
        <f t="shared" si="10"/>
        <v>0</v>
      </c>
      <c r="L103" s="121"/>
      <c r="M103" s="121">
        <f t="shared" si="11"/>
        <v>1457738</v>
      </c>
      <c r="N103" s="121"/>
      <c r="O103" s="121">
        <f t="shared" si="12"/>
        <v>7939846391</v>
      </c>
      <c r="P103" s="121"/>
      <c r="Q103" s="121">
        <v>8929700</v>
      </c>
      <c r="R103" s="121"/>
      <c r="S103" s="121">
        <v>5400</v>
      </c>
      <c r="T103" s="121"/>
      <c r="U103" s="121">
        <v>41624453197</v>
      </c>
      <c r="V103" s="121"/>
      <c r="W103" s="3">
        <v>47933468742</v>
      </c>
      <c r="X103" s="218"/>
      <c r="Y103" s="122">
        <f>W103/درآمدها!$J$6</f>
        <v>2.513368321988816E-3</v>
      </c>
      <c r="AC103" s="177" t="s">
        <v>449</v>
      </c>
      <c r="AD103" s="177">
        <v>31441840</v>
      </c>
      <c r="AE103" s="177">
        <v>104207278359</v>
      </c>
      <c r="AF103" s="177">
        <v>104953487617.00002</v>
      </c>
      <c r="AG103" s="30">
        <f t="shared" si="13"/>
        <v>104207278359</v>
      </c>
      <c r="AH103" s="30">
        <f t="shared" si="14"/>
        <v>104953487617</v>
      </c>
      <c r="AI103" s="176">
        <f t="shared" si="15"/>
        <v>0</v>
      </c>
      <c r="AJ103" s="176">
        <f t="shared" si="16"/>
        <v>0</v>
      </c>
    </row>
    <row r="104" spans="1:36" s="30" customFormat="1">
      <c r="A104" s="24" t="s">
        <v>321</v>
      </c>
      <c r="B104" s="24"/>
      <c r="C104" s="129">
        <v>32238840</v>
      </c>
      <c r="D104" s="129"/>
      <c r="E104" s="129">
        <v>57490523907</v>
      </c>
      <c r="F104" s="129"/>
      <c r="G104" s="130">
        <v>63645379541</v>
      </c>
      <c r="H104" s="121"/>
      <c r="I104" s="121">
        <f t="shared" si="17"/>
        <v>0</v>
      </c>
      <c r="J104" s="121"/>
      <c r="K104" s="121">
        <f t="shared" si="10"/>
        <v>0</v>
      </c>
      <c r="L104" s="121"/>
      <c r="M104" s="121">
        <f t="shared" si="11"/>
        <v>3634036</v>
      </c>
      <c r="N104" s="121"/>
      <c r="O104" s="121">
        <f t="shared" si="12"/>
        <v>6885070231</v>
      </c>
      <c r="P104" s="121"/>
      <c r="Q104" s="121">
        <v>28604804</v>
      </c>
      <c r="R104" s="121"/>
      <c r="S104" s="121">
        <v>1820</v>
      </c>
      <c r="T104" s="121"/>
      <c r="U104" s="121">
        <v>51010060169</v>
      </c>
      <c r="V104" s="121"/>
      <c r="W104" s="3">
        <v>51750981861</v>
      </c>
      <c r="X104" s="218"/>
      <c r="Y104" s="122">
        <f>W104/درآمدها!$J$6</f>
        <v>2.7135377817396854E-3</v>
      </c>
      <c r="AC104" s="177" t="s">
        <v>219</v>
      </c>
      <c r="AD104" s="177">
        <v>30577963</v>
      </c>
      <c r="AE104" s="177">
        <v>60909246198</v>
      </c>
      <c r="AF104" s="177">
        <v>60700860171</v>
      </c>
      <c r="AG104" s="30">
        <f t="shared" si="13"/>
        <v>60909246198</v>
      </c>
      <c r="AH104" s="30">
        <f t="shared" si="14"/>
        <v>60700860171</v>
      </c>
      <c r="AI104" s="176">
        <f t="shared" si="15"/>
        <v>0</v>
      </c>
      <c r="AJ104" s="176">
        <f t="shared" si="16"/>
        <v>0</v>
      </c>
    </row>
    <row r="105" spans="1:36" s="30" customFormat="1">
      <c r="A105" s="24" t="s">
        <v>150</v>
      </c>
      <c r="B105" s="24"/>
      <c r="C105" s="129">
        <v>2336994</v>
      </c>
      <c r="D105" s="129"/>
      <c r="E105" s="129">
        <v>69645795914</v>
      </c>
      <c r="F105" s="129"/>
      <c r="G105" s="130">
        <v>91878165433</v>
      </c>
      <c r="H105" s="121"/>
      <c r="I105" s="121">
        <f t="shared" si="17"/>
        <v>777146</v>
      </c>
      <c r="J105" s="121"/>
      <c r="K105" s="121">
        <f t="shared" si="10"/>
        <v>30056788231</v>
      </c>
      <c r="L105" s="121"/>
      <c r="M105" s="121">
        <f t="shared" si="11"/>
        <v>184296</v>
      </c>
      <c r="N105" s="121"/>
      <c r="O105" s="121">
        <f t="shared" si="12"/>
        <v>6959524999</v>
      </c>
      <c r="P105" s="121"/>
      <c r="Q105" s="121">
        <v>2929844</v>
      </c>
      <c r="R105" s="121"/>
      <c r="S105" s="121">
        <v>36880</v>
      </c>
      <c r="T105" s="121"/>
      <c r="U105" s="121">
        <v>93802146962</v>
      </c>
      <c r="V105" s="121"/>
      <c r="W105" s="3">
        <v>107409733476</v>
      </c>
      <c r="X105" s="218"/>
      <c r="Y105" s="122">
        <f>W105/درآمدها!$J$6</f>
        <v>5.6319775863685204E-3</v>
      </c>
      <c r="AC105" s="177" t="s">
        <v>292</v>
      </c>
      <c r="AD105" s="177">
        <v>2290724</v>
      </c>
      <c r="AE105" s="177">
        <v>42918430151.000008</v>
      </c>
      <c r="AF105" s="177">
        <v>33450513684.999996</v>
      </c>
      <c r="AG105" s="30">
        <f t="shared" si="13"/>
        <v>42918430151</v>
      </c>
      <c r="AH105" s="30">
        <f t="shared" si="14"/>
        <v>33450513685</v>
      </c>
      <c r="AI105" s="176">
        <f t="shared" si="15"/>
        <v>0</v>
      </c>
      <c r="AJ105" s="176">
        <f t="shared" si="16"/>
        <v>0</v>
      </c>
    </row>
    <row r="106" spans="1:36" s="30" customFormat="1">
      <c r="A106" s="219" t="s">
        <v>147</v>
      </c>
      <c r="B106" s="24"/>
      <c r="C106" s="129">
        <v>3370904</v>
      </c>
      <c r="D106" s="129"/>
      <c r="E106" s="129">
        <v>50962522793</v>
      </c>
      <c r="F106" s="129"/>
      <c r="G106" s="130">
        <v>52340232036</v>
      </c>
      <c r="H106" s="121"/>
      <c r="I106" s="121">
        <f t="shared" si="17"/>
        <v>0</v>
      </c>
      <c r="J106" s="121"/>
      <c r="K106" s="121">
        <f t="shared" si="10"/>
        <v>0</v>
      </c>
      <c r="L106" s="121"/>
      <c r="M106" s="121">
        <f t="shared" si="11"/>
        <v>379291</v>
      </c>
      <c r="N106" s="121"/>
      <c r="O106" s="121">
        <f t="shared" si="12"/>
        <v>6176185411</v>
      </c>
      <c r="P106" s="121"/>
      <c r="Q106" s="121">
        <v>2991613</v>
      </c>
      <c r="R106" s="121"/>
      <c r="S106" s="121">
        <v>15970</v>
      </c>
      <c r="T106" s="121"/>
      <c r="U106" s="121">
        <v>45228266868</v>
      </c>
      <c r="V106" s="121"/>
      <c r="W106" s="3">
        <v>47491792059</v>
      </c>
      <c r="X106" s="218"/>
      <c r="Y106" s="122">
        <f>W106/درآمدها!$J$6</f>
        <v>2.4902092180735884E-3</v>
      </c>
      <c r="AC106" s="177" t="s">
        <v>206</v>
      </c>
      <c r="AD106" s="177">
        <v>18629195</v>
      </c>
      <c r="AE106" s="177">
        <v>57710974162.999992</v>
      </c>
      <c r="AF106" s="177">
        <v>54573581253</v>
      </c>
      <c r="AG106" s="30">
        <f t="shared" si="13"/>
        <v>57710974163</v>
      </c>
      <c r="AH106" s="30">
        <f t="shared" si="14"/>
        <v>54573581253</v>
      </c>
      <c r="AI106" s="176">
        <f t="shared" si="15"/>
        <v>0</v>
      </c>
      <c r="AJ106" s="176">
        <f t="shared" si="16"/>
        <v>0</v>
      </c>
    </row>
    <row r="107" spans="1:36" s="30" customFormat="1">
      <c r="A107" s="24" t="s">
        <v>330</v>
      </c>
      <c r="B107" s="24"/>
      <c r="C107" s="129">
        <v>11011966</v>
      </c>
      <c r="D107" s="129"/>
      <c r="E107" s="129">
        <v>24804364310</v>
      </c>
      <c r="F107" s="129"/>
      <c r="G107" s="130">
        <v>24870322595</v>
      </c>
      <c r="H107" s="121"/>
      <c r="I107" s="121">
        <f t="shared" si="17"/>
        <v>0</v>
      </c>
      <c r="J107" s="121"/>
      <c r="K107" s="121">
        <f t="shared" si="10"/>
        <v>0</v>
      </c>
      <c r="L107" s="121"/>
      <c r="M107" s="121">
        <f t="shared" ref="M107:M138" si="18">IFERROR(VLOOKUP(A107,$AF$347:$AH$658,2,0),0)</f>
        <v>1241536</v>
      </c>
      <c r="N107" s="121"/>
      <c r="O107" s="121">
        <f t="shared" si="12"/>
        <v>2710489049</v>
      </c>
      <c r="P107" s="121"/>
      <c r="Q107" s="121">
        <v>9770430</v>
      </c>
      <c r="R107" s="121"/>
      <c r="S107" s="121">
        <v>2138</v>
      </c>
      <c r="T107" s="121"/>
      <c r="U107" s="121">
        <v>22007814517</v>
      </c>
      <c r="V107" s="121"/>
      <c r="W107" s="3">
        <v>20764888726</v>
      </c>
      <c r="X107" s="218"/>
      <c r="Y107" s="122">
        <f>W107/درآمدها!$J$6</f>
        <v>1.0887969283938268E-3</v>
      </c>
      <c r="AC107" s="177" t="s">
        <v>111</v>
      </c>
      <c r="AD107" s="177">
        <v>2055055</v>
      </c>
      <c r="AE107" s="177">
        <v>35377515271</v>
      </c>
      <c r="AF107" s="177">
        <v>45963617014.000008</v>
      </c>
      <c r="AG107" s="30">
        <f t="shared" si="13"/>
        <v>35377515271</v>
      </c>
      <c r="AH107" s="30">
        <f t="shared" si="14"/>
        <v>45963617014</v>
      </c>
      <c r="AI107" s="176">
        <f t="shared" si="15"/>
        <v>0</v>
      </c>
      <c r="AJ107" s="176">
        <f t="shared" si="16"/>
        <v>0</v>
      </c>
    </row>
    <row r="108" spans="1:36" s="30" customFormat="1">
      <c r="A108" s="219" t="s">
        <v>299</v>
      </c>
      <c r="B108" s="24"/>
      <c r="C108" s="129">
        <v>974318</v>
      </c>
      <c r="D108" s="129"/>
      <c r="E108" s="129">
        <v>25536990350</v>
      </c>
      <c r="F108" s="129"/>
      <c r="G108" s="130">
        <v>22024163176</v>
      </c>
      <c r="H108" s="121"/>
      <c r="I108" s="121">
        <f t="shared" si="17"/>
        <v>0</v>
      </c>
      <c r="J108" s="121"/>
      <c r="K108" s="121">
        <f t="shared" si="10"/>
        <v>0</v>
      </c>
      <c r="L108" s="121"/>
      <c r="M108" s="121">
        <f t="shared" si="18"/>
        <v>136953</v>
      </c>
      <c r="N108" s="121"/>
      <c r="O108" s="121">
        <f t="shared" si="12"/>
        <v>3447031100</v>
      </c>
      <c r="P108" s="121"/>
      <c r="Q108" s="121">
        <v>837365</v>
      </c>
      <c r="R108" s="121"/>
      <c r="S108" s="121">
        <v>28600</v>
      </c>
      <c r="T108" s="121"/>
      <c r="U108" s="121">
        <v>21947435976</v>
      </c>
      <c r="V108" s="121"/>
      <c r="W108" s="3">
        <v>23806144601</v>
      </c>
      <c r="X108" s="218"/>
      <c r="Y108" s="122">
        <f>W108/درآمدها!$J$6</f>
        <v>1.2482637138340755E-3</v>
      </c>
      <c r="AC108" s="177" t="s">
        <v>122</v>
      </c>
      <c r="AD108" s="177">
        <v>9960678</v>
      </c>
      <c r="AE108" s="177">
        <v>53318882850</v>
      </c>
      <c r="AF108" s="177">
        <v>50794243389</v>
      </c>
      <c r="AG108" s="30">
        <f t="shared" si="13"/>
        <v>53318882850</v>
      </c>
      <c r="AH108" s="30">
        <f t="shared" si="14"/>
        <v>50794243389</v>
      </c>
      <c r="AI108" s="176">
        <f t="shared" si="15"/>
        <v>0</v>
      </c>
      <c r="AJ108" s="176">
        <f t="shared" si="16"/>
        <v>0</v>
      </c>
    </row>
    <row r="109" spans="1:36" s="30" customFormat="1">
      <c r="A109" s="219" t="s">
        <v>227</v>
      </c>
      <c r="B109" s="24"/>
      <c r="C109" s="129">
        <v>2176297</v>
      </c>
      <c r="D109" s="129"/>
      <c r="E109" s="129">
        <v>36225893976</v>
      </c>
      <c r="F109" s="129"/>
      <c r="G109" s="130">
        <v>36474047835</v>
      </c>
      <c r="H109" s="121"/>
      <c r="I109" s="121">
        <f t="shared" si="17"/>
        <v>0</v>
      </c>
      <c r="J109" s="121"/>
      <c r="K109" s="121">
        <f t="shared" si="10"/>
        <v>0</v>
      </c>
      <c r="L109" s="121"/>
      <c r="M109" s="121">
        <f t="shared" si="18"/>
        <v>242277</v>
      </c>
      <c r="N109" s="121"/>
      <c r="O109" s="121">
        <f t="shared" si="12"/>
        <v>3773923816</v>
      </c>
      <c r="P109" s="121"/>
      <c r="Q109" s="121">
        <v>1934020</v>
      </c>
      <c r="R109" s="121"/>
      <c r="S109" s="121">
        <v>14480</v>
      </c>
      <c r="T109" s="121"/>
      <c r="U109" s="121">
        <v>32193034070</v>
      </c>
      <c r="V109" s="121"/>
      <c r="W109" s="3">
        <v>27837982175</v>
      </c>
      <c r="X109" s="218"/>
      <c r="Y109" s="122">
        <f>W109/درآمدها!$J$6</f>
        <v>1.4596711730446525E-3</v>
      </c>
      <c r="AC109" s="177" t="s">
        <v>293</v>
      </c>
      <c r="AD109" s="177">
        <v>2194344</v>
      </c>
      <c r="AE109" s="177">
        <v>73146943477</v>
      </c>
      <c r="AF109" s="177">
        <v>57258800901</v>
      </c>
      <c r="AG109" s="30">
        <f t="shared" si="13"/>
        <v>73146943477</v>
      </c>
      <c r="AH109" s="30">
        <f t="shared" si="14"/>
        <v>57258800901</v>
      </c>
      <c r="AI109" s="176">
        <f t="shared" si="15"/>
        <v>0</v>
      </c>
      <c r="AJ109" s="176">
        <f t="shared" si="16"/>
        <v>0</v>
      </c>
    </row>
    <row r="110" spans="1:36" s="30" customFormat="1">
      <c r="A110" s="219" t="s">
        <v>143</v>
      </c>
      <c r="B110" s="24"/>
      <c r="C110" s="129">
        <v>90077538</v>
      </c>
      <c r="D110" s="129"/>
      <c r="E110" s="129">
        <v>94846948184</v>
      </c>
      <c r="F110" s="129"/>
      <c r="G110" s="130">
        <v>79512920068</v>
      </c>
      <c r="H110" s="121"/>
      <c r="I110" s="121">
        <f t="shared" si="17"/>
        <v>0</v>
      </c>
      <c r="J110" s="121"/>
      <c r="K110" s="121">
        <f t="shared" si="10"/>
        <v>0</v>
      </c>
      <c r="L110" s="121"/>
      <c r="M110" s="121">
        <f t="shared" si="18"/>
        <v>9593858</v>
      </c>
      <c r="N110" s="121"/>
      <c r="O110" s="121">
        <f t="shared" si="12"/>
        <v>7721958707</v>
      </c>
      <c r="P110" s="121"/>
      <c r="Q110" s="121">
        <v>80483680</v>
      </c>
      <c r="R110" s="121"/>
      <c r="S110" s="121">
        <v>783</v>
      </c>
      <c r="T110" s="121"/>
      <c r="U110" s="121">
        <v>84745116221</v>
      </c>
      <c r="V110" s="121"/>
      <c r="W110" s="3">
        <v>62643760050</v>
      </c>
      <c r="X110" s="218"/>
      <c r="Y110" s="122">
        <f>W110/درآمدها!$J$6</f>
        <v>3.2846953540414513E-3</v>
      </c>
      <c r="AC110" s="177" t="s">
        <v>431</v>
      </c>
      <c r="AD110" s="177">
        <v>1710735</v>
      </c>
      <c r="AE110" s="177">
        <v>72519266395</v>
      </c>
      <c r="AF110" s="177">
        <v>64298027156.999992</v>
      </c>
      <c r="AG110" s="30">
        <f t="shared" si="13"/>
        <v>72519266395</v>
      </c>
      <c r="AH110" s="30">
        <f t="shared" si="14"/>
        <v>64298027157</v>
      </c>
      <c r="AI110" s="176">
        <f t="shared" si="15"/>
        <v>0</v>
      </c>
      <c r="AJ110" s="176">
        <f t="shared" si="16"/>
        <v>0</v>
      </c>
    </row>
    <row r="111" spans="1:36" s="30" customFormat="1" ht="32.25" customHeight="1">
      <c r="A111" s="219" t="s">
        <v>137</v>
      </c>
      <c r="B111" s="24"/>
      <c r="C111" s="129">
        <v>7942330</v>
      </c>
      <c r="D111" s="129"/>
      <c r="E111" s="129">
        <v>82391601302</v>
      </c>
      <c r="F111" s="129"/>
      <c r="G111" s="130">
        <v>80134992340</v>
      </c>
      <c r="H111" s="121"/>
      <c r="I111" s="121">
        <f t="shared" si="17"/>
        <v>0</v>
      </c>
      <c r="J111" s="121"/>
      <c r="K111" s="121">
        <f t="shared" si="10"/>
        <v>0</v>
      </c>
      <c r="L111" s="121"/>
      <c r="M111" s="121">
        <f t="shared" si="18"/>
        <v>1118129</v>
      </c>
      <c r="N111" s="121"/>
      <c r="O111" s="121">
        <f t="shared" si="12"/>
        <v>10073281764</v>
      </c>
      <c r="P111" s="121"/>
      <c r="Q111" s="121">
        <v>6824201</v>
      </c>
      <c r="R111" s="121"/>
      <c r="S111" s="121">
        <v>8480</v>
      </c>
      <c r="T111" s="121"/>
      <c r="U111" s="121">
        <v>70792430936</v>
      </c>
      <c r="V111" s="121"/>
      <c r="W111" s="3">
        <v>57524902598</v>
      </c>
      <c r="X111" s="218"/>
      <c r="Y111" s="122">
        <f>W111/درآمدها!$J$6</f>
        <v>3.0162905316431054E-3</v>
      </c>
      <c r="AC111" s="177" t="s">
        <v>260</v>
      </c>
      <c r="AD111" s="177">
        <v>12980758</v>
      </c>
      <c r="AE111" s="177">
        <v>67416318013</v>
      </c>
      <c r="AF111" s="177">
        <v>55756120682</v>
      </c>
      <c r="AG111" s="30">
        <f t="shared" si="13"/>
        <v>67416318013</v>
      </c>
      <c r="AH111" s="30">
        <f t="shared" si="14"/>
        <v>55756120682</v>
      </c>
      <c r="AI111" s="176">
        <f t="shared" si="15"/>
        <v>0</v>
      </c>
      <c r="AJ111" s="176">
        <f t="shared" si="16"/>
        <v>0</v>
      </c>
    </row>
    <row r="112" spans="1:36" s="30" customFormat="1">
      <c r="A112" s="219" t="s">
        <v>235</v>
      </c>
      <c r="B112" s="24"/>
      <c r="C112" s="129">
        <v>15769211</v>
      </c>
      <c r="D112" s="129"/>
      <c r="E112" s="129">
        <v>266786861719</v>
      </c>
      <c r="F112" s="129"/>
      <c r="G112" s="130">
        <v>293599945968</v>
      </c>
      <c r="H112" s="121"/>
      <c r="I112" s="121">
        <f t="shared" si="17"/>
        <v>0</v>
      </c>
      <c r="J112" s="121"/>
      <c r="K112" s="121">
        <f t="shared" si="10"/>
        <v>0</v>
      </c>
      <c r="L112" s="121"/>
      <c r="M112" s="121">
        <f t="shared" si="18"/>
        <v>746316</v>
      </c>
      <c r="N112" s="121"/>
      <c r="O112" s="121">
        <f t="shared" si="12"/>
        <v>14642701756</v>
      </c>
      <c r="P112" s="121"/>
      <c r="Q112" s="121">
        <v>15022895</v>
      </c>
      <c r="R112" s="121"/>
      <c r="S112" s="121">
        <v>19700</v>
      </c>
      <c r="T112" s="121"/>
      <c r="U112" s="121">
        <v>254160529083</v>
      </c>
      <c r="V112" s="121"/>
      <c r="W112" s="3">
        <v>294190122867</v>
      </c>
      <c r="X112" s="218"/>
      <c r="Y112" s="122">
        <f>W112/درآمدها!$J$6</f>
        <v>1.5425717246455717E-2</v>
      </c>
      <c r="AC112" s="177" t="s">
        <v>261</v>
      </c>
      <c r="AD112" s="177">
        <v>59385596</v>
      </c>
      <c r="AE112" s="177">
        <v>53803106653</v>
      </c>
      <c r="AF112" s="177">
        <v>39846769904.000008</v>
      </c>
      <c r="AG112" s="30">
        <f t="shared" si="13"/>
        <v>53803106653</v>
      </c>
      <c r="AH112" s="30">
        <f t="shared" si="14"/>
        <v>39846769904</v>
      </c>
      <c r="AI112" s="176">
        <f t="shared" si="15"/>
        <v>0</v>
      </c>
      <c r="AJ112" s="176">
        <f t="shared" si="16"/>
        <v>0</v>
      </c>
    </row>
    <row r="113" spans="1:36" s="30" customFormat="1">
      <c r="A113" s="219" t="s">
        <v>101</v>
      </c>
      <c r="B113" s="24"/>
      <c r="C113" s="129">
        <v>25209956</v>
      </c>
      <c r="D113" s="129"/>
      <c r="E113" s="129">
        <v>116845075687</v>
      </c>
      <c r="F113" s="129"/>
      <c r="G113" s="130">
        <v>126552781650</v>
      </c>
      <c r="H113" s="121"/>
      <c r="I113" s="121">
        <f t="shared" ref="I113:I144" si="19">IFERROR(VLOOKUP(A113,$AC$347:$AE$378,2,0),0)</f>
        <v>0</v>
      </c>
      <c r="J113" s="121"/>
      <c r="K113" s="121">
        <f t="shared" si="10"/>
        <v>0</v>
      </c>
      <c r="L113" s="121"/>
      <c r="M113" s="121">
        <f t="shared" si="18"/>
        <v>0</v>
      </c>
      <c r="N113" s="121"/>
      <c r="O113" s="121">
        <f t="shared" si="12"/>
        <v>0</v>
      </c>
      <c r="P113" s="121"/>
      <c r="Q113" s="121">
        <v>22608476</v>
      </c>
      <c r="R113" s="121"/>
      <c r="S113" s="121">
        <v>4538</v>
      </c>
      <c r="T113" s="121"/>
      <c r="U113" s="121">
        <v>104787532726</v>
      </c>
      <c r="V113" s="121"/>
      <c r="W113" s="3">
        <v>101986810372</v>
      </c>
      <c r="X113" s="218"/>
      <c r="Y113" s="122">
        <f>W113/درآمدها!$J$6</f>
        <v>5.3476292281151938E-3</v>
      </c>
      <c r="AC113" s="177" t="s">
        <v>279</v>
      </c>
      <c r="AD113" s="177">
        <v>2537336</v>
      </c>
      <c r="AE113" s="177">
        <v>38872881392</v>
      </c>
      <c r="AF113" s="177">
        <v>40154042509</v>
      </c>
      <c r="AG113" s="30">
        <f t="shared" si="13"/>
        <v>38872881392</v>
      </c>
      <c r="AH113" s="30">
        <f t="shared" si="14"/>
        <v>40154042509</v>
      </c>
      <c r="AI113" s="176">
        <f t="shared" si="15"/>
        <v>0</v>
      </c>
      <c r="AJ113" s="176">
        <f t="shared" si="16"/>
        <v>0</v>
      </c>
    </row>
    <row r="114" spans="1:36" s="30" customFormat="1">
      <c r="A114" s="219" t="s">
        <v>346</v>
      </c>
      <c r="B114" s="24"/>
      <c r="C114" s="129">
        <v>5928384</v>
      </c>
      <c r="D114" s="129"/>
      <c r="E114" s="129">
        <v>39210377219</v>
      </c>
      <c r="F114" s="129"/>
      <c r="G114" s="130">
        <v>49561056071</v>
      </c>
      <c r="H114" s="121"/>
      <c r="I114" s="121">
        <f t="shared" si="19"/>
        <v>0</v>
      </c>
      <c r="J114" s="121"/>
      <c r="K114" s="121">
        <f t="shared" si="10"/>
        <v>0</v>
      </c>
      <c r="L114" s="121"/>
      <c r="M114" s="121">
        <f t="shared" si="18"/>
        <v>434129</v>
      </c>
      <c r="N114" s="121"/>
      <c r="O114" s="121">
        <f t="shared" si="12"/>
        <v>3754428956</v>
      </c>
      <c r="P114" s="121"/>
      <c r="Q114" s="121">
        <v>5494255</v>
      </c>
      <c r="R114" s="121"/>
      <c r="S114" s="121">
        <v>8190</v>
      </c>
      <c r="T114" s="121"/>
      <c r="U114" s="121">
        <v>36339044685</v>
      </c>
      <c r="V114" s="121"/>
      <c r="W114" s="3">
        <v>44730210661</v>
      </c>
      <c r="X114" s="218"/>
      <c r="Y114" s="122">
        <f>W114/درآمدها!$J$6</f>
        <v>2.3454070289875921E-3</v>
      </c>
      <c r="AC114" s="177" t="s">
        <v>477</v>
      </c>
      <c r="AD114" s="177">
        <v>1118921</v>
      </c>
      <c r="AE114" s="177">
        <v>40692636041</v>
      </c>
      <c r="AF114" s="177">
        <v>47716100723</v>
      </c>
      <c r="AG114" s="30">
        <f t="shared" si="13"/>
        <v>40692636041</v>
      </c>
      <c r="AH114" s="30">
        <f t="shared" si="14"/>
        <v>47716100723</v>
      </c>
      <c r="AI114" s="176">
        <f t="shared" si="15"/>
        <v>0</v>
      </c>
      <c r="AJ114" s="176">
        <f t="shared" si="16"/>
        <v>0</v>
      </c>
    </row>
    <row r="115" spans="1:36" s="30" customFormat="1">
      <c r="A115" s="24" t="s">
        <v>283</v>
      </c>
      <c r="B115" s="24"/>
      <c r="C115" s="129">
        <v>21439424</v>
      </c>
      <c r="D115" s="129"/>
      <c r="E115" s="129">
        <v>35031129773</v>
      </c>
      <c r="F115" s="129"/>
      <c r="G115" s="130">
        <v>38787584160</v>
      </c>
      <c r="H115" s="121"/>
      <c r="I115" s="121">
        <f t="shared" si="19"/>
        <v>0</v>
      </c>
      <c r="J115" s="121"/>
      <c r="K115" s="121">
        <f t="shared" si="10"/>
        <v>0</v>
      </c>
      <c r="L115" s="121"/>
      <c r="M115" s="121">
        <f t="shared" si="18"/>
        <v>2543890</v>
      </c>
      <c r="N115" s="121"/>
      <c r="O115" s="121">
        <f t="shared" si="12"/>
        <v>4429076436</v>
      </c>
      <c r="P115" s="121"/>
      <c r="Q115" s="121">
        <v>18895534</v>
      </c>
      <c r="R115" s="121"/>
      <c r="S115" s="121">
        <v>1710</v>
      </c>
      <c r="T115" s="121"/>
      <c r="U115" s="121">
        <v>30874519002</v>
      </c>
      <c r="V115" s="121"/>
      <c r="W115" s="3">
        <v>32119110534</v>
      </c>
      <c r="X115" s="218"/>
      <c r="Y115" s="122">
        <f>W115/درآمدها!$J$6</f>
        <v>1.6841500743691971E-3</v>
      </c>
      <c r="AC115" s="177" t="s">
        <v>150</v>
      </c>
      <c r="AD115" s="177">
        <v>2929844</v>
      </c>
      <c r="AE115" s="177">
        <v>93802146962</v>
      </c>
      <c r="AF115" s="177">
        <v>107409733476</v>
      </c>
      <c r="AG115" s="30">
        <f t="shared" si="13"/>
        <v>93802146962</v>
      </c>
      <c r="AH115" s="30">
        <f t="shared" si="14"/>
        <v>107409733476</v>
      </c>
      <c r="AI115" s="176">
        <f t="shared" si="15"/>
        <v>0</v>
      </c>
      <c r="AJ115" s="176">
        <f t="shared" si="16"/>
        <v>0</v>
      </c>
    </row>
    <row r="116" spans="1:36" s="30" customFormat="1">
      <c r="A116" s="219" t="s">
        <v>277</v>
      </c>
      <c r="B116" s="24"/>
      <c r="C116" s="129">
        <v>4586884</v>
      </c>
      <c r="D116" s="129"/>
      <c r="E116" s="129">
        <v>38563402987</v>
      </c>
      <c r="F116" s="129"/>
      <c r="G116" s="130">
        <v>50018724684</v>
      </c>
      <c r="H116" s="121"/>
      <c r="I116" s="121">
        <f t="shared" si="19"/>
        <v>0</v>
      </c>
      <c r="J116" s="121"/>
      <c r="K116" s="121">
        <f t="shared" si="10"/>
        <v>0</v>
      </c>
      <c r="L116" s="121"/>
      <c r="M116" s="121">
        <f t="shared" si="18"/>
        <v>510512</v>
      </c>
      <c r="N116" s="121"/>
      <c r="O116" s="121">
        <f t="shared" si="12"/>
        <v>5502224007</v>
      </c>
      <c r="P116" s="121"/>
      <c r="Q116" s="121">
        <v>4076372</v>
      </c>
      <c r="R116" s="121"/>
      <c r="S116" s="121">
        <v>10400</v>
      </c>
      <c r="T116" s="121"/>
      <c r="U116" s="121">
        <v>34271365084</v>
      </c>
      <c r="V116" s="121"/>
      <c r="W116" s="3">
        <v>42142022902</v>
      </c>
      <c r="X116" s="218"/>
      <c r="Y116" s="122">
        <f>W116/درآمدها!$J$6</f>
        <v>2.2096966517594573E-3</v>
      </c>
      <c r="AC116" s="177" t="s">
        <v>144</v>
      </c>
      <c r="AD116" s="177">
        <v>3947031</v>
      </c>
      <c r="AE116" s="177">
        <v>50581699749</v>
      </c>
      <c r="AF116" s="177">
        <v>51555396619</v>
      </c>
      <c r="AG116" s="30">
        <f t="shared" si="13"/>
        <v>50581699749</v>
      </c>
      <c r="AH116" s="30">
        <f t="shared" si="14"/>
        <v>51555396619</v>
      </c>
      <c r="AI116" s="176">
        <f t="shared" si="15"/>
        <v>0</v>
      </c>
      <c r="AJ116" s="176">
        <f t="shared" si="16"/>
        <v>0</v>
      </c>
    </row>
    <row r="117" spans="1:36" s="30" customFormat="1">
      <c r="A117" s="219" t="s">
        <v>278</v>
      </c>
      <c r="B117" s="24"/>
      <c r="C117" s="129">
        <v>16443808</v>
      </c>
      <c r="D117" s="129"/>
      <c r="E117" s="129">
        <v>45762931381</v>
      </c>
      <c r="F117" s="129"/>
      <c r="G117" s="130">
        <v>57701264721</v>
      </c>
      <c r="H117" s="121"/>
      <c r="I117" s="121">
        <f t="shared" si="19"/>
        <v>0</v>
      </c>
      <c r="J117" s="121"/>
      <c r="K117" s="121">
        <f t="shared" si="10"/>
        <v>0</v>
      </c>
      <c r="L117" s="121"/>
      <c r="M117" s="121">
        <f t="shared" si="18"/>
        <v>1474735</v>
      </c>
      <c r="N117" s="121"/>
      <c r="O117" s="121">
        <f t="shared" si="12"/>
        <v>5029020057</v>
      </c>
      <c r="P117" s="121"/>
      <c r="Q117" s="121">
        <v>14969073</v>
      </c>
      <c r="R117" s="121"/>
      <c r="S117" s="121">
        <v>3381</v>
      </c>
      <c r="T117" s="121"/>
      <c r="U117" s="133">
        <v>41658760582</v>
      </c>
      <c r="V117" s="121"/>
      <c r="W117" s="135">
        <v>50309303722</v>
      </c>
      <c r="X117" s="218"/>
      <c r="Y117" s="122">
        <f>W117/درآمدها!$J$6</f>
        <v>2.6379440836376443E-3</v>
      </c>
      <c r="AC117" s="177" t="s">
        <v>237</v>
      </c>
      <c r="AD117" s="177">
        <v>3544360</v>
      </c>
      <c r="AE117" s="177">
        <v>38394484072</v>
      </c>
      <c r="AF117" s="177">
        <v>32026533922</v>
      </c>
      <c r="AG117" s="30">
        <f t="shared" si="13"/>
        <v>38394484072</v>
      </c>
      <c r="AH117" s="30">
        <f t="shared" si="14"/>
        <v>32026533922</v>
      </c>
      <c r="AI117" s="176">
        <f t="shared" si="15"/>
        <v>0</v>
      </c>
      <c r="AJ117" s="176">
        <f t="shared" si="16"/>
        <v>0</v>
      </c>
    </row>
    <row r="118" spans="1:36" s="30" customFormat="1">
      <c r="A118" s="24" t="s">
        <v>191</v>
      </c>
      <c r="B118" s="24"/>
      <c r="C118" s="129">
        <v>2366722</v>
      </c>
      <c r="D118" s="129"/>
      <c r="E118" s="129">
        <v>25791544125</v>
      </c>
      <c r="F118" s="129"/>
      <c r="G118" s="130">
        <v>27643520052</v>
      </c>
      <c r="H118" s="121"/>
      <c r="I118" s="121">
        <f t="shared" si="19"/>
        <v>0</v>
      </c>
      <c r="J118" s="121"/>
      <c r="K118" s="121">
        <f t="shared" si="10"/>
        <v>0</v>
      </c>
      <c r="L118" s="121"/>
      <c r="M118" s="121">
        <f t="shared" si="18"/>
        <v>210094</v>
      </c>
      <c r="N118" s="121"/>
      <c r="O118" s="121">
        <f t="shared" si="12"/>
        <v>2120115138</v>
      </c>
      <c r="P118" s="121"/>
      <c r="Q118" s="121">
        <v>2156628</v>
      </c>
      <c r="R118" s="121"/>
      <c r="S118" s="121">
        <v>10070</v>
      </c>
      <c r="T118" s="121"/>
      <c r="U118" s="121">
        <v>23502027793</v>
      </c>
      <c r="V118" s="121"/>
      <c r="W118" s="3">
        <v>21588026362</v>
      </c>
      <c r="X118" s="218"/>
      <c r="Y118" s="122">
        <f>W118/درآمدها!$J$6</f>
        <v>1.1319577534552186E-3</v>
      </c>
      <c r="AC118" s="177" t="s">
        <v>469</v>
      </c>
      <c r="AD118" s="177">
        <v>5383568</v>
      </c>
      <c r="AE118" s="177">
        <v>30349292388</v>
      </c>
      <c r="AF118" s="177">
        <v>30664299967.000004</v>
      </c>
      <c r="AG118" s="30">
        <f t="shared" si="13"/>
        <v>30349292388</v>
      </c>
      <c r="AH118" s="30">
        <f t="shared" si="14"/>
        <v>30664299967</v>
      </c>
      <c r="AI118" s="176">
        <f t="shared" si="15"/>
        <v>0</v>
      </c>
      <c r="AJ118" s="176">
        <f t="shared" si="16"/>
        <v>0</v>
      </c>
    </row>
    <row r="119" spans="1:36" s="30" customFormat="1">
      <c r="A119" s="219" t="s">
        <v>243</v>
      </c>
      <c r="B119" s="24"/>
      <c r="C119" s="129">
        <v>22525254</v>
      </c>
      <c r="D119" s="129"/>
      <c r="E119" s="129">
        <v>62862793448</v>
      </c>
      <c r="F119" s="129"/>
      <c r="G119" s="130">
        <v>55060031474</v>
      </c>
      <c r="H119" s="121"/>
      <c r="I119" s="121">
        <f t="shared" si="19"/>
        <v>0</v>
      </c>
      <c r="J119" s="121"/>
      <c r="K119" s="121">
        <f t="shared" si="10"/>
        <v>0</v>
      </c>
      <c r="L119" s="121"/>
      <c r="M119" s="121">
        <f t="shared" si="18"/>
        <v>5545999</v>
      </c>
      <c r="N119" s="121"/>
      <c r="O119" s="121">
        <f t="shared" si="12"/>
        <v>13042709944</v>
      </c>
      <c r="P119" s="121"/>
      <c r="Q119" s="121">
        <v>16979255</v>
      </c>
      <c r="R119" s="121"/>
      <c r="S119" s="121">
        <v>2122</v>
      </c>
      <c r="T119" s="121"/>
      <c r="U119" s="121">
        <v>47385188197</v>
      </c>
      <c r="V119" s="121"/>
      <c r="W119" s="3">
        <v>35815600738</v>
      </c>
      <c r="X119" s="218"/>
      <c r="Y119" s="122">
        <f>W119/درآمدها!$J$6</f>
        <v>1.8779737559241894E-3</v>
      </c>
      <c r="AC119" s="177" t="s">
        <v>119</v>
      </c>
      <c r="AD119" s="177">
        <v>2152428</v>
      </c>
      <c r="AE119" s="177">
        <v>58643353113</v>
      </c>
      <c r="AF119" s="177">
        <v>66264064028</v>
      </c>
      <c r="AG119" s="30">
        <f t="shared" si="13"/>
        <v>58643353113</v>
      </c>
      <c r="AH119" s="30">
        <f t="shared" si="14"/>
        <v>66264064028</v>
      </c>
      <c r="AI119" s="176">
        <f t="shared" si="15"/>
        <v>0</v>
      </c>
      <c r="AJ119" s="176">
        <f t="shared" si="16"/>
        <v>0</v>
      </c>
    </row>
    <row r="120" spans="1:36" s="30" customFormat="1">
      <c r="A120" s="219" t="s">
        <v>234</v>
      </c>
      <c r="B120" s="24"/>
      <c r="C120" s="129">
        <v>5310896</v>
      </c>
      <c r="D120" s="129"/>
      <c r="E120" s="129">
        <v>51064553915</v>
      </c>
      <c r="F120" s="129"/>
      <c r="G120" s="130">
        <v>49783762876</v>
      </c>
      <c r="H120" s="121"/>
      <c r="I120" s="121">
        <f t="shared" si="19"/>
        <v>0</v>
      </c>
      <c r="J120" s="121"/>
      <c r="K120" s="121">
        <f t="shared" si="10"/>
        <v>0</v>
      </c>
      <c r="L120" s="121"/>
      <c r="M120" s="121">
        <f t="shared" si="18"/>
        <v>388910</v>
      </c>
      <c r="N120" s="121"/>
      <c r="O120" s="121">
        <f t="shared" si="12"/>
        <v>3339232196</v>
      </c>
      <c r="P120" s="121"/>
      <c r="Q120" s="121">
        <v>4921986</v>
      </c>
      <c r="R120" s="121"/>
      <c r="S120" s="121">
        <v>8580</v>
      </c>
      <c r="T120" s="121"/>
      <c r="U120" s="121">
        <v>47325163112</v>
      </c>
      <c r="V120" s="121"/>
      <c r="W120" s="3">
        <v>41979367576</v>
      </c>
      <c r="X120" s="218"/>
      <c r="Y120" s="122">
        <f>W120/درآمدها!$J$6</f>
        <v>2.2011678981661885E-3</v>
      </c>
      <c r="AC120" s="177" t="s">
        <v>243</v>
      </c>
      <c r="AD120" s="177">
        <v>16979255</v>
      </c>
      <c r="AE120" s="177">
        <v>47385188197</v>
      </c>
      <c r="AF120" s="177">
        <v>35815600738</v>
      </c>
      <c r="AG120" s="30">
        <f t="shared" si="13"/>
        <v>47385188197</v>
      </c>
      <c r="AH120" s="30">
        <f t="shared" si="14"/>
        <v>35815600738</v>
      </c>
      <c r="AI120" s="176">
        <f t="shared" si="15"/>
        <v>0</v>
      </c>
      <c r="AJ120" s="176">
        <f t="shared" si="16"/>
        <v>0</v>
      </c>
    </row>
    <row r="121" spans="1:36" s="30" customFormat="1">
      <c r="A121" s="24" t="s">
        <v>190</v>
      </c>
      <c r="B121" s="24"/>
      <c r="C121" s="129">
        <v>20246765</v>
      </c>
      <c r="D121" s="129"/>
      <c r="E121" s="129">
        <v>91625517317</v>
      </c>
      <c r="F121" s="129"/>
      <c r="G121" s="130">
        <v>81108975901</v>
      </c>
      <c r="H121" s="121"/>
      <c r="I121" s="121">
        <f t="shared" si="19"/>
        <v>0</v>
      </c>
      <c r="J121" s="121"/>
      <c r="K121" s="121">
        <f t="shared" si="10"/>
        <v>0</v>
      </c>
      <c r="L121" s="121"/>
      <c r="M121" s="121">
        <f t="shared" si="18"/>
        <v>1344934</v>
      </c>
      <c r="N121" s="121"/>
      <c r="O121" s="121">
        <f t="shared" si="12"/>
        <v>5188811376</v>
      </c>
      <c r="P121" s="121"/>
      <c r="Q121" s="121">
        <v>18901831</v>
      </c>
      <c r="R121" s="121"/>
      <c r="S121" s="121">
        <v>3723</v>
      </c>
      <c r="T121" s="121"/>
      <c r="U121" s="121">
        <v>85539099388</v>
      </c>
      <c r="V121" s="121"/>
      <c r="W121" s="3">
        <v>69952806290</v>
      </c>
      <c r="X121" s="218"/>
      <c r="Y121" s="122">
        <f>W121/درآمدها!$J$6</f>
        <v>3.6679416695218734E-3</v>
      </c>
      <c r="AC121" s="177" t="s">
        <v>138</v>
      </c>
      <c r="AD121" s="177">
        <v>1082552</v>
      </c>
      <c r="AE121" s="177">
        <v>15214307662.000002</v>
      </c>
      <c r="AF121" s="177">
        <v>15409906883</v>
      </c>
      <c r="AG121" s="30">
        <f t="shared" si="13"/>
        <v>15214307662</v>
      </c>
      <c r="AH121" s="30">
        <f t="shared" si="14"/>
        <v>15409906883</v>
      </c>
      <c r="AI121" s="176">
        <f t="shared" si="15"/>
        <v>0</v>
      </c>
      <c r="AJ121" s="176">
        <f t="shared" si="16"/>
        <v>0</v>
      </c>
    </row>
    <row r="122" spans="1:36" s="30" customFormat="1">
      <c r="A122" s="219" t="s">
        <v>89</v>
      </c>
      <c r="B122" s="24"/>
      <c r="C122" s="129">
        <v>6325307</v>
      </c>
      <c r="D122" s="129"/>
      <c r="E122" s="129">
        <v>57872605644</v>
      </c>
      <c r="F122" s="129"/>
      <c r="G122" s="130">
        <v>60676029239</v>
      </c>
      <c r="H122" s="121"/>
      <c r="I122" s="121">
        <f t="shared" si="19"/>
        <v>0</v>
      </c>
      <c r="J122" s="121"/>
      <c r="K122" s="121">
        <f t="shared" si="10"/>
        <v>0</v>
      </c>
      <c r="L122" s="121"/>
      <c r="M122" s="121">
        <f t="shared" si="18"/>
        <v>824461</v>
      </c>
      <c r="N122" s="121"/>
      <c r="O122" s="121">
        <f t="shared" si="12"/>
        <v>6518166955</v>
      </c>
      <c r="P122" s="121"/>
      <c r="Q122" s="121">
        <v>5500846</v>
      </c>
      <c r="R122" s="121"/>
      <c r="S122" s="121">
        <v>7580</v>
      </c>
      <c r="T122" s="121"/>
      <c r="U122" s="121">
        <v>50329302794</v>
      </c>
      <c r="V122" s="121"/>
      <c r="W122" s="3">
        <v>41448319028</v>
      </c>
      <c r="X122" s="218"/>
      <c r="Y122" s="122">
        <f>W122/درآمدها!$J$6</f>
        <v>2.1733226236010316E-3</v>
      </c>
      <c r="AC122" s="177" t="s">
        <v>252</v>
      </c>
      <c r="AD122" s="177">
        <v>4223522</v>
      </c>
      <c r="AE122" s="177">
        <v>68761231138</v>
      </c>
      <c r="AF122" s="177">
        <v>51724189987</v>
      </c>
      <c r="AG122" s="30">
        <f t="shared" si="13"/>
        <v>68761231138</v>
      </c>
      <c r="AH122" s="30">
        <f t="shared" si="14"/>
        <v>51724189987</v>
      </c>
      <c r="AI122" s="176">
        <f t="shared" si="15"/>
        <v>0</v>
      </c>
      <c r="AJ122" s="176">
        <f t="shared" si="16"/>
        <v>0</v>
      </c>
    </row>
    <row r="123" spans="1:36" s="30" customFormat="1">
      <c r="A123" s="219" t="s">
        <v>518</v>
      </c>
      <c r="B123" s="24"/>
      <c r="C123" s="129">
        <v>0</v>
      </c>
      <c r="D123" s="129"/>
      <c r="E123" s="129">
        <v>0</v>
      </c>
      <c r="F123" s="129"/>
      <c r="G123" s="130">
        <v>0</v>
      </c>
      <c r="H123" s="121"/>
      <c r="I123" s="121">
        <f t="shared" si="19"/>
        <v>3000000</v>
      </c>
      <c r="J123" s="121"/>
      <c r="K123" s="121">
        <f t="shared" si="10"/>
        <v>9458580600</v>
      </c>
      <c r="L123" s="121"/>
      <c r="M123" s="121">
        <f t="shared" si="18"/>
        <v>0</v>
      </c>
      <c r="N123" s="121"/>
      <c r="O123" s="121">
        <f t="shared" si="12"/>
        <v>0</v>
      </c>
      <c r="P123" s="121"/>
      <c r="Q123" s="121">
        <v>3000000</v>
      </c>
      <c r="R123" s="121"/>
      <c r="S123" s="121">
        <v>3011</v>
      </c>
      <c r="T123" s="121"/>
      <c r="U123" s="121">
        <v>9458580600</v>
      </c>
      <c r="V123" s="121"/>
      <c r="W123" s="3">
        <v>8979253650</v>
      </c>
      <c r="X123" s="218"/>
      <c r="Y123" s="122">
        <f>W123/درآمدها!$J$6</f>
        <v>4.7082283572016757E-4</v>
      </c>
      <c r="AC123" s="177" t="s">
        <v>467</v>
      </c>
      <c r="AD123" s="177">
        <v>2671633</v>
      </c>
      <c r="AE123" s="177">
        <v>44948660910</v>
      </c>
      <c r="AF123" s="177">
        <v>36835069193</v>
      </c>
      <c r="AG123" s="30">
        <f t="shared" si="13"/>
        <v>44948660910</v>
      </c>
      <c r="AH123" s="30">
        <f t="shared" si="14"/>
        <v>36835069193</v>
      </c>
      <c r="AI123" s="176">
        <f t="shared" si="15"/>
        <v>0</v>
      </c>
      <c r="AJ123" s="176">
        <f t="shared" si="16"/>
        <v>0</v>
      </c>
    </row>
    <row r="124" spans="1:36" s="30" customFormat="1">
      <c r="A124" s="24" t="s">
        <v>500</v>
      </c>
      <c r="B124" s="24"/>
      <c r="C124" s="129">
        <v>2312156</v>
      </c>
      <c r="D124" s="129"/>
      <c r="E124" s="129">
        <v>6929421811</v>
      </c>
      <c r="F124" s="129"/>
      <c r="G124" s="130">
        <v>6773380889</v>
      </c>
      <c r="H124" s="121"/>
      <c r="I124" s="121">
        <f t="shared" si="19"/>
        <v>0</v>
      </c>
      <c r="J124" s="121"/>
      <c r="K124" s="121">
        <f t="shared" si="10"/>
        <v>0</v>
      </c>
      <c r="L124" s="121">
        <v>30027839034</v>
      </c>
      <c r="M124" s="121">
        <f t="shared" si="18"/>
        <v>308345</v>
      </c>
      <c r="N124" s="121"/>
      <c r="O124" s="121">
        <f t="shared" si="12"/>
        <v>828289929</v>
      </c>
      <c r="P124" s="121"/>
      <c r="Q124" s="121">
        <v>2003811</v>
      </c>
      <c r="R124" s="121"/>
      <c r="S124" s="121">
        <v>2589</v>
      </c>
      <c r="T124" s="121"/>
      <c r="U124" s="121">
        <v>6005326478</v>
      </c>
      <c r="V124" s="121"/>
      <c r="W124" s="3">
        <v>5156998874</v>
      </c>
      <c r="X124" s="218"/>
      <c r="Y124" s="122">
        <f>W124/درآمدها!$J$6</f>
        <v>2.7040474947073034E-4</v>
      </c>
      <c r="AC124" s="177" t="s">
        <v>220</v>
      </c>
      <c r="AD124" s="177">
        <v>13468589</v>
      </c>
      <c r="AE124" s="177">
        <v>60800379698</v>
      </c>
      <c r="AF124" s="177">
        <v>41785355250</v>
      </c>
      <c r="AG124" s="30">
        <f t="shared" si="13"/>
        <v>60800379698</v>
      </c>
      <c r="AH124" s="30">
        <f t="shared" si="14"/>
        <v>41785355250</v>
      </c>
      <c r="AI124" s="176">
        <f t="shared" si="15"/>
        <v>0</v>
      </c>
      <c r="AJ124" s="176">
        <f t="shared" si="16"/>
        <v>0</v>
      </c>
    </row>
    <row r="125" spans="1:36" s="30" customFormat="1">
      <c r="A125" s="219" t="s">
        <v>488</v>
      </c>
      <c r="B125" s="24"/>
      <c r="C125" s="129">
        <v>1700155</v>
      </c>
      <c r="D125" s="129"/>
      <c r="E125" s="129">
        <v>42238750093</v>
      </c>
      <c r="F125" s="129"/>
      <c r="G125" s="130">
        <v>50025156705</v>
      </c>
      <c r="H125" s="121"/>
      <c r="I125" s="121">
        <f t="shared" si="19"/>
        <v>1291052</v>
      </c>
      <c r="J125" s="121"/>
      <c r="K125" s="121">
        <f t="shared" si="10"/>
        <v>39897729947</v>
      </c>
      <c r="L125" s="121"/>
      <c r="M125" s="121">
        <f t="shared" si="18"/>
        <v>63897</v>
      </c>
      <c r="N125" s="121"/>
      <c r="O125" s="121">
        <f t="shared" si="12"/>
        <v>2083591187</v>
      </c>
      <c r="P125" s="121"/>
      <c r="Q125" s="24">
        <v>2927310</v>
      </c>
      <c r="R125" s="24"/>
      <c r="S125" s="121">
        <v>32900</v>
      </c>
      <c r="T125" s="121"/>
      <c r="U125" s="121">
        <v>80381912514</v>
      </c>
      <c r="V125" s="121"/>
      <c r="W125" s="3">
        <v>95735463436</v>
      </c>
      <c r="X125" s="218"/>
      <c r="Y125" s="122">
        <f>W125/درآمدها!$J$6</f>
        <v>5.0198428656619961E-3</v>
      </c>
      <c r="AC125" s="177" t="s">
        <v>488</v>
      </c>
      <c r="AD125" s="177">
        <v>2927310</v>
      </c>
      <c r="AE125" s="177">
        <v>80381912514</v>
      </c>
      <c r="AF125" s="177">
        <v>95735463436</v>
      </c>
      <c r="AG125" s="30">
        <f t="shared" si="13"/>
        <v>80381912514</v>
      </c>
      <c r="AH125" s="30">
        <f t="shared" si="14"/>
        <v>95735463436</v>
      </c>
      <c r="AI125" s="176">
        <f t="shared" si="15"/>
        <v>0</v>
      </c>
      <c r="AJ125" s="176">
        <f t="shared" si="16"/>
        <v>0</v>
      </c>
    </row>
    <row r="126" spans="1:36" s="30" customFormat="1">
      <c r="A126" s="219" t="s">
        <v>457</v>
      </c>
      <c r="B126" s="24"/>
      <c r="C126" s="129">
        <v>178735</v>
      </c>
      <c r="D126" s="129"/>
      <c r="E126" s="129">
        <v>20548590930</v>
      </c>
      <c r="F126" s="129"/>
      <c r="G126" s="130">
        <v>24740760103</v>
      </c>
      <c r="H126" s="121"/>
      <c r="I126" s="121">
        <f t="shared" si="19"/>
        <v>0</v>
      </c>
      <c r="J126" s="121"/>
      <c r="K126" s="121">
        <f t="shared" si="10"/>
        <v>0</v>
      </c>
      <c r="L126" s="121"/>
      <c r="M126" s="121">
        <f t="shared" si="18"/>
        <v>0</v>
      </c>
      <c r="N126" s="121"/>
      <c r="O126" s="121">
        <f t="shared" si="12"/>
        <v>0</v>
      </c>
      <c r="P126" s="121"/>
      <c r="Q126" s="121">
        <v>178735</v>
      </c>
      <c r="R126" s="121"/>
      <c r="S126" s="121">
        <v>139250</v>
      </c>
      <c r="T126" s="121"/>
      <c r="U126" s="121">
        <v>20548590930</v>
      </c>
      <c r="V126" s="121"/>
      <c r="W126" s="3">
        <v>24740760103</v>
      </c>
      <c r="X126" s="218"/>
      <c r="Y126" s="122">
        <f>W126/درآمدها!$J$6</f>
        <v>1.2972698270492498E-3</v>
      </c>
      <c r="AC126" s="177" t="s">
        <v>419</v>
      </c>
      <c r="AD126" s="177">
        <v>11322336</v>
      </c>
      <c r="AE126" s="177">
        <v>64094275315</v>
      </c>
      <c r="AF126" s="177">
        <v>55261893377</v>
      </c>
      <c r="AG126" s="30">
        <f t="shared" si="13"/>
        <v>64094275315</v>
      </c>
      <c r="AH126" s="30">
        <f t="shared" si="14"/>
        <v>55261893377</v>
      </c>
      <c r="AI126" s="176">
        <f t="shared" si="15"/>
        <v>0</v>
      </c>
      <c r="AJ126" s="176">
        <f t="shared" si="16"/>
        <v>0</v>
      </c>
    </row>
    <row r="127" spans="1:36" s="30" customFormat="1">
      <c r="A127" s="219" t="s">
        <v>445</v>
      </c>
      <c r="B127" s="24"/>
      <c r="C127" s="129">
        <v>1026533</v>
      </c>
      <c r="D127" s="129"/>
      <c r="E127" s="129">
        <v>43007650785</v>
      </c>
      <c r="F127" s="129"/>
      <c r="G127" s="130">
        <v>61184690717</v>
      </c>
      <c r="H127" s="121"/>
      <c r="I127" s="121">
        <f t="shared" si="19"/>
        <v>0</v>
      </c>
      <c r="J127" s="121"/>
      <c r="K127" s="121">
        <f t="shared" si="10"/>
        <v>0</v>
      </c>
      <c r="L127" s="121"/>
      <c r="M127" s="121">
        <f t="shared" si="18"/>
        <v>601041</v>
      </c>
      <c r="N127" s="121"/>
      <c r="O127" s="121">
        <f t="shared" si="12"/>
        <v>34204522904</v>
      </c>
      <c r="P127" s="121"/>
      <c r="Q127" s="121">
        <v>425492</v>
      </c>
      <c r="R127" s="121"/>
      <c r="S127" s="121">
        <v>58880</v>
      </c>
      <c r="T127" s="121"/>
      <c r="U127" s="121">
        <v>17826422870</v>
      </c>
      <c r="V127" s="121"/>
      <c r="W127" s="3">
        <v>24903903797</v>
      </c>
      <c r="X127" s="218"/>
      <c r="Y127" s="122">
        <f>W127/درآمدها!$J$6</f>
        <v>1.3058241879831281E-3</v>
      </c>
      <c r="AC127" s="177" t="s">
        <v>470</v>
      </c>
      <c r="AD127" s="177">
        <v>8905481</v>
      </c>
      <c r="AE127" s="177">
        <v>69905679627</v>
      </c>
      <c r="AF127" s="177">
        <v>66705405018.147202</v>
      </c>
      <c r="AG127" s="30">
        <f t="shared" si="13"/>
        <v>69905679627</v>
      </c>
      <c r="AH127" s="30">
        <f t="shared" si="14"/>
        <v>66705405018</v>
      </c>
      <c r="AI127" s="176">
        <f t="shared" si="15"/>
        <v>0</v>
      </c>
      <c r="AJ127" s="176">
        <f t="shared" si="16"/>
        <v>-0.1472015380859375</v>
      </c>
    </row>
    <row r="128" spans="1:36" s="30" customFormat="1">
      <c r="A128" s="219" t="s">
        <v>443</v>
      </c>
      <c r="B128" s="24"/>
      <c r="C128" s="129">
        <v>9602619</v>
      </c>
      <c r="D128" s="129"/>
      <c r="E128" s="129">
        <v>88144729620</v>
      </c>
      <c r="F128" s="129"/>
      <c r="G128" s="130">
        <v>102518491902</v>
      </c>
      <c r="H128" s="121"/>
      <c r="I128" s="121">
        <f t="shared" si="19"/>
        <v>0</v>
      </c>
      <c r="J128" s="121"/>
      <c r="K128" s="121">
        <f t="shared" si="10"/>
        <v>0</v>
      </c>
      <c r="L128" s="121"/>
      <c r="M128" s="121">
        <f t="shared" si="18"/>
        <v>4219962</v>
      </c>
      <c r="N128" s="121"/>
      <c r="O128" s="121">
        <f t="shared" si="12"/>
        <v>49793361974</v>
      </c>
      <c r="P128" s="121"/>
      <c r="Q128" s="121">
        <v>5382657</v>
      </c>
      <c r="R128" s="121"/>
      <c r="S128" s="121">
        <v>12060</v>
      </c>
      <c r="T128" s="121"/>
      <c r="U128" s="121">
        <v>49408692140</v>
      </c>
      <c r="V128" s="121"/>
      <c r="W128" s="3">
        <v>64528600105</v>
      </c>
      <c r="X128" s="218"/>
      <c r="Y128" s="122">
        <f>W128/درآمدها!$J$6</f>
        <v>3.3835260335349591E-3</v>
      </c>
      <c r="AC128" s="177" t="s">
        <v>200</v>
      </c>
      <c r="AD128" s="177">
        <v>13594479</v>
      </c>
      <c r="AE128" s="177">
        <v>100817087913</v>
      </c>
      <c r="AF128" s="177">
        <v>102297890306</v>
      </c>
      <c r="AG128" s="30">
        <f t="shared" si="13"/>
        <v>100817087913</v>
      </c>
      <c r="AH128" s="30">
        <f t="shared" si="14"/>
        <v>102297890306</v>
      </c>
      <c r="AI128" s="176">
        <f t="shared" si="15"/>
        <v>0</v>
      </c>
      <c r="AJ128" s="176">
        <f t="shared" si="16"/>
        <v>0</v>
      </c>
    </row>
    <row r="129" spans="1:36" s="30" customFormat="1">
      <c r="A129" s="219" t="s">
        <v>426</v>
      </c>
      <c r="B129" s="24"/>
      <c r="C129" s="129">
        <v>5319991</v>
      </c>
      <c r="D129" s="129"/>
      <c r="E129" s="129">
        <v>51916984190</v>
      </c>
      <c r="F129" s="129"/>
      <c r="G129" s="130">
        <v>52460303575</v>
      </c>
      <c r="H129" s="121"/>
      <c r="I129" s="121">
        <f t="shared" si="19"/>
        <v>0</v>
      </c>
      <c r="J129" s="121"/>
      <c r="K129" s="121">
        <f t="shared" si="10"/>
        <v>0</v>
      </c>
      <c r="L129" s="121"/>
      <c r="M129" s="121">
        <f t="shared" si="18"/>
        <v>626335</v>
      </c>
      <c r="N129" s="121"/>
      <c r="O129" s="121">
        <f t="shared" si="12"/>
        <v>6240506154</v>
      </c>
      <c r="P129" s="121"/>
      <c r="Q129" s="121">
        <v>4693656</v>
      </c>
      <c r="R129" s="121"/>
      <c r="S129" s="121">
        <v>9370</v>
      </c>
      <c r="T129" s="121"/>
      <c r="U129" s="121">
        <v>45804676050</v>
      </c>
      <c r="V129" s="121"/>
      <c r="W129" s="3">
        <v>43717878361</v>
      </c>
      <c r="X129" s="218"/>
      <c r="Y129" s="122">
        <f>W129/درآمدها!$J$6</f>
        <v>2.2923258729410515E-3</v>
      </c>
      <c r="AC129" s="177" t="s">
        <v>197</v>
      </c>
      <c r="AD129" s="177">
        <v>11860679</v>
      </c>
      <c r="AE129" s="177">
        <v>76943110913</v>
      </c>
      <c r="AF129" s="177">
        <v>66024604578</v>
      </c>
      <c r="AG129" s="30">
        <f t="shared" si="13"/>
        <v>76943110913</v>
      </c>
      <c r="AH129" s="30">
        <f t="shared" si="14"/>
        <v>66024604578</v>
      </c>
      <c r="AI129" s="176">
        <f t="shared" si="15"/>
        <v>0</v>
      </c>
      <c r="AJ129" s="176">
        <f t="shared" si="16"/>
        <v>0</v>
      </c>
    </row>
    <row r="130" spans="1:36" s="30" customFormat="1">
      <c r="A130" s="219" t="s">
        <v>403</v>
      </c>
      <c r="B130" s="24"/>
      <c r="C130" s="129">
        <v>7253737</v>
      </c>
      <c r="D130" s="129"/>
      <c r="E130" s="129">
        <v>14085320516</v>
      </c>
      <c r="F130" s="129"/>
      <c r="G130" s="130">
        <v>15646952668</v>
      </c>
      <c r="H130" s="121"/>
      <c r="I130" s="121">
        <f t="shared" si="19"/>
        <v>0</v>
      </c>
      <c r="J130" s="121"/>
      <c r="K130" s="121">
        <f t="shared" si="10"/>
        <v>0</v>
      </c>
      <c r="L130" s="121"/>
      <c r="M130" s="121">
        <f t="shared" si="18"/>
        <v>891140</v>
      </c>
      <c r="N130" s="121"/>
      <c r="O130" s="121">
        <f t="shared" si="12"/>
        <v>1717500019</v>
      </c>
      <c r="P130" s="121"/>
      <c r="Q130" s="121">
        <v>6362597</v>
      </c>
      <c r="R130" s="121"/>
      <c r="S130" s="121">
        <v>1958</v>
      </c>
      <c r="T130" s="121"/>
      <c r="U130" s="121">
        <v>12354903143</v>
      </c>
      <c r="V130" s="121"/>
      <c r="W130" s="3">
        <v>12383840040</v>
      </c>
      <c r="X130" s="218"/>
      <c r="Y130" s="122">
        <f>W130/درآمدها!$J$6</f>
        <v>6.4934068153178336E-4</v>
      </c>
      <c r="AC130" s="177" t="s">
        <v>446</v>
      </c>
      <c r="AD130" s="177">
        <v>64979411</v>
      </c>
      <c r="AE130" s="177">
        <v>29709027346</v>
      </c>
      <c r="AF130" s="177">
        <v>29066752579</v>
      </c>
      <c r="AG130" s="30">
        <f t="shared" si="13"/>
        <v>29709027346</v>
      </c>
      <c r="AH130" s="30">
        <f t="shared" si="14"/>
        <v>29066752579</v>
      </c>
      <c r="AI130" s="176">
        <f t="shared" si="15"/>
        <v>0</v>
      </c>
      <c r="AJ130" s="176">
        <f t="shared" si="16"/>
        <v>0</v>
      </c>
    </row>
    <row r="131" spans="1:36" s="30" customFormat="1">
      <c r="A131" s="219" t="s">
        <v>369</v>
      </c>
      <c r="B131" s="24"/>
      <c r="C131" s="129">
        <v>8042395</v>
      </c>
      <c r="D131" s="129"/>
      <c r="E131" s="129">
        <v>51757171380</v>
      </c>
      <c r="F131" s="129"/>
      <c r="G131" s="130">
        <v>57400816947</v>
      </c>
      <c r="H131" s="121"/>
      <c r="I131" s="121">
        <f t="shared" si="19"/>
        <v>0</v>
      </c>
      <c r="J131" s="121"/>
      <c r="K131" s="121">
        <f t="shared" si="10"/>
        <v>0</v>
      </c>
      <c r="L131" s="121"/>
      <c r="M131" s="121">
        <f t="shared" si="18"/>
        <v>692400</v>
      </c>
      <c r="N131" s="121"/>
      <c r="O131" s="121">
        <f t="shared" si="12"/>
        <v>4380525370</v>
      </c>
      <c r="P131" s="121"/>
      <c r="Q131" s="121">
        <v>7349995</v>
      </c>
      <c r="R131" s="121"/>
      <c r="S131" s="121">
        <v>5800</v>
      </c>
      <c r="T131" s="121"/>
      <c r="U131" s="121">
        <v>47301202050</v>
      </c>
      <c r="V131" s="121"/>
      <c r="W131" s="3">
        <v>42376322675</v>
      </c>
      <c r="X131" s="218"/>
      <c r="Y131" s="122">
        <f>W131/درآمدها!$J$6</f>
        <v>2.2219820473872386E-3</v>
      </c>
      <c r="AC131" s="177" t="s">
        <v>253</v>
      </c>
      <c r="AD131" s="177">
        <v>11299219</v>
      </c>
      <c r="AE131" s="177">
        <v>45259006591</v>
      </c>
      <c r="AF131" s="177">
        <v>41749301805</v>
      </c>
      <c r="AG131" s="30">
        <f t="shared" si="13"/>
        <v>45259006591</v>
      </c>
      <c r="AH131" s="30">
        <f t="shared" si="14"/>
        <v>41749301805</v>
      </c>
      <c r="AI131" s="176">
        <f t="shared" si="15"/>
        <v>0</v>
      </c>
      <c r="AJ131" s="176">
        <f t="shared" si="16"/>
        <v>0</v>
      </c>
    </row>
    <row r="132" spans="1:36" s="30" customFormat="1">
      <c r="A132" s="24" t="s">
        <v>289</v>
      </c>
      <c r="B132" s="24"/>
      <c r="C132" s="129">
        <v>2345261</v>
      </c>
      <c r="D132" s="129"/>
      <c r="E132" s="129">
        <v>58685498464</v>
      </c>
      <c r="F132" s="129"/>
      <c r="G132" s="130">
        <v>90105003843</v>
      </c>
      <c r="H132" s="121"/>
      <c r="I132" s="121">
        <f t="shared" si="19"/>
        <v>0</v>
      </c>
      <c r="J132" s="121"/>
      <c r="K132" s="121">
        <f t="shared" si="10"/>
        <v>0</v>
      </c>
      <c r="L132" s="121"/>
      <c r="M132" s="121">
        <f t="shared" si="18"/>
        <v>170502</v>
      </c>
      <c r="N132" s="121"/>
      <c r="O132" s="121">
        <f t="shared" si="12"/>
        <v>6405900568</v>
      </c>
      <c r="P132" s="121"/>
      <c r="Q132" s="121">
        <v>2174759</v>
      </c>
      <c r="R132" s="121"/>
      <c r="S132" s="121">
        <v>36500</v>
      </c>
      <c r="T132" s="121"/>
      <c r="U132" s="121">
        <v>54419024558</v>
      </c>
      <c r="V132" s="121"/>
      <c r="W132" s="3">
        <v>78906400216</v>
      </c>
      <c r="X132" s="218"/>
      <c r="Y132" s="122">
        <f>W132/درآمدها!$J$6</f>
        <v>4.1374190499861383E-3</v>
      </c>
      <c r="AC132" s="177" t="s">
        <v>426</v>
      </c>
      <c r="AD132" s="177">
        <v>4693656</v>
      </c>
      <c r="AE132" s="177">
        <v>45804676050</v>
      </c>
      <c r="AF132" s="177">
        <v>43717878361</v>
      </c>
      <c r="AG132" s="30">
        <f t="shared" si="13"/>
        <v>45804676050</v>
      </c>
      <c r="AH132" s="30">
        <f t="shared" si="14"/>
        <v>43717878361</v>
      </c>
      <c r="AI132" s="176">
        <f t="shared" si="15"/>
        <v>0</v>
      </c>
      <c r="AJ132" s="176">
        <f t="shared" si="16"/>
        <v>0</v>
      </c>
    </row>
    <row r="133" spans="1:36" s="30" customFormat="1">
      <c r="A133" s="219" t="s">
        <v>280</v>
      </c>
      <c r="B133" s="24"/>
      <c r="C133" s="129">
        <v>9843473</v>
      </c>
      <c r="D133" s="129"/>
      <c r="E133" s="129">
        <v>70727345138</v>
      </c>
      <c r="F133" s="129"/>
      <c r="G133" s="130">
        <v>66048104269</v>
      </c>
      <c r="H133" s="121"/>
      <c r="I133" s="121">
        <f t="shared" si="19"/>
        <v>0</v>
      </c>
      <c r="J133" s="121"/>
      <c r="K133" s="121">
        <f t="shared" si="10"/>
        <v>0</v>
      </c>
      <c r="L133" s="121"/>
      <c r="M133" s="121">
        <f t="shared" si="18"/>
        <v>1269537</v>
      </c>
      <c r="N133" s="121"/>
      <c r="O133" s="121">
        <f t="shared" si="12"/>
        <v>7526867387</v>
      </c>
      <c r="P133" s="121"/>
      <c r="Q133" s="121">
        <v>8573936</v>
      </c>
      <c r="R133" s="121"/>
      <c r="S133" s="121">
        <v>5680</v>
      </c>
      <c r="T133" s="121"/>
      <c r="U133" s="121">
        <v>61605464927</v>
      </c>
      <c r="V133" s="121"/>
      <c r="W133" s="3">
        <v>48410191743</v>
      </c>
      <c r="X133" s="218"/>
      <c r="Y133" s="122">
        <f>W133/درآمدها!$J$6</f>
        <v>2.5383650626905167E-3</v>
      </c>
      <c r="AC133" s="177" t="s">
        <v>205</v>
      </c>
      <c r="AD133" s="177">
        <v>11634276</v>
      </c>
      <c r="AE133" s="177">
        <v>52441382059</v>
      </c>
      <c r="AF133" s="177">
        <v>68233807145</v>
      </c>
      <c r="AG133" s="30">
        <f t="shared" si="13"/>
        <v>52441382059</v>
      </c>
      <c r="AH133" s="30">
        <f t="shared" si="14"/>
        <v>68233807145</v>
      </c>
      <c r="AI133" s="176">
        <f t="shared" si="15"/>
        <v>0</v>
      </c>
      <c r="AJ133" s="176">
        <f t="shared" si="16"/>
        <v>0</v>
      </c>
    </row>
    <row r="134" spans="1:36" s="30" customFormat="1">
      <c r="A134" s="219" t="s">
        <v>177</v>
      </c>
      <c r="B134" s="24"/>
      <c r="C134" s="129">
        <v>28205428</v>
      </c>
      <c r="D134" s="129"/>
      <c r="E134" s="129">
        <v>64100901101</v>
      </c>
      <c r="F134" s="129"/>
      <c r="G134" s="130">
        <v>58598595923</v>
      </c>
      <c r="H134" s="121"/>
      <c r="I134" s="121">
        <f t="shared" si="19"/>
        <v>0</v>
      </c>
      <c r="J134" s="121"/>
      <c r="K134" s="121">
        <f t="shared" si="10"/>
        <v>0</v>
      </c>
      <c r="L134" s="121"/>
      <c r="M134" s="121">
        <f t="shared" si="18"/>
        <v>3179814</v>
      </c>
      <c r="N134" s="121"/>
      <c r="O134" s="121">
        <f t="shared" si="12"/>
        <v>6552285530</v>
      </c>
      <c r="P134" s="121"/>
      <c r="Q134" s="121">
        <v>25025614</v>
      </c>
      <c r="R134" s="121"/>
      <c r="S134" s="121">
        <v>1985</v>
      </c>
      <c r="T134" s="121"/>
      <c r="U134" s="121">
        <v>56874315398</v>
      </c>
      <c r="V134" s="121"/>
      <c r="W134" s="3">
        <v>49380272522</v>
      </c>
      <c r="X134" s="218"/>
      <c r="Y134" s="122">
        <f>W134/درآمدها!$J$6</f>
        <v>2.5892307806053248E-3</v>
      </c>
      <c r="AC134" s="177" t="s">
        <v>147</v>
      </c>
      <c r="AD134" s="177">
        <v>2991613</v>
      </c>
      <c r="AE134" s="177">
        <v>45228266868</v>
      </c>
      <c r="AF134" s="177">
        <v>47491792059</v>
      </c>
      <c r="AG134" s="30">
        <f t="shared" si="13"/>
        <v>45228266868</v>
      </c>
      <c r="AH134" s="30">
        <f t="shared" si="14"/>
        <v>47491792059</v>
      </c>
      <c r="AI134" s="176">
        <f t="shared" si="15"/>
        <v>0</v>
      </c>
      <c r="AJ134" s="176">
        <f t="shared" si="16"/>
        <v>0</v>
      </c>
    </row>
    <row r="135" spans="1:36" s="30" customFormat="1">
      <c r="A135" s="219" t="s">
        <v>172</v>
      </c>
      <c r="B135" s="24"/>
      <c r="C135" s="129">
        <v>7729596</v>
      </c>
      <c r="D135" s="129"/>
      <c r="E135" s="129">
        <v>27335165428</v>
      </c>
      <c r="F135" s="129"/>
      <c r="G135" s="130">
        <v>33423681334</v>
      </c>
      <c r="H135" s="121"/>
      <c r="I135" s="121">
        <f t="shared" si="19"/>
        <v>0</v>
      </c>
      <c r="J135" s="121"/>
      <c r="K135" s="121">
        <f t="shared" si="10"/>
        <v>0</v>
      </c>
      <c r="L135" s="121"/>
      <c r="M135" s="121">
        <f t="shared" si="18"/>
        <v>246717</v>
      </c>
      <c r="N135" s="121"/>
      <c r="O135" s="121">
        <f t="shared" si="12"/>
        <v>993221359</v>
      </c>
      <c r="P135" s="121"/>
      <c r="Q135" s="121">
        <v>7482879</v>
      </c>
      <c r="R135" s="121"/>
      <c r="S135" s="121">
        <v>3970</v>
      </c>
      <c r="T135" s="121"/>
      <c r="U135" s="121">
        <v>26462668339</v>
      </c>
      <c r="V135" s="121"/>
      <c r="W135" s="3">
        <v>29530272808</v>
      </c>
      <c r="X135" s="218"/>
      <c r="Y135" s="122">
        <f>W135/درآمدها!$J$6</f>
        <v>1.5484056164348041E-3</v>
      </c>
      <c r="AC135" s="177" t="s">
        <v>364</v>
      </c>
      <c r="AD135" s="177">
        <v>4125727</v>
      </c>
      <c r="AE135" s="177">
        <v>53927336850</v>
      </c>
      <c r="AF135" s="177">
        <v>52454078446</v>
      </c>
      <c r="AG135" s="30">
        <f t="shared" si="13"/>
        <v>53927336850</v>
      </c>
      <c r="AH135" s="30">
        <f t="shared" si="14"/>
        <v>52454078446</v>
      </c>
      <c r="AI135" s="176">
        <f t="shared" si="15"/>
        <v>0</v>
      </c>
      <c r="AJ135" s="176">
        <f t="shared" si="16"/>
        <v>0</v>
      </c>
    </row>
    <row r="136" spans="1:36" s="30" customFormat="1">
      <c r="A136" s="219" t="s">
        <v>153</v>
      </c>
      <c r="B136" s="24"/>
      <c r="C136" s="129">
        <v>441522</v>
      </c>
      <c r="D136" s="129"/>
      <c r="E136" s="129">
        <v>22001086208</v>
      </c>
      <c r="F136" s="129"/>
      <c r="G136" s="130">
        <v>22515310635</v>
      </c>
      <c r="H136" s="121"/>
      <c r="I136" s="121">
        <f t="shared" si="19"/>
        <v>0</v>
      </c>
      <c r="J136" s="121"/>
      <c r="K136" s="121">
        <f t="shared" si="10"/>
        <v>0</v>
      </c>
      <c r="L136" s="121"/>
      <c r="M136" s="121">
        <f t="shared" si="18"/>
        <v>441522</v>
      </c>
      <c r="N136" s="121"/>
      <c r="O136" s="121">
        <f t="shared" si="12"/>
        <v>27798294278</v>
      </c>
      <c r="P136" s="121"/>
      <c r="Q136" s="121">
        <v>0</v>
      </c>
      <c r="R136" s="121"/>
      <c r="S136" s="121">
        <v>0</v>
      </c>
      <c r="T136" s="121"/>
      <c r="U136" s="121">
        <v>0</v>
      </c>
      <c r="V136" s="121"/>
      <c r="W136" s="3">
        <v>0</v>
      </c>
      <c r="X136" s="218"/>
      <c r="Y136" s="122">
        <f>W136/درآمدها!$J$6</f>
        <v>0</v>
      </c>
      <c r="AC136" s="177" t="s">
        <v>221</v>
      </c>
      <c r="AD136" s="177">
        <v>12525464</v>
      </c>
      <c r="AE136" s="177">
        <v>49325120661</v>
      </c>
      <c r="AF136" s="177">
        <v>47438071836</v>
      </c>
      <c r="AG136" s="30">
        <f t="shared" si="13"/>
        <v>49325120661</v>
      </c>
      <c r="AH136" s="30">
        <f t="shared" si="14"/>
        <v>47438071836</v>
      </c>
      <c r="AI136" s="176">
        <f t="shared" si="15"/>
        <v>0</v>
      </c>
      <c r="AJ136" s="176">
        <f t="shared" si="16"/>
        <v>0</v>
      </c>
    </row>
    <row r="137" spans="1:36" s="30" customFormat="1">
      <c r="A137" s="24" t="s">
        <v>366</v>
      </c>
      <c r="B137" s="24"/>
      <c r="C137" s="129">
        <v>4122590</v>
      </c>
      <c r="D137" s="129"/>
      <c r="E137" s="129">
        <v>54881194382</v>
      </c>
      <c r="F137" s="129"/>
      <c r="G137" s="130">
        <v>57249906439</v>
      </c>
      <c r="H137" s="121"/>
      <c r="I137" s="121">
        <f t="shared" si="19"/>
        <v>0</v>
      </c>
      <c r="J137" s="121"/>
      <c r="K137" s="121">
        <f t="shared" si="10"/>
        <v>0</v>
      </c>
      <c r="L137" s="121"/>
      <c r="M137" s="121">
        <f t="shared" si="18"/>
        <v>1892964</v>
      </c>
      <c r="N137" s="121"/>
      <c r="O137" s="121">
        <f t="shared" si="12"/>
        <v>25562807101</v>
      </c>
      <c r="P137" s="121"/>
      <c r="Q137" s="121">
        <v>2229626</v>
      </c>
      <c r="R137" s="121"/>
      <c r="S137" s="121">
        <v>13170</v>
      </c>
      <c r="T137" s="121"/>
      <c r="U137" s="121">
        <v>29681471576</v>
      </c>
      <c r="V137" s="121"/>
      <c r="W137" s="3">
        <v>29189457584</v>
      </c>
      <c r="X137" s="218"/>
      <c r="Y137" s="122">
        <f>W137/درآمدها!$J$6</f>
        <v>1.5305351344910979E-3</v>
      </c>
      <c r="AC137" s="177" t="s">
        <v>230</v>
      </c>
      <c r="AD137" s="177">
        <v>25323029</v>
      </c>
      <c r="AE137" s="177">
        <v>65094796411.000008</v>
      </c>
      <c r="AF137" s="177">
        <v>51955744806</v>
      </c>
      <c r="AG137" s="30">
        <f t="shared" si="13"/>
        <v>65094796411</v>
      </c>
      <c r="AH137" s="30">
        <f t="shared" si="14"/>
        <v>51955744806</v>
      </c>
      <c r="AI137" s="176">
        <f t="shared" si="15"/>
        <v>0</v>
      </c>
      <c r="AJ137" s="176">
        <f t="shared" si="16"/>
        <v>0</v>
      </c>
    </row>
    <row r="138" spans="1:36" s="30" customFormat="1">
      <c r="A138" s="219" t="s">
        <v>306</v>
      </c>
      <c r="B138" s="24"/>
      <c r="C138" s="129">
        <v>16529555</v>
      </c>
      <c r="D138" s="129"/>
      <c r="E138" s="129">
        <v>57460157138</v>
      </c>
      <c r="F138" s="129"/>
      <c r="G138" s="130">
        <v>55537470024</v>
      </c>
      <c r="H138" s="121"/>
      <c r="I138" s="121">
        <f t="shared" si="19"/>
        <v>0</v>
      </c>
      <c r="J138" s="121"/>
      <c r="K138" s="121">
        <f t="shared" si="10"/>
        <v>0</v>
      </c>
      <c r="L138" s="121"/>
      <c r="M138" s="121">
        <f t="shared" si="18"/>
        <v>3013358</v>
      </c>
      <c r="N138" s="121"/>
      <c r="O138" s="121">
        <f t="shared" si="12"/>
        <v>9105959262</v>
      </c>
      <c r="P138" s="121"/>
      <c r="Q138" s="121">
        <v>13516197</v>
      </c>
      <c r="R138" s="121"/>
      <c r="S138" s="121">
        <v>3025</v>
      </c>
      <c r="T138" s="121"/>
      <c r="U138" s="121">
        <v>46985100538</v>
      </c>
      <c r="V138" s="121"/>
      <c r="W138" s="3">
        <v>40643221280</v>
      </c>
      <c r="X138" s="218"/>
      <c r="Y138" s="122">
        <f>W138/درآمدها!$J$6</f>
        <v>2.1311077113688463E-3</v>
      </c>
      <c r="AC138" s="177" t="s">
        <v>100</v>
      </c>
      <c r="AD138" s="177">
        <v>16144242</v>
      </c>
      <c r="AE138" s="177">
        <v>30360994138</v>
      </c>
      <c r="AF138" s="177">
        <v>32625957588</v>
      </c>
      <c r="AG138" s="30">
        <f t="shared" si="13"/>
        <v>30360994138</v>
      </c>
      <c r="AH138" s="30">
        <f t="shared" si="14"/>
        <v>32625957588</v>
      </c>
      <c r="AI138" s="176">
        <f t="shared" si="15"/>
        <v>0</v>
      </c>
      <c r="AJ138" s="176">
        <f t="shared" si="16"/>
        <v>0</v>
      </c>
    </row>
    <row r="139" spans="1:36" s="30" customFormat="1">
      <c r="A139" s="219" t="s">
        <v>266</v>
      </c>
      <c r="B139" s="24"/>
      <c r="C139" s="129">
        <v>16196285</v>
      </c>
      <c r="D139" s="129"/>
      <c r="E139" s="129">
        <v>78152993428</v>
      </c>
      <c r="F139" s="129"/>
      <c r="G139" s="130">
        <v>98692491853</v>
      </c>
      <c r="H139" s="121"/>
      <c r="I139" s="121">
        <f t="shared" si="19"/>
        <v>0</v>
      </c>
      <c r="J139" s="121"/>
      <c r="K139" s="121">
        <f t="shared" ref="K139:K202" si="20">IFERROR(VLOOKUP(A139,$AC$347:$AE$378,3,0),0)</f>
        <v>0</v>
      </c>
      <c r="L139" s="121"/>
      <c r="M139" s="121">
        <f t="shared" ref="M139:M170" si="21">IFERROR(VLOOKUP(A139,$AF$347:$AH$658,2,0),0)</f>
        <v>449651</v>
      </c>
      <c r="N139" s="121"/>
      <c r="O139" s="121">
        <f t="shared" ref="O139:O202" si="22">IFERROR(VLOOKUP(A139,$AF$347:$AH$658,3,0),0)</f>
        <v>3052265874</v>
      </c>
      <c r="P139" s="121"/>
      <c r="Q139" s="121">
        <v>15746634</v>
      </c>
      <c r="R139" s="121"/>
      <c r="S139" s="121">
        <v>5560</v>
      </c>
      <c r="T139" s="121"/>
      <c r="U139" s="121">
        <v>75983263046</v>
      </c>
      <c r="V139" s="121"/>
      <c r="W139" s="3">
        <v>87030354897</v>
      </c>
      <c r="X139" s="218"/>
      <c r="Y139" s="122">
        <f>W139/درآمدها!$J$6</f>
        <v>4.563394696655898E-3</v>
      </c>
      <c r="AC139" s="177" t="s">
        <v>353</v>
      </c>
      <c r="AD139" s="177">
        <v>1109233</v>
      </c>
      <c r="AE139" s="177">
        <v>39065008210</v>
      </c>
      <c r="AF139" s="177">
        <v>46420851982</v>
      </c>
      <c r="AG139" s="30">
        <f t="shared" ref="AG139:AG202" si="23">VLOOKUP(AC139,$A$11:$Y$344,21,0)</f>
        <v>39065008210</v>
      </c>
      <c r="AH139" s="30">
        <f t="shared" ref="AH139:AH202" si="24">VLOOKUP(AC139,$A$11:$Y$344,23,0)</f>
        <v>46420851982</v>
      </c>
      <c r="AI139" s="176">
        <f t="shared" si="15"/>
        <v>0</v>
      </c>
      <c r="AJ139" s="176">
        <f t="shared" si="16"/>
        <v>0</v>
      </c>
    </row>
    <row r="140" spans="1:36" s="30" customFormat="1">
      <c r="A140" s="24" t="s">
        <v>257</v>
      </c>
      <c r="B140" s="24"/>
      <c r="C140" s="129">
        <v>1876625</v>
      </c>
      <c r="D140" s="129"/>
      <c r="E140" s="129">
        <v>12530950853</v>
      </c>
      <c r="F140" s="129"/>
      <c r="G140" s="130">
        <v>22833219158</v>
      </c>
      <c r="H140" s="121"/>
      <c r="I140" s="121">
        <f t="shared" si="19"/>
        <v>0</v>
      </c>
      <c r="J140" s="121"/>
      <c r="K140" s="121">
        <f t="shared" si="20"/>
        <v>0</v>
      </c>
      <c r="L140" s="121"/>
      <c r="M140" s="121">
        <f t="shared" si="21"/>
        <v>0</v>
      </c>
      <c r="N140" s="121"/>
      <c r="O140" s="121">
        <f t="shared" si="22"/>
        <v>0</v>
      </c>
      <c r="P140" s="121"/>
      <c r="Q140" s="121">
        <v>1616692</v>
      </c>
      <c r="R140" s="121"/>
      <c r="S140" s="121">
        <v>10880</v>
      </c>
      <c r="T140" s="121"/>
      <c r="U140" s="121">
        <v>10795277690</v>
      </c>
      <c r="V140" s="121"/>
      <c r="W140" s="3">
        <v>17484950791</v>
      </c>
      <c r="X140" s="218"/>
      <c r="Y140" s="122">
        <f>W140/درآمدها!$J$6</f>
        <v>9.1681496421990559E-4</v>
      </c>
      <c r="AC140" s="177" t="s">
        <v>267</v>
      </c>
      <c r="AD140" s="177">
        <v>4102485</v>
      </c>
      <c r="AE140" s="177">
        <v>62252108292.999992</v>
      </c>
      <c r="AF140" s="177">
        <v>37232826709</v>
      </c>
      <c r="AG140" s="30">
        <f t="shared" si="23"/>
        <v>62252108293</v>
      </c>
      <c r="AH140" s="30">
        <f t="shared" si="24"/>
        <v>37232826709</v>
      </c>
      <c r="AI140" s="176">
        <f t="shared" ref="AI140:AI203" si="25">AG140-AE140</f>
        <v>0</v>
      </c>
      <c r="AJ140" s="176">
        <f t="shared" ref="AJ140:AJ203" si="26">AH140-AF140</f>
        <v>0</v>
      </c>
    </row>
    <row r="141" spans="1:36" s="30" customFormat="1">
      <c r="A141" s="219" t="s">
        <v>215</v>
      </c>
      <c r="B141" s="24"/>
      <c r="C141" s="129">
        <v>6360938</v>
      </c>
      <c r="D141" s="129"/>
      <c r="E141" s="129">
        <v>66431368512</v>
      </c>
      <c r="F141" s="129"/>
      <c r="G141" s="130">
        <v>67973222006</v>
      </c>
      <c r="H141" s="121"/>
      <c r="I141" s="121">
        <f t="shared" si="19"/>
        <v>0</v>
      </c>
      <c r="J141" s="121"/>
      <c r="K141" s="121">
        <f t="shared" si="20"/>
        <v>0</v>
      </c>
      <c r="L141" s="121"/>
      <c r="M141" s="121">
        <f t="shared" si="21"/>
        <v>603391</v>
      </c>
      <c r="N141" s="121"/>
      <c r="O141" s="121">
        <f t="shared" si="22"/>
        <v>5937959871</v>
      </c>
      <c r="P141" s="121"/>
      <c r="Q141" s="121">
        <v>5757547</v>
      </c>
      <c r="R141" s="121"/>
      <c r="S141" s="121">
        <v>9320</v>
      </c>
      <c r="T141" s="121"/>
      <c r="U141" s="121">
        <v>60129768045</v>
      </c>
      <c r="V141" s="121"/>
      <c r="W141" s="3">
        <v>53341059031</v>
      </c>
      <c r="X141" s="218"/>
      <c r="Y141" s="122">
        <f>W141/درآمدها!$J$6</f>
        <v>2.7969127114804552E-3</v>
      </c>
      <c r="AC141" s="177" t="s">
        <v>80</v>
      </c>
      <c r="AD141" s="177">
        <v>10168310</v>
      </c>
      <c r="AE141" s="177">
        <v>51928093750</v>
      </c>
      <c r="AF141" s="177">
        <v>48143492154.000008</v>
      </c>
      <c r="AG141" s="30">
        <f t="shared" si="23"/>
        <v>51928093750</v>
      </c>
      <c r="AH141" s="30">
        <f t="shared" si="24"/>
        <v>48143492154</v>
      </c>
      <c r="AI141" s="176">
        <f t="shared" si="25"/>
        <v>0</v>
      </c>
      <c r="AJ141" s="176">
        <f t="shared" si="26"/>
        <v>0</v>
      </c>
    </row>
    <row r="142" spans="1:36" s="30" customFormat="1">
      <c r="A142" s="24" t="s">
        <v>201</v>
      </c>
      <c r="B142" s="24"/>
      <c r="C142" s="129">
        <v>5174139</v>
      </c>
      <c r="D142" s="129"/>
      <c r="E142" s="129">
        <v>3952472676</v>
      </c>
      <c r="F142" s="129"/>
      <c r="G142" s="130">
        <v>6516628093</v>
      </c>
      <c r="H142" s="121"/>
      <c r="I142" s="121">
        <f t="shared" si="19"/>
        <v>0</v>
      </c>
      <c r="J142" s="121"/>
      <c r="K142" s="121">
        <f t="shared" si="20"/>
        <v>0</v>
      </c>
      <c r="L142" s="121"/>
      <c r="M142" s="121">
        <f t="shared" si="21"/>
        <v>302811</v>
      </c>
      <c r="N142" s="121"/>
      <c r="O142" s="121">
        <f t="shared" si="22"/>
        <v>345809616</v>
      </c>
      <c r="P142" s="121"/>
      <c r="Q142" s="121">
        <v>4871328</v>
      </c>
      <c r="R142" s="121"/>
      <c r="S142" s="121">
        <v>1111</v>
      </c>
      <c r="T142" s="121"/>
      <c r="U142" s="121">
        <v>3721158402</v>
      </c>
      <c r="V142" s="121"/>
      <c r="W142" s="3">
        <v>5379843741</v>
      </c>
      <c r="X142" s="218"/>
      <c r="Y142" s="122">
        <f>W142/درآمدها!$J$6</f>
        <v>2.8208951262547469E-4</v>
      </c>
      <c r="AC142" s="177" t="s">
        <v>322</v>
      </c>
      <c r="AD142" s="177">
        <v>18348464</v>
      </c>
      <c r="AE142" s="177">
        <v>48641462832</v>
      </c>
      <c r="AF142" s="177">
        <v>49629109832</v>
      </c>
      <c r="AG142" s="30">
        <f t="shared" si="23"/>
        <v>48641462832</v>
      </c>
      <c r="AH142" s="30">
        <f t="shared" si="24"/>
        <v>49629109832</v>
      </c>
      <c r="AI142" s="176">
        <f t="shared" si="25"/>
        <v>0</v>
      </c>
      <c r="AJ142" s="176">
        <f t="shared" si="26"/>
        <v>0</v>
      </c>
    </row>
    <row r="143" spans="1:36" s="30" customFormat="1">
      <c r="A143" s="24" t="s">
        <v>144</v>
      </c>
      <c r="B143" s="24"/>
      <c r="C143" s="129">
        <v>4135053</v>
      </c>
      <c r="D143" s="129"/>
      <c r="E143" s="129">
        <v>52991225377</v>
      </c>
      <c r="F143" s="129"/>
      <c r="G143" s="130">
        <v>52819275240</v>
      </c>
      <c r="H143" s="121"/>
      <c r="I143" s="121">
        <f t="shared" si="19"/>
        <v>0</v>
      </c>
      <c r="J143" s="121"/>
      <c r="K143" s="121">
        <f t="shared" si="20"/>
        <v>0</v>
      </c>
      <c r="L143" s="121"/>
      <c r="M143" s="121">
        <f t="shared" si="21"/>
        <v>188022</v>
      </c>
      <c r="N143" s="121"/>
      <c r="O143" s="121">
        <f t="shared" si="22"/>
        <v>2352381575</v>
      </c>
      <c r="P143" s="121"/>
      <c r="Q143" s="121">
        <v>3947031</v>
      </c>
      <c r="R143" s="121"/>
      <c r="S143" s="121">
        <v>13140</v>
      </c>
      <c r="T143" s="121"/>
      <c r="U143" s="121">
        <v>50581699749</v>
      </c>
      <c r="V143" s="121"/>
      <c r="W143" s="3">
        <v>51555396619</v>
      </c>
      <c r="X143" s="218"/>
      <c r="Y143" s="122">
        <f>W143/درآمدها!$J$6</f>
        <v>2.703282363878374E-3</v>
      </c>
      <c r="AC143" s="177" t="s">
        <v>352</v>
      </c>
      <c r="AD143" s="177">
        <v>16657262</v>
      </c>
      <c r="AE143" s="177">
        <v>44497026817</v>
      </c>
      <c r="AF143" s="177">
        <v>37040584443</v>
      </c>
      <c r="AG143" s="30">
        <f t="shared" si="23"/>
        <v>44497026817</v>
      </c>
      <c r="AH143" s="30">
        <f t="shared" si="24"/>
        <v>37040584443</v>
      </c>
      <c r="AI143" s="176">
        <f t="shared" si="25"/>
        <v>0</v>
      </c>
      <c r="AJ143" s="176">
        <f t="shared" si="26"/>
        <v>0</v>
      </c>
    </row>
    <row r="144" spans="1:36" s="30" customFormat="1">
      <c r="A144" s="219" t="s">
        <v>293</v>
      </c>
      <c r="B144" s="24"/>
      <c r="C144" s="129">
        <v>2361821</v>
      </c>
      <c r="D144" s="129"/>
      <c r="E144" s="129">
        <v>78729673739</v>
      </c>
      <c r="F144" s="129"/>
      <c r="G144" s="130">
        <v>74189474018</v>
      </c>
      <c r="H144" s="121"/>
      <c r="I144" s="121">
        <f t="shared" si="19"/>
        <v>0</v>
      </c>
      <c r="J144" s="121"/>
      <c r="K144" s="121">
        <f t="shared" si="20"/>
        <v>0</v>
      </c>
      <c r="L144" s="121"/>
      <c r="M144" s="121">
        <f t="shared" si="21"/>
        <v>167477</v>
      </c>
      <c r="N144" s="121"/>
      <c r="O144" s="121">
        <f t="shared" si="22"/>
        <v>4857796223</v>
      </c>
      <c r="P144" s="121"/>
      <c r="Q144" s="121">
        <v>2194344</v>
      </c>
      <c r="R144" s="121"/>
      <c r="S144" s="121">
        <v>26250</v>
      </c>
      <c r="T144" s="121"/>
      <c r="U144" s="121">
        <v>73146943477</v>
      </c>
      <c r="V144" s="121"/>
      <c r="W144" s="3">
        <v>57258800901</v>
      </c>
      <c r="X144" s="218"/>
      <c r="Y144" s="122">
        <f>W144/درآمدها!$J$6</f>
        <v>3.002337617463931E-3</v>
      </c>
      <c r="AC144" s="177" t="s">
        <v>475</v>
      </c>
      <c r="AD144" s="177">
        <v>4506540</v>
      </c>
      <c r="AE144" s="177">
        <v>30682319199</v>
      </c>
      <c r="AF144" s="177">
        <v>23563359219</v>
      </c>
      <c r="AG144" s="30">
        <f t="shared" si="23"/>
        <v>30682319199</v>
      </c>
      <c r="AH144" s="30">
        <f t="shared" si="24"/>
        <v>23563359219</v>
      </c>
      <c r="AI144" s="176">
        <f t="shared" si="25"/>
        <v>0</v>
      </c>
      <c r="AJ144" s="176">
        <f t="shared" si="26"/>
        <v>0</v>
      </c>
    </row>
    <row r="145" spans="1:36" s="30" customFormat="1">
      <c r="A145" s="24" t="s">
        <v>261</v>
      </c>
      <c r="B145" s="24"/>
      <c r="C145" s="129">
        <v>67538102</v>
      </c>
      <c r="D145" s="129"/>
      <c r="E145" s="129">
        <v>61189243686</v>
      </c>
      <c r="F145" s="129"/>
      <c r="G145" s="130">
        <v>51493503978</v>
      </c>
      <c r="H145" s="121"/>
      <c r="I145" s="121">
        <f t="shared" ref="I145:I176" si="27">IFERROR(VLOOKUP(A145,$AC$347:$AE$378,2,0),0)</f>
        <v>0</v>
      </c>
      <c r="J145" s="121"/>
      <c r="K145" s="121">
        <f t="shared" si="20"/>
        <v>0</v>
      </c>
      <c r="L145" s="121"/>
      <c r="M145" s="121">
        <f t="shared" si="21"/>
        <v>8152506</v>
      </c>
      <c r="N145" s="121"/>
      <c r="O145" s="121">
        <f t="shared" si="22"/>
        <v>5628804848</v>
      </c>
      <c r="P145" s="121"/>
      <c r="Q145" s="121">
        <v>59385596</v>
      </c>
      <c r="R145" s="121"/>
      <c r="S145" s="121">
        <v>675</v>
      </c>
      <c r="T145" s="121"/>
      <c r="U145" s="121">
        <v>53803106653</v>
      </c>
      <c r="V145" s="121"/>
      <c r="W145" s="3">
        <v>39846769904</v>
      </c>
      <c r="X145" s="218"/>
      <c r="Y145" s="122">
        <f>W145/درآمدها!$J$6</f>
        <v>2.0893461674835645E-3</v>
      </c>
      <c r="AC145" s="177" t="s">
        <v>523</v>
      </c>
      <c r="AD145" s="177">
        <v>6230009</v>
      </c>
      <c r="AE145" s="177">
        <v>12502463458.000002</v>
      </c>
      <c r="AF145" s="177">
        <v>9741495325</v>
      </c>
      <c r="AG145" s="30">
        <f t="shared" si="23"/>
        <v>12502463458</v>
      </c>
      <c r="AH145" s="30">
        <f t="shared" si="24"/>
        <v>9741495325</v>
      </c>
      <c r="AI145" s="176">
        <f t="shared" si="25"/>
        <v>0</v>
      </c>
      <c r="AJ145" s="176">
        <f t="shared" si="26"/>
        <v>0</v>
      </c>
    </row>
    <row r="146" spans="1:36" s="30" customFormat="1">
      <c r="A146" s="219" t="s">
        <v>239</v>
      </c>
      <c r="B146" s="24"/>
      <c r="C146" s="129">
        <v>13294318</v>
      </c>
      <c r="D146" s="129"/>
      <c r="E146" s="129">
        <v>55094927568</v>
      </c>
      <c r="F146" s="129"/>
      <c r="G146" s="130">
        <v>58146953960</v>
      </c>
      <c r="H146" s="121"/>
      <c r="I146" s="121">
        <f t="shared" si="27"/>
        <v>0</v>
      </c>
      <c r="J146" s="121"/>
      <c r="K146" s="121">
        <f t="shared" si="20"/>
        <v>0</v>
      </c>
      <c r="L146" s="121"/>
      <c r="M146" s="121">
        <f t="shared" si="21"/>
        <v>1393099</v>
      </c>
      <c r="N146" s="121"/>
      <c r="O146" s="121">
        <f t="shared" si="22"/>
        <v>5361245430</v>
      </c>
      <c r="P146" s="121"/>
      <c r="Q146" s="121">
        <v>11901219</v>
      </c>
      <c r="R146" s="121"/>
      <c r="S146" s="121">
        <v>3779</v>
      </c>
      <c r="T146" s="121"/>
      <c r="U146" s="121">
        <v>49321582256</v>
      </c>
      <c r="V146" s="121"/>
      <c r="W146" s="3">
        <v>44707107098</v>
      </c>
      <c r="X146" s="218"/>
      <c r="Y146" s="122">
        <f>W146/درآمدها!$J$6</f>
        <v>2.3441956048012511E-3</v>
      </c>
      <c r="AC146" s="177" t="s">
        <v>367</v>
      </c>
      <c r="AD146" s="177">
        <v>12674267</v>
      </c>
      <c r="AE146" s="177">
        <v>38109151608</v>
      </c>
      <c r="AF146" s="177">
        <v>32416854206</v>
      </c>
      <c r="AG146" s="30">
        <f t="shared" si="23"/>
        <v>38109151608</v>
      </c>
      <c r="AH146" s="30">
        <f t="shared" si="24"/>
        <v>32416854206</v>
      </c>
      <c r="AI146" s="176">
        <f t="shared" si="25"/>
        <v>0</v>
      </c>
      <c r="AJ146" s="176">
        <f t="shared" si="26"/>
        <v>0</v>
      </c>
    </row>
    <row r="147" spans="1:36" s="30" customFormat="1">
      <c r="A147" s="24" t="s">
        <v>142</v>
      </c>
      <c r="B147" s="24"/>
      <c r="C147" s="129">
        <v>13919750</v>
      </c>
      <c r="D147" s="129"/>
      <c r="E147" s="129">
        <v>60222141184</v>
      </c>
      <c r="F147" s="129"/>
      <c r="G147" s="130">
        <v>89524920848</v>
      </c>
      <c r="H147" s="121"/>
      <c r="I147" s="121">
        <f t="shared" si="27"/>
        <v>0</v>
      </c>
      <c r="J147" s="121"/>
      <c r="K147" s="121">
        <f t="shared" si="20"/>
        <v>0</v>
      </c>
      <c r="L147" s="121"/>
      <c r="M147" s="121">
        <f t="shared" si="21"/>
        <v>978105</v>
      </c>
      <c r="N147" s="121"/>
      <c r="O147" s="121">
        <f t="shared" si="22"/>
        <v>5680149864</v>
      </c>
      <c r="P147" s="121"/>
      <c r="Q147" s="121">
        <v>12941645</v>
      </c>
      <c r="R147" s="121"/>
      <c r="S147" s="121">
        <v>5720</v>
      </c>
      <c r="T147" s="121"/>
      <c r="U147" s="121">
        <v>55990486349</v>
      </c>
      <c r="V147" s="121"/>
      <c r="W147" s="3">
        <v>73585753456</v>
      </c>
      <c r="X147" s="218"/>
      <c r="Y147" s="122">
        <f>W147/درآمدها!$J$6</f>
        <v>3.8584335025171096E-3</v>
      </c>
      <c r="AC147" s="177" t="s">
        <v>332</v>
      </c>
      <c r="AD147" s="177">
        <v>363540</v>
      </c>
      <c r="AE147" s="177">
        <v>17635213883</v>
      </c>
      <c r="AF147" s="177">
        <v>19380645134</v>
      </c>
      <c r="AG147" s="30">
        <f t="shared" si="23"/>
        <v>17635213883</v>
      </c>
      <c r="AH147" s="30">
        <f t="shared" si="24"/>
        <v>19380645134</v>
      </c>
      <c r="AI147" s="176">
        <f t="shared" si="25"/>
        <v>0</v>
      </c>
      <c r="AJ147" s="176">
        <f t="shared" si="26"/>
        <v>0</v>
      </c>
    </row>
    <row r="148" spans="1:36" s="30" customFormat="1">
      <c r="A148" s="219" t="s">
        <v>133</v>
      </c>
      <c r="B148" s="24"/>
      <c r="C148" s="129">
        <v>7061485</v>
      </c>
      <c r="D148" s="129"/>
      <c r="E148" s="129">
        <v>41125629803</v>
      </c>
      <c r="F148" s="129"/>
      <c r="G148" s="130">
        <v>39730195472</v>
      </c>
      <c r="H148" s="121"/>
      <c r="I148" s="121">
        <f t="shared" si="27"/>
        <v>0</v>
      </c>
      <c r="J148" s="121"/>
      <c r="K148" s="121">
        <f t="shared" si="20"/>
        <v>0</v>
      </c>
      <c r="L148" s="121"/>
      <c r="M148" s="121">
        <f t="shared" si="21"/>
        <v>670397</v>
      </c>
      <c r="N148" s="121"/>
      <c r="O148" s="121">
        <f t="shared" si="22"/>
        <v>3420017098</v>
      </c>
      <c r="P148" s="121"/>
      <c r="Q148" s="121">
        <v>6391088</v>
      </c>
      <c r="R148" s="121"/>
      <c r="S148" s="121">
        <v>4770</v>
      </c>
      <c r="T148" s="121"/>
      <c r="U148" s="121">
        <v>37221281236</v>
      </c>
      <c r="V148" s="121"/>
      <c r="W148" s="3">
        <v>30304101100</v>
      </c>
      <c r="X148" s="218"/>
      <c r="Y148" s="122">
        <f>W148/درآمدها!$J$6</f>
        <v>1.5889809298184432E-3</v>
      </c>
      <c r="AC148" s="177" t="s">
        <v>175</v>
      </c>
      <c r="AD148" s="177">
        <v>7266056</v>
      </c>
      <c r="AE148" s="177">
        <v>57356405530</v>
      </c>
      <c r="AF148" s="177">
        <v>53448889958</v>
      </c>
      <c r="AG148" s="30">
        <f t="shared" si="23"/>
        <v>57356405530</v>
      </c>
      <c r="AH148" s="30">
        <f t="shared" si="24"/>
        <v>53448889958</v>
      </c>
      <c r="AI148" s="176">
        <f t="shared" si="25"/>
        <v>0</v>
      </c>
      <c r="AJ148" s="176">
        <f t="shared" si="26"/>
        <v>0</v>
      </c>
    </row>
    <row r="149" spans="1:36" s="30" customFormat="1">
      <c r="A149" s="219" t="s">
        <v>350</v>
      </c>
      <c r="B149" s="24"/>
      <c r="C149" s="129">
        <v>25538171</v>
      </c>
      <c r="D149" s="129"/>
      <c r="E149" s="129">
        <v>54490541340</v>
      </c>
      <c r="F149" s="129"/>
      <c r="G149" s="130">
        <v>64277906215</v>
      </c>
      <c r="H149" s="121"/>
      <c r="I149" s="121">
        <f t="shared" si="27"/>
        <v>0</v>
      </c>
      <c r="J149" s="121"/>
      <c r="K149" s="121">
        <f t="shared" si="20"/>
        <v>0</v>
      </c>
      <c r="L149" s="121"/>
      <c r="M149" s="121">
        <f t="shared" si="21"/>
        <v>452512</v>
      </c>
      <c r="N149" s="121"/>
      <c r="O149" s="121">
        <f t="shared" si="22"/>
        <v>1051026614</v>
      </c>
      <c r="P149" s="121"/>
      <c r="Q149" s="121">
        <v>25085659</v>
      </c>
      <c r="R149" s="121"/>
      <c r="S149" s="121">
        <v>2029</v>
      </c>
      <c r="T149" s="121"/>
      <c r="U149" s="121">
        <v>53525020989</v>
      </c>
      <c r="V149" s="121"/>
      <c r="W149" s="3">
        <v>50595954241</v>
      </c>
      <c r="X149" s="218"/>
      <c r="Y149" s="122">
        <f>W149/درآمدها!$J$6</f>
        <v>2.652974465390613E-3</v>
      </c>
      <c r="AC149" s="177" t="s">
        <v>346</v>
      </c>
      <c r="AD149" s="177">
        <v>5494255</v>
      </c>
      <c r="AE149" s="177">
        <v>36339044685</v>
      </c>
      <c r="AF149" s="177">
        <v>44730210661</v>
      </c>
      <c r="AG149" s="30">
        <f t="shared" si="23"/>
        <v>36339044685</v>
      </c>
      <c r="AH149" s="30">
        <f t="shared" si="24"/>
        <v>44730210661</v>
      </c>
      <c r="AI149" s="176">
        <f t="shared" si="25"/>
        <v>0</v>
      </c>
      <c r="AJ149" s="176">
        <f t="shared" si="26"/>
        <v>0</v>
      </c>
    </row>
    <row r="150" spans="1:36" s="30" customFormat="1">
      <c r="A150" s="24" t="s">
        <v>124</v>
      </c>
      <c r="B150" s="24"/>
      <c r="C150" s="129">
        <v>22691202</v>
      </c>
      <c r="D150" s="129"/>
      <c r="E150" s="129">
        <v>33423731842</v>
      </c>
      <c r="F150" s="129"/>
      <c r="G150" s="130">
        <v>47187548122</v>
      </c>
      <c r="H150" s="121"/>
      <c r="I150" s="121">
        <f t="shared" si="27"/>
        <v>0</v>
      </c>
      <c r="J150" s="121"/>
      <c r="K150" s="121">
        <f t="shared" si="20"/>
        <v>0</v>
      </c>
      <c r="L150" s="121"/>
      <c r="M150" s="121">
        <f t="shared" si="21"/>
        <v>1506117</v>
      </c>
      <c r="N150" s="121"/>
      <c r="O150" s="121">
        <f t="shared" si="22"/>
        <v>2910319581</v>
      </c>
      <c r="P150" s="121"/>
      <c r="Q150" s="121">
        <v>21185085</v>
      </c>
      <c r="R150" s="121"/>
      <c r="S150" s="121">
        <v>1850</v>
      </c>
      <c r="T150" s="121"/>
      <c r="U150" s="121">
        <v>31205248628</v>
      </c>
      <c r="V150" s="121"/>
      <c r="W150" s="3">
        <v>38959212429</v>
      </c>
      <c r="X150" s="218"/>
      <c r="Y150" s="122">
        <f>W150/درآمدها!$J$6</f>
        <v>2.0428075192247385E-3</v>
      </c>
      <c r="AC150" s="177" t="s">
        <v>429</v>
      </c>
      <c r="AD150" s="177">
        <v>32288449</v>
      </c>
      <c r="AE150" s="177">
        <v>74232110285</v>
      </c>
      <c r="AF150" s="177">
        <v>61015128520</v>
      </c>
      <c r="AG150" s="30">
        <f t="shared" si="23"/>
        <v>74232110285</v>
      </c>
      <c r="AH150" s="30">
        <f t="shared" si="24"/>
        <v>61015128520</v>
      </c>
      <c r="AI150" s="176">
        <f t="shared" si="25"/>
        <v>0</v>
      </c>
      <c r="AJ150" s="176">
        <f t="shared" si="26"/>
        <v>0</v>
      </c>
    </row>
    <row r="151" spans="1:36" s="30" customFormat="1">
      <c r="A151" s="219" t="s">
        <v>118</v>
      </c>
      <c r="B151" s="24"/>
      <c r="C151" s="129">
        <v>16421384</v>
      </c>
      <c r="D151" s="129"/>
      <c r="E151" s="129">
        <v>68418764233</v>
      </c>
      <c r="F151" s="129"/>
      <c r="G151" s="130">
        <v>79496305850</v>
      </c>
      <c r="H151" s="121"/>
      <c r="I151" s="121">
        <f t="shared" si="27"/>
        <v>0</v>
      </c>
      <c r="J151" s="121"/>
      <c r="K151" s="121">
        <f t="shared" si="20"/>
        <v>0</v>
      </c>
      <c r="L151" s="121"/>
      <c r="M151" s="121">
        <f t="shared" si="21"/>
        <v>1144069</v>
      </c>
      <c r="N151" s="121"/>
      <c r="O151" s="121">
        <f t="shared" si="22"/>
        <v>5174915749</v>
      </c>
      <c r="P151" s="121"/>
      <c r="Q151" s="121">
        <v>15277315</v>
      </c>
      <c r="R151" s="121"/>
      <c r="S151" s="121">
        <v>4229</v>
      </c>
      <c r="T151" s="121"/>
      <c r="U151" s="121">
        <v>63652065691</v>
      </c>
      <c r="V151" s="121"/>
      <c r="W151" s="3">
        <v>64223348938</v>
      </c>
      <c r="X151" s="218"/>
      <c r="Y151" s="122">
        <f>W151/درآمدها!$J$6</f>
        <v>3.3675203357725588E-3</v>
      </c>
      <c r="AC151" s="177" t="s">
        <v>491</v>
      </c>
      <c r="AD151" s="177">
        <v>9032781</v>
      </c>
      <c r="AE151" s="177">
        <v>46030933931</v>
      </c>
      <c r="AF151" s="177">
        <v>43404659802.000008</v>
      </c>
      <c r="AG151" s="30">
        <f t="shared" si="23"/>
        <v>46030933931</v>
      </c>
      <c r="AH151" s="30">
        <f t="shared" si="24"/>
        <v>43404659802</v>
      </c>
      <c r="AI151" s="176">
        <f t="shared" si="25"/>
        <v>0</v>
      </c>
      <c r="AJ151" s="176">
        <f t="shared" si="26"/>
        <v>0</v>
      </c>
    </row>
    <row r="152" spans="1:36" s="30" customFormat="1">
      <c r="A152" s="219" t="s">
        <v>117</v>
      </c>
      <c r="B152" s="24"/>
      <c r="C152" s="129">
        <v>2938225</v>
      </c>
      <c r="D152" s="129"/>
      <c r="E152" s="129">
        <v>40596500324</v>
      </c>
      <c r="F152" s="129"/>
      <c r="G152" s="130">
        <v>39780513689</v>
      </c>
      <c r="H152" s="121"/>
      <c r="I152" s="121">
        <f t="shared" si="27"/>
        <v>0</v>
      </c>
      <c r="J152" s="121"/>
      <c r="K152" s="121">
        <f t="shared" si="20"/>
        <v>0</v>
      </c>
      <c r="L152" s="121"/>
      <c r="M152" s="121">
        <f t="shared" si="21"/>
        <v>413604</v>
      </c>
      <c r="N152" s="121"/>
      <c r="O152" s="121">
        <f t="shared" si="22"/>
        <v>5088896199</v>
      </c>
      <c r="P152" s="121"/>
      <c r="Q152" s="121">
        <v>2524621</v>
      </c>
      <c r="R152" s="121"/>
      <c r="S152" s="121">
        <v>11840</v>
      </c>
      <c r="T152" s="121"/>
      <c r="U152" s="121">
        <v>34881868218</v>
      </c>
      <c r="V152" s="121"/>
      <c r="W152" s="3">
        <v>29713658143</v>
      </c>
      <c r="X152" s="218"/>
      <c r="Y152" s="122">
        <f>W152/درآمدها!$J$6</f>
        <v>1.5580213380548514E-3</v>
      </c>
      <c r="AC152" s="177" t="s">
        <v>118</v>
      </c>
      <c r="AD152" s="177">
        <v>15277315</v>
      </c>
      <c r="AE152" s="177">
        <v>63652065691</v>
      </c>
      <c r="AF152" s="177">
        <v>64223348938</v>
      </c>
      <c r="AG152" s="30">
        <f t="shared" si="23"/>
        <v>63652065691</v>
      </c>
      <c r="AH152" s="30">
        <f t="shared" si="24"/>
        <v>64223348938</v>
      </c>
      <c r="AI152" s="176">
        <f t="shared" si="25"/>
        <v>0</v>
      </c>
      <c r="AJ152" s="176">
        <f t="shared" si="26"/>
        <v>0</v>
      </c>
    </row>
    <row r="153" spans="1:36" s="30" customFormat="1">
      <c r="A153" s="24" t="s">
        <v>305</v>
      </c>
      <c r="B153" s="24"/>
      <c r="C153" s="129">
        <v>24610090</v>
      </c>
      <c r="D153" s="129"/>
      <c r="E153" s="129">
        <v>60801289673</v>
      </c>
      <c r="F153" s="129"/>
      <c r="G153" s="130">
        <v>53868979246</v>
      </c>
      <c r="H153" s="121"/>
      <c r="I153" s="121">
        <f t="shared" si="27"/>
        <v>0</v>
      </c>
      <c r="J153" s="121"/>
      <c r="K153" s="121">
        <f t="shared" si="20"/>
        <v>0</v>
      </c>
      <c r="L153" s="121"/>
      <c r="M153" s="121">
        <f t="shared" si="21"/>
        <v>2091035</v>
      </c>
      <c r="N153" s="121"/>
      <c r="O153" s="121">
        <f t="shared" si="22"/>
        <v>4099511159</v>
      </c>
      <c r="P153" s="121"/>
      <c r="Q153" s="121">
        <v>22519055</v>
      </c>
      <c r="R153" s="121"/>
      <c r="S153" s="121">
        <v>2001</v>
      </c>
      <c r="T153" s="121"/>
      <c r="U153" s="121">
        <v>55635212477</v>
      </c>
      <c r="V153" s="121"/>
      <c r="W153" s="3">
        <v>44792518316</v>
      </c>
      <c r="X153" s="218"/>
      <c r="Y153" s="122">
        <f>W153/درآمدها!$J$6</f>
        <v>2.3486741008353924E-3</v>
      </c>
      <c r="AC153" s="177" t="s">
        <v>324</v>
      </c>
      <c r="AD153" s="177">
        <v>9976254</v>
      </c>
      <c r="AE153" s="177">
        <v>26174585990</v>
      </c>
      <c r="AF153" s="177">
        <v>38507304411</v>
      </c>
      <c r="AG153" s="30">
        <f t="shared" si="23"/>
        <v>26174585990</v>
      </c>
      <c r="AH153" s="30">
        <f t="shared" si="24"/>
        <v>38507304411</v>
      </c>
      <c r="AI153" s="176">
        <f t="shared" si="25"/>
        <v>0</v>
      </c>
      <c r="AJ153" s="176">
        <f t="shared" si="26"/>
        <v>0</v>
      </c>
    </row>
    <row r="154" spans="1:36" s="30" customFormat="1">
      <c r="A154" s="219" t="s">
        <v>113</v>
      </c>
      <c r="B154" s="24"/>
      <c r="C154" s="129">
        <v>6149467</v>
      </c>
      <c r="D154" s="129"/>
      <c r="E154" s="129">
        <v>23807837643</v>
      </c>
      <c r="F154" s="129"/>
      <c r="G154" s="130">
        <v>35713312245</v>
      </c>
      <c r="H154" s="121"/>
      <c r="I154" s="121">
        <f t="shared" si="27"/>
        <v>0</v>
      </c>
      <c r="J154" s="121"/>
      <c r="K154" s="121">
        <f t="shared" si="20"/>
        <v>0</v>
      </c>
      <c r="L154" s="121"/>
      <c r="M154" s="121">
        <f t="shared" si="21"/>
        <v>427042</v>
      </c>
      <c r="N154" s="121"/>
      <c r="O154" s="121">
        <f t="shared" si="22"/>
        <v>2305220539</v>
      </c>
      <c r="P154" s="121"/>
      <c r="Q154" s="121">
        <v>5722425</v>
      </c>
      <c r="R154" s="121"/>
      <c r="S154" s="121">
        <v>5360</v>
      </c>
      <c r="T154" s="121"/>
      <c r="U154" s="121">
        <v>22154532307</v>
      </c>
      <c r="V154" s="121"/>
      <c r="W154" s="3">
        <v>30489698426</v>
      </c>
      <c r="X154" s="218"/>
      <c r="Y154" s="122">
        <f>W154/درآمدها!$J$6</f>
        <v>1.5987126361200466E-3</v>
      </c>
      <c r="AC154" s="177" t="s">
        <v>168</v>
      </c>
      <c r="AD154" s="177">
        <v>6262965</v>
      </c>
      <c r="AE154" s="177">
        <v>28352511714</v>
      </c>
      <c r="AF154" s="177">
        <v>33618781937</v>
      </c>
      <c r="AG154" s="30">
        <f t="shared" si="23"/>
        <v>28352511714</v>
      </c>
      <c r="AH154" s="30">
        <f t="shared" si="24"/>
        <v>33618781937</v>
      </c>
      <c r="AI154" s="176">
        <f t="shared" si="25"/>
        <v>0</v>
      </c>
      <c r="AJ154" s="176">
        <f t="shared" si="26"/>
        <v>0</v>
      </c>
    </row>
    <row r="155" spans="1:36" s="30" customFormat="1">
      <c r="A155" s="24" t="s">
        <v>233</v>
      </c>
      <c r="B155" s="24"/>
      <c r="C155" s="129">
        <v>8463975</v>
      </c>
      <c r="D155" s="129"/>
      <c r="E155" s="129">
        <v>64131655687</v>
      </c>
      <c r="F155" s="129"/>
      <c r="G155" s="130">
        <v>67729595513</v>
      </c>
      <c r="H155" s="121"/>
      <c r="I155" s="121">
        <f t="shared" si="27"/>
        <v>0</v>
      </c>
      <c r="J155" s="121"/>
      <c r="K155" s="121">
        <f t="shared" si="20"/>
        <v>0</v>
      </c>
      <c r="L155" s="121"/>
      <c r="M155" s="121">
        <f t="shared" si="21"/>
        <v>728029</v>
      </c>
      <c r="N155" s="121"/>
      <c r="O155" s="121">
        <f t="shared" si="22"/>
        <v>5318275786</v>
      </c>
      <c r="P155" s="121"/>
      <c r="Q155" s="121">
        <v>7735946</v>
      </c>
      <c r="R155" s="121"/>
      <c r="S155" s="121">
        <v>7150</v>
      </c>
      <c r="T155" s="121"/>
      <c r="U155" s="121">
        <v>58615369881</v>
      </c>
      <c r="V155" s="121"/>
      <c r="W155" s="3">
        <v>54982907421</v>
      </c>
      <c r="X155" s="218"/>
      <c r="Y155" s="122">
        <f>W155/درآمدها!$J$6</f>
        <v>2.8830022401800247E-3</v>
      </c>
      <c r="AC155" s="177" t="s">
        <v>330</v>
      </c>
      <c r="AD155" s="177">
        <v>9770430</v>
      </c>
      <c r="AE155" s="177">
        <v>22007814517</v>
      </c>
      <c r="AF155" s="177">
        <v>20764888725.999996</v>
      </c>
      <c r="AG155" s="30">
        <f t="shared" si="23"/>
        <v>22007814517</v>
      </c>
      <c r="AH155" s="30">
        <f t="shared" si="24"/>
        <v>20764888726</v>
      </c>
      <c r="AI155" s="176">
        <f t="shared" si="25"/>
        <v>0</v>
      </c>
      <c r="AJ155" s="176">
        <f t="shared" si="26"/>
        <v>0</v>
      </c>
    </row>
    <row r="156" spans="1:36" s="30" customFormat="1">
      <c r="A156" s="219" t="s">
        <v>95</v>
      </c>
      <c r="B156" s="24"/>
      <c r="C156" s="129">
        <v>26132416</v>
      </c>
      <c r="D156" s="129"/>
      <c r="E156" s="129">
        <v>44955791015</v>
      </c>
      <c r="F156" s="129"/>
      <c r="G156" s="130">
        <v>47693640042</v>
      </c>
      <c r="H156" s="121"/>
      <c r="I156" s="121">
        <f t="shared" si="27"/>
        <v>0</v>
      </c>
      <c r="J156" s="121"/>
      <c r="K156" s="121">
        <f t="shared" si="20"/>
        <v>0</v>
      </c>
      <c r="L156" s="121"/>
      <c r="M156" s="121">
        <f t="shared" si="21"/>
        <v>2290197</v>
      </c>
      <c r="N156" s="121"/>
      <c r="O156" s="121">
        <f t="shared" si="22"/>
        <v>3820171952</v>
      </c>
      <c r="P156" s="121"/>
      <c r="Q156" s="121">
        <v>23842219</v>
      </c>
      <c r="R156" s="121"/>
      <c r="S156" s="121">
        <v>1532</v>
      </c>
      <c r="T156" s="121"/>
      <c r="U156" s="121">
        <v>41015947959</v>
      </c>
      <c r="V156" s="121"/>
      <c r="W156" s="3">
        <v>36308948149</v>
      </c>
      <c r="X156" s="218"/>
      <c r="Y156" s="122">
        <f>W156/درآمدها!$J$6</f>
        <v>1.9038421895486502E-3</v>
      </c>
      <c r="AC156" s="177" t="s">
        <v>238</v>
      </c>
      <c r="AD156" s="177">
        <v>9639267</v>
      </c>
      <c r="AE156" s="177">
        <v>10761177757</v>
      </c>
      <c r="AF156" s="177">
        <v>12437323545</v>
      </c>
      <c r="AG156" s="30">
        <f t="shared" si="23"/>
        <v>10761177757</v>
      </c>
      <c r="AH156" s="30">
        <f t="shared" si="24"/>
        <v>12437323545</v>
      </c>
      <c r="AI156" s="176">
        <f t="shared" si="25"/>
        <v>0</v>
      </c>
      <c r="AJ156" s="176">
        <f t="shared" si="26"/>
        <v>0</v>
      </c>
    </row>
    <row r="157" spans="1:36" s="30" customFormat="1">
      <c r="A157" s="219" t="s">
        <v>94</v>
      </c>
      <c r="B157" s="24"/>
      <c r="C157" s="129">
        <v>1586731</v>
      </c>
      <c r="D157" s="129"/>
      <c r="E157" s="129">
        <v>94260798909</v>
      </c>
      <c r="F157" s="129"/>
      <c r="G157" s="130">
        <v>117586965819</v>
      </c>
      <c r="H157" s="121"/>
      <c r="I157" s="121">
        <f t="shared" si="27"/>
        <v>0</v>
      </c>
      <c r="J157" s="121"/>
      <c r="K157" s="121">
        <f t="shared" si="20"/>
        <v>0</v>
      </c>
      <c r="L157" s="121"/>
      <c r="M157" s="121">
        <f t="shared" si="21"/>
        <v>87905</v>
      </c>
      <c r="N157" s="121"/>
      <c r="O157" s="121">
        <f t="shared" si="22"/>
        <v>6052391510</v>
      </c>
      <c r="P157" s="121"/>
      <c r="Q157" s="121">
        <v>1498826</v>
      </c>
      <c r="R157" s="121"/>
      <c r="S157" s="121">
        <v>65400</v>
      </c>
      <c r="T157" s="121"/>
      <c r="U157" s="121">
        <v>89038744555</v>
      </c>
      <c r="V157" s="121"/>
      <c r="W157" s="3">
        <v>97439982241</v>
      </c>
      <c r="X157" s="218"/>
      <c r="Y157" s="122">
        <f>W157/درآمدها!$J$6</f>
        <v>5.1092184873550587E-3</v>
      </c>
      <c r="AC157" s="177" t="s">
        <v>294</v>
      </c>
      <c r="AD157" s="177">
        <v>10212759</v>
      </c>
      <c r="AE157" s="177">
        <v>61341228325</v>
      </c>
      <c r="AF157" s="177">
        <v>46059592626</v>
      </c>
      <c r="AG157" s="30">
        <f t="shared" si="23"/>
        <v>61341228325</v>
      </c>
      <c r="AH157" s="30">
        <f t="shared" si="24"/>
        <v>46059592626</v>
      </c>
      <c r="AI157" s="176">
        <f t="shared" si="25"/>
        <v>0</v>
      </c>
      <c r="AJ157" s="176">
        <f t="shared" si="26"/>
        <v>0</v>
      </c>
    </row>
    <row r="158" spans="1:36" s="30" customFormat="1">
      <c r="A158" s="24" t="s">
        <v>92</v>
      </c>
      <c r="B158" s="24"/>
      <c r="C158" s="129">
        <v>26630570</v>
      </c>
      <c r="D158" s="129"/>
      <c r="E158" s="129">
        <v>68824976810</v>
      </c>
      <c r="F158" s="129"/>
      <c r="G158" s="130">
        <v>78675135021</v>
      </c>
      <c r="H158" s="121"/>
      <c r="I158" s="121">
        <f t="shared" si="27"/>
        <v>0</v>
      </c>
      <c r="J158" s="121"/>
      <c r="K158" s="121">
        <f t="shared" si="20"/>
        <v>0</v>
      </c>
      <c r="L158" s="121"/>
      <c r="M158" s="121">
        <f t="shared" si="21"/>
        <v>8298374</v>
      </c>
      <c r="N158" s="121"/>
      <c r="O158" s="121">
        <f t="shared" si="22"/>
        <v>24356439600</v>
      </c>
      <c r="P158" s="121"/>
      <c r="Q158" s="121">
        <v>18332196</v>
      </c>
      <c r="R158" s="121"/>
      <c r="S158" s="121">
        <v>2223</v>
      </c>
      <c r="T158" s="121"/>
      <c r="U158" s="121">
        <v>47378368716</v>
      </c>
      <c r="V158" s="121"/>
      <c r="W158" s="3">
        <v>40509994504</v>
      </c>
      <c r="X158" s="218"/>
      <c r="Y158" s="122">
        <f>W158/درآمدها!$J$6</f>
        <v>2.1241220296056213E-3</v>
      </c>
      <c r="AC158" s="177" t="s">
        <v>295</v>
      </c>
      <c r="AD158" s="177">
        <v>10035096</v>
      </c>
      <c r="AE158" s="177">
        <v>13799054783</v>
      </c>
      <c r="AF158" s="177">
        <v>15591530163.999998</v>
      </c>
      <c r="AG158" s="30">
        <f t="shared" si="23"/>
        <v>13799054783</v>
      </c>
      <c r="AH158" s="30">
        <f t="shared" si="24"/>
        <v>15591530164</v>
      </c>
      <c r="AI158" s="176">
        <f t="shared" si="25"/>
        <v>0</v>
      </c>
      <c r="AJ158" s="176">
        <f t="shared" si="26"/>
        <v>0</v>
      </c>
    </row>
    <row r="159" spans="1:36" s="30" customFormat="1">
      <c r="A159" s="24" t="s">
        <v>344</v>
      </c>
      <c r="B159" s="24"/>
      <c r="C159" s="129">
        <v>7242620</v>
      </c>
      <c r="D159" s="129"/>
      <c r="E159" s="129">
        <v>26665539754</v>
      </c>
      <c r="F159" s="129"/>
      <c r="G159" s="130">
        <v>40461338433</v>
      </c>
      <c r="H159" s="121"/>
      <c r="I159" s="121">
        <f t="shared" si="27"/>
        <v>0</v>
      </c>
      <c r="J159" s="121"/>
      <c r="K159" s="121">
        <f t="shared" si="20"/>
        <v>0</v>
      </c>
      <c r="L159" s="121"/>
      <c r="M159" s="121">
        <f t="shared" si="21"/>
        <v>881653</v>
      </c>
      <c r="N159" s="121"/>
      <c r="O159" s="121">
        <f t="shared" si="22"/>
        <v>4523728980</v>
      </c>
      <c r="P159" s="121"/>
      <c r="Q159" s="121">
        <v>6360967</v>
      </c>
      <c r="R159" s="121"/>
      <c r="S159" s="121">
        <v>4850</v>
      </c>
      <c r="T159" s="121"/>
      <c r="U159" s="121">
        <v>23419510952</v>
      </c>
      <c r="V159" s="121"/>
      <c r="W159" s="3">
        <v>30667128348</v>
      </c>
      <c r="X159" s="218"/>
      <c r="Y159" s="122">
        <f>W159/درآمدها!$J$6</f>
        <v>1.6080160885308878E-3</v>
      </c>
      <c r="AC159" s="177" t="s">
        <v>149</v>
      </c>
      <c r="AD159" s="177">
        <v>23497520</v>
      </c>
      <c r="AE159" s="177">
        <v>26810044314</v>
      </c>
      <c r="AF159" s="177">
        <v>26697862257</v>
      </c>
      <c r="AG159" s="30">
        <f t="shared" si="23"/>
        <v>26810044314</v>
      </c>
      <c r="AH159" s="30">
        <f t="shared" si="24"/>
        <v>26697862257</v>
      </c>
      <c r="AI159" s="176">
        <f t="shared" si="25"/>
        <v>0</v>
      </c>
      <c r="AJ159" s="176">
        <f t="shared" si="26"/>
        <v>0</v>
      </c>
    </row>
    <row r="160" spans="1:36" s="30" customFormat="1">
      <c r="A160" s="24" t="s">
        <v>230</v>
      </c>
      <c r="B160" s="24"/>
      <c r="C160" s="129">
        <v>25779695</v>
      </c>
      <c r="D160" s="129"/>
      <c r="E160" s="129">
        <v>66268691536</v>
      </c>
      <c r="F160" s="129"/>
      <c r="G160" s="130">
        <v>55609083621</v>
      </c>
      <c r="H160" s="121"/>
      <c r="I160" s="121">
        <f t="shared" si="27"/>
        <v>0</v>
      </c>
      <c r="J160" s="121"/>
      <c r="K160" s="121">
        <f t="shared" si="20"/>
        <v>0</v>
      </c>
      <c r="L160" s="121"/>
      <c r="M160" s="121">
        <f t="shared" si="21"/>
        <v>456666</v>
      </c>
      <c r="N160" s="121"/>
      <c r="O160" s="121">
        <f t="shared" si="22"/>
        <v>993240082</v>
      </c>
      <c r="P160" s="121"/>
      <c r="Q160" s="121">
        <v>25323029</v>
      </c>
      <c r="R160" s="121"/>
      <c r="S160" s="121">
        <v>2064</v>
      </c>
      <c r="T160" s="121"/>
      <c r="U160" s="121">
        <v>65094796411</v>
      </c>
      <c r="V160" s="121"/>
      <c r="W160" s="3">
        <v>51955744806</v>
      </c>
      <c r="X160" s="218"/>
      <c r="Y160" s="122">
        <f>W160/درآمدها!$J$6</f>
        <v>2.7242744280327005E-3</v>
      </c>
      <c r="AC160" s="177" t="s">
        <v>524</v>
      </c>
      <c r="AD160" s="177">
        <v>2453220</v>
      </c>
      <c r="AE160" s="177">
        <v>3257762362</v>
      </c>
      <c r="AF160" s="177">
        <v>3857956929.5316906</v>
      </c>
      <c r="AG160" s="30">
        <f t="shared" si="23"/>
        <v>8588012566</v>
      </c>
      <c r="AH160" s="30">
        <f t="shared" si="24"/>
        <v>9734765179</v>
      </c>
      <c r="AI160" s="176">
        <f t="shared" si="25"/>
        <v>5330250204</v>
      </c>
      <c r="AJ160" s="176">
        <f t="shared" si="26"/>
        <v>5876808249.4683094</v>
      </c>
    </row>
    <row r="161" spans="1:36" s="30" customFormat="1">
      <c r="A161" s="219" t="s">
        <v>205</v>
      </c>
      <c r="B161" s="24"/>
      <c r="C161" s="129">
        <v>12567623</v>
      </c>
      <c r="D161" s="129"/>
      <c r="E161" s="129">
        <v>56648434273</v>
      </c>
      <c r="F161" s="129"/>
      <c r="G161" s="130">
        <v>81703210509</v>
      </c>
      <c r="H161" s="121"/>
      <c r="I161" s="121">
        <f t="shared" si="27"/>
        <v>0</v>
      </c>
      <c r="J161" s="121"/>
      <c r="K161" s="121">
        <f t="shared" si="20"/>
        <v>0</v>
      </c>
      <c r="L161" s="121"/>
      <c r="M161" s="121">
        <f t="shared" si="21"/>
        <v>933347</v>
      </c>
      <c r="N161" s="121"/>
      <c r="O161" s="121">
        <f t="shared" si="22"/>
        <v>5662587348</v>
      </c>
      <c r="P161" s="121"/>
      <c r="Q161" s="121">
        <v>11634276</v>
      </c>
      <c r="R161" s="121"/>
      <c r="S161" s="121">
        <v>5900</v>
      </c>
      <c r="T161" s="121"/>
      <c r="U161" s="121">
        <v>52441382059</v>
      </c>
      <c r="V161" s="121"/>
      <c r="W161" s="3">
        <v>68233807145</v>
      </c>
      <c r="X161" s="218"/>
      <c r="Y161" s="122">
        <f>W161/درآمدها!$J$6</f>
        <v>3.5778067781827203E-3</v>
      </c>
      <c r="AC161" s="177" t="s">
        <v>296</v>
      </c>
      <c r="AD161" s="177">
        <v>12102556</v>
      </c>
      <c r="AE161" s="177">
        <v>28174188961.999996</v>
      </c>
      <c r="AF161" s="177">
        <v>31063139586.512894</v>
      </c>
      <c r="AG161" s="30">
        <f t="shared" si="23"/>
        <v>22843938758</v>
      </c>
      <c r="AH161" s="30">
        <f t="shared" si="24"/>
        <v>25186331337</v>
      </c>
      <c r="AI161" s="176">
        <f t="shared" si="25"/>
        <v>-5330250203.9999962</v>
      </c>
      <c r="AJ161" s="176">
        <f t="shared" si="26"/>
        <v>-5876808249.5128937</v>
      </c>
    </row>
    <row r="162" spans="1:36" s="30" customFormat="1">
      <c r="A162" s="24" t="s">
        <v>88</v>
      </c>
      <c r="B162" s="24"/>
      <c r="C162" s="129">
        <v>16972281</v>
      </c>
      <c r="D162" s="129"/>
      <c r="E162" s="129">
        <v>92106747912</v>
      </c>
      <c r="F162" s="129"/>
      <c r="G162" s="130">
        <v>90092720260</v>
      </c>
      <c r="H162" s="121"/>
      <c r="I162" s="121">
        <f t="shared" si="27"/>
        <v>0</v>
      </c>
      <c r="J162" s="121"/>
      <c r="K162" s="121">
        <f t="shared" si="20"/>
        <v>0</v>
      </c>
      <c r="L162" s="121"/>
      <c r="M162" s="121">
        <f t="shared" si="21"/>
        <v>1253196</v>
      </c>
      <c r="N162" s="121"/>
      <c r="O162" s="121">
        <f t="shared" si="22"/>
        <v>6193088839</v>
      </c>
      <c r="P162" s="121"/>
      <c r="Q162" s="121">
        <v>15719085</v>
      </c>
      <c r="R162" s="121"/>
      <c r="S162" s="121">
        <v>4595</v>
      </c>
      <c r="T162" s="121"/>
      <c r="U162" s="121">
        <v>85305787684</v>
      </c>
      <c r="V162" s="121"/>
      <c r="W162" s="3">
        <v>71799431866</v>
      </c>
      <c r="X162" s="218"/>
      <c r="Y162" s="122">
        <f>W162/درآمدها!$J$6</f>
        <v>3.7647685912344264E-3</v>
      </c>
      <c r="AC162" s="177" t="s">
        <v>167</v>
      </c>
      <c r="AD162" s="177">
        <v>10826929</v>
      </c>
      <c r="AE162" s="177">
        <v>41297810346.000008</v>
      </c>
      <c r="AF162" s="177">
        <v>47322751074</v>
      </c>
      <c r="AG162" s="30">
        <f t="shared" si="23"/>
        <v>41297810346</v>
      </c>
      <c r="AH162" s="30">
        <f t="shared" si="24"/>
        <v>47322751074</v>
      </c>
      <c r="AI162" s="176">
        <f t="shared" si="25"/>
        <v>0</v>
      </c>
      <c r="AJ162" s="176">
        <f t="shared" si="26"/>
        <v>0</v>
      </c>
    </row>
    <row r="163" spans="1:36" s="30" customFormat="1">
      <c r="A163" s="219" t="s">
        <v>86</v>
      </c>
      <c r="B163" s="24"/>
      <c r="C163" s="129">
        <v>23932410</v>
      </c>
      <c r="D163" s="129"/>
      <c r="E163" s="129">
        <v>77173864870</v>
      </c>
      <c r="F163" s="129"/>
      <c r="G163" s="130">
        <v>83169882515</v>
      </c>
      <c r="H163" s="121"/>
      <c r="I163" s="121">
        <f t="shared" si="27"/>
        <v>0</v>
      </c>
      <c r="J163" s="121"/>
      <c r="K163" s="121">
        <f t="shared" si="20"/>
        <v>0</v>
      </c>
      <c r="L163" s="121"/>
      <c r="M163" s="121">
        <f t="shared" si="21"/>
        <v>1238433</v>
      </c>
      <c r="N163" s="121"/>
      <c r="O163" s="121">
        <f t="shared" si="22"/>
        <v>4284539473</v>
      </c>
      <c r="P163" s="121"/>
      <c r="Q163" s="121">
        <v>22693977</v>
      </c>
      <c r="R163" s="121"/>
      <c r="S163" s="121">
        <v>3214</v>
      </c>
      <c r="T163" s="121"/>
      <c r="U163" s="121">
        <v>73180340565</v>
      </c>
      <c r="V163" s="121"/>
      <c r="W163" s="3">
        <v>72504458351</v>
      </c>
      <c r="X163" s="218"/>
      <c r="Y163" s="122">
        <f>W163/درآمدها!$J$6</f>
        <v>3.8017363150413515E-3</v>
      </c>
      <c r="AC163" s="177" t="s">
        <v>239</v>
      </c>
      <c r="AD163" s="177">
        <v>11901219</v>
      </c>
      <c r="AE163" s="177">
        <v>49321582256</v>
      </c>
      <c r="AF163" s="177">
        <v>44707107098</v>
      </c>
      <c r="AG163" s="30">
        <f t="shared" si="23"/>
        <v>49321582256</v>
      </c>
      <c r="AH163" s="30">
        <f t="shared" si="24"/>
        <v>44707107098</v>
      </c>
      <c r="AI163" s="176">
        <f t="shared" si="25"/>
        <v>0</v>
      </c>
      <c r="AJ163" s="176">
        <f t="shared" si="26"/>
        <v>0</v>
      </c>
    </row>
    <row r="164" spans="1:36" s="30" customFormat="1" ht="40.200000000000003" customHeight="1">
      <c r="A164" s="219" t="s">
        <v>83</v>
      </c>
      <c r="B164" s="24"/>
      <c r="C164" s="129">
        <v>46868460</v>
      </c>
      <c r="D164" s="129"/>
      <c r="E164" s="129">
        <v>168137007633</v>
      </c>
      <c r="F164" s="129"/>
      <c r="G164" s="130">
        <v>183097099168</v>
      </c>
      <c r="H164" s="121"/>
      <c r="I164" s="121">
        <f t="shared" si="27"/>
        <v>0</v>
      </c>
      <c r="J164" s="121"/>
      <c r="K164" s="121">
        <f t="shared" si="20"/>
        <v>0</v>
      </c>
      <c r="L164" s="121"/>
      <c r="M164" s="121">
        <f t="shared" si="21"/>
        <v>2774484</v>
      </c>
      <c r="N164" s="121"/>
      <c r="O164" s="121">
        <f t="shared" si="22"/>
        <v>11078745502</v>
      </c>
      <c r="P164" s="121"/>
      <c r="Q164" s="121">
        <v>44093976</v>
      </c>
      <c r="R164" s="121"/>
      <c r="S164" s="121">
        <v>4000</v>
      </c>
      <c r="T164" s="121"/>
      <c r="U164" s="121">
        <v>158183758956</v>
      </c>
      <c r="V164" s="121"/>
      <c r="W164" s="3">
        <v>175326467373</v>
      </c>
      <c r="X164" s="218"/>
      <c r="Y164" s="122">
        <f>W164/درآمدها!$J$6</f>
        <v>9.1931587816717151E-3</v>
      </c>
      <c r="AC164" s="177" t="s">
        <v>321</v>
      </c>
      <c r="AD164" s="177">
        <v>28604804</v>
      </c>
      <c r="AE164" s="177">
        <v>51010060169.000008</v>
      </c>
      <c r="AF164" s="177">
        <v>51750981861</v>
      </c>
      <c r="AG164" s="30">
        <f t="shared" si="23"/>
        <v>51010060169</v>
      </c>
      <c r="AH164" s="30">
        <f t="shared" si="24"/>
        <v>51750981861</v>
      </c>
      <c r="AI164" s="176">
        <f t="shared" si="25"/>
        <v>0</v>
      </c>
      <c r="AJ164" s="176">
        <f t="shared" si="26"/>
        <v>0</v>
      </c>
    </row>
    <row r="165" spans="1:36" s="30" customFormat="1">
      <c r="A165" s="24" t="s">
        <v>519</v>
      </c>
      <c r="B165" s="24"/>
      <c r="C165" s="129">
        <v>0</v>
      </c>
      <c r="D165" s="129"/>
      <c r="E165" s="129">
        <v>0</v>
      </c>
      <c r="F165" s="129"/>
      <c r="G165" s="130">
        <v>0</v>
      </c>
      <c r="H165" s="121"/>
      <c r="I165" s="121">
        <f t="shared" si="27"/>
        <v>1800000</v>
      </c>
      <c r="J165" s="121"/>
      <c r="K165" s="121">
        <f t="shared" si="20"/>
        <v>6125556960</v>
      </c>
      <c r="L165" s="121"/>
      <c r="M165" s="121">
        <f t="shared" si="21"/>
        <v>900000</v>
      </c>
      <c r="N165" s="121"/>
      <c r="O165" s="121">
        <f t="shared" si="22"/>
        <v>3867375420</v>
      </c>
      <c r="P165" s="121"/>
      <c r="Q165" s="121">
        <v>900000</v>
      </c>
      <c r="R165" s="121"/>
      <c r="S165" s="121">
        <v>4037</v>
      </c>
      <c r="T165" s="121"/>
      <c r="U165" s="121">
        <v>3062778480</v>
      </c>
      <c r="V165" s="121"/>
      <c r="W165" s="3">
        <v>3611681866</v>
      </c>
      <c r="X165" s="218"/>
      <c r="Y165" s="122">
        <f>W165/درآمدها!$J$6</f>
        <v>1.8937679724296755E-4</v>
      </c>
      <c r="AC165" s="177" t="s">
        <v>132</v>
      </c>
      <c r="AD165" s="177">
        <v>2762781</v>
      </c>
      <c r="AE165" s="177">
        <v>65625115199</v>
      </c>
      <c r="AF165" s="177">
        <v>71789391727</v>
      </c>
      <c r="AG165" s="30">
        <f t="shared" si="23"/>
        <v>65625115199</v>
      </c>
      <c r="AH165" s="30">
        <f t="shared" si="24"/>
        <v>71789391727</v>
      </c>
      <c r="AI165" s="176">
        <f t="shared" si="25"/>
        <v>0</v>
      </c>
      <c r="AJ165" s="176">
        <f t="shared" si="26"/>
        <v>0</v>
      </c>
    </row>
    <row r="166" spans="1:36" s="30" customFormat="1">
      <c r="A166" s="219" t="s">
        <v>497</v>
      </c>
      <c r="B166" s="24"/>
      <c r="C166" s="129">
        <v>2500000</v>
      </c>
      <c r="D166" s="129"/>
      <c r="E166" s="129">
        <v>11327776149</v>
      </c>
      <c r="F166" s="129"/>
      <c r="G166" s="130">
        <v>11250160875</v>
      </c>
      <c r="H166" s="121"/>
      <c r="I166" s="121">
        <f t="shared" si="27"/>
        <v>0</v>
      </c>
      <c r="J166" s="121"/>
      <c r="K166" s="121">
        <f t="shared" si="20"/>
        <v>0</v>
      </c>
      <c r="L166" s="121"/>
      <c r="M166" s="121">
        <f t="shared" si="21"/>
        <v>2500000</v>
      </c>
      <c r="N166" s="121"/>
      <c r="O166" s="121">
        <f t="shared" si="22"/>
        <v>9677135292</v>
      </c>
      <c r="P166" s="121"/>
      <c r="Q166" s="3">
        <v>0</v>
      </c>
      <c r="R166" s="121"/>
      <c r="S166" s="121">
        <v>0</v>
      </c>
      <c r="T166" s="121"/>
      <c r="U166" s="121">
        <v>0</v>
      </c>
      <c r="V166" s="121"/>
      <c r="W166" s="3">
        <v>0</v>
      </c>
      <c r="X166" s="218"/>
      <c r="Y166" s="122">
        <f>W166/درآمدها!$J$6</f>
        <v>0</v>
      </c>
      <c r="AC166" s="177" t="s">
        <v>369</v>
      </c>
      <c r="AD166" s="177">
        <v>7349995</v>
      </c>
      <c r="AE166" s="177">
        <v>47301202049.999992</v>
      </c>
      <c r="AF166" s="177">
        <v>42376322675</v>
      </c>
      <c r="AG166" s="30">
        <f t="shared" si="23"/>
        <v>47301202050</v>
      </c>
      <c r="AH166" s="30">
        <f t="shared" si="24"/>
        <v>42376322675</v>
      </c>
      <c r="AI166" s="176">
        <f t="shared" si="25"/>
        <v>0</v>
      </c>
      <c r="AJ166" s="176">
        <f t="shared" si="26"/>
        <v>0</v>
      </c>
    </row>
    <row r="167" spans="1:36" s="30" customFormat="1">
      <c r="A167" s="219" t="s">
        <v>498</v>
      </c>
      <c r="B167" s="24"/>
      <c r="C167" s="129">
        <v>682798</v>
      </c>
      <c r="D167" s="129"/>
      <c r="E167" s="129">
        <v>19025989046</v>
      </c>
      <c r="F167" s="129"/>
      <c r="G167" s="130">
        <v>24468409438</v>
      </c>
      <c r="H167" s="121"/>
      <c r="I167" s="121">
        <f t="shared" si="27"/>
        <v>256318</v>
      </c>
      <c r="J167" s="121"/>
      <c r="K167" s="121">
        <f t="shared" si="20"/>
        <v>9697617764</v>
      </c>
      <c r="L167" s="121"/>
      <c r="M167" s="121">
        <f t="shared" si="21"/>
        <v>63854</v>
      </c>
      <c r="N167" s="121"/>
      <c r="O167" s="121">
        <f t="shared" si="22"/>
        <v>2566665348</v>
      </c>
      <c r="P167" s="121"/>
      <c r="Q167" s="121">
        <v>875262</v>
      </c>
      <c r="R167" s="121"/>
      <c r="S167" s="121">
        <v>40500</v>
      </c>
      <c r="T167" s="121"/>
      <c r="U167" s="121">
        <v>26770581635</v>
      </c>
      <c r="V167" s="121"/>
      <c r="W167" s="3">
        <v>35237194742</v>
      </c>
      <c r="X167" s="218"/>
      <c r="Y167" s="122">
        <f>W167/درآمدها!$J$6</f>
        <v>1.8476453164069173E-3</v>
      </c>
      <c r="AC167" s="177" t="s">
        <v>268</v>
      </c>
      <c r="AD167" s="177">
        <v>35712487</v>
      </c>
      <c r="AE167" s="177">
        <v>62968415194</v>
      </c>
      <c r="AF167" s="177">
        <v>44694497110</v>
      </c>
      <c r="AG167" s="30">
        <f t="shared" si="23"/>
        <v>62968415194</v>
      </c>
      <c r="AH167" s="30">
        <f t="shared" si="24"/>
        <v>44694497110</v>
      </c>
      <c r="AI167" s="176">
        <f t="shared" si="25"/>
        <v>0</v>
      </c>
      <c r="AJ167" s="176">
        <f t="shared" si="26"/>
        <v>0</v>
      </c>
    </row>
    <row r="168" spans="1:36" s="30" customFormat="1">
      <c r="A168" s="219" t="s">
        <v>493</v>
      </c>
      <c r="B168" s="24"/>
      <c r="C168" s="129">
        <v>250000</v>
      </c>
      <c r="D168" s="129"/>
      <c r="E168" s="129">
        <v>1676520896</v>
      </c>
      <c r="F168" s="129"/>
      <c r="G168" s="130">
        <v>2500035750</v>
      </c>
      <c r="H168" s="121"/>
      <c r="I168" s="121">
        <f t="shared" si="27"/>
        <v>0</v>
      </c>
      <c r="J168" s="121"/>
      <c r="K168" s="121">
        <f t="shared" si="20"/>
        <v>0</v>
      </c>
      <c r="L168" s="121"/>
      <c r="M168" s="121">
        <f t="shared" si="21"/>
        <v>0</v>
      </c>
      <c r="N168" s="121"/>
      <c r="O168" s="121">
        <f t="shared" si="22"/>
        <v>0</v>
      </c>
      <c r="P168" s="121"/>
      <c r="Q168" s="121">
        <v>250000</v>
      </c>
      <c r="R168" s="121"/>
      <c r="S168" s="121">
        <v>7770</v>
      </c>
      <c r="T168" s="121"/>
      <c r="U168" s="121">
        <v>1676520896</v>
      </c>
      <c r="V168" s="121"/>
      <c r="W168" s="3">
        <v>1930942125</v>
      </c>
      <c r="X168" s="218"/>
      <c r="Y168" s="122">
        <f>W168/درآمدها!$J$6</f>
        <v>1.0124801930548273E-4</v>
      </c>
      <c r="AC168" s="177" t="s">
        <v>134</v>
      </c>
      <c r="AD168" s="177">
        <v>8662547</v>
      </c>
      <c r="AE168" s="177">
        <v>38034138545</v>
      </c>
      <c r="AF168" s="177">
        <v>39180072050</v>
      </c>
      <c r="AG168" s="30">
        <f t="shared" si="23"/>
        <v>38034138545</v>
      </c>
      <c r="AH168" s="30">
        <f t="shared" si="24"/>
        <v>39180072050</v>
      </c>
      <c r="AI168" s="176">
        <f t="shared" si="25"/>
        <v>0</v>
      </c>
      <c r="AJ168" s="176">
        <f t="shared" si="26"/>
        <v>0</v>
      </c>
    </row>
    <row r="169" spans="1:36" s="30" customFormat="1">
      <c r="A169" s="219" t="s">
        <v>499</v>
      </c>
      <c r="B169" s="24"/>
      <c r="C169" s="129">
        <v>8188225</v>
      </c>
      <c r="D169" s="129"/>
      <c r="E169" s="129">
        <v>59802069255</v>
      </c>
      <c r="F169" s="129"/>
      <c r="G169" s="130">
        <v>58197461192</v>
      </c>
      <c r="H169" s="121"/>
      <c r="I169" s="121">
        <f t="shared" si="27"/>
        <v>0</v>
      </c>
      <c r="J169" s="121"/>
      <c r="K169" s="121">
        <f t="shared" si="20"/>
        <v>0</v>
      </c>
      <c r="L169" s="121"/>
      <c r="M169" s="121">
        <f t="shared" si="21"/>
        <v>371429</v>
      </c>
      <c r="N169" s="121"/>
      <c r="O169" s="121">
        <f t="shared" si="22"/>
        <v>2292837646</v>
      </c>
      <c r="P169" s="121"/>
      <c r="Q169" s="121">
        <v>7816796</v>
      </c>
      <c r="R169" s="121"/>
      <c r="S169" s="121">
        <v>5790</v>
      </c>
      <c r="T169" s="121"/>
      <c r="U169" s="121">
        <v>57089366223</v>
      </c>
      <c r="V169" s="121"/>
      <c r="W169" s="3">
        <v>44989956313</v>
      </c>
      <c r="X169" s="218"/>
      <c r="Y169" s="122">
        <f>W169/درآمدها!$J$6</f>
        <v>2.3590266670118084E-3</v>
      </c>
      <c r="AC169" s="177" t="s">
        <v>375</v>
      </c>
      <c r="AD169" s="177">
        <v>4768214</v>
      </c>
      <c r="AE169" s="177">
        <v>50917506012</v>
      </c>
      <c r="AF169" s="177">
        <v>72187810824</v>
      </c>
      <c r="AG169" s="30">
        <f t="shared" si="23"/>
        <v>50917506012</v>
      </c>
      <c r="AH169" s="30">
        <f t="shared" si="24"/>
        <v>72187810824</v>
      </c>
      <c r="AI169" s="176">
        <f t="shared" si="25"/>
        <v>0</v>
      </c>
      <c r="AJ169" s="176">
        <f t="shared" si="26"/>
        <v>0</v>
      </c>
    </row>
    <row r="170" spans="1:36" s="30" customFormat="1">
      <c r="A170" s="219" t="s">
        <v>475</v>
      </c>
      <c r="B170" s="24"/>
      <c r="C170" s="129">
        <v>4506540</v>
      </c>
      <c r="D170" s="129"/>
      <c r="E170" s="129">
        <v>30682319199</v>
      </c>
      <c r="F170" s="129"/>
      <c r="G170" s="130">
        <v>30999704525</v>
      </c>
      <c r="H170" s="129"/>
      <c r="I170" s="121">
        <f t="shared" si="27"/>
        <v>0</v>
      </c>
      <c r="J170" s="121"/>
      <c r="K170" s="121">
        <f t="shared" si="20"/>
        <v>0</v>
      </c>
      <c r="L170" s="121"/>
      <c r="M170" s="121">
        <f t="shared" si="21"/>
        <v>0</v>
      </c>
      <c r="N170" s="121"/>
      <c r="O170" s="121">
        <f t="shared" si="22"/>
        <v>0</v>
      </c>
      <c r="P170" s="121"/>
      <c r="Q170" s="24">
        <v>4506540</v>
      </c>
      <c r="R170" s="24"/>
      <c r="S170" s="121">
        <v>5260</v>
      </c>
      <c r="T170" s="121"/>
      <c r="U170" s="121">
        <v>30682319199</v>
      </c>
      <c r="V170" s="121"/>
      <c r="W170" s="3">
        <v>23563359219</v>
      </c>
      <c r="X170" s="218"/>
      <c r="Y170" s="122">
        <f>W170/درآمدها!$J$6</f>
        <v>1.2355333793897818E-3</v>
      </c>
      <c r="AC170" s="177" t="s">
        <v>104</v>
      </c>
      <c r="AD170" s="177">
        <v>4036887</v>
      </c>
      <c r="AE170" s="177">
        <v>46682685846.000008</v>
      </c>
      <c r="AF170" s="177">
        <v>39245844372</v>
      </c>
      <c r="AG170" s="30">
        <f t="shared" si="23"/>
        <v>46682685846</v>
      </c>
      <c r="AH170" s="30">
        <f t="shared" si="24"/>
        <v>39245844372</v>
      </c>
      <c r="AI170" s="176">
        <f t="shared" si="25"/>
        <v>0</v>
      </c>
      <c r="AJ170" s="176">
        <f t="shared" si="26"/>
        <v>0</v>
      </c>
    </row>
    <row r="171" spans="1:36" s="30" customFormat="1">
      <c r="A171" s="219" t="s">
        <v>468</v>
      </c>
      <c r="B171" s="24"/>
      <c r="C171" s="129">
        <v>23326245</v>
      </c>
      <c r="D171" s="129"/>
      <c r="E171" s="129">
        <v>54557018592</v>
      </c>
      <c r="F171" s="129"/>
      <c r="G171" s="130">
        <v>57110698816</v>
      </c>
      <c r="H171" s="121"/>
      <c r="I171" s="121">
        <f t="shared" si="27"/>
        <v>0</v>
      </c>
      <c r="J171" s="121"/>
      <c r="K171" s="121">
        <f t="shared" si="20"/>
        <v>0</v>
      </c>
      <c r="L171" s="121"/>
      <c r="M171" s="121">
        <f t="shared" ref="M171:M185" si="28">IFERROR(VLOOKUP(A171,$AF$347:$AH$658,2,0),0)</f>
        <v>994016</v>
      </c>
      <c r="N171" s="121"/>
      <c r="O171" s="121">
        <f t="shared" si="22"/>
        <v>1992204559</v>
      </c>
      <c r="P171" s="121"/>
      <c r="Q171" s="121">
        <v>22332229</v>
      </c>
      <c r="R171" s="121"/>
      <c r="S171" s="121">
        <v>2070</v>
      </c>
      <c r="T171" s="121"/>
      <c r="U171" s="121">
        <v>52232145927</v>
      </c>
      <c r="V171" s="121"/>
      <c r="W171" s="3">
        <v>45952659135</v>
      </c>
      <c r="X171" s="218"/>
      <c r="Y171" s="122">
        <f>W171/درآمدها!$J$6</f>
        <v>2.4095055253086609E-3</v>
      </c>
      <c r="AC171" s="177" t="s">
        <v>160</v>
      </c>
      <c r="AD171" s="177">
        <v>1092466</v>
      </c>
      <c r="AE171" s="177">
        <v>18696210064</v>
      </c>
      <c r="AF171" s="177">
        <v>15127503976.999998</v>
      </c>
      <c r="AG171" s="30">
        <f t="shared" si="23"/>
        <v>18696210064</v>
      </c>
      <c r="AH171" s="30">
        <f t="shared" si="24"/>
        <v>15127503977</v>
      </c>
      <c r="AI171" s="176">
        <f t="shared" si="25"/>
        <v>0</v>
      </c>
      <c r="AJ171" s="176">
        <f t="shared" si="26"/>
        <v>0</v>
      </c>
    </row>
    <row r="172" spans="1:36" s="30" customFormat="1">
      <c r="A172" s="219" t="s">
        <v>446</v>
      </c>
      <c r="B172" s="24"/>
      <c r="C172" s="129">
        <v>72231444</v>
      </c>
      <c r="D172" s="129"/>
      <c r="E172" s="129">
        <v>33024706011</v>
      </c>
      <c r="F172" s="129"/>
      <c r="G172" s="130">
        <v>36403445125</v>
      </c>
      <c r="H172" s="121"/>
      <c r="I172" s="121">
        <f t="shared" si="27"/>
        <v>0</v>
      </c>
      <c r="J172" s="121"/>
      <c r="K172" s="121">
        <f t="shared" si="20"/>
        <v>0</v>
      </c>
      <c r="L172" s="121"/>
      <c r="M172" s="121">
        <f t="shared" si="28"/>
        <v>7252033</v>
      </c>
      <c r="N172" s="121"/>
      <c r="O172" s="121">
        <f t="shared" si="22"/>
        <v>3337750651</v>
      </c>
      <c r="P172" s="121"/>
      <c r="Q172" s="121">
        <v>64979411</v>
      </c>
      <c r="R172" s="121"/>
      <c r="S172" s="121">
        <v>450</v>
      </c>
      <c r="T172" s="121"/>
      <c r="U172" s="121">
        <v>29709027346</v>
      </c>
      <c r="V172" s="121"/>
      <c r="W172" s="3">
        <v>29066752579</v>
      </c>
      <c r="X172" s="218"/>
      <c r="Y172" s="122">
        <f>W172/درآمدها!$J$6</f>
        <v>1.5241011567171036E-3</v>
      </c>
      <c r="AC172" s="177" t="s">
        <v>106</v>
      </c>
      <c r="AD172" s="177">
        <v>4252503</v>
      </c>
      <c r="AE172" s="177">
        <v>42565934944</v>
      </c>
      <c r="AF172" s="177">
        <v>53431815678</v>
      </c>
      <c r="AG172" s="30">
        <f t="shared" si="23"/>
        <v>42565934944</v>
      </c>
      <c r="AH172" s="30">
        <f t="shared" si="24"/>
        <v>53431815678</v>
      </c>
      <c r="AI172" s="176">
        <f t="shared" si="25"/>
        <v>0</v>
      </c>
      <c r="AJ172" s="176">
        <f t="shared" si="26"/>
        <v>0</v>
      </c>
    </row>
    <row r="173" spans="1:36" s="30" customFormat="1">
      <c r="A173" s="219" t="s">
        <v>416</v>
      </c>
      <c r="B173" s="24"/>
      <c r="C173" s="129">
        <v>278850</v>
      </c>
      <c r="D173" s="129"/>
      <c r="E173" s="129">
        <v>451990500</v>
      </c>
      <c r="F173" s="129"/>
      <c r="G173" s="130">
        <v>511694299</v>
      </c>
      <c r="H173" s="121"/>
      <c r="I173" s="121">
        <f t="shared" si="27"/>
        <v>0</v>
      </c>
      <c r="J173" s="121"/>
      <c r="K173" s="121">
        <f t="shared" si="20"/>
        <v>0</v>
      </c>
      <c r="L173" s="121"/>
      <c r="M173" s="121">
        <f t="shared" si="28"/>
        <v>34622</v>
      </c>
      <c r="N173" s="121"/>
      <c r="O173" s="121">
        <f t="shared" si="22"/>
        <v>59491524</v>
      </c>
      <c r="P173" s="121"/>
      <c r="Q173" s="121">
        <v>244228</v>
      </c>
      <c r="R173" s="121"/>
      <c r="S173" s="121">
        <v>1700</v>
      </c>
      <c r="T173" s="121"/>
      <c r="U173" s="121">
        <v>395871385</v>
      </c>
      <c r="V173" s="121"/>
      <c r="W173" s="3">
        <v>412717236</v>
      </c>
      <c r="X173" s="218"/>
      <c r="Y173" s="122">
        <f>W173/درآمدها!$J$6</f>
        <v>2.1640629274807226E-5</v>
      </c>
      <c r="AC173" s="177" t="s">
        <v>131</v>
      </c>
      <c r="AD173" s="177">
        <v>8250650</v>
      </c>
      <c r="AE173" s="177">
        <v>164213882958</v>
      </c>
      <c r="AF173" s="177">
        <v>190522207038</v>
      </c>
      <c r="AG173" s="30">
        <f t="shared" si="23"/>
        <v>164213882958</v>
      </c>
      <c r="AH173" s="30">
        <f t="shared" si="24"/>
        <v>190522207038</v>
      </c>
      <c r="AI173" s="176">
        <f t="shared" si="25"/>
        <v>0</v>
      </c>
      <c r="AJ173" s="176">
        <f t="shared" si="26"/>
        <v>0</v>
      </c>
    </row>
    <row r="174" spans="1:36" s="30" customFormat="1">
      <c r="A174" s="24" t="s">
        <v>417</v>
      </c>
      <c r="B174" s="24"/>
      <c r="C174" s="129">
        <v>764409</v>
      </c>
      <c r="D174" s="129"/>
      <c r="E174" s="129">
        <v>17505171372</v>
      </c>
      <c r="F174" s="129"/>
      <c r="G174" s="130">
        <v>25774477201</v>
      </c>
      <c r="H174" s="121"/>
      <c r="I174" s="121">
        <f t="shared" si="27"/>
        <v>0</v>
      </c>
      <c r="J174" s="121"/>
      <c r="K174" s="121">
        <f t="shared" si="20"/>
        <v>0</v>
      </c>
      <c r="L174" s="121"/>
      <c r="M174" s="121">
        <f t="shared" si="28"/>
        <v>13222</v>
      </c>
      <c r="N174" s="121"/>
      <c r="O174" s="121">
        <f t="shared" si="22"/>
        <v>370265592</v>
      </c>
      <c r="P174" s="121"/>
      <c r="Q174" s="121">
        <v>751187</v>
      </c>
      <c r="R174" s="121"/>
      <c r="S174" s="121">
        <v>27510</v>
      </c>
      <c r="T174" s="121"/>
      <c r="U174" s="121">
        <v>17202384021</v>
      </c>
      <c r="V174" s="121"/>
      <c r="W174" s="3">
        <v>20542196706</v>
      </c>
      <c r="X174" s="218"/>
      <c r="Y174" s="122">
        <f>W174/درآمدها!$J$6</f>
        <v>1.077120179697831E-3</v>
      </c>
      <c r="AC174" s="177" t="s">
        <v>298</v>
      </c>
      <c r="AD174" s="177">
        <v>15027491</v>
      </c>
      <c r="AE174" s="177">
        <v>20160185322.999996</v>
      </c>
      <c r="AF174" s="177">
        <v>17925692918</v>
      </c>
      <c r="AG174" s="30">
        <f t="shared" si="23"/>
        <v>20160185323</v>
      </c>
      <c r="AH174" s="30">
        <f t="shared" si="24"/>
        <v>17925692918</v>
      </c>
      <c r="AI174" s="176">
        <f t="shared" si="25"/>
        <v>0</v>
      </c>
      <c r="AJ174" s="176">
        <f t="shared" si="26"/>
        <v>0</v>
      </c>
    </row>
    <row r="175" spans="1:36" s="30" customFormat="1">
      <c r="A175" s="24" t="s">
        <v>418</v>
      </c>
      <c r="B175" s="24"/>
      <c r="C175" s="129">
        <v>1078211</v>
      </c>
      <c r="D175" s="129"/>
      <c r="E175" s="129">
        <v>11565308954</v>
      </c>
      <c r="F175" s="129"/>
      <c r="G175" s="130">
        <v>12850829783</v>
      </c>
      <c r="H175" s="121"/>
      <c r="I175" s="121">
        <f t="shared" si="27"/>
        <v>0</v>
      </c>
      <c r="J175" s="121"/>
      <c r="K175" s="121">
        <f t="shared" si="20"/>
        <v>0</v>
      </c>
      <c r="L175" s="121"/>
      <c r="M175" s="121">
        <f t="shared" si="28"/>
        <v>59365</v>
      </c>
      <c r="N175" s="121"/>
      <c r="O175" s="121">
        <f t="shared" si="22"/>
        <v>685056488</v>
      </c>
      <c r="P175" s="121"/>
      <c r="Q175" s="121">
        <v>1018846</v>
      </c>
      <c r="R175" s="121"/>
      <c r="S175" s="121">
        <v>10210</v>
      </c>
      <c r="T175" s="121"/>
      <c r="U175" s="121">
        <v>10928536962</v>
      </c>
      <c r="V175" s="121"/>
      <c r="W175" s="3">
        <v>10340523278</v>
      </c>
      <c r="X175" s="218"/>
      <c r="Y175" s="122">
        <f>W175/درآمدها!$J$6</f>
        <v>5.4220035231751832E-4</v>
      </c>
      <c r="AC175" s="177" t="s">
        <v>347</v>
      </c>
      <c r="AD175" s="177">
        <v>1481025</v>
      </c>
      <c r="AE175" s="177">
        <v>33513796148</v>
      </c>
      <c r="AF175" s="177">
        <v>35936716923</v>
      </c>
      <c r="AG175" s="30">
        <f t="shared" si="23"/>
        <v>33513796148</v>
      </c>
      <c r="AH175" s="30">
        <f t="shared" si="24"/>
        <v>35936716923</v>
      </c>
      <c r="AI175" s="176">
        <f t="shared" si="25"/>
        <v>0</v>
      </c>
      <c r="AJ175" s="176">
        <f t="shared" si="26"/>
        <v>0</v>
      </c>
    </row>
    <row r="176" spans="1:36" s="30" customFormat="1">
      <c r="A176" s="24" t="s">
        <v>333</v>
      </c>
      <c r="B176" s="24"/>
      <c r="C176" s="129">
        <v>7323266</v>
      </c>
      <c r="D176" s="129"/>
      <c r="E176" s="129">
        <v>25331097718</v>
      </c>
      <c r="F176" s="129"/>
      <c r="G176" s="130">
        <v>26112257243</v>
      </c>
      <c r="H176" s="121"/>
      <c r="I176" s="121">
        <f t="shared" si="27"/>
        <v>0</v>
      </c>
      <c r="J176" s="121"/>
      <c r="K176" s="121">
        <f t="shared" si="20"/>
        <v>0</v>
      </c>
      <c r="L176" s="121"/>
      <c r="M176" s="121">
        <f t="shared" si="28"/>
        <v>825493</v>
      </c>
      <c r="N176" s="121"/>
      <c r="O176" s="121">
        <f t="shared" si="22"/>
        <v>2847034891</v>
      </c>
      <c r="P176" s="121"/>
      <c r="Q176" s="121">
        <v>6497773</v>
      </c>
      <c r="R176" s="121"/>
      <c r="S176" s="121">
        <v>3369</v>
      </c>
      <c r="T176" s="121"/>
      <c r="U176" s="121">
        <v>22475726378</v>
      </c>
      <c r="V176" s="121"/>
      <c r="W176" s="3">
        <v>21760745809</v>
      </c>
      <c r="X176" s="218"/>
      <c r="Y176" s="122">
        <f>W176/درآمدها!$J$6</f>
        <v>1.1410142143806275E-3</v>
      </c>
      <c r="AC176" s="177" t="s">
        <v>254</v>
      </c>
      <c r="AD176" s="177">
        <v>25613691</v>
      </c>
      <c r="AE176" s="177">
        <v>165883124238</v>
      </c>
      <c r="AF176" s="177">
        <v>162188414364</v>
      </c>
      <c r="AG176" s="30">
        <f t="shared" si="23"/>
        <v>165883124238</v>
      </c>
      <c r="AH176" s="30">
        <f t="shared" si="24"/>
        <v>162188414364</v>
      </c>
      <c r="AI176" s="176">
        <f t="shared" si="25"/>
        <v>0</v>
      </c>
      <c r="AJ176" s="176">
        <f t="shared" si="26"/>
        <v>0</v>
      </c>
    </row>
    <row r="177" spans="1:36" s="30" customFormat="1">
      <c r="A177" s="24" t="s">
        <v>182</v>
      </c>
      <c r="B177" s="24"/>
      <c r="C177" s="129">
        <v>2264032</v>
      </c>
      <c r="D177" s="129"/>
      <c r="E177" s="129">
        <v>20594657053</v>
      </c>
      <c r="F177" s="129"/>
      <c r="G177" s="130">
        <v>16564129034</v>
      </c>
      <c r="H177" s="121"/>
      <c r="I177" s="121">
        <f t="shared" ref="I177:I185" si="29">IFERROR(VLOOKUP(A177,$AC$347:$AE$378,2,0),0)</f>
        <v>0</v>
      </c>
      <c r="J177" s="121"/>
      <c r="K177" s="121">
        <f t="shared" si="20"/>
        <v>0</v>
      </c>
      <c r="L177" s="121"/>
      <c r="M177" s="121">
        <f t="shared" si="28"/>
        <v>128857</v>
      </c>
      <c r="N177" s="121"/>
      <c r="O177" s="121">
        <f t="shared" si="22"/>
        <v>955151910</v>
      </c>
      <c r="P177" s="121"/>
      <c r="Q177" s="121">
        <v>2135175</v>
      </c>
      <c r="R177" s="121"/>
      <c r="S177" s="121">
        <v>7290</v>
      </c>
      <c r="T177" s="121"/>
      <c r="U177" s="121">
        <v>19422515615</v>
      </c>
      <c r="V177" s="121"/>
      <c r="W177" s="3">
        <v>15472811471</v>
      </c>
      <c r="X177" s="218"/>
      <c r="Y177" s="122">
        <f>W177/درآمدها!$J$6</f>
        <v>8.1130940914446242E-4</v>
      </c>
      <c r="AC177" s="177" t="s">
        <v>222</v>
      </c>
      <c r="AD177" s="177">
        <v>28742090</v>
      </c>
      <c r="AE177" s="177">
        <v>72596052781</v>
      </c>
      <c r="AF177" s="177">
        <v>66742030186.000008</v>
      </c>
      <c r="AG177" s="30">
        <f t="shared" si="23"/>
        <v>72596052781</v>
      </c>
      <c r="AH177" s="30">
        <f t="shared" si="24"/>
        <v>66742030186</v>
      </c>
      <c r="AI177" s="176">
        <f t="shared" si="25"/>
        <v>0</v>
      </c>
      <c r="AJ177" s="176">
        <f t="shared" si="26"/>
        <v>0</v>
      </c>
    </row>
    <row r="178" spans="1:36" s="30" customFormat="1">
      <c r="A178" s="24" t="s">
        <v>175</v>
      </c>
      <c r="B178" s="24"/>
      <c r="C178" s="129">
        <v>8173468</v>
      </c>
      <c r="D178" s="129"/>
      <c r="E178" s="129">
        <v>64519286004</v>
      </c>
      <c r="F178" s="129"/>
      <c r="G178" s="130">
        <v>68411117989</v>
      </c>
      <c r="H178" s="121"/>
      <c r="I178" s="121">
        <f t="shared" si="29"/>
        <v>0</v>
      </c>
      <c r="J178" s="121"/>
      <c r="K178" s="121">
        <f t="shared" si="20"/>
        <v>0</v>
      </c>
      <c r="L178" s="121"/>
      <c r="M178" s="121">
        <f t="shared" si="28"/>
        <v>907412</v>
      </c>
      <c r="N178" s="121"/>
      <c r="O178" s="121">
        <f t="shared" si="22"/>
        <v>6985872464</v>
      </c>
      <c r="P178" s="121"/>
      <c r="Q178" s="121">
        <v>7266056</v>
      </c>
      <c r="R178" s="121"/>
      <c r="S178" s="121">
        <v>7400</v>
      </c>
      <c r="T178" s="121"/>
      <c r="U178" s="121">
        <v>57356405530</v>
      </c>
      <c r="V178" s="121"/>
      <c r="W178" s="3">
        <v>53448889958</v>
      </c>
      <c r="X178" s="218"/>
      <c r="Y178" s="122">
        <f>W178/درآمدها!$J$6</f>
        <v>2.8025667741461728E-3</v>
      </c>
      <c r="AC178" s="177" t="s">
        <v>113</v>
      </c>
      <c r="AD178" s="177">
        <v>5722425</v>
      </c>
      <c r="AE178" s="177">
        <v>22154532307</v>
      </c>
      <c r="AF178" s="177">
        <v>30489698426</v>
      </c>
      <c r="AG178" s="30">
        <f t="shared" si="23"/>
        <v>22154532307</v>
      </c>
      <c r="AH178" s="30">
        <f t="shared" si="24"/>
        <v>30489698426</v>
      </c>
      <c r="AI178" s="176">
        <f t="shared" si="25"/>
        <v>0</v>
      </c>
      <c r="AJ178" s="176">
        <f t="shared" si="26"/>
        <v>0</v>
      </c>
    </row>
    <row r="179" spans="1:36" s="30" customFormat="1">
      <c r="A179" s="24" t="s">
        <v>315</v>
      </c>
      <c r="B179" s="24"/>
      <c r="C179" s="129">
        <v>63429408</v>
      </c>
      <c r="D179" s="129"/>
      <c r="E179" s="129">
        <v>82935528971</v>
      </c>
      <c r="F179" s="129"/>
      <c r="G179" s="130">
        <v>75031883602</v>
      </c>
      <c r="H179" s="121"/>
      <c r="I179" s="121">
        <f t="shared" si="29"/>
        <v>0</v>
      </c>
      <c r="J179" s="121"/>
      <c r="K179" s="121">
        <f t="shared" si="20"/>
        <v>0</v>
      </c>
      <c r="L179" s="121"/>
      <c r="M179" s="121">
        <f t="shared" si="28"/>
        <v>5852041</v>
      </c>
      <c r="N179" s="121"/>
      <c r="O179" s="121">
        <f t="shared" si="22"/>
        <v>6406706063</v>
      </c>
      <c r="P179" s="121"/>
      <c r="Q179" s="121">
        <v>57577367</v>
      </c>
      <c r="R179" s="121"/>
      <c r="S179" s="121">
        <v>1057</v>
      </c>
      <c r="T179" s="121"/>
      <c r="U179" s="121">
        <v>75283839776</v>
      </c>
      <c r="V179" s="121"/>
      <c r="W179" s="3">
        <v>60497164225</v>
      </c>
      <c r="X179" s="218"/>
      <c r="Y179" s="122">
        <f>W179/درآمدها!$J$6</f>
        <v>3.172139636955592E-3</v>
      </c>
      <c r="AC179" s="177" t="s">
        <v>193</v>
      </c>
      <c r="AD179" s="177">
        <v>9590670</v>
      </c>
      <c r="AE179" s="177">
        <v>49424955585</v>
      </c>
      <c r="AF179" s="177">
        <v>45189290137</v>
      </c>
      <c r="AG179" s="30">
        <f t="shared" si="23"/>
        <v>49424955585</v>
      </c>
      <c r="AH179" s="30">
        <f t="shared" si="24"/>
        <v>45189290137</v>
      </c>
      <c r="AI179" s="176">
        <f t="shared" si="25"/>
        <v>0</v>
      </c>
      <c r="AJ179" s="176">
        <f t="shared" si="26"/>
        <v>0</v>
      </c>
    </row>
    <row r="180" spans="1:36" s="30" customFormat="1">
      <c r="A180" s="219" t="s">
        <v>268</v>
      </c>
      <c r="B180" s="24"/>
      <c r="C180" s="129">
        <v>37150099</v>
      </c>
      <c r="D180" s="129"/>
      <c r="E180" s="129">
        <v>65503219037</v>
      </c>
      <c r="F180" s="129"/>
      <c r="G180" s="130">
        <v>57129249496</v>
      </c>
      <c r="H180" s="121"/>
      <c r="I180" s="121">
        <f t="shared" si="29"/>
        <v>0</v>
      </c>
      <c r="J180" s="121"/>
      <c r="K180" s="121">
        <f t="shared" si="20"/>
        <v>0</v>
      </c>
      <c r="L180" s="121"/>
      <c r="M180" s="121">
        <f t="shared" si="28"/>
        <v>1437612</v>
      </c>
      <c r="N180" s="121"/>
      <c r="O180" s="121">
        <f t="shared" si="22"/>
        <v>1969101523</v>
      </c>
      <c r="P180" s="121"/>
      <c r="Q180" s="121">
        <v>35712487</v>
      </c>
      <c r="R180" s="121"/>
      <c r="S180" s="121">
        <v>1259</v>
      </c>
      <c r="T180" s="121"/>
      <c r="U180" s="121">
        <v>62968415194</v>
      </c>
      <c r="V180" s="121"/>
      <c r="W180" s="3">
        <v>44694497110</v>
      </c>
      <c r="X180" s="218"/>
      <c r="Y180" s="122">
        <f>W180/درآمدها!$J$6</f>
        <v>2.3435344061604759E-3</v>
      </c>
      <c r="AC180" s="177" t="s">
        <v>402</v>
      </c>
      <c r="AD180" s="177">
        <v>4592242</v>
      </c>
      <c r="AE180" s="177">
        <v>17978021852</v>
      </c>
      <c r="AF180" s="177">
        <v>18761813641</v>
      </c>
      <c r="AG180" s="30">
        <f t="shared" si="23"/>
        <v>17978021852</v>
      </c>
      <c r="AH180" s="30">
        <f t="shared" si="24"/>
        <v>18761813641</v>
      </c>
      <c r="AI180" s="176">
        <f t="shared" si="25"/>
        <v>0</v>
      </c>
      <c r="AJ180" s="176">
        <f t="shared" si="26"/>
        <v>0</v>
      </c>
    </row>
    <row r="181" spans="1:36" s="30" customFormat="1">
      <c r="A181" s="219" t="s">
        <v>252</v>
      </c>
      <c r="B181" s="24"/>
      <c r="C181" s="129">
        <v>4423083</v>
      </c>
      <c r="D181" s="129"/>
      <c r="E181" s="129">
        <v>72010192561</v>
      </c>
      <c r="F181" s="129"/>
      <c r="G181" s="130">
        <v>59004595108</v>
      </c>
      <c r="H181" s="121"/>
      <c r="I181" s="121">
        <f t="shared" si="29"/>
        <v>0</v>
      </c>
      <c r="J181" s="121"/>
      <c r="K181" s="121">
        <f t="shared" si="20"/>
        <v>0</v>
      </c>
      <c r="L181" s="121"/>
      <c r="M181" s="121">
        <f t="shared" si="28"/>
        <v>199561</v>
      </c>
      <c r="N181" s="121"/>
      <c r="O181" s="121">
        <f t="shared" si="22"/>
        <v>2383532114</v>
      </c>
      <c r="P181" s="121"/>
      <c r="Q181" s="121">
        <v>4223522</v>
      </c>
      <c r="R181" s="121"/>
      <c r="S181" s="121">
        <v>12320</v>
      </c>
      <c r="T181" s="121"/>
      <c r="U181" s="121">
        <v>68761231138</v>
      </c>
      <c r="V181" s="121"/>
      <c r="W181" s="3">
        <v>51724189987</v>
      </c>
      <c r="X181" s="218"/>
      <c r="Y181" s="122">
        <f>W181/درآمدها!$J$6</f>
        <v>2.7121329627444075E-3</v>
      </c>
      <c r="AC181" s="177" t="s">
        <v>194</v>
      </c>
      <c r="AD181" s="177">
        <v>819313</v>
      </c>
      <c r="AE181" s="177">
        <v>25680535278</v>
      </c>
      <c r="AF181" s="177">
        <v>31974839326</v>
      </c>
      <c r="AG181" s="30">
        <f t="shared" si="23"/>
        <v>25680535278</v>
      </c>
      <c r="AH181" s="30">
        <f t="shared" si="24"/>
        <v>31974839326</v>
      </c>
      <c r="AI181" s="176">
        <f t="shared" si="25"/>
        <v>0</v>
      </c>
      <c r="AJ181" s="176">
        <f t="shared" si="26"/>
        <v>0</v>
      </c>
    </row>
    <row r="182" spans="1:36" s="30" customFormat="1">
      <c r="A182" s="219" t="s">
        <v>161</v>
      </c>
      <c r="B182" s="24"/>
      <c r="C182" s="129">
        <v>1340167</v>
      </c>
      <c r="D182" s="129"/>
      <c r="E182" s="129">
        <v>27720817511</v>
      </c>
      <c r="F182" s="129"/>
      <c r="G182" s="130">
        <v>32891845330</v>
      </c>
      <c r="H182" s="121"/>
      <c r="I182" s="121">
        <f t="shared" si="29"/>
        <v>0</v>
      </c>
      <c r="J182" s="121"/>
      <c r="K182" s="121">
        <f t="shared" si="20"/>
        <v>0</v>
      </c>
      <c r="L182" s="121"/>
      <c r="M182" s="121">
        <f t="shared" si="28"/>
        <v>124080</v>
      </c>
      <c r="N182" s="121"/>
      <c r="O182" s="121">
        <f t="shared" si="22"/>
        <v>2760343126</v>
      </c>
      <c r="P182" s="121"/>
      <c r="Q182" s="121">
        <v>1216087</v>
      </c>
      <c r="R182" s="121"/>
      <c r="S182" s="121">
        <v>20140</v>
      </c>
      <c r="T182" s="121"/>
      <c r="U182" s="121">
        <v>25154272417</v>
      </c>
      <c r="V182" s="121"/>
      <c r="W182" s="3">
        <v>24346264831</v>
      </c>
      <c r="X182" s="218"/>
      <c r="Y182" s="122">
        <f>W182/درآمدها!$J$6</f>
        <v>1.2765846576709198E-3</v>
      </c>
      <c r="AC182" s="177" t="s">
        <v>231</v>
      </c>
      <c r="AD182" s="177">
        <v>3517492</v>
      </c>
      <c r="AE182" s="177">
        <v>142453297717</v>
      </c>
      <c r="AF182" s="177">
        <v>180667406215</v>
      </c>
      <c r="AG182" s="30">
        <f t="shared" si="23"/>
        <v>142453297717</v>
      </c>
      <c r="AH182" s="30">
        <f t="shared" si="24"/>
        <v>180667406215</v>
      </c>
      <c r="AI182" s="176">
        <f t="shared" si="25"/>
        <v>0</v>
      </c>
      <c r="AJ182" s="176">
        <f t="shared" si="26"/>
        <v>0</v>
      </c>
    </row>
    <row r="183" spans="1:36" s="30" customFormat="1">
      <c r="A183" s="219" t="s">
        <v>352</v>
      </c>
      <c r="B183" s="24"/>
      <c r="C183" s="129">
        <v>23087953</v>
      </c>
      <c r="D183" s="129"/>
      <c r="E183" s="129">
        <v>61675518089</v>
      </c>
      <c r="F183" s="129"/>
      <c r="G183" s="130">
        <v>60796085575</v>
      </c>
      <c r="H183" s="121"/>
      <c r="I183" s="121">
        <f t="shared" si="29"/>
        <v>0</v>
      </c>
      <c r="J183" s="121"/>
      <c r="K183" s="121">
        <f t="shared" si="20"/>
        <v>0</v>
      </c>
      <c r="L183" s="121"/>
      <c r="M183" s="121">
        <f t="shared" si="28"/>
        <v>6430691</v>
      </c>
      <c r="N183" s="121"/>
      <c r="O183" s="121">
        <f t="shared" si="22"/>
        <v>14932843523</v>
      </c>
      <c r="P183" s="121"/>
      <c r="Q183" s="121">
        <v>16657262</v>
      </c>
      <c r="R183" s="121"/>
      <c r="S183" s="121">
        <v>2237</v>
      </c>
      <c r="T183" s="121"/>
      <c r="U183" s="125">
        <v>44497026817</v>
      </c>
      <c r="V183" s="121"/>
      <c r="W183" s="136">
        <v>37040584443</v>
      </c>
      <c r="X183" s="218"/>
      <c r="Y183" s="122">
        <f>W183/درآمدها!$J$6</f>
        <v>1.9422051858603621E-3</v>
      </c>
      <c r="AC183" s="177" t="s">
        <v>442</v>
      </c>
      <c r="AD183" s="177">
        <v>303496</v>
      </c>
      <c r="AE183" s="177">
        <v>10550387677</v>
      </c>
      <c r="AF183" s="177">
        <v>17226510355</v>
      </c>
      <c r="AG183" s="30">
        <f t="shared" si="23"/>
        <v>10550387677</v>
      </c>
      <c r="AH183" s="30">
        <f t="shared" si="24"/>
        <v>17226510355</v>
      </c>
      <c r="AI183" s="176">
        <f t="shared" si="25"/>
        <v>0</v>
      </c>
      <c r="AJ183" s="176">
        <f t="shared" si="26"/>
        <v>0</v>
      </c>
    </row>
    <row r="184" spans="1:36" s="30" customFormat="1">
      <c r="A184" s="219" t="s">
        <v>322</v>
      </c>
      <c r="B184" s="24"/>
      <c r="C184" s="129">
        <v>20398096</v>
      </c>
      <c r="D184" s="129"/>
      <c r="E184" s="129">
        <v>54075002051</v>
      </c>
      <c r="F184" s="129"/>
      <c r="G184" s="130">
        <v>58396974710</v>
      </c>
      <c r="H184" s="121"/>
      <c r="I184" s="121">
        <f t="shared" si="29"/>
        <v>0</v>
      </c>
      <c r="J184" s="121"/>
      <c r="K184" s="121">
        <f t="shared" si="20"/>
        <v>0</v>
      </c>
      <c r="L184" s="121"/>
      <c r="M184" s="121">
        <f t="shared" si="28"/>
        <v>2049632</v>
      </c>
      <c r="N184" s="121"/>
      <c r="O184" s="121">
        <f t="shared" si="22"/>
        <v>5729580327</v>
      </c>
      <c r="P184" s="121"/>
      <c r="Q184" s="121">
        <v>18348464</v>
      </c>
      <c r="R184" s="121"/>
      <c r="S184" s="121">
        <v>2721</v>
      </c>
      <c r="T184" s="121"/>
      <c r="U184" s="121">
        <v>48641462832</v>
      </c>
      <c r="V184" s="121"/>
      <c r="W184" s="3">
        <v>49629109832</v>
      </c>
      <c r="X184" s="218"/>
      <c r="Y184" s="122">
        <f>W184/درآمدها!$J$6</f>
        <v>2.6022784449763136E-3</v>
      </c>
      <c r="AC184" s="177" t="s">
        <v>334</v>
      </c>
      <c r="AD184" s="177">
        <v>2133843</v>
      </c>
      <c r="AE184" s="177">
        <v>31591956992.999996</v>
      </c>
      <c r="AF184" s="177">
        <v>44480444921</v>
      </c>
      <c r="AG184" s="30">
        <f t="shared" si="23"/>
        <v>31591956993</v>
      </c>
      <c r="AH184" s="30">
        <f t="shared" si="24"/>
        <v>44480444921</v>
      </c>
      <c r="AI184" s="176">
        <f t="shared" si="25"/>
        <v>0</v>
      </c>
      <c r="AJ184" s="176">
        <f t="shared" si="26"/>
        <v>0</v>
      </c>
    </row>
    <row r="185" spans="1:36" s="30" customFormat="1">
      <c r="A185" s="24" t="s">
        <v>246</v>
      </c>
      <c r="B185" s="24"/>
      <c r="C185" s="129">
        <v>2556621</v>
      </c>
      <c r="D185" s="129"/>
      <c r="E185" s="129">
        <v>46291708744</v>
      </c>
      <c r="F185" s="129"/>
      <c r="G185" s="130">
        <v>66254535371</v>
      </c>
      <c r="H185" s="121"/>
      <c r="I185" s="121">
        <f t="shared" si="29"/>
        <v>0</v>
      </c>
      <c r="J185" s="121"/>
      <c r="K185" s="121">
        <f t="shared" si="20"/>
        <v>0</v>
      </c>
      <c r="L185" s="121"/>
      <c r="M185" s="121">
        <f t="shared" si="28"/>
        <v>950149</v>
      </c>
      <c r="N185" s="121"/>
      <c r="O185" s="121">
        <f t="shared" si="22"/>
        <v>24235318866</v>
      </c>
      <c r="P185" s="121"/>
      <c r="Q185" s="121">
        <v>1606472</v>
      </c>
      <c r="R185" s="121"/>
      <c r="S185" s="121">
        <v>26230</v>
      </c>
      <c r="T185" s="121"/>
      <c r="U185" s="121">
        <v>29087742739</v>
      </c>
      <c r="V185" s="121"/>
      <c r="W185" s="3">
        <v>41887040889</v>
      </c>
      <c r="X185" s="218"/>
      <c r="Y185" s="122">
        <f>W185/درآمدها!$J$6</f>
        <v>2.1963267928493801E-3</v>
      </c>
      <c r="AC185" s="177" t="s">
        <v>269</v>
      </c>
      <c r="AD185" s="177">
        <v>1944936</v>
      </c>
      <c r="AE185" s="177">
        <v>94001871591</v>
      </c>
      <c r="AF185" s="177">
        <v>191789672179</v>
      </c>
      <c r="AG185" s="30">
        <f t="shared" si="23"/>
        <v>94001871591</v>
      </c>
      <c r="AH185" s="30">
        <f t="shared" si="24"/>
        <v>191789672179</v>
      </c>
      <c r="AI185" s="176">
        <f t="shared" si="25"/>
        <v>0</v>
      </c>
      <c r="AJ185" s="176">
        <f t="shared" si="26"/>
        <v>0</v>
      </c>
    </row>
    <row r="186" spans="1:36" s="30" customFormat="1">
      <c r="A186" s="219" t="s">
        <v>199</v>
      </c>
      <c r="B186" s="24"/>
      <c r="C186" s="129">
        <v>54133039</v>
      </c>
      <c r="D186" s="129"/>
      <c r="E186" s="129">
        <v>113176338045</v>
      </c>
      <c r="F186" s="129"/>
      <c r="G186" s="130">
        <v>95675864513</v>
      </c>
      <c r="H186" s="121"/>
      <c r="I186" s="121">
        <v>0</v>
      </c>
      <c r="J186" s="121"/>
      <c r="K186" s="121">
        <f t="shared" si="20"/>
        <v>0</v>
      </c>
      <c r="L186" s="121"/>
      <c r="M186" s="121">
        <v>4507673</v>
      </c>
      <c r="N186" s="121"/>
      <c r="O186" s="121">
        <f t="shared" si="22"/>
        <v>8136833409</v>
      </c>
      <c r="P186" s="121"/>
      <c r="Q186" s="121">
        <v>49625366</v>
      </c>
      <c r="R186" s="121"/>
      <c r="S186" s="121">
        <v>1780</v>
      </c>
      <c r="T186" s="121"/>
      <c r="U186" s="121">
        <v>103752113345</v>
      </c>
      <c r="V186" s="121"/>
      <c r="W186" s="3">
        <v>87807569232</v>
      </c>
      <c r="X186" s="218"/>
      <c r="Y186" s="122">
        <f>W186/درآمدها!$J$6</f>
        <v>4.6041475555716341E-3</v>
      </c>
      <c r="AC186" s="177" t="s">
        <v>299</v>
      </c>
      <c r="AD186" s="177">
        <v>837365</v>
      </c>
      <c r="AE186" s="177">
        <v>21947435976</v>
      </c>
      <c r="AF186" s="177">
        <v>23806144601</v>
      </c>
      <c r="AG186" s="30">
        <f t="shared" si="23"/>
        <v>21947435976</v>
      </c>
      <c r="AH186" s="30">
        <f t="shared" si="24"/>
        <v>23806144601</v>
      </c>
      <c r="AI186" s="176">
        <f t="shared" si="25"/>
        <v>0</v>
      </c>
      <c r="AJ186" s="176">
        <f t="shared" si="26"/>
        <v>0</v>
      </c>
    </row>
    <row r="187" spans="1:36" s="30" customFormat="1">
      <c r="A187" s="219" t="s">
        <v>296</v>
      </c>
      <c r="B187" s="24"/>
      <c r="C187" s="129">
        <v>9989845</v>
      </c>
      <c r="D187" s="129"/>
      <c r="E187" s="129">
        <v>31998780560</v>
      </c>
      <c r="F187" s="129"/>
      <c r="G187" s="130">
        <v>35382034523</v>
      </c>
      <c r="H187" s="121"/>
      <c r="I187" s="121">
        <v>0</v>
      </c>
      <c r="J187" s="121"/>
      <c r="K187" s="121">
        <f t="shared" si="20"/>
        <v>0</v>
      </c>
      <c r="L187" s="121"/>
      <c r="M187" s="121">
        <f t="shared" ref="M187:M218" si="30">IFERROR(VLOOKUP(A187,$AF$347:$AH$658,2,0),0)</f>
        <v>176961</v>
      </c>
      <c r="N187" s="121"/>
      <c r="O187" s="121">
        <f t="shared" si="22"/>
        <v>637329060</v>
      </c>
      <c r="P187" s="121"/>
      <c r="Q187" s="121">
        <v>9812884</v>
      </c>
      <c r="R187" s="121"/>
      <c r="S187" s="121">
        <v>2582.0224719472481</v>
      </c>
      <c r="T187" s="121"/>
      <c r="U187" s="121">
        <v>22843938758</v>
      </c>
      <c r="V187" s="121"/>
      <c r="W187" s="3">
        <v>25186331337</v>
      </c>
      <c r="X187" s="218"/>
      <c r="Y187" s="122">
        <f>W187/درآمدها!$J$6</f>
        <v>1.3206331398683741E-3</v>
      </c>
      <c r="Z187" s="179"/>
      <c r="AC187" s="177" t="s">
        <v>331</v>
      </c>
      <c r="AD187" s="177">
        <v>2130019</v>
      </c>
      <c r="AE187" s="177">
        <v>30427745921</v>
      </c>
      <c r="AF187" s="177">
        <v>29177019437</v>
      </c>
      <c r="AG187" s="30">
        <f t="shared" si="23"/>
        <v>30427745921</v>
      </c>
      <c r="AH187" s="30">
        <f t="shared" si="24"/>
        <v>29177019437</v>
      </c>
      <c r="AI187" s="176">
        <f t="shared" si="25"/>
        <v>0</v>
      </c>
      <c r="AJ187" s="176">
        <f t="shared" si="26"/>
        <v>0</v>
      </c>
    </row>
    <row r="188" spans="1:36" s="30" customFormat="1">
      <c r="A188" s="219" t="s">
        <v>197</v>
      </c>
      <c r="B188" s="24"/>
      <c r="C188" s="129">
        <v>13531859</v>
      </c>
      <c r="D188" s="129"/>
      <c r="E188" s="129">
        <v>87784462247</v>
      </c>
      <c r="F188" s="129"/>
      <c r="G188" s="130">
        <v>87837279189</v>
      </c>
      <c r="H188" s="121"/>
      <c r="I188" s="121">
        <f t="shared" ref="I188:I219" si="31">IFERROR(VLOOKUP(A188,$AC$347:$AE$378,2,0),0)</f>
        <v>0</v>
      </c>
      <c r="J188" s="121"/>
      <c r="K188" s="121">
        <f t="shared" si="20"/>
        <v>0</v>
      </c>
      <c r="L188" s="121"/>
      <c r="M188" s="121">
        <f t="shared" si="30"/>
        <v>1671180</v>
      </c>
      <c r="N188" s="121"/>
      <c r="O188" s="121">
        <f t="shared" si="22"/>
        <v>9758743134</v>
      </c>
      <c r="P188" s="121"/>
      <c r="Q188" s="121">
        <v>11860679</v>
      </c>
      <c r="R188" s="121"/>
      <c r="S188" s="121">
        <v>5600</v>
      </c>
      <c r="T188" s="121"/>
      <c r="U188" s="121">
        <v>76943110913</v>
      </c>
      <c r="V188" s="121"/>
      <c r="W188" s="3">
        <v>66024604578</v>
      </c>
      <c r="X188" s="218"/>
      <c r="Y188" s="122">
        <f>W188/درآمدها!$J$6</f>
        <v>3.4619683067664223E-3</v>
      </c>
      <c r="Z188" s="179"/>
      <c r="AC188" s="177" t="s">
        <v>116</v>
      </c>
      <c r="AD188" s="177">
        <v>11513428</v>
      </c>
      <c r="AE188" s="177">
        <v>79811279905</v>
      </c>
      <c r="AF188" s="177">
        <v>98655237156</v>
      </c>
      <c r="AG188" s="30">
        <f t="shared" si="23"/>
        <v>79811279905</v>
      </c>
      <c r="AH188" s="30">
        <f t="shared" si="24"/>
        <v>98655237156</v>
      </c>
      <c r="AI188" s="176">
        <f t="shared" si="25"/>
        <v>0</v>
      </c>
      <c r="AJ188" s="176">
        <f t="shared" si="26"/>
        <v>0</v>
      </c>
    </row>
    <row r="189" spans="1:36" s="30" customFormat="1">
      <c r="A189" s="219" t="s">
        <v>198</v>
      </c>
      <c r="B189" s="24"/>
      <c r="C189" s="129">
        <v>3025560</v>
      </c>
      <c r="D189" s="129"/>
      <c r="E189" s="129">
        <v>9666675573</v>
      </c>
      <c r="F189" s="129"/>
      <c r="G189" s="130">
        <v>9371550476</v>
      </c>
      <c r="H189" s="121"/>
      <c r="I189" s="121">
        <f t="shared" si="31"/>
        <v>0</v>
      </c>
      <c r="J189" s="121"/>
      <c r="K189" s="121">
        <f t="shared" si="20"/>
        <v>0</v>
      </c>
      <c r="L189" s="121"/>
      <c r="M189" s="121">
        <f t="shared" si="30"/>
        <v>172200</v>
      </c>
      <c r="N189" s="121"/>
      <c r="O189" s="121">
        <f t="shared" si="22"/>
        <v>514165482</v>
      </c>
      <c r="P189" s="121"/>
      <c r="Q189" s="121">
        <v>2853360</v>
      </c>
      <c r="R189" s="121"/>
      <c r="S189" s="121">
        <v>2960</v>
      </c>
      <c r="T189" s="121"/>
      <c r="U189" s="121">
        <v>9116495927</v>
      </c>
      <c r="V189" s="121"/>
      <c r="W189" s="3">
        <v>8395692227</v>
      </c>
      <c r="X189" s="218"/>
      <c r="Y189" s="122">
        <f>W189/درآمدها!$J$6</f>
        <v>4.4022407387388023E-4</v>
      </c>
      <c r="Z189" s="179"/>
      <c r="AC189" s="177" t="s">
        <v>162</v>
      </c>
      <c r="AD189" s="177">
        <v>17883758</v>
      </c>
      <c r="AE189" s="177">
        <v>60940576437</v>
      </c>
      <c r="AF189" s="177">
        <v>92619991627</v>
      </c>
      <c r="AG189" s="30">
        <f t="shared" si="23"/>
        <v>60940576437</v>
      </c>
      <c r="AH189" s="30">
        <f t="shared" si="24"/>
        <v>92619991627</v>
      </c>
      <c r="AI189" s="176">
        <f t="shared" si="25"/>
        <v>0</v>
      </c>
      <c r="AJ189" s="176">
        <f t="shared" si="26"/>
        <v>0</v>
      </c>
    </row>
    <row r="190" spans="1:36" s="30" customFormat="1">
      <c r="A190" s="219" t="s">
        <v>134</v>
      </c>
      <c r="B190" s="24"/>
      <c r="C190" s="129">
        <v>9371481</v>
      </c>
      <c r="D190" s="129"/>
      <c r="E190" s="129">
        <v>41146813602</v>
      </c>
      <c r="F190" s="129"/>
      <c r="G190" s="130">
        <v>52633821889</v>
      </c>
      <c r="H190" s="121"/>
      <c r="I190" s="121">
        <f t="shared" si="31"/>
        <v>0</v>
      </c>
      <c r="J190" s="121"/>
      <c r="K190" s="121">
        <f t="shared" si="20"/>
        <v>0</v>
      </c>
      <c r="L190" s="121"/>
      <c r="M190" s="121">
        <f t="shared" si="30"/>
        <v>708934</v>
      </c>
      <c r="N190" s="121"/>
      <c r="O190" s="121">
        <f t="shared" si="22"/>
        <v>3483887293</v>
      </c>
      <c r="P190" s="121"/>
      <c r="Q190" s="121">
        <v>8662547</v>
      </c>
      <c r="R190" s="121"/>
      <c r="S190" s="121">
        <v>4550</v>
      </c>
      <c r="T190" s="121"/>
      <c r="U190" s="121">
        <v>38034138545</v>
      </c>
      <c r="V190" s="121"/>
      <c r="W190" s="3">
        <v>39180072050</v>
      </c>
      <c r="X190" s="218"/>
      <c r="Y190" s="122">
        <f>W190/درآمدها!$J$6</f>
        <v>2.0543881869626748E-3</v>
      </c>
      <c r="Z190" s="179"/>
      <c r="AC190" s="177" t="s">
        <v>300</v>
      </c>
      <c r="AD190" s="177">
        <v>380919</v>
      </c>
      <c r="AE190" s="177">
        <v>15214523618</v>
      </c>
      <c r="AF190" s="177">
        <v>23256838516</v>
      </c>
      <c r="AG190" s="30">
        <f t="shared" si="23"/>
        <v>15214523618</v>
      </c>
      <c r="AH190" s="30">
        <f t="shared" si="24"/>
        <v>23256838516</v>
      </c>
      <c r="AI190" s="176">
        <f t="shared" si="25"/>
        <v>0</v>
      </c>
      <c r="AJ190" s="176">
        <f t="shared" si="26"/>
        <v>0</v>
      </c>
    </row>
    <row r="191" spans="1:36" s="30" customFormat="1">
      <c r="A191" s="24" t="s">
        <v>312</v>
      </c>
      <c r="B191" s="24"/>
      <c r="C191" s="129">
        <v>5528379</v>
      </c>
      <c r="D191" s="129"/>
      <c r="E191" s="129">
        <v>36801751850</v>
      </c>
      <c r="F191" s="129"/>
      <c r="G191" s="130">
        <v>45117933045</v>
      </c>
      <c r="H191" s="121"/>
      <c r="I191" s="121">
        <f t="shared" si="31"/>
        <v>0</v>
      </c>
      <c r="J191" s="121"/>
      <c r="K191" s="121">
        <f t="shared" si="20"/>
        <v>0</v>
      </c>
      <c r="L191" s="121"/>
      <c r="M191" s="121">
        <f t="shared" si="30"/>
        <v>562629</v>
      </c>
      <c r="N191" s="121"/>
      <c r="O191" s="121">
        <f t="shared" si="22"/>
        <v>4157353396</v>
      </c>
      <c r="P191" s="121"/>
      <c r="Q191" s="121">
        <v>4965750</v>
      </c>
      <c r="R191" s="121"/>
      <c r="S191" s="121">
        <v>7350</v>
      </c>
      <c r="T191" s="121"/>
      <c r="U191" s="121">
        <v>33056398495</v>
      </c>
      <c r="V191" s="121"/>
      <c r="W191" s="3">
        <v>36281097843</v>
      </c>
      <c r="X191" s="218"/>
      <c r="Y191" s="122">
        <f>W191/درآمدها!$J$6</f>
        <v>1.9023818721817837E-3</v>
      </c>
      <c r="AC191" s="177" t="s">
        <v>281</v>
      </c>
      <c r="AD191" s="177">
        <v>1965819</v>
      </c>
      <c r="AE191" s="177">
        <v>100991470795</v>
      </c>
      <c r="AF191" s="177">
        <v>120198067410</v>
      </c>
      <c r="AG191" s="30">
        <f t="shared" si="23"/>
        <v>100991470795</v>
      </c>
      <c r="AH191" s="30">
        <f t="shared" si="24"/>
        <v>120198067410</v>
      </c>
      <c r="AI191" s="176">
        <f t="shared" si="25"/>
        <v>0</v>
      </c>
      <c r="AJ191" s="176">
        <f t="shared" si="26"/>
        <v>0</v>
      </c>
    </row>
    <row r="192" spans="1:36" s="30" customFormat="1">
      <c r="A192" s="219" t="s">
        <v>236</v>
      </c>
      <c r="B192" s="24"/>
      <c r="C192" s="129">
        <v>11619398</v>
      </c>
      <c r="D192" s="129"/>
      <c r="E192" s="129">
        <v>55706895367</v>
      </c>
      <c r="F192" s="129"/>
      <c r="G192" s="130">
        <v>57058297160</v>
      </c>
      <c r="H192" s="121"/>
      <c r="I192" s="121">
        <f t="shared" si="31"/>
        <v>0</v>
      </c>
      <c r="J192" s="121"/>
      <c r="K192" s="121">
        <f t="shared" si="20"/>
        <v>0</v>
      </c>
      <c r="L192" s="121"/>
      <c r="M192" s="121">
        <f t="shared" si="30"/>
        <v>661329</v>
      </c>
      <c r="N192" s="121"/>
      <c r="O192" s="121">
        <f t="shared" si="22"/>
        <v>3365275973</v>
      </c>
      <c r="P192" s="121"/>
      <c r="Q192" s="121">
        <v>10958069</v>
      </c>
      <c r="R192" s="121"/>
      <c r="S192" s="121">
        <v>4970</v>
      </c>
      <c r="T192" s="121"/>
      <c r="U192" s="121">
        <v>52536284858</v>
      </c>
      <c r="V192" s="121"/>
      <c r="W192" s="3">
        <v>54137556395</v>
      </c>
      <c r="X192" s="218"/>
      <c r="Y192" s="122">
        <f>W192/درآمدها!$J$6</f>
        <v>2.8386766667243433E-3</v>
      </c>
      <c r="AC192" s="177" t="s">
        <v>496</v>
      </c>
      <c r="AD192" s="177">
        <v>33165</v>
      </c>
      <c r="AE192" s="177">
        <v>375956808</v>
      </c>
      <c r="AF192" s="177">
        <v>421986156.00000006</v>
      </c>
      <c r="AG192" s="30">
        <f t="shared" si="23"/>
        <v>375956808</v>
      </c>
      <c r="AH192" s="30">
        <f t="shared" si="24"/>
        <v>421986156</v>
      </c>
      <c r="AI192" s="176">
        <f t="shared" si="25"/>
        <v>0</v>
      </c>
      <c r="AJ192" s="176">
        <f t="shared" si="26"/>
        <v>0</v>
      </c>
    </row>
    <row r="193" spans="1:36" s="30" customFormat="1">
      <c r="A193" s="24" t="s">
        <v>126</v>
      </c>
      <c r="B193" s="24"/>
      <c r="C193" s="129">
        <v>22758866</v>
      </c>
      <c r="D193" s="129"/>
      <c r="E193" s="129">
        <v>71857392233</v>
      </c>
      <c r="F193" s="129"/>
      <c r="G193" s="130">
        <v>51875572567</v>
      </c>
      <c r="H193" s="121"/>
      <c r="I193" s="121">
        <f t="shared" si="31"/>
        <v>0</v>
      </c>
      <c r="J193" s="121"/>
      <c r="K193" s="121">
        <f t="shared" si="20"/>
        <v>0</v>
      </c>
      <c r="L193" s="121"/>
      <c r="M193" s="121">
        <f t="shared" si="30"/>
        <v>2699964</v>
      </c>
      <c r="N193" s="121"/>
      <c r="O193" s="121">
        <f t="shared" si="22"/>
        <v>5614160193</v>
      </c>
      <c r="P193" s="121"/>
      <c r="Q193" s="121">
        <v>20058902</v>
      </c>
      <c r="R193" s="121"/>
      <c r="S193" s="121">
        <v>1992</v>
      </c>
      <c r="T193" s="121"/>
      <c r="U193" s="121">
        <v>63332698071</v>
      </c>
      <c r="V193" s="121"/>
      <c r="W193" s="3">
        <v>39719586660</v>
      </c>
      <c r="X193" s="218"/>
      <c r="Y193" s="122">
        <f>W193/درآمدها!$J$6</f>
        <v>2.0826773754068235E-3</v>
      </c>
      <c r="AC193" s="177" t="s">
        <v>443</v>
      </c>
      <c r="AD193" s="177">
        <v>5382657</v>
      </c>
      <c r="AE193" s="177">
        <v>49408692139.999992</v>
      </c>
      <c r="AF193" s="177">
        <v>64528600105</v>
      </c>
      <c r="AG193" s="30">
        <f t="shared" si="23"/>
        <v>49408692140</v>
      </c>
      <c r="AH193" s="30">
        <f t="shared" si="24"/>
        <v>64528600105</v>
      </c>
      <c r="AI193" s="176">
        <f t="shared" si="25"/>
        <v>0</v>
      </c>
      <c r="AJ193" s="176">
        <f t="shared" si="26"/>
        <v>0</v>
      </c>
    </row>
    <row r="194" spans="1:36" s="30" customFormat="1">
      <c r="A194" s="24" t="s">
        <v>125</v>
      </c>
      <c r="B194" s="24"/>
      <c r="C194" s="129">
        <v>37847694</v>
      </c>
      <c r="D194" s="129"/>
      <c r="E194" s="129">
        <v>96162381831</v>
      </c>
      <c r="F194" s="129"/>
      <c r="G194" s="130">
        <v>66742315396</v>
      </c>
      <c r="H194" s="121"/>
      <c r="I194" s="121">
        <f t="shared" si="31"/>
        <v>0</v>
      </c>
      <c r="J194" s="121"/>
      <c r="K194" s="121">
        <f t="shared" si="20"/>
        <v>0</v>
      </c>
      <c r="L194" s="121"/>
      <c r="M194" s="121">
        <f t="shared" si="30"/>
        <v>3793134</v>
      </c>
      <c r="N194" s="121"/>
      <c r="O194" s="121">
        <f t="shared" si="22"/>
        <v>5791957246</v>
      </c>
      <c r="P194" s="121"/>
      <c r="Q194" s="121">
        <v>34054560</v>
      </c>
      <c r="R194" s="121"/>
      <c r="S194" s="121">
        <v>1433</v>
      </c>
      <c r="T194" s="121"/>
      <c r="U194" s="121">
        <v>86524891103</v>
      </c>
      <c r="V194" s="121"/>
      <c r="W194" s="3">
        <v>48509823385</v>
      </c>
      <c r="X194" s="218"/>
      <c r="Y194" s="122">
        <f>W194/درآمدها!$J$6</f>
        <v>2.543589199800609E-3</v>
      </c>
      <c r="AC194" s="177" t="s">
        <v>489</v>
      </c>
      <c r="AD194" s="177">
        <v>3531576</v>
      </c>
      <c r="AE194" s="177">
        <v>11270519011.000002</v>
      </c>
      <c r="AF194" s="177">
        <v>10496583740</v>
      </c>
      <c r="AG194" s="30">
        <f t="shared" si="23"/>
        <v>11270519011</v>
      </c>
      <c r="AH194" s="30">
        <f t="shared" si="24"/>
        <v>10496583740</v>
      </c>
      <c r="AI194" s="176">
        <f t="shared" si="25"/>
        <v>0</v>
      </c>
      <c r="AJ194" s="176">
        <f t="shared" si="26"/>
        <v>0</v>
      </c>
    </row>
    <row r="195" spans="1:36" s="30" customFormat="1">
      <c r="A195" s="219" t="s">
        <v>115</v>
      </c>
      <c r="B195" s="24"/>
      <c r="C195" s="129">
        <v>13569769</v>
      </c>
      <c r="D195" s="129"/>
      <c r="E195" s="129">
        <v>43331063666</v>
      </c>
      <c r="F195" s="129"/>
      <c r="G195" s="130">
        <v>42463462902</v>
      </c>
      <c r="H195" s="121"/>
      <c r="I195" s="121">
        <f t="shared" si="31"/>
        <v>0</v>
      </c>
      <c r="J195" s="121"/>
      <c r="K195" s="121">
        <f t="shared" si="20"/>
        <v>0</v>
      </c>
      <c r="L195" s="121"/>
      <c r="M195" s="121">
        <f t="shared" si="30"/>
        <v>1990321</v>
      </c>
      <c r="N195" s="121"/>
      <c r="O195" s="121">
        <f t="shared" si="22"/>
        <v>6030463849</v>
      </c>
      <c r="P195" s="121"/>
      <c r="Q195" s="121">
        <v>14598544</v>
      </c>
      <c r="R195" s="121"/>
      <c r="S195" s="121">
        <v>3062</v>
      </c>
      <c r="T195" s="121"/>
      <c r="U195" s="121">
        <v>46961975960</v>
      </c>
      <c r="V195" s="121"/>
      <c r="W195" s="3">
        <v>44434772318</v>
      </c>
      <c r="X195" s="218"/>
      <c r="Y195" s="122">
        <f>W195/درآمدها!$J$6</f>
        <v>2.3299158619203013E-3</v>
      </c>
      <c r="AC195" s="177" t="s">
        <v>270</v>
      </c>
      <c r="AD195" s="177">
        <v>31043510</v>
      </c>
      <c r="AE195" s="177">
        <v>140126714178</v>
      </c>
      <c r="AF195" s="177">
        <v>179289634486</v>
      </c>
      <c r="AG195" s="30">
        <f t="shared" si="23"/>
        <v>140126714178</v>
      </c>
      <c r="AH195" s="30">
        <f t="shared" si="24"/>
        <v>179289634486</v>
      </c>
      <c r="AI195" s="176">
        <f t="shared" si="25"/>
        <v>0</v>
      </c>
      <c r="AJ195" s="176">
        <f t="shared" si="26"/>
        <v>0</v>
      </c>
    </row>
    <row r="196" spans="1:36" s="30" customFormat="1">
      <c r="A196" s="24" t="s">
        <v>308</v>
      </c>
      <c r="B196" s="24"/>
      <c r="C196" s="129">
        <v>3049882</v>
      </c>
      <c r="D196" s="129"/>
      <c r="E196" s="129">
        <v>48841973016</v>
      </c>
      <c r="F196" s="129"/>
      <c r="G196" s="130">
        <v>45142537163</v>
      </c>
      <c r="H196" s="121"/>
      <c r="I196" s="121">
        <f t="shared" si="31"/>
        <v>192079</v>
      </c>
      <c r="J196" s="121"/>
      <c r="K196" s="121">
        <f t="shared" si="20"/>
        <v>2925839164</v>
      </c>
      <c r="L196" s="121"/>
      <c r="M196" s="121">
        <f t="shared" si="30"/>
        <v>354966</v>
      </c>
      <c r="N196" s="121"/>
      <c r="O196" s="121">
        <f t="shared" si="22"/>
        <v>5916405027</v>
      </c>
      <c r="P196" s="121"/>
      <c r="Q196" s="121">
        <v>2886995</v>
      </c>
      <c r="R196" s="121"/>
      <c r="S196" s="121">
        <v>18030</v>
      </c>
      <c r="T196" s="121"/>
      <c r="U196" s="121">
        <v>46097428954</v>
      </c>
      <c r="V196" s="121"/>
      <c r="W196" s="3">
        <v>51742807359</v>
      </c>
      <c r="X196" s="218"/>
      <c r="Y196" s="122">
        <f>W196/درآمدها!$J$6</f>
        <v>2.7131091556687158E-3</v>
      </c>
      <c r="AC196" s="177" t="s">
        <v>244</v>
      </c>
      <c r="AD196" s="177">
        <v>3977907</v>
      </c>
      <c r="AE196" s="177">
        <v>34255998119</v>
      </c>
      <c r="AF196" s="177">
        <v>43101199145</v>
      </c>
      <c r="AG196" s="30">
        <f t="shared" si="23"/>
        <v>34255998119</v>
      </c>
      <c r="AH196" s="30">
        <f t="shared" si="24"/>
        <v>43101199145</v>
      </c>
      <c r="AI196" s="176">
        <f t="shared" si="25"/>
        <v>0</v>
      </c>
      <c r="AJ196" s="176">
        <f t="shared" si="26"/>
        <v>0</v>
      </c>
    </row>
    <row r="197" spans="1:36" s="30" customFormat="1">
      <c r="A197" s="219" t="s">
        <v>222</v>
      </c>
      <c r="B197" s="24"/>
      <c r="C197" s="129">
        <v>30234535</v>
      </c>
      <c r="D197" s="129"/>
      <c r="E197" s="129">
        <v>76365633072</v>
      </c>
      <c r="F197" s="129"/>
      <c r="G197" s="130">
        <v>74475396725</v>
      </c>
      <c r="H197" s="121"/>
      <c r="I197" s="121">
        <f t="shared" si="31"/>
        <v>0</v>
      </c>
      <c r="J197" s="121"/>
      <c r="K197" s="121">
        <f t="shared" si="20"/>
        <v>0</v>
      </c>
      <c r="L197" s="121"/>
      <c r="M197" s="121">
        <f t="shared" si="30"/>
        <v>1492445</v>
      </c>
      <c r="N197" s="121"/>
      <c r="O197" s="121">
        <f t="shared" si="22"/>
        <v>3675429426</v>
      </c>
      <c r="P197" s="121"/>
      <c r="Q197" s="121">
        <v>28742090</v>
      </c>
      <c r="R197" s="121"/>
      <c r="S197" s="121">
        <v>2336</v>
      </c>
      <c r="T197" s="121"/>
      <c r="U197" s="121">
        <v>72596052781</v>
      </c>
      <c r="V197" s="121"/>
      <c r="W197" s="3">
        <v>66742030186</v>
      </c>
      <c r="X197" s="218"/>
      <c r="Y197" s="122">
        <f>W197/درآمدها!$J$6</f>
        <v>3.4995861726095177E-3</v>
      </c>
      <c r="AC197" s="177" t="s">
        <v>245</v>
      </c>
      <c r="AD197" s="177">
        <v>2032899</v>
      </c>
      <c r="AE197" s="177">
        <v>42901348432</v>
      </c>
      <c r="AF197" s="177">
        <v>53611910252</v>
      </c>
      <c r="AG197" s="30">
        <f t="shared" si="23"/>
        <v>42901348432</v>
      </c>
      <c r="AH197" s="30">
        <f t="shared" si="24"/>
        <v>53611910252</v>
      </c>
      <c r="AI197" s="176">
        <f t="shared" si="25"/>
        <v>0</v>
      </c>
      <c r="AJ197" s="176">
        <f t="shared" si="26"/>
        <v>0</v>
      </c>
    </row>
    <row r="198" spans="1:36" s="30" customFormat="1">
      <c r="A198" s="219" t="s">
        <v>216</v>
      </c>
      <c r="B198" s="24"/>
      <c r="C198" s="129">
        <v>7104602</v>
      </c>
      <c r="D198" s="129"/>
      <c r="E198" s="129">
        <v>31272490707</v>
      </c>
      <c r="F198" s="129"/>
      <c r="G198" s="130">
        <v>32352531984</v>
      </c>
      <c r="H198" s="121"/>
      <c r="I198" s="121">
        <f t="shared" si="31"/>
        <v>0</v>
      </c>
      <c r="J198" s="121"/>
      <c r="K198" s="121">
        <f t="shared" si="20"/>
        <v>0</v>
      </c>
      <c r="L198" s="121"/>
      <c r="M198" s="121">
        <f t="shared" si="30"/>
        <v>386916</v>
      </c>
      <c r="N198" s="121"/>
      <c r="O198" s="121">
        <f t="shared" si="22"/>
        <v>1516341592</v>
      </c>
      <c r="P198" s="121"/>
      <c r="Q198" s="121">
        <v>6717686</v>
      </c>
      <c r="R198" s="121"/>
      <c r="S198" s="121">
        <v>3571</v>
      </c>
      <c r="T198" s="121"/>
      <c r="U198" s="121">
        <v>29569393614</v>
      </c>
      <c r="V198" s="121"/>
      <c r="W198" s="3">
        <v>23846123012</v>
      </c>
      <c r="X198" s="218"/>
      <c r="Y198" s="122">
        <f>W198/درآمدها!$J$6</f>
        <v>1.250359962538956E-3</v>
      </c>
      <c r="AC198" s="177" t="s">
        <v>91</v>
      </c>
      <c r="AD198" s="177">
        <v>715521</v>
      </c>
      <c r="AE198" s="177">
        <v>26021134527</v>
      </c>
      <c r="AF198" s="177">
        <v>62769017121</v>
      </c>
      <c r="AG198" s="30">
        <f t="shared" si="23"/>
        <v>26021134527</v>
      </c>
      <c r="AH198" s="30">
        <f t="shared" si="24"/>
        <v>62769017121</v>
      </c>
      <c r="AI198" s="176">
        <f t="shared" si="25"/>
        <v>0</v>
      </c>
      <c r="AJ198" s="176">
        <f t="shared" si="26"/>
        <v>0</v>
      </c>
    </row>
    <row r="199" spans="1:36" s="30" customFormat="1">
      <c r="A199" s="219" t="s">
        <v>194</v>
      </c>
      <c r="B199" s="24"/>
      <c r="C199" s="129">
        <v>819313</v>
      </c>
      <c r="D199" s="129"/>
      <c r="E199" s="129">
        <v>25680535278</v>
      </c>
      <c r="F199" s="129"/>
      <c r="G199" s="130">
        <v>32829999315</v>
      </c>
      <c r="H199" s="121"/>
      <c r="I199" s="121">
        <f t="shared" si="31"/>
        <v>0</v>
      </c>
      <c r="J199" s="121"/>
      <c r="K199" s="121">
        <f t="shared" si="20"/>
        <v>0</v>
      </c>
      <c r="L199" s="121"/>
      <c r="M199" s="121">
        <f t="shared" si="30"/>
        <v>0</v>
      </c>
      <c r="N199" s="121"/>
      <c r="O199" s="121">
        <f t="shared" si="22"/>
        <v>0</v>
      </c>
      <c r="P199" s="121"/>
      <c r="Q199" s="121">
        <v>819313</v>
      </c>
      <c r="R199" s="121"/>
      <c r="S199" s="121">
        <v>39260</v>
      </c>
      <c r="T199" s="121"/>
      <c r="U199" s="121">
        <v>25680535278</v>
      </c>
      <c r="V199" s="121"/>
      <c r="W199" s="3">
        <v>31974839326</v>
      </c>
      <c r="X199" s="218"/>
      <c r="Y199" s="122">
        <f>W199/درآمدها!$J$6</f>
        <v>1.6765852831392119E-3</v>
      </c>
      <c r="AC199" s="177" t="s">
        <v>363</v>
      </c>
      <c r="AD199" s="177">
        <v>12097529</v>
      </c>
      <c r="AE199" s="177">
        <v>51185878525</v>
      </c>
      <c r="AF199" s="177">
        <v>66140517866</v>
      </c>
      <c r="AG199" s="30">
        <f t="shared" si="23"/>
        <v>51185878525</v>
      </c>
      <c r="AH199" s="30">
        <f t="shared" si="24"/>
        <v>66140517866</v>
      </c>
      <c r="AI199" s="176">
        <f t="shared" si="25"/>
        <v>0</v>
      </c>
      <c r="AJ199" s="176">
        <f t="shared" si="26"/>
        <v>0</v>
      </c>
    </row>
    <row r="200" spans="1:36" s="30" customFormat="1">
      <c r="A200" s="24" t="s">
        <v>110</v>
      </c>
      <c r="B200" s="24"/>
      <c r="C200" s="129">
        <v>35389527</v>
      </c>
      <c r="D200" s="129"/>
      <c r="E200" s="129">
        <v>65043295476</v>
      </c>
      <c r="F200" s="129"/>
      <c r="G200" s="130">
        <v>61352105046</v>
      </c>
      <c r="H200" s="121"/>
      <c r="I200" s="121">
        <f t="shared" si="31"/>
        <v>0</v>
      </c>
      <c r="J200" s="121"/>
      <c r="K200" s="121">
        <f t="shared" si="20"/>
        <v>0</v>
      </c>
      <c r="L200" s="121"/>
      <c r="M200" s="121">
        <f t="shared" si="30"/>
        <v>2984168</v>
      </c>
      <c r="N200" s="121"/>
      <c r="O200" s="121">
        <f t="shared" si="22"/>
        <v>4408392576</v>
      </c>
      <c r="P200" s="121"/>
      <c r="Q200" s="121">
        <v>32405359</v>
      </c>
      <c r="R200" s="121"/>
      <c r="S200" s="121">
        <v>1423</v>
      </c>
      <c r="T200" s="121"/>
      <c r="U200" s="121">
        <v>59558618584</v>
      </c>
      <c r="V200" s="121"/>
      <c r="W200" s="3">
        <v>45838454548</v>
      </c>
      <c r="X200" s="218"/>
      <c r="Y200" s="122">
        <f>W200/درآمدها!$J$6</f>
        <v>2.4035172628539534E-3</v>
      </c>
      <c r="AC200" s="177" t="s">
        <v>320</v>
      </c>
      <c r="AD200" s="177">
        <v>1035501</v>
      </c>
      <c r="AE200" s="177">
        <v>27555418935</v>
      </c>
      <c r="AF200" s="177">
        <v>34534349256</v>
      </c>
      <c r="AG200" s="30">
        <f t="shared" si="23"/>
        <v>27555418935</v>
      </c>
      <c r="AH200" s="30">
        <f t="shared" si="24"/>
        <v>34534349256</v>
      </c>
      <c r="AI200" s="176">
        <f t="shared" si="25"/>
        <v>0</v>
      </c>
      <c r="AJ200" s="176">
        <f t="shared" si="26"/>
        <v>0</v>
      </c>
    </row>
    <row r="201" spans="1:36" s="30" customFormat="1">
      <c r="A201" s="219" t="s">
        <v>104</v>
      </c>
      <c r="B201" s="24"/>
      <c r="C201" s="129">
        <v>5503248</v>
      </c>
      <c r="D201" s="129"/>
      <c r="E201" s="129">
        <v>63639729701</v>
      </c>
      <c r="F201" s="129"/>
      <c r="G201" s="130">
        <v>66576029722</v>
      </c>
      <c r="H201" s="121"/>
      <c r="I201" s="121">
        <f t="shared" si="31"/>
        <v>0</v>
      </c>
      <c r="J201" s="121"/>
      <c r="K201" s="121">
        <f t="shared" si="20"/>
        <v>0</v>
      </c>
      <c r="L201" s="121"/>
      <c r="M201" s="121">
        <f t="shared" si="30"/>
        <v>1466361</v>
      </c>
      <c r="N201" s="121"/>
      <c r="O201" s="121">
        <f t="shared" si="22"/>
        <v>14576139458</v>
      </c>
      <c r="P201" s="121"/>
      <c r="Q201" s="121">
        <v>4036887</v>
      </c>
      <c r="R201" s="121"/>
      <c r="S201" s="121">
        <v>9780</v>
      </c>
      <c r="T201" s="121"/>
      <c r="U201" s="121">
        <v>46682685846</v>
      </c>
      <c r="V201" s="121"/>
      <c r="W201" s="3">
        <v>39245844372</v>
      </c>
      <c r="X201" s="218"/>
      <c r="Y201" s="122">
        <f>W201/درآمدها!$J$6</f>
        <v>2.0578369269541037E-3</v>
      </c>
      <c r="AC201" s="177" t="s">
        <v>93</v>
      </c>
      <c r="AD201" s="177">
        <v>2544080</v>
      </c>
      <c r="AE201" s="177">
        <v>81937795039</v>
      </c>
      <c r="AF201" s="177">
        <v>136689354235.00002</v>
      </c>
      <c r="AG201" s="30">
        <f t="shared" si="23"/>
        <v>81937795039</v>
      </c>
      <c r="AH201" s="30">
        <f t="shared" si="24"/>
        <v>136689354235</v>
      </c>
      <c r="AI201" s="176">
        <f t="shared" si="25"/>
        <v>0</v>
      </c>
      <c r="AJ201" s="176">
        <f t="shared" si="26"/>
        <v>0</v>
      </c>
    </row>
    <row r="202" spans="1:36" s="30" customFormat="1" ht="37.5" customHeight="1">
      <c r="A202" s="219" t="s">
        <v>267</v>
      </c>
      <c r="B202" s="24"/>
      <c r="C202" s="129">
        <v>5304145</v>
      </c>
      <c r="D202" s="129"/>
      <c r="E202" s="129">
        <v>80486390308</v>
      </c>
      <c r="F202" s="129"/>
      <c r="G202" s="130">
        <v>66118220133</v>
      </c>
      <c r="H202" s="121"/>
      <c r="I202" s="121">
        <f t="shared" si="31"/>
        <v>0</v>
      </c>
      <c r="J202" s="121"/>
      <c r="K202" s="121">
        <f t="shared" si="20"/>
        <v>0</v>
      </c>
      <c r="L202" s="121"/>
      <c r="M202" s="121">
        <f t="shared" si="30"/>
        <v>1201660</v>
      </c>
      <c r="N202" s="121"/>
      <c r="O202" s="121">
        <f t="shared" si="22"/>
        <v>11397817946</v>
      </c>
      <c r="P202" s="121"/>
      <c r="Q202" s="121">
        <v>4102485</v>
      </c>
      <c r="R202" s="121"/>
      <c r="S202" s="121">
        <v>9130</v>
      </c>
      <c r="T202" s="121"/>
      <c r="U202" s="133">
        <v>62252108293</v>
      </c>
      <c r="V202" s="121"/>
      <c r="W202" s="135">
        <v>37232826709</v>
      </c>
      <c r="X202" s="218"/>
      <c r="Y202" s="122">
        <f>W202/درآمدها!$J$6</f>
        <v>1.9522853163869555E-3</v>
      </c>
      <c r="AC202" s="177" t="s">
        <v>301</v>
      </c>
      <c r="AD202" s="177">
        <v>954078</v>
      </c>
      <c r="AE202" s="177">
        <v>8577487234</v>
      </c>
      <c r="AF202" s="177">
        <v>9882340883</v>
      </c>
      <c r="AG202" s="30">
        <f t="shared" si="23"/>
        <v>8577487234</v>
      </c>
      <c r="AH202" s="30">
        <f t="shared" si="24"/>
        <v>9882340883</v>
      </c>
      <c r="AI202" s="176">
        <f t="shared" si="25"/>
        <v>0</v>
      </c>
      <c r="AJ202" s="176">
        <f t="shared" si="26"/>
        <v>0</v>
      </c>
    </row>
    <row r="203" spans="1:36" s="30" customFormat="1">
      <c r="A203" s="24" t="s">
        <v>248</v>
      </c>
      <c r="B203" s="24"/>
      <c r="C203" s="129">
        <v>29780016</v>
      </c>
      <c r="D203" s="129"/>
      <c r="E203" s="129">
        <v>78733879648</v>
      </c>
      <c r="F203" s="129"/>
      <c r="G203" s="130">
        <v>54676417602</v>
      </c>
      <c r="H203" s="121"/>
      <c r="I203" s="121">
        <f t="shared" si="31"/>
        <v>0</v>
      </c>
      <c r="J203" s="121"/>
      <c r="K203" s="121">
        <f t="shared" ref="K203:K266" si="32">IFERROR(VLOOKUP(A203,$AC$347:$AE$378,3,0),0)</f>
        <v>0</v>
      </c>
      <c r="L203" s="121"/>
      <c r="M203" s="121">
        <f t="shared" si="30"/>
        <v>10505083</v>
      </c>
      <c r="N203" s="121"/>
      <c r="O203" s="121">
        <f t="shared" ref="O203:O266" si="33">IFERROR(VLOOKUP(A203,$AF$347:$AH$658,3,0),0)</f>
        <v>15288015634</v>
      </c>
      <c r="P203" s="121"/>
      <c r="Q203" s="121">
        <v>19274933</v>
      </c>
      <c r="R203" s="121"/>
      <c r="S203" s="121">
        <v>1497</v>
      </c>
      <c r="T203" s="121"/>
      <c r="U203" s="121">
        <v>50960021480</v>
      </c>
      <c r="V203" s="121"/>
      <c r="W203" s="3">
        <v>28682889985</v>
      </c>
      <c r="X203" s="218"/>
      <c r="Y203" s="122">
        <f>W203/درآمدها!$J$6</f>
        <v>1.5039735066830744E-3</v>
      </c>
      <c r="AC203" s="177" t="s">
        <v>478</v>
      </c>
      <c r="AD203" s="177">
        <v>2765108</v>
      </c>
      <c r="AE203" s="177">
        <v>107944209640</v>
      </c>
      <c r="AF203" s="177">
        <v>133309796961.00002</v>
      </c>
      <c r="AG203" s="30">
        <f t="shared" ref="AG203:AG266" si="34">VLOOKUP(AC203,$A$11:$Y$344,21,0)</f>
        <v>107944209640</v>
      </c>
      <c r="AH203" s="30">
        <f t="shared" ref="AH203:AH266" si="35">VLOOKUP(AC203,$A$11:$Y$344,23,0)</f>
        <v>133309796961</v>
      </c>
      <c r="AI203" s="176">
        <f t="shared" si="25"/>
        <v>0</v>
      </c>
      <c r="AJ203" s="176">
        <f t="shared" si="26"/>
        <v>0</v>
      </c>
    </row>
    <row r="204" spans="1:36" s="30" customFormat="1">
      <c r="A204" s="24" t="s">
        <v>192</v>
      </c>
      <c r="B204" s="24"/>
      <c r="C204" s="129">
        <v>12457263</v>
      </c>
      <c r="D204" s="129"/>
      <c r="E204" s="129">
        <v>49063213243</v>
      </c>
      <c r="F204" s="129"/>
      <c r="G204" s="130">
        <v>49532569143</v>
      </c>
      <c r="H204" s="121"/>
      <c r="I204" s="121">
        <f t="shared" si="31"/>
        <v>0</v>
      </c>
      <c r="J204" s="121"/>
      <c r="K204" s="121">
        <f t="shared" si="32"/>
        <v>0</v>
      </c>
      <c r="L204" s="121"/>
      <c r="M204" s="121">
        <f t="shared" si="30"/>
        <v>912234</v>
      </c>
      <c r="N204" s="121"/>
      <c r="O204" s="121">
        <f t="shared" si="33"/>
        <v>3538451658</v>
      </c>
      <c r="P204" s="121"/>
      <c r="Q204" s="121">
        <v>11545029</v>
      </c>
      <c r="R204" s="121"/>
      <c r="S204" s="121">
        <v>3549</v>
      </c>
      <c r="T204" s="121"/>
      <c r="U204" s="121">
        <v>45470358916</v>
      </c>
      <c r="V204" s="121"/>
      <c r="W204" s="3">
        <v>40729516742</v>
      </c>
      <c r="X204" s="218"/>
      <c r="Y204" s="122">
        <f>W204/درآمدها!$J$6</f>
        <v>2.1356325723107823E-3</v>
      </c>
      <c r="AC204" s="177" t="s">
        <v>152</v>
      </c>
      <c r="AD204" s="177">
        <v>3576003</v>
      </c>
      <c r="AE204" s="177">
        <v>82920592806</v>
      </c>
      <c r="AF204" s="177">
        <v>144606244820</v>
      </c>
      <c r="AG204" s="30">
        <f t="shared" si="34"/>
        <v>82920592806</v>
      </c>
      <c r="AH204" s="30">
        <f t="shared" si="35"/>
        <v>144606244820</v>
      </c>
      <c r="AI204" s="176">
        <f t="shared" ref="AI204:AI267" si="36">AG204-AE204</f>
        <v>0</v>
      </c>
      <c r="AJ204" s="176">
        <f t="shared" ref="AJ204:AJ267" si="37">AH204-AF204</f>
        <v>0</v>
      </c>
    </row>
    <row r="205" spans="1:36" s="30" customFormat="1">
      <c r="A205" s="219" t="s">
        <v>100</v>
      </c>
      <c r="B205" s="24"/>
      <c r="C205" s="129">
        <v>18734350</v>
      </c>
      <c r="D205" s="129"/>
      <c r="E205" s="129">
        <v>35231972524</v>
      </c>
      <c r="F205" s="129"/>
      <c r="G205" s="130">
        <v>40039193331</v>
      </c>
      <c r="H205" s="121"/>
      <c r="I205" s="121">
        <f t="shared" si="31"/>
        <v>0</v>
      </c>
      <c r="J205" s="121"/>
      <c r="K205" s="121">
        <f t="shared" si="32"/>
        <v>0</v>
      </c>
      <c r="L205" s="121"/>
      <c r="M205" s="121">
        <f t="shared" si="30"/>
        <v>2590108</v>
      </c>
      <c r="N205" s="121"/>
      <c r="O205" s="121">
        <f t="shared" si="33"/>
        <v>5342497247</v>
      </c>
      <c r="P205" s="121"/>
      <c r="Q205" s="121">
        <v>16144242</v>
      </c>
      <c r="R205" s="121"/>
      <c r="S205" s="121">
        <v>2033</v>
      </c>
      <c r="T205" s="121"/>
      <c r="U205" s="121">
        <v>30360994138</v>
      </c>
      <c r="V205" s="121"/>
      <c r="W205" s="3">
        <v>32625957588</v>
      </c>
      <c r="X205" s="218"/>
      <c r="Y205" s="122">
        <f>W205/درآمدها!$J$6</f>
        <v>1.7107263552654044E-3</v>
      </c>
      <c r="AC205" s="177" t="s">
        <v>445</v>
      </c>
      <c r="AD205" s="177">
        <v>425492</v>
      </c>
      <c r="AE205" s="177">
        <v>17826422870</v>
      </c>
      <c r="AF205" s="177">
        <v>24903903797.000004</v>
      </c>
      <c r="AG205" s="30">
        <f t="shared" si="34"/>
        <v>17826422870</v>
      </c>
      <c r="AH205" s="30">
        <f t="shared" si="35"/>
        <v>24903903797</v>
      </c>
      <c r="AI205" s="176">
        <f t="shared" si="36"/>
        <v>0</v>
      </c>
      <c r="AJ205" s="176">
        <f t="shared" si="37"/>
        <v>0</v>
      </c>
    </row>
    <row r="206" spans="1:36" s="30" customFormat="1">
      <c r="A206" s="219" t="s">
        <v>96</v>
      </c>
      <c r="B206" s="24"/>
      <c r="C206" s="129">
        <v>23951928</v>
      </c>
      <c r="D206" s="129"/>
      <c r="E206" s="129">
        <v>74079228970</v>
      </c>
      <c r="F206" s="129"/>
      <c r="G206" s="130">
        <v>72142524509</v>
      </c>
      <c r="H206" s="121"/>
      <c r="I206" s="121">
        <f t="shared" si="31"/>
        <v>0</v>
      </c>
      <c r="J206" s="121"/>
      <c r="K206" s="121">
        <f t="shared" si="32"/>
        <v>0</v>
      </c>
      <c r="L206" s="121"/>
      <c r="M206" s="121">
        <f t="shared" si="30"/>
        <v>3179375</v>
      </c>
      <c r="N206" s="121"/>
      <c r="O206" s="121">
        <f t="shared" si="33"/>
        <v>8946588331</v>
      </c>
      <c r="P206" s="121"/>
      <c r="Q206" s="121">
        <v>20772553</v>
      </c>
      <c r="R206" s="121"/>
      <c r="S206" s="121">
        <v>2790</v>
      </c>
      <c r="T206" s="121"/>
      <c r="U206" s="121">
        <v>64245964248</v>
      </c>
      <c r="V206" s="121"/>
      <c r="W206" s="3">
        <v>57610588107</v>
      </c>
      <c r="X206" s="218"/>
      <c r="Y206" s="122">
        <f>W206/درآمدها!$J$6</f>
        <v>3.0207834099935803E-3</v>
      </c>
      <c r="AC206" s="177" t="s">
        <v>154</v>
      </c>
      <c r="AD206" s="177">
        <v>267116</v>
      </c>
      <c r="AE206" s="177">
        <v>14727513231</v>
      </c>
      <c r="AF206" s="177">
        <v>26815537376</v>
      </c>
      <c r="AG206" s="30">
        <f t="shared" si="34"/>
        <v>14727513231</v>
      </c>
      <c r="AH206" s="30">
        <f t="shared" si="35"/>
        <v>26815537376</v>
      </c>
      <c r="AI206" s="176">
        <f t="shared" si="36"/>
        <v>0</v>
      </c>
      <c r="AJ206" s="176">
        <f t="shared" si="37"/>
        <v>0</v>
      </c>
    </row>
    <row r="207" spans="1:36" s="30" customFormat="1">
      <c r="A207" s="24" t="s">
        <v>91</v>
      </c>
      <c r="B207" s="24"/>
      <c r="C207" s="129">
        <v>929138</v>
      </c>
      <c r="D207" s="129"/>
      <c r="E207" s="129">
        <v>33789678977</v>
      </c>
      <c r="F207" s="129"/>
      <c r="G207" s="130">
        <v>72872799723</v>
      </c>
      <c r="H207" s="121"/>
      <c r="I207" s="121">
        <f t="shared" si="31"/>
        <v>0</v>
      </c>
      <c r="J207" s="121"/>
      <c r="K207" s="121">
        <f t="shared" si="32"/>
        <v>0</v>
      </c>
      <c r="L207" s="121"/>
      <c r="M207" s="121">
        <f t="shared" si="30"/>
        <v>213617</v>
      </c>
      <c r="N207" s="121"/>
      <c r="O207" s="121">
        <f t="shared" si="33"/>
        <v>18491449611</v>
      </c>
      <c r="P207" s="121"/>
      <c r="Q207" s="24">
        <v>715521</v>
      </c>
      <c r="R207" s="24"/>
      <c r="S207" s="121">
        <v>88250</v>
      </c>
      <c r="T207" s="121"/>
      <c r="U207" s="121">
        <v>26021134527</v>
      </c>
      <c r="V207" s="121"/>
      <c r="W207" s="3">
        <v>62769017121</v>
      </c>
      <c r="X207" s="218"/>
      <c r="Y207" s="122">
        <f>W207/درآمدها!$J$6</f>
        <v>3.2912631481656573E-3</v>
      </c>
      <c r="AC207" s="177" t="s">
        <v>223</v>
      </c>
      <c r="AD207" s="177">
        <v>35031142</v>
      </c>
      <c r="AE207" s="177">
        <v>48670623203</v>
      </c>
      <c r="AF207" s="177">
        <v>59720942002</v>
      </c>
      <c r="AG207" s="30">
        <f t="shared" si="34"/>
        <v>48670623203</v>
      </c>
      <c r="AH207" s="30">
        <f t="shared" si="35"/>
        <v>59720942002</v>
      </c>
      <c r="AI207" s="176">
        <f t="shared" si="36"/>
        <v>0</v>
      </c>
      <c r="AJ207" s="176">
        <f t="shared" si="37"/>
        <v>0</v>
      </c>
    </row>
    <row r="208" spans="1:36" s="30" customFormat="1">
      <c r="A208" s="219" t="s">
        <v>327</v>
      </c>
      <c r="B208" s="24"/>
      <c r="C208" s="129">
        <v>1293982</v>
      </c>
      <c r="D208" s="129"/>
      <c r="E208" s="129">
        <v>14743056507</v>
      </c>
      <c r="F208" s="129"/>
      <c r="G208" s="130">
        <v>16724077557</v>
      </c>
      <c r="H208" s="121"/>
      <c r="I208" s="121">
        <f t="shared" si="31"/>
        <v>0</v>
      </c>
      <c r="J208" s="121"/>
      <c r="K208" s="121">
        <f t="shared" si="32"/>
        <v>0</v>
      </c>
      <c r="L208" s="121"/>
      <c r="M208" s="121">
        <f t="shared" si="30"/>
        <v>0</v>
      </c>
      <c r="N208" s="121"/>
      <c r="O208" s="121">
        <f t="shared" si="33"/>
        <v>0</v>
      </c>
      <c r="P208" s="121"/>
      <c r="Q208" s="121">
        <v>1293982</v>
      </c>
      <c r="R208" s="121"/>
      <c r="S208" s="121">
        <v>13001.866666615146</v>
      </c>
      <c r="T208" s="121"/>
      <c r="U208" s="121">
        <v>14743056507</v>
      </c>
      <c r="V208" s="121"/>
      <c r="W208" s="3">
        <v>16724077557</v>
      </c>
      <c r="X208" s="218"/>
      <c r="Y208" s="122">
        <f>W208/درآمدها!$J$6</f>
        <v>8.7691894305611385E-4</v>
      </c>
      <c r="AC208" s="177" t="s">
        <v>246</v>
      </c>
      <c r="AD208" s="177">
        <v>1606472</v>
      </c>
      <c r="AE208" s="177">
        <v>29087742739</v>
      </c>
      <c r="AF208" s="177">
        <v>41887040889</v>
      </c>
      <c r="AG208" s="30">
        <f t="shared" si="34"/>
        <v>29087742739</v>
      </c>
      <c r="AH208" s="30">
        <f t="shared" si="35"/>
        <v>41887040889</v>
      </c>
      <c r="AI208" s="176">
        <f t="shared" si="36"/>
        <v>0</v>
      </c>
      <c r="AJ208" s="176">
        <f t="shared" si="37"/>
        <v>0</v>
      </c>
    </row>
    <row r="209" spans="1:36" s="30" customFormat="1">
      <c r="A209" s="219" t="s">
        <v>325</v>
      </c>
      <c r="B209" s="24"/>
      <c r="C209" s="129">
        <v>7804240</v>
      </c>
      <c r="D209" s="129"/>
      <c r="E209" s="129">
        <v>26792489061</v>
      </c>
      <c r="F209" s="129"/>
      <c r="G209" s="130">
        <v>34910121477</v>
      </c>
      <c r="H209" s="121"/>
      <c r="I209" s="121">
        <f t="shared" si="31"/>
        <v>0</v>
      </c>
      <c r="J209" s="121"/>
      <c r="K209" s="121">
        <f t="shared" si="32"/>
        <v>0</v>
      </c>
      <c r="L209" s="121"/>
      <c r="M209" s="121">
        <f t="shared" si="30"/>
        <v>779149</v>
      </c>
      <c r="N209" s="121"/>
      <c r="O209" s="121">
        <f t="shared" si="33"/>
        <v>3367135248</v>
      </c>
      <c r="P209" s="121"/>
      <c r="Q209" s="121">
        <v>7025091</v>
      </c>
      <c r="R209" s="121"/>
      <c r="S209" s="121">
        <v>4220</v>
      </c>
      <c r="T209" s="121"/>
      <c r="U209" s="121">
        <v>24117617318</v>
      </c>
      <c r="V209" s="121"/>
      <c r="W209" s="3">
        <v>29469491013</v>
      </c>
      <c r="X209" s="218"/>
      <c r="Y209" s="122">
        <f>W209/درآمدها!$J$6</f>
        <v>1.5452185523203985E-3</v>
      </c>
      <c r="AC209" s="177" t="s">
        <v>479</v>
      </c>
      <c r="AD209" s="177">
        <v>14298939</v>
      </c>
      <c r="AE209" s="177">
        <v>38804604048</v>
      </c>
      <c r="AF209" s="177">
        <v>42655794803</v>
      </c>
      <c r="AG209" s="30">
        <f t="shared" si="34"/>
        <v>38804604048</v>
      </c>
      <c r="AH209" s="30">
        <f t="shared" si="35"/>
        <v>42655794803</v>
      </c>
      <c r="AI209" s="176">
        <f t="shared" si="36"/>
        <v>0</v>
      </c>
      <c r="AJ209" s="176">
        <f t="shared" si="37"/>
        <v>0</v>
      </c>
    </row>
    <row r="210" spans="1:36" s="30" customFormat="1">
      <c r="A210" s="24" t="s">
        <v>259</v>
      </c>
      <c r="B210" s="24"/>
      <c r="C210" s="129">
        <v>23091868</v>
      </c>
      <c r="D210" s="129"/>
      <c r="E210" s="129">
        <v>52837549335</v>
      </c>
      <c r="F210" s="129"/>
      <c r="G210" s="130">
        <v>65672742635</v>
      </c>
      <c r="H210" s="121"/>
      <c r="I210" s="121">
        <f t="shared" si="31"/>
        <v>0</v>
      </c>
      <c r="J210" s="121"/>
      <c r="K210" s="121">
        <f t="shared" si="32"/>
        <v>0</v>
      </c>
      <c r="L210" s="121"/>
      <c r="M210" s="121">
        <f t="shared" si="30"/>
        <v>1580621</v>
      </c>
      <c r="N210" s="121"/>
      <c r="O210" s="121">
        <f t="shared" si="33"/>
        <v>4098677520</v>
      </c>
      <c r="P210" s="121"/>
      <c r="Q210" s="121">
        <v>21511247</v>
      </c>
      <c r="R210" s="121"/>
      <c r="S210" s="121">
        <v>2469</v>
      </c>
      <c r="T210" s="121"/>
      <c r="U210" s="121">
        <v>49220858816</v>
      </c>
      <c r="V210" s="121"/>
      <c r="W210" s="3">
        <v>52795256795</v>
      </c>
      <c r="X210" s="218"/>
      <c r="Y210" s="122">
        <f>W210/درآمدها!$J$6</f>
        <v>2.7682938343986246E-3</v>
      </c>
      <c r="AC210" s="177" t="s">
        <v>224</v>
      </c>
      <c r="AD210" s="177">
        <v>4714355</v>
      </c>
      <c r="AE210" s="177">
        <v>67204880434</v>
      </c>
      <c r="AF210" s="177">
        <v>86181141372</v>
      </c>
      <c r="AG210" s="30">
        <f t="shared" si="34"/>
        <v>67204880434</v>
      </c>
      <c r="AH210" s="30">
        <f t="shared" si="35"/>
        <v>86181141372</v>
      </c>
      <c r="AI210" s="176">
        <f t="shared" si="36"/>
        <v>0</v>
      </c>
      <c r="AJ210" s="176">
        <f t="shared" si="37"/>
        <v>0</v>
      </c>
    </row>
    <row r="211" spans="1:36" s="30" customFormat="1">
      <c r="A211" s="24" t="s">
        <v>255</v>
      </c>
      <c r="B211" s="24"/>
      <c r="C211" s="129">
        <v>6098696</v>
      </c>
      <c r="D211" s="129"/>
      <c r="E211" s="129">
        <v>22821167484</v>
      </c>
      <c r="F211" s="129"/>
      <c r="G211" s="130">
        <v>29038937958</v>
      </c>
      <c r="H211" s="121"/>
      <c r="I211" s="121">
        <f t="shared" si="31"/>
        <v>0</v>
      </c>
      <c r="J211" s="121"/>
      <c r="K211" s="121">
        <f t="shared" si="32"/>
        <v>0</v>
      </c>
      <c r="L211" s="121"/>
      <c r="M211" s="121">
        <f t="shared" si="30"/>
        <v>710149</v>
      </c>
      <c r="N211" s="121"/>
      <c r="O211" s="121">
        <f t="shared" si="33"/>
        <v>3042477121</v>
      </c>
      <c r="P211" s="121"/>
      <c r="Q211" s="121">
        <v>5388547</v>
      </c>
      <c r="R211" s="121"/>
      <c r="S211" s="121">
        <v>4286</v>
      </c>
      <c r="T211" s="121"/>
      <c r="U211" s="121">
        <v>20163807735</v>
      </c>
      <c r="V211" s="121"/>
      <c r="W211" s="3">
        <v>22957895337</v>
      </c>
      <c r="X211" s="218"/>
      <c r="Y211" s="122">
        <f>W211/درآمدها!$J$6</f>
        <v>1.2037861726662718E-3</v>
      </c>
      <c r="AC211" s="177" t="s">
        <v>178</v>
      </c>
      <c r="AD211" s="177">
        <v>6800529</v>
      </c>
      <c r="AE211" s="177">
        <v>27537613546</v>
      </c>
      <c r="AF211" s="177">
        <v>45292441215.000008</v>
      </c>
      <c r="AG211" s="30">
        <f t="shared" si="34"/>
        <v>27537613546</v>
      </c>
      <c r="AH211" s="30">
        <f t="shared" si="35"/>
        <v>45292441215</v>
      </c>
      <c r="AI211" s="176">
        <f t="shared" si="36"/>
        <v>0</v>
      </c>
      <c r="AJ211" s="176">
        <f t="shared" si="37"/>
        <v>0</v>
      </c>
    </row>
    <row r="212" spans="1:36" s="30" customFormat="1">
      <c r="A212" s="24" t="s">
        <v>84</v>
      </c>
      <c r="B212" s="24"/>
      <c r="C212" s="129">
        <v>6610784</v>
      </c>
      <c r="D212" s="129"/>
      <c r="E212" s="129">
        <v>90132040190</v>
      </c>
      <c r="F212" s="129"/>
      <c r="G212" s="130">
        <v>124923261369</v>
      </c>
      <c r="H212" s="121"/>
      <c r="I212" s="121">
        <f t="shared" si="31"/>
        <v>0</v>
      </c>
      <c r="J212" s="121"/>
      <c r="K212" s="121">
        <f t="shared" si="32"/>
        <v>0</v>
      </c>
      <c r="L212" s="121"/>
      <c r="M212" s="121">
        <f t="shared" si="30"/>
        <v>387896</v>
      </c>
      <c r="N212" s="121"/>
      <c r="O212" s="121">
        <f t="shared" si="33"/>
        <v>6757059501</v>
      </c>
      <c r="P212" s="121"/>
      <c r="Q212" s="121">
        <v>6222888</v>
      </c>
      <c r="R212" s="121"/>
      <c r="S212" s="121">
        <v>16770</v>
      </c>
      <c r="T212" s="121"/>
      <c r="U212" s="121">
        <v>84843430267</v>
      </c>
      <c r="V212" s="121"/>
      <c r="W212" s="3">
        <v>103736902666</v>
      </c>
      <c r="X212" s="218"/>
      <c r="Y212" s="122">
        <f>W212/درآمدها!$J$6</f>
        <v>5.4393944737303563E-3</v>
      </c>
      <c r="AC212" s="177" t="s">
        <v>225</v>
      </c>
      <c r="AD212" s="177">
        <v>14207797</v>
      </c>
      <c r="AE212" s="177">
        <v>34982997079</v>
      </c>
      <c r="AF212" s="177">
        <v>29235149462</v>
      </c>
      <c r="AG212" s="30">
        <f t="shared" si="34"/>
        <v>34982997079</v>
      </c>
      <c r="AH212" s="30">
        <f t="shared" si="35"/>
        <v>29235149462</v>
      </c>
      <c r="AI212" s="176">
        <f t="shared" si="36"/>
        <v>0</v>
      </c>
      <c r="AJ212" s="176">
        <f t="shared" si="37"/>
        <v>0</v>
      </c>
    </row>
    <row r="213" spans="1:36" s="30" customFormat="1">
      <c r="A213" s="24" t="s">
        <v>81</v>
      </c>
      <c r="B213" s="24"/>
      <c r="C213" s="129">
        <v>41747702</v>
      </c>
      <c r="D213" s="129"/>
      <c r="E213" s="129">
        <v>63721994715</v>
      </c>
      <c r="F213" s="129"/>
      <c r="G213" s="130">
        <v>77603696936</v>
      </c>
      <c r="H213" s="121"/>
      <c r="I213" s="121">
        <f t="shared" si="31"/>
        <v>0</v>
      </c>
      <c r="J213" s="121"/>
      <c r="K213" s="121">
        <f t="shared" si="32"/>
        <v>0</v>
      </c>
      <c r="L213" s="121"/>
      <c r="M213" s="121">
        <f t="shared" si="30"/>
        <v>4420931</v>
      </c>
      <c r="N213" s="121"/>
      <c r="O213" s="121">
        <f t="shared" si="33"/>
        <v>6874326832</v>
      </c>
      <c r="P213" s="121"/>
      <c r="Q213" s="121">
        <v>37326771</v>
      </c>
      <c r="R213" s="121"/>
      <c r="S213" s="121">
        <v>1534</v>
      </c>
      <c r="T213" s="121"/>
      <c r="U213" s="133">
        <v>56974065408</v>
      </c>
      <c r="V213" s="121"/>
      <c r="W213" s="135">
        <v>56918574079</v>
      </c>
      <c r="X213" s="218"/>
      <c r="Y213" s="122">
        <f>W213/درآمدها!$J$6</f>
        <v>2.984497988095392E-3</v>
      </c>
      <c r="AC213" s="177" t="s">
        <v>188</v>
      </c>
      <c r="AD213" s="177">
        <v>29549659</v>
      </c>
      <c r="AE213" s="177">
        <v>36903802449</v>
      </c>
      <c r="AF213" s="177">
        <v>30754408945</v>
      </c>
      <c r="AG213" s="30">
        <f t="shared" si="34"/>
        <v>36903802449</v>
      </c>
      <c r="AH213" s="30">
        <f t="shared" si="35"/>
        <v>30754408945</v>
      </c>
      <c r="AI213" s="176">
        <f t="shared" si="36"/>
        <v>0</v>
      </c>
      <c r="AJ213" s="176">
        <f t="shared" si="37"/>
        <v>0</v>
      </c>
    </row>
    <row r="214" spans="1:36" s="30" customFormat="1">
      <c r="A214" s="24" t="s">
        <v>471</v>
      </c>
      <c r="B214" s="24"/>
      <c r="C214" s="129">
        <v>1000000</v>
      </c>
      <c r="D214" s="129"/>
      <c r="E214" s="129">
        <v>5805266400</v>
      </c>
      <c r="F214" s="129"/>
      <c r="G214" s="130">
        <v>7107457500</v>
      </c>
      <c r="H214" s="121"/>
      <c r="I214" s="121">
        <f t="shared" si="31"/>
        <v>0</v>
      </c>
      <c r="J214" s="121"/>
      <c r="K214" s="121">
        <f t="shared" si="32"/>
        <v>0</v>
      </c>
      <c r="L214" s="121"/>
      <c r="M214" s="121">
        <f t="shared" si="30"/>
        <v>0</v>
      </c>
      <c r="N214" s="121"/>
      <c r="O214" s="121">
        <f t="shared" si="33"/>
        <v>0</v>
      </c>
      <c r="P214" s="121"/>
      <c r="Q214" s="121">
        <v>1000000</v>
      </c>
      <c r="R214" s="121"/>
      <c r="S214" s="121">
        <v>6510</v>
      </c>
      <c r="T214" s="121"/>
      <c r="U214" s="121">
        <v>5805266400</v>
      </c>
      <c r="V214" s="121"/>
      <c r="W214" s="3">
        <v>6471265500</v>
      </c>
      <c r="X214" s="218"/>
      <c r="Y214" s="122">
        <f>W214/درآمدها!$J$6</f>
        <v>3.3931768632107723E-4</v>
      </c>
      <c r="AC214" s="177" t="s">
        <v>180</v>
      </c>
      <c r="AD214" s="177">
        <v>19090122</v>
      </c>
      <c r="AE214" s="177">
        <v>56708691790</v>
      </c>
      <c r="AF214" s="177">
        <v>44234304893</v>
      </c>
      <c r="AG214" s="30">
        <f t="shared" si="34"/>
        <v>56708691790</v>
      </c>
      <c r="AH214" s="30">
        <f t="shared" si="35"/>
        <v>44234304893</v>
      </c>
      <c r="AI214" s="176">
        <f t="shared" si="36"/>
        <v>0</v>
      </c>
      <c r="AJ214" s="176">
        <f t="shared" si="37"/>
        <v>0</v>
      </c>
    </row>
    <row r="215" spans="1:36" s="30" customFormat="1">
      <c r="A215" s="24" t="s">
        <v>473</v>
      </c>
      <c r="B215" s="24"/>
      <c r="C215" s="129">
        <v>12467291</v>
      </c>
      <c r="D215" s="129"/>
      <c r="E215" s="129">
        <v>42770391462</v>
      </c>
      <c r="F215" s="129"/>
      <c r="G215" s="130">
        <v>41467348133</v>
      </c>
      <c r="H215" s="121"/>
      <c r="I215" s="121">
        <f t="shared" si="31"/>
        <v>2406250</v>
      </c>
      <c r="J215" s="121"/>
      <c r="K215" s="121">
        <f t="shared" si="32"/>
        <v>8231551011</v>
      </c>
      <c r="L215" s="121"/>
      <c r="M215" s="121">
        <f t="shared" si="30"/>
        <v>1297462</v>
      </c>
      <c r="N215" s="121"/>
      <c r="O215" s="121">
        <f t="shared" si="33"/>
        <v>4294748762</v>
      </c>
      <c r="P215" s="121"/>
      <c r="Q215" s="121">
        <v>13576079</v>
      </c>
      <c r="R215" s="121"/>
      <c r="S215" s="121">
        <v>3403</v>
      </c>
      <c r="T215" s="121"/>
      <c r="U215" s="121">
        <v>46552574284</v>
      </c>
      <c r="V215" s="121"/>
      <c r="W215" s="3">
        <v>45924510430</v>
      </c>
      <c r="X215" s="218"/>
      <c r="Y215" s="122">
        <f>W215/درآمدها!$J$6</f>
        <v>2.4080295615341051E-3</v>
      </c>
      <c r="AC215" s="177" t="s">
        <v>455</v>
      </c>
      <c r="AD215" s="177">
        <v>4108327</v>
      </c>
      <c r="AE215" s="177">
        <v>150450733930</v>
      </c>
      <c r="AF215" s="177">
        <v>130275850298.99998</v>
      </c>
      <c r="AG215" s="30">
        <f t="shared" si="34"/>
        <v>150450733930</v>
      </c>
      <c r="AH215" s="30">
        <f t="shared" si="35"/>
        <v>130275850299</v>
      </c>
      <c r="AI215" s="176">
        <f t="shared" si="36"/>
        <v>0</v>
      </c>
      <c r="AJ215" s="176">
        <f t="shared" si="37"/>
        <v>0</v>
      </c>
    </row>
    <row r="216" spans="1:36" s="30" customFormat="1">
      <c r="A216" s="219" t="s">
        <v>478</v>
      </c>
      <c r="B216" s="24"/>
      <c r="C216" s="129">
        <v>3130812</v>
      </c>
      <c r="D216" s="129"/>
      <c r="E216" s="129">
        <v>122220552280</v>
      </c>
      <c r="F216" s="129"/>
      <c r="G216" s="130">
        <v>135691207953</v>
      </c>
      <c r="H216" s="121"/>
      <c r="I216" s="121">
        <f t="shared" si="31"/>
        <v>0</v>
      </c>
      <c r="J216" s="121"/>
      <c r="K216" s="121">
        <f t="shared" si="32"/>
        <v>0</v>
      </c>
      <c r="L216" s="121"/>
      <c r="M216" s="121">
        <f t="shared" si="30"/>
        <v>365704</v>
      </c>
      <c r="N216" s="121"/>
      <c r="O216" s="121">
        <f t="shared" si="33"/>
        <v>17776992294</v>
      </c>
      <c r="P216" s="121"/>
      <c r="Q216" s="121">
        <v>2765108</v>
      </c>
      <c r="R216" s="121"/>
      <c r="S216" s="121">
        <v>48500</v>
      </c>
      <c r="T216" s="121"/>
      <c r="U216" s="121">
        <v>107944209640</v>
      </c>
      <c r="V216" s="121"/>
      <c r="W216" s="3">
        <v>133309796961</v>
      </c>
      <c r="X216" s="218"/>
      <c r="Y216" s="122">
        <f>W216/درآمدها!$J$6</f>
        <v>6.9900349272857213E-3</v>
      </c>
      <c r="AC216" s="177" t="s">
        <v>161</v>
      </c>
      <c r="AD216" s="177">
        <v>1216087</v>
      </c>
      <c r="AE216" s="177">
        <v>25154272416.999996</v>
      </c>
      <c r="AF216" s="177">
        <v>24346264831</v>
      </c>
      <c r="AG216" s="30">
        <f t="shared" si="34"/>
        <v>25154272417</v>
      </c>
      <c r="AH216" s="30">
        <f t="shared" si="35"/>
        <v>24346264831</v>
      </c>
      <c r="AI216" s="176">
        <f t="shared" si="36"/>
        <v>0</v>
      </c>
      <c r="AJ216" s="176">
        <f t="shared" si="37"/>
        <v>0</v>
      </c>
    </row>
    <row r="217" spans="1:36" s="30" customFormat="1">
      <c r="A217" s="219" t="s">
        <v>438</v>
      </c>
      <c r="B217" s="24"/>
      <c r="C217" s="129">
        <v>10211459</v>
      </c>
      <c r="D217" s="129"/>
      <c r="E217" s="129">
        <v>51483791109</v>
      </c>
      <c r="F217" s="129"/>
      <c r="G217" s="130">
        <v>66487090368</v>
      </c>
      <c r="H217" s="121"/>
      <c r="I217" s="121">
        <f t="shared" si="31"/>
        <v>0</v>
      </c>
      <c r="J217" s="121"/>
      <c r="K217" s="121">
        <f t="shared" si="32"/>
        <v>0</v>
      </c>
      <c r="L217" s="121"/>
      <c r="M217" s="121">
        <f t="shared" si="30"/>
        <v>883204</v>
      </c>
      <c r="N217" s="121"/>
      <c r="O217" s="121">
        <f t="shared" si="33"/>
        <v>5485371925</v>
      </c>
      <c r="P217" s="121"/>
      <c r="Q217" s="121">
        <v>9328255</v>
      </c>
      <c r="R217" s="121"/>
      <c r="S217" s="121">
        <v>5890</v>
      </c>
      <c r="T217" s="121"/>
      <c r="U217" s="121">
        <v>47030882838</v>
      </c>
      <c r="V217" s="121"/>
      <c r="W217" s="3">
        <v>54616508593</v>
      </c>
      <c r="X217" s="218"/>
      <c r="Y217" s="122">
        <f>W217/درآمدها!$J$6</f>
        <v>2.8637902942959138E-3</v>
      </c>
      <c r="AC217" s="177" t="s">
        <v>427</v>
      </c>
      <c r="AD217" s="177">
        <v>12847731</v>
      </c>
      <c r="AE217" s="177">
        <v>44887608225</v>
      </c>
      <c r="AF217" s="177">
        <v>39948585741</v>
      </c>
      <c r="AG217" s="30">
        <f t="shared" si="34"/>
        <v>44887608225</v>
      </c>
      <c r="AH217" s="30">
        <f t="shared" si="35"/>
        <v>39948585741</v>
      </c>
      <c r="AI217" s="176">
        <f t="shared" si="36"/>
        <v>0</v>
      </c>
      <c r="AJ217" s="176">
        <f t="shared" si="37"/>
        <v>0</v>
      </c>
    </row>
    <row r="218" spans="1:36" s="30" customFormat="1">
      <c r="A218" s="24" t="s">
        <v>425</v>
      </c>
      <c r="B218" s="24"/>
      <c r="C218" s="129">
        <v>14873007</v>
      </c>
      <c r="D218" s="129"/>
      <c r="E218" s="129">
        <v>73753710126</v>
      </c>
      <c r="F218" s="129"/>
      <c r="G218" s="130">
        <v>77027310694</v>
      </c>
      <c r="H218" s="121"/>
      <c r="I218" s="121">
        <f t="shared" si="31"/>
        <v>0</v>
      </c>
      <c r="J218" s="121"/>
      <c r="K218" s="121">
        <f t="shared" si="32"/>
        <v>0</v>
      </c>
      <c r="L218" s="121"/>
      <c r="M218" s="121">
        <f t="shared" si="30"/>
        <v>1054592</v>
      </c>
      <c r="N218" s="121"/>
      <c r="O218" s="121">
        <f t="shared" si="33"/>
        <v>5213610882</v>
      </c>
      <c r="P218" s="121"/>
      <c r="Q218" s="121">
        <v>13818415</v>
      </c>
      <c r="R218" s="121"/>
      <c r="S218" s="121">
        <v>4697</v>
      </c>
      <c r="T218" s="121"/>
      <c r="U218" s="121">
        <v>68524096998</v>
      </c>
      <c r="V218" s="121"/>
      <c r="W218" s="3">
        <v>64518909942</v>
      </c>
      <c r="X218" s="218"/>
      <c r="Y218" s="122">
        <f>W218/درآمدها!$J$6</f>
        <v>3.3830179345102421E-3</v>
      </c>
      <c r="AC218" s="177" t="s">
        <v>432</v>
      </c>
      <c r="AD218" s="177">
        <v>26537230</v>
      </c>
      <c r="AE218" s="177">
        <v>41380733724</v>
      </c>
      <c r="AF218" s="177">
        <v>43789693581</v>
      </c>
      <c r="AG218" s="30">
        <f t="shared" si="34"/>
        <v>41380733724</v>
      </c>
      <c r="AH218" s="30">
        <f t="shared" si="35"/>
        <v>43789693581</v>
      </c>
      <c r="AI218" s="176">
        <f t="shared" si="36"/>
        <v>0</v>
      </c>
      <c r="AJ218" s="176">
        <f t="shared" si="37"/>
        <v>0</v>
      </c>
    </row>
    <row r="219" spans="1:36" s="30" customFormat="1">
      <c r="A219" s="24" t="s">
        <v>424</v>
      </c>
      <c r="B219" s="24"/>
      <c r="C219" s="129">
        <v>5093057</v>
      </c>
      <c r="D219" s="129"/>
      <c r="E219" s="129">
        <v>61438275511</v>
      </c>
      <c r="F219" s="129"/>
      <c r="G219" s="130">
        <v>62474375861</v>
      </c>
      <c r="H219" s="121"/>
      <c r="I219" s="121">
        <f t="shared" si="31"/>
        <v>0</v>
      </c>
      <c r="J219" s="121"/>
      <c r="K219" s="121">
        <f t="shared" si="32"/>
        <v>0</v>
      </c>
      <c r="L219" s="121"/>
      <c r="M219" s="121">
        <f t="shared" ref="M219:M250" si="38">IFERROR(VLOOKUP(A219,$AF$347:$AH$658,2,0),0)</f>
        <v>574098</v>
      </c>
      <c r="N219" s="121"/>
      <c r="O219" s="121">
        <f t="shared" si="33"/>
        <v>6470658639</v>
      </c>
      <c r="P219" s="121"/>
      <c r="Q219" s="121">
        <v>4518959</v>
      </c>
      <c r="R219" s="121"/>
      <c r="S219" s="121">
        <v>10420</v>
      </c>
      <c r="T219" s="121"/>
      <c r="U219" s="121">
        <v>54512849172</v>
      </c>
      <c r="V219" s="121"/>
      <c r="W219" s="3">
        <v>46807381844</v>
      </c>
      <c r="X219" s="218"/>
      <c r="Y219" s="122">
        <f>W219/درآمدها!$J$6</f>
        <v>2.4543224984438171E-3</v>
      </c>
      <c r="AC219" s="177" t="s">
        <v>255</v>
      </c>
      <c r="AD219" s="177">
        <v>5388547</v>
      </c>
      <c r="AE219" s="177">
        <v>20163807735</v>
      </c>
      <c r="AF219" s="177">
        <v>22957895337</v>
      </c>
      <c r="AG219" s="30">
        <f t="shared" si="34"/>
        <v>20163807735</v>
      </c>
      <c r="AH219" s="30">
        <f t="shared" si="35"/>
        <v>22957895337</v>
      </c>
      <c r="AI219" s="176">
        <f t="shared" si="36"/>
        <v>0</v>
      </c>
      <c r="AJ219" s="176">
        <f t="shared" si="37"/>
        <v>0</v>
      </c>
    </row>
    <row r="220" spans="1:36" s="30" customFormat="1">
      <c r="A220" s="219" t="s">
        <v>375</v>
      </c>
      <c r="B220" s="24"/>
      <c r="C220" s="129">
        <v>4689636</v>
      </c>
      <c r="D220" s="129"/>
      <c r="E220" s="129">
        <v>47050347933</v>
      </c>
      <c r="F220" s="129"/>
      <c r="G220" s="130">
        <v>69553051376</v>
      </c>
      <c r="H220" s="121"/>
      <c r="I220" s="121">
        <f t="shared" ref="I220:I240" si="39">IFERROR(VLOOKUP(A220,$AC$347:$AE$378,2,0),0)</f>
        <v>494067</v>
      </c>
      <c r="J220" s="121"/>
      <c r="K220" s="121">
        <f t="shared" si="32"/>
        <v>8250329362</v>
      </c>
      <c r="L220" s="121"/>
      <c r="M220" s="121">
        <f t="shared" si="38"/>
        <v>415489</v>
      </c>
      <c r="N220" s="121"/>
      <c r="O220" s="121">
        <f t="shared" si="33"/>
        <v>6389079166</v>
      </c>
      <c r="P220" s="121"/>
      <c r="Q220" s="121">
        <v>4768214</v>
      </c>
      <c r="R220" s="121"/>
      <c r="S220" s="121">
        <v>15230</v>
      </c>
      <c r="T220" s="121"/>
      <c r="U220" s="121">
        <v>50917506012</v>
      </c>
      <c r="V220" s="121"/>
      <c r="W220" s="3">
        <v>72187810824</v>
      </c>
      <c r="X220" s="218"/>
      <c r="Y220" s="122">
        <f>W220/درآمدها!$J$6</f>
        <v>3.7851330546371954E-3</v>
      </c>
      <c r="AC220" s="177" t="s">
        <v>493</v>
      </c>
      <c r="AD220" s="177">
        <v>250000</v>
      </c>
      <c r="AE220" s="177">
        <v>1676520896</v>
      </c>
      <c r="AF220" s="177">
        <v>1930942125</v>
      </c>
      <c r="AG220" s="30">
        <f t="shared" si="34"/>
        <v>1676520896</v>
      </c>
      <c r="AH220" s="30">
        <f t="shared" si="35"/>
        <v>1930942125</v>
      </c>
      <c r="AI220" s="176">
        <f t="shared" si="36"/>
        <v>0</v>
      </c>
      <c r="AJ220" s="176">
        <f t="shared" si="37"/>
        <v>0</v>
      </c>
    </row>
    <row r="221" spans="1:36" s="30" customFormat="1">
      <c r="A221" s="219" t="s">
        <v>242</v>
      </c>
      <c r="B221" s="24"/>
      <c r="C221" s="129">
        <v>471868</v>
      </c>
      <c r="D221" s="129"/>
      <c r="E221" s="129">
        <v>19681299478</v>
      </c>
      <c r="F221" s="129"/>
      <c r="G221" s="130">
        <v>24090941398</v>
      </c>
      <c r="H221" s="121"/>
      <c r="I221" s="121">
        <f t="shared" si="39"/>
        <v>0</v>
      </c>
      <c r="J221" s="121"/>
      <c r="K221" s="121">
        <f t="shared" si="32"/>
        <v>0</v>
      </c>
      <c r="L221" s="121"/>
      <c r="M221" s="121">
        <f t="shared" si="38"/>
        <v>24313</v>
      </c>
      <c r="N221" s="121"/>
      <c r="O221" s="121">
        <f t="shared" si="33"/>
        <v>1258639887</v>
      </c>
      <c r="P221" s="121"/>
      <c r="Q221" s="121">
        <v>447555</v>
      </c>
      <c r="R221" s="121"/>
      <c r="S221" s="121">
        <v>50380</v>
      </c>
      <c r="T221" s="121"/>
      <c r="U221" s="121">
        <v>18667220468</v>
      </c>
      <c r="V221" s="121"/>
      <c r="W221" s="3">
        <v>22413661370</v>
      </c>
      <c r="X221" s="218"/>
      <c r="Y221" s="122">
        <f>W221/درآمدها!$J$6</f>
        <v>1.1752495270133032E-3</v>
      </c>
      <c r="AC221" s="177" t="s">
        <v>518</v>
      </c>
      <c r="AD221" s="177">
        <v>3000000</v>
      </c>
      <c r="AE221" s="177">
        <v>9458580600</v>
      </c>
      <c r="AF221" s="177">
        <v>8979253650</v>
      </c>
      <c r="AG221" s="30">
        <f t="shared" si="34"/>
        <v>9458580600</v>
      </c>
      <c r="AH221" s="30">
        <f t="shared" si="35"/>
        <v>8979253650</v>
      </c>
      <c r="AI221" s="176">
        <f t="shared" si="36"/>
        <v>0</v>
      </c>
      <c r="AJ221" s="176">
        <f t="shared" si="37"/>
        <v>0</v>
      </c>
    </row>
    <row r="222" spans="1:36" s="30" customFormat="1">
      <c r="A222" s="137" t="s">
        <v>232</v>
      </c>
      <c r="B222" s="24"/>
      <c r="C222" s="129">
        <v>5047293</v>
      </c>
      <c r="D222" s="129"/>
      <c r="E222" s="129">
        <v>29099313444</v>
      </c>
      <c r="F222" s="129"/>
      <c r="G222" s="130">
        <v>29652016096</v>
      </c>
      <c r="H222" s="121"/>
      <c r="I222" s="121">
        <f t="shared" si="39"/>
        <v>0</v>
      </c>
      <c r="J222" s="121"/>
      <c r="K222" s="121">
        <f t="shared" si="32"/>
        <v>0</v>
      </c>
      <c r="L222" s="121"/>
      <c r="M222" s="121">
        <f t="shared" si="38"/>
        <v>3774546</v>
      </c>
      <c r="N222" s="121"/>
      <c r="O222" s="121">
        <f t="shared" si="33"/>
        <v>25803435235</v>
      </c>
      <c r="P222" s="121"/>
      <c r="Q222" s="121">
        <v>1272747</v>
      </c>
      <c r="R222" s="121"/>
      <c r="S222" s="121">
        <v>6230</v>
      </c>
      <c r="T222" s="121"/>
      <c r="U222" s="121">
        <v>7337807392</v>
      </c>
      <c r="V222" s="121"/>
      <c r="W222" s="3">
        <v>7882034991</v>
      </c>
      <c r="X222" s="218"/>
      <c r="Y222" s="122">
        <f>W222/درآمدها!$J$6</f>
        <v>4.132907043680858E-4</v>
      </c>
      <c r="AC222" s="177" t="s">
        <v>136</v>
      </c>
      <c r="AD222" s="177">
        <v>2274859</v>
      </c>
      <c r="AE222" s="177">
        <v>46852385929</v>
      </c>
      <c r="AF222" s="177">
        <v>58432601543</v>
      </c>
      <c r="AG222" s="30">
        <f t="shared" si="34"/>
        <v>46852385929</v>
      </c>
      <c r="AH222" s="30">
        <f t="shared" si="35"/>
        <v>58432601543</v>
      </c>
      <c r="AI222" s="176">
        <f t="shared" si="36"/>
        <v>0</v>
      </c>
      <c r="AJ222" s="176">
        <f t="shared" si="37"/>
        <v>0</v>
      </c>
    </row>
    <row r="223" spans="1:36" s="30" customFormat="1">
      <c r="A223" s="219" t="s">
        <v>178</v>
      </c>
      <c r="B223" s="24"/>
      <c r="C223" s="129">
        <v>7256587</v>
      </c>
      <c r="D223" s="129"/>
      <c r="E223" s="129">
        <v>29384344727</v>
      </c>
      <c r="F223" s="129"/>
      <c r="G223" s="130">
        <v>51792286012</v>
      </c>
      <c r="H223" s="121"/>
      <c r="I223" s="121">
        <f t="shared" si="39"/>
        <v>0</v>
      </c>
      <c r="J223" s="121"/>
      <c r="K223" s="121">
        <f t="shared" si="32"/>
        <v>0</v>
      </c>
      <c r="L223" s="121"/>
      <c r="M223" s="121">
        <f t="shared" si="38"/>
        <v>456058</v>
      </c>
      <c r="N223" s="121"/>
      <c r="O223" s="121">
        <f t="shared" si="33"/>
        <v>3284289816</v>
      </c>
      <c r="P223" s="121"/>
      <c r="Q223" s="121">
        <v>6800529</v>
      </c>
      <c r="R223" s="121"/>
      <c r="S223" s="121">
        <v>6700</v>
      </c>
      <c r="T223" s="121"/>
      <c r="U223" s="121">
        <v>27537613546</v>
      </c>
      <c r="V223" s="121"/>
      <c r="W223" s="3">
        <v>45292441215</v>
      </c>
      <c r="X223" s="218"/>
      <c r="Y223" s="122">
        <f>W223/درآمدها!$J$6</f>
        <v>2.3748873170027101E-3</v>
      </c>
      <c r="AC223" s="177" t="s">
        <v>120</v>
      </c>
      <c r="AD223" s="177">
        <v>15648621</v>
      </c>
      <c r="AE223" s="177">
        <v>79798387391</v>
      </c>
      <c r="AF223" s="177">
        <v>77466448297</v>
      </c>
      <c r="AG223" s="30">
        <f t="shared" si="34"/>
        <v>79798387391</v>
      </c>
      <c r="AH223" s="30">
        <f t="shared" si="35"/>
        <v>77466448297</v>
      </c>
      <c r="AI223" s="176">
        <f t="shared" si="36"/>
        <v>0</v>
      </c>
      <c r="AJ223" s="176">
        <f t="shared" si="37"/>
        <v>0</v>
      </c>
    </row>
    <row r="224" spans="1:36" s="30" customFormat="1">
      <c r="A224" s="219" t="s">
        <v>307</v>
      </c>
      <c r="B224" s="24"/>
      <c r="C224" s="129">
        <v>5228031</v>
      </c>
      <c r="D224" s="129"/>
      <c r="E224" s="129">
        <v>63130005911</v>
      </c>
      <c r="F224" s="129"/>
      <c r="G224" s="130">
        <v>55243304414</v>
      </c>
      <c r="H224" s="121"/>
      <c r="I224" s="121">
        <f t="shared" si="39"/>
        <v>0</v>
      </c>
      <c r="J224" s="121"/>
      <c r="K224" s="121">
        <f t="shared" si="32"/>
        <v>0</v>
      </c>
      <c r="L224" s="121"/>
      <c r="M224" s="121">
        <f t="shared" si="38"/>
        <v>210877</v>
      </c>
      <c r="N224" s="121"/>
      <c r="O224" s="121">
        <f t="shared" si="33"/>
        <v>2066848937</v>
      </c>
      <c r="P224" s="121"/>
      <c r="Q224" s="121">
        <v>5017154</v>
      </c>
      <c r="R224" s="121"/>
      <c r="S224" s="121">
        <v>8990</v>
      </c>
      <c r="T224" s="121"/>
      <c r="U224" s="121">
        <v>60583604358</v>
      </c>
      <c r="V224" s="121"/>
      <c r="W224" s="3">
        <v>44835844388</v>
      </c>
      <c r="X224" s="218"/>
      <c r="Y224" s="122">
        <f>W224/درآمدها!$J$6</f>
        <v>2.3509458825307071E-3</v>
      </c>
      <c r="AC224" s="177" t="s">
        <v>256</v>
      </c>
      <c r="AD224" s="177">
        <v>19730732</v>
      </c>
      <c r="AE224" s="177">
        <v>119587752646</v>
      </c>
      <c r="AF224" s="177">
        <v>107677204457</v>
      </c>
      <c r="AG224" s="30">
        <f t="shared" si="34"/>
        <v>119587752646</v>
      </c>
      <c r="AH224" s="30">
        <f t="shared" si="35"/>
        <v>107677204457</v>
      </c>
      <c r="AI224" s="176">
        <f t="shared" si="36"/>
        <v>0</v>
      </c>
      <c r="AJ224" s="176">
        <f t="shared" si="37"/>
        <v>0</v>
      </c>
    </row>
    <row r="225" spans="1:36" s="30" customFormat="1">
      <c r="A225" s="24" t="s">
        <v>282</v>
      </c>
      <c r="B225" s="24"/>
      <c r="C225" s="129">
        <v>5819380</v>
      </c>
      <c r="D225" s="129"/>
      <c r="E225" s="129">
        <v>53852618695</v>
      </c>
      <c r="F225" s="129"/>
      <c r="G225" s="130">
        <v>57963241986</v>
      </c>
      <c r="H225" s="121"/>
      <c r="I225" s="121">
        <f t="shared" si="39"/>
        <v>0</v>
      </c>
      <c r="J225" s="121"/>
      <c r="K225" s="121">
        <f t="shared" si="32"/>
        <v>0</v>
      </c>
      <c r="L225" s="121"/>
      <c r="M225" s="121">
        <f t="shared" si="38"/>
        <v>0</v>
      </c>
      <c r="N225" s="121"/>
      <c r="O225" s="121">
        <f t="shared" si="33"/>
        <v>0</v>
      </c>
      <c r="P225" s="121"/>
      <c r="Q225" s="24">
        <v>5062318</v>
      </c>
      <c r="R225" s="24"/>
      <c r="S225" s="121">
        <v>8650</v>
      </c>
      <c r="T225" s="24"/>
      <c r="U225" s="3">
        <v>46846757036</v>
      </c>
      <c r="V225" s="3"/>
      <c r="W225" s="3">
        <v>43528505851</v>
      </c>
      <c r="X225" s="218"/>
      <c r="Y225" s="122">
        <f>W225/درآمدها!$J$6</f>
        <v>2.2823962166866425E-3</v>
      </c>
      <c r="AC225" s="177" t="s">
        <v>172</v>
      </c>
      <c r="AD225" s="177">
        <v>7482879</v>
      </c>
      <c r="AE225" s="177">
        <v>26462668339</v>
      </c>
      <c r="AF225" s="177">
        <v>29530272808</v>
      </c>
      <c r="AG225" s="30">
        <f t="shared" si="34"/>
        <v>26462668339</v>
      </c>
      <c r="AH225" s="30">
        <f t="shared" si="35"/>
        <v>29530272808</v>
      </c>
      <c r="AI225" s="176">
        <f t="shared" si="36"/>
        <v>0</v>
      </c>
      <c r="AJ225" s="176">
        <f t="shared" si="37"/>
        <v>0</v>
      </c>
    </row>
    <row r="226" spans="1:36" s="30" customFormat="1">
      <c r="A226" s="219" t="s">
        <v>158</v>
      </c>
      <c r="B226" s="24"/>
      <c r="C226" s="129">
        <v>2102091</v>
      </c>
      <c r="D226" s="129"/>
      <c r="E226" s="129">
        <v>54790531078</v>
      </c>
      <c r="F226" s="129"/>
      <c r="G226" s="130">
        <v>55578743494</v>
      </c>
      <c r="H226" s="121"/>
      <c r="I226" s="121">
        <f t="shared" si="39"/>
        <v>0</v>
      </c>
      <c r="J226" s="121"/>
      <c r="K226" s="121">
        <f t="shared" si="32"/>
        <v>0</v>
      </c>
      <c r="L226" s="121"/>
      <c r="M226" s="121">
        <f t="shared" si="38"/>
        <v>1024438</v>
      </c>
      <c r="N226" s="121"/>
      <c r="O226" s="121">
        <f t="shared" si="33"/>
        <v>26567882772</v>
      </c>
      <c r="P226" s="121"/>
      <c r="Q226" s="121">
        <v>1077653</v>
      </c>
      <c r="R226" s="121"/>
      <c r="S226" s="121">
        <v>24550</v>
      </c>
      <c r="T226" s="121"/>
      <c r="U226" s="121">
        <v>28088784067</v>
      </c>
      <c r="V226" s="121"/>
      <c r="W226" s="3">
        <v>26298965686</v>
      </c>
      <c r="X226" s="218"/>
      <c r="Y226" s="122">
        <f>W226/درآمدها!$J$6</f>
        <v>1.3789735854928102E-3</v>
      </c>
      <c r="AC226" s="177" t="s">
        <v>105</v>
      </c>
      <c r="AD226" s="177">
        <v>672224</v>
      </c>
      <c r="AE226" s="177">
        <v>10607231685</v>
      </c>
      <c r="AF226" s="177">
        <v>18088830916</v>
      </c>
      <c r="AG226" s="30">
        <f t="shared" si="34"/>
        <v>10607231685</v>
      </c>
      <c r="AH226" s="30">
        <f t="shared" si="35"/>
        <v>18088830916</v>
      </c>
      <c r="AI226" s="176">
        <f t="shared" si="36"/>
        <v>0</v>
      </c>
      <c r="AJ226" s="176">
        <f t="shared" si="37"/>
        <v>0</v>
      </c>
    </row>
    <row r="227" spans="1:36" s="30" customFormat="1">
      <c r="A227" s="24" t="s">
        <v>151</v>
      </c>
      <c r="B227" s="24"/>
      <c r="C227" s="129">
        <v>5312703</v>
      </c>
      <c r="D227" s="129"/>
      <c r="E227" s="129">
        <v>46440252224</v>
      </c>
      <c r="F227" s="129"/>
      <c r="G227" s="130">
        <v>73459995527</v>
      </c>
      <c r="H227" s="121"/>
      <c r="I227" s="121">
        <f t="shared" si="39"/>
        <v>749662</v>
      </c>
      <c r="J227" s="121"/>
      <c r="K227" s="121">
        <f t="shared" si="32"/>
        <v>9977499975</v>
      </c>
      <c r="L227" s="121"/>
      <c r="M227" s="121">
        <f t="shared" si="38"/>
        <v>529331</v>
      </c>
      <c r="N227" s="121"/>
      <c r="O227" s="121">
        <f t="shared" si="33"/>
        <v>6270105951</v>
      </c>
      <c r="P227" s="121"/>
      <c r="Q227" s="121">
        <v>5533034</v>
      </c>
      <c r="R227" s="121"/>
      <c r="S227" s="121">
        <v>11810</v>
      </c>
      <c r="T227" s="121"/>
      <c r="U227" s="121">
        <v>51491677112</v>
      </c>
      <c r="V227" s="121"/>
      <c r="W227" s="3">
        <v>64956328013</v>
      </c>
      <c r="X227" s="218"/>
      <c r="Y227" s="122">
        <f>W227/درآمدها!$J$6</f>
        <v>3.4059537401585731E-3</v>
      </c>
      <c r="AC227" s="177" t="s">
        <v>92</v>
      </c>
      <c r="AD227" s="177">
        <v>18332196</v>
      </c>
      <c r="AE227" s="177">
        <v>47378368716</v>
      </c>
      <c r="AF227" s="177">
        <v>40509994504</v>
      </c>
      <c r="AG227" s="30">
        <f t="shared" si="34"/>
        <v>47378368716</v>
      </c>
      <c r="AH227" s="30">
        <f t="shared" si="35"/>
        <v>40509994504</v>
      </c>
      <c r="AI227" s="176">
        <f t="shared" si="36"/>
        <v>0</v>
      </c>
      <c r="AJ227" s="176">
        <f t="shared" si="37"/>
        <v>0</v>
      </c>
    </row>
    <row r="228" spans="1:36" s="30" customFormat="1">
      <c r="A228" s="219" t="s">
        <v>353</v>
      </c>
      <c r="B228" s="24"/>
      <c r="C228" s="129">
        <v>2028659</v>
      </c>
      <c r="D228" s="129"/>
      <c r="E228" s="129">
        <v>71445386578</v>
      </c>
      <c r="F228" s="129"/>
      <c r="G228" s="130">
        <v>88124916535</v>
      </c>
      <c r="H228" s="121"/>
      <c r="I228" s="121">
        <f t="shared" si="39"/>
        <v>0</v>
      </c>
      <c r="J228" s="121"/>
      <c r="K228" s="121">
        <f t="shared" si="32"/>
        <v>0</v>
      </c>
      <c r="L228" s="121"/>
      <c r="M228" s="121">
        <f t="shared" si="38"/>
        <v>919426</v>
      </c>
      <c r="N228" s="121"/>
      <c r="O228" s="121">
        <f t="shared" si="33"/>
        <v>40695413702</v>
      </c>
      <c r="P228" s="121"/>
      <c r="Q228" s="121">
        <v>1109233</v>
      </c>
      <c r="R228" s="121"/>
      <c r="S228" s="121">
        <v>42100</v>
      </c>
      <c r="T228" s="121"/>
      <c r="U228" s="121">
        <v>39065008210</v>
      </c>
      <c r="V228" s="121"/>
      <c r="W228" s="3">
        <v>46420851982</v>
      </c>
      <c r="X228" s="218"/>
      <c r="Y228" s="122">
        <f>W228/درآمدها!$J$6</f>
        <v>2.4340549914982522E-3</v>
      </c>
      <c r="AC228" s="177" t="s">
        <v>262</v>
      </c>
      <c r="AD228" s="177">
        <v>10162871</v>
      </c>
      <c r="AE228" s="177">
        <v>31376793506</v>
      </c>
      <c r="AF228" s="177">
        <v>48774396461</v>
      </c>
      <c r="AG228" s="30">
        <f t="shared" si="34"/>
        <v>31376793506</v>
      </c>
      <c r="AH228" s="30">
        <f t="shared" si="35"/>
        <v>48774396461</v>
      </c>
      <c r="AI228" s="176">
        <f t="shared" si="36"/>
        <v>0</v>
      </c>
      <c r="AJ228" s="176">
        <f t="shared" si="37"/>
        <v>0</v>
      </c>
    </row>
    <row r="229" spans="1:36" s="30" customFormat="1">
      <c r="A229" s="219" t="s">
        <v>262</v>
      </c>
      <c r="B229" s="24"/>
      <c r="C229" s="129">
        <v>10585317</v>
      </c>
      <c r="D229" s="129"/>
      <c r="E229" s="129">
        <v>32681051025</v>
      </c>
      <c r="F229" s="129"/>
      <c r="G229" s="130">
        <v>48823631451</v>
      </c>
      <c r="H229" s="121"/>
      <c r="I229" s="121">
        <f t="shared" si="39"/>
        <v>0</v>
      </c>
      <c r="J229" s="121"/>
      <c r="K229" s="121">
        <f t="shared" si="32"/>
        <v>0</v>
      </c>
      <c r="L229" s="121"/>
      <c r="M229" s="121">
        <f t="shared" si="38"/>
        <v>422446</v>
      </c>
      <c r="N229" s="121"/>
      <c r="O229" s="121">
        <f t="shared" si="33"/>
        <v>1994099873</v>
      </c>
      <c r="P229" s="121"/>
      <c r="Q229" s="121">
        <v>10162871</v>
      </c>
      <c r="R229" s="121"/>
      <c r="S229" s="121">
        <v>4828</v>
      </c>
      <c r="T229" s="121"/>
      <c r="U229" s="121">
        <v>31376793506</v>
      </c>
      <c r="V229" s="121"/>
      <c r="W229" s="3">
        <v>48774396461</v>
      </c>
      <c r="X229" s="218"/>
      <c r="Y229" s="122">
        <f>W229/درآمدها!$J$6</f>
        <v>2.557461961474685E-3</v>
      </c>
      <c r="AC229" s="177" t="s">
        <v>464</v>
      </c>
      <c r="AD229" s="177">
        <v>1495397</v>
      </c>
      <c r="AE229" s="177">
        <v>22288546257</v>
      </c>
      <c r="AF229" s="177">
        <v>21301536230</v>
      </c>
      <c r="AG229" s="30">
        <f t="shared" si="34"/>
        <v>22288546257</v>
      </c>
      <c r="AH229" s="30">
        <f t="shared" si="35"/>
        <v>21301536230</v>
      </c>
      <c r="AI229" s="176">
        <f t="shared" si="36"/>
        <v>0</v>
      </c>
      <c r="AJ229" s="176">
        <f t="shared" si="37"/>
        <v>0</v>
      </c>
    </row>
    <row r="230" spans="1:36" s="30" customFormat="1">
      <c r="A230" s="219" t="s">
        <v>316</v>
      </c>
      <c r="B230" s="24"/>
      <c r="C230" s="129">
        <v>933983</v>
      </c>
      <c r="D230" s="129"/>
      <c r="E230" s="129">
        <v>4800522752</v>
      </c>
      <c r="F230" s="129"/>
      <c r="G230" s="130">
        <v>10546917104</v>
      </c>
      <c r="H230" s="121"/>
      <c r="I230" s="121">
        <f t="shared" si="39"/>
        <v>0</v>
      </c>
      <c r="J230" s="121"/>
      <c r="K230" s="121">
        <f t="shared" si="32"/>
        <v>0</v>
      </c>
      <c r="L230" s="121"/>
      <c r="M230" s="121">
        <f t="shared" si="38"/>
        <v>923294</v>
      </c>
      <c r="N230" s="121"/>
      <c r="O230" s="121">
        <f t="shared" si="33"/>
        <v>9724943479</v>
      </c>
      <c r="P230" s="121"/>
      <c r="Q230" s="121">
        <v>10689</v>
      </c>
      <c r="R230" s="121"/>
      <c r="S230" s="121">
        <v>11840</v>
      </c>
      <c r="T230" s="121"/>
      <c r="U230" s="121">
        <v>54939745</v>
      </c>
      <c r="V230" s="121"/>
      <c r="W230" s="3">
        <v>125804746</v>
      </c>
      <c r="X230" s="218"/>
      <c r="Y230" s="122">
        <f>W230/درآمدها!$J$6</f>
        <v>6.596511198764878E-6</v>
      </c>
      <c r="AC230" s="177" t="s">
        <v>127</v>
      </c>
      <c r="AD230" s="177">
        <v>52307344</v>
      </c>
      <c r="AE230" s="177">
        <v>199691813150.99997</v>
      </c>
      <c r="AF230" s="177">
        <v>212404131014</v>
      </c>
      <c r="AG230" s="30">
        <f t="shared" si="34"/>
        <v>199691813151</v>
      </c>
      <c r="AH230" s="30">
        <f t="shared" si="35"/>
        <v>212404131014</v>
      </c>
      <c r="AI230" s="176">
        <f t="shared" si="36"/>
        <v>0</v>
      </c>
      <c r="AJ230" s="176">
        <f t="shared" si="37"/>
        <v>0</v>
      </c>
    </row>
    <row r="231" spans="1:36" s="30" customFormat="1">
      <c r="A231" s="219" t="s">
        <v>238</v>
      </c>
      <c r="B231" s="24"/>
      <c r="C231" s="129">
        <v>11214606</v>
      </c>
      <c r="D231" s="129"/>
      <c r="E231" s="129">
        <v>12519869888</v>
      </c>
      <c r="F231" s="129"/>
      <c r="G231" s="130">
        <v>15116524054</v>
      </c>
      <c r="H231" s="121"/>
      <c r="I231" s="121">
        <f t="shared" si="39"/>
        <v>0</v>
      </c>
      <c r="J231" s="121"/>
      <c r="K231" s="121">
        <f t="shared" si="32"/>
        <v>0</v>
      </c>
      <c r="L231" s="121"/>
      <c r="M231" s="121">
        <f t="shared" si="38"/>
        <v>1575339</v>
      </c>
      <c r="N231" s="121"/>
      <c r="O231" s="121">
        <f t="shared" si="33"/>
        <v>2066275266</v>
      </c>
      <c r="P231" s="121"/>
      <c r="Q231" s="121">
        <v>9639267</v>
      </c>
      <c r="R231" s="121"/>
      <c r="S231" s="121">
        <v>1298</v>
      </c>
      <c r="T231" s="121"/>
      <c r="U231" s="121">
        <v>10761177757</v>
      </c>
      <c r="V231" s="121"/>
      <c r="W231" s="3">
        <v>12437323545</v>
      </c>
      <c r="X231" s="218"/>
      <c r="Y231" s="122">
        <f>W231/درآمدها!$J$6</f>
        <v>6.5214506332896688E-4</v>
      </c>
      <c r="AC231" s="177" t="s">
        <v>302</v>
      </c>
      <c r="AD231" s="177">
        <v>8985405</v>
      </c>
      <c r="AE231" s="177">
        <v>91634184449</v>
      </c>
      <c r="AF231" s="177">
        <v>82352503770</v>
      </c>
      <c r="AG231" s="30">
        <f t="shared" si="34"/>
        <v>91634184449</v>
      </c>
      <c r="AH231" s="30">
        <f t="shared" si="35"/>
        <v>82352503770</v>
      </c>
      <c r="AI231" s="176">
        <f t="shared" si="36"/>
        <v>0</v>
      </c>
      <c r="AJ231" s="176">
        <f t="shared" si="37"/>
        <v>0</v>
      </c>
    </row>
    <row r="232" spans="1:36" s="30" customFormat="1">
      <c r="A232" s="24" t="s">
        <v>131</v>
      </c>
      <c r="B232" s="24"/>
      <c r="C232" s="129">
        <v>7550123</v>
      </c>
      <c r="D232" s="129"/>
      <c r="E232" s="129">
        <v>145225304013</v>
      </c>
      <c r="F232" s="129"/>
      <c r="G232" s="130">
        <v>175021258596</v>
      </c>
      <c r="H232" s="121"/>
      <c r="I232" s="121">
        <f t="shared" si="39"/>
        <v>1287211</v>
      </c>
      <c r="J232" s="121"/>
      <c r="K232" s="121">
        <f t="shared" si="32"/>
        <v>30665435642</v>
      </c>
      <c r="L232" s="121"/>
      <c r="M232" s="121">
        <f t="shared" si="38"/>
        <v>586684</v>
      </c>
      <c r="N232" s="121"/>
      <c r="O232" s="121">
        <f t="shared" si="33"/>
        <v>13993513749</v>
      </c>
      <c r="P232" s="121"/>
      <c r="Q232" s="121">
        <v>8250650</v>
      </c>
      <c r="R232" s="121"/>
      <c r="S232" s="121">
        <v>23230</v>
      </c>
      <c r="T232" s="121"/>
      <c r="U232" s="121">
        <v>164213882958</v>
      </c>
      <c r="V232" s="121"/>
      <c r="W232" s="3">
        <v>190522207038</v>
      </c>
      <c r="X232" s="218"/>
      <c r="Y232" s="122">
        <f>W232/درآمدها!$J$6</f>
        <v>9.9899400642609118E-3</v>
      </c>
      <c r="AC232" s="177" t="s">
        <v>474</v>
      </c>
      <c r="AD232" s="177">
        <v>504176</v>
      </c>
      <c r="AE232" s="177">
        <v>14157047235</v>
      </c>
      <c r="AF232" s="177">
        <v>13606932551</v>
      </c>
      <c r="AG232" s="30">
        <f t="shared" si="34"/>
        <v>14157047235</v>
      </c>
      <c r="AH232" s="30">
        <f t="shared" si="35"/>
        <v>13606932551</v>
      </c>
      <c r="AI232" s="176">
        <f t="shared" si="36"/>
        <v>0</v>
      </c>
      <c r="AJ232" s="176">
        <f t="shared" si="37"/>
        <v>0</v>
      </c>
    </row>
    <row r="233" spans="1:36" s="30" customFormat="1">
      <c r="A233" s="24" t="s">
        <v>284</v>
      </c>
      <c r="B233" s="24"/>
      <c r="C233" s="129">
        <v>82315085</v>
      </c>
      <c r="D233" s="129"/>
      <c r="E233" s="129">
        <v>46089334043</v>
      </c>
      <c r="F233" s="129"/>
      <c r="G233" s="130">
        <v>50159993578</v>
      </c>
      <c r="H233" s="121"/>
      <c r="I233" s="121">
        <f t="shared" si="39"/>
        <v>0</v>
      </c>
      <c r="J233" s="121"/>
      <c r="K233" s="121">
        <f t="shared" si="32"/>
        <v>0</v>
      </c>
      <c r="L233" s="121"/>
      <c r="M233" s="121">
        <f t="shared" si="38"/>
        <v>0</v>
      </c>
      <c r="N233" s="121"/>
      <c r="O233" s="121">
        <f t="shared" si="33"/>
        <v>0</v>
      </c>
      <c r="P233" s="121"/>
      <c r="Q233" s="121">
        <v>82315085</v>
      </c>
      <c r="R233" s="121"/>
      <c r="S233" s="121">
        <v>613.0131792125344</v>
      </c>
      <c r="T233" s="121"/>
      <c r="U233" s="121">
        <v>46089334043</v>
      </c>
      <c r="V233" s="121"/>
      <c r="W233" s="3">
        <v>50159993578</v>
      </c>
      <c r="X233" s="218"/>
      <c r="Y233" s="122">
        <f>W233/درآمدها!$J$6</f>
        <v>2.6301150782280613E-3</v>
      </c>
      <c r="AC233" s="177" t="s">
        <v>303</v>
      </c>
      <c r="AD233" s="177">
        <v>4612862</v>
      </c>
      <c r="AE233" s="177">
        <v>20102844245</v>
      </c>
      <c r="AF233" s="177">
        <v>17447505870</v>
      </c>
      <c r="AG233" s="30">
        <f t="shared" si="34"/>
        <v>20102844245</v>
      </c>
      <c r="AH233" s="30">
        <f t="shared" si="35"/>
        <v>17447505870</v>
      </c>
      <c r="AI233" s="176">
        <f t="shared" si="36"/>
        <v>0</v>
      </c>
      <c r="AJ233" s="176">
        <f t="shared" si="37"/>
        <v>0</v>
      </c>
    </row>
    <row r="234" spans="1:36" s="30" customFormat="1">
      <c r="A234" s="219" t="s">
        <v>122</v>
      </c>
      <c r="B234" s="24"/>
      <c r="C234" s="129">
        <v>11576513</v>
      </c>
      <c r="D234" s="129"/>
      <c r="E234" s="129">
        <v>61968345976</v>
      </c>
      <c r="F234" s="129"/>
      <c r="G234" s="130">
        <v>59264308654</v>
      </c>
      <c r="H234" s="121"/>
      <c r="I234" s="121">
        <f t="shared" si="39"/>
        <v>0</v>
      </c>
      <c r="J234" s="121"/>
      <c r="K234" s="121">
        <f t="shared" si="32"/>
        <v>0</v>
      </c>
      <c r="L234" s="121"/>
      <c r="M234" s="121">
        <f t="shared" si="38"/>
        <v>1615835</v>
      </c>
      <c r="N234" s="121"/>
      <c r="O234" s="121">
        <f t="shared" si="33"/>
        <v>8042119875</v>
      </c>
      <c r="P234" s="121"/>
      <c r="Q234" s="121">
        <v>9960678</v>
      </c>
      <c r="R234" s="121"/>
      <c r="S234" s="121">
        <v>5130</v>
      </c>
      <c r="T234" s="121"/>
      <c r="U234" s="121">
        <v>53318882850</v>
      </c>
      <c r="V234" s="121"/>
      <c r="W234" s="3">
        <v>50794243389</v>
      </c>
      <c r="X234" s="218"/>
      <c r="Y234" s="122">
        <f>W234/درآمدها!$J$6</f>
        <v>2.6633716612593245E-3</v>
      </c>
      <c r="AC234" s="177" t="s">
        <v>304</v>
      </c>
      <c r="AD234" s="177">
        <v>2036153</v>
      </c>
      <c r="AE234" s="177">
        <v>19782486446</v>
      </c>
      <c r="AF234" s="177">
        <v>25138550592</v>
      </c>
      <c r="AG234" s="30">
        <f t="shared" si="34"/>
        <v>19782486446</v>
      </c>
      <c r="AH234" s="30">
        <f t="shared" si="35"/>
        <v>25138550592</v>
      </c>
      <c r="AI234" s="176">
        <f t="shared" si="36"/>
        <v>0</v>
      </c>
      <c r="AJ234" s="176">
        <f t="shared" si="37"/>
        <v>0</v>
      </c>
    </row>
    <row r="235" spans="1:36" s="30" customFormat="1">
      <c r="A235" s="219" t="s">
        <v>347</v>
      </c>
      <c r="B235" s="24"/>
      <c r="C235" s="129">
        <v>1681479</v>
      </c>
      <c r="D235" s="129"/>
      <c r="E235" s="129">
        <v>38049826596</v>
      </c>
      <c r="F235" s="129"/>
      <c r="G235" s="130">
        <v>44177063109</v>
      </c>
      <c r="H235" s="121"/>
      <c r="I235" s="121">
        <f t="shared" si="39"/>
        <v>0</v>
      </c>
      <c r="J235" s="121"/>
      <c r="K235" s="121">
        <f t="shared" si="32"/>
        <v>0</v>
      </c>
      <c r="L235" s="121"/>
      <c r="M235" s="121">
        <f t="shared" si="38"/>
        <v>200454</v>
      </c>
      <c r="N235" s="121"/>
      <c r="O235" s="121">
        <f t="shared" si="33"/>
        <v>5123983431</v>
      </c>
      <c r="P235" s="121"/>
      <c r="Q235" s="121">
        <v>1481025</v>
      </c>
      <c r="R235" s="121"/>
      <c r="S235" s="121">
        <v>24410</v>
      </c>
      <c r="T235" s="121"/>
      <c r="U235" s="121">
        <v>33513796148</v>
      </c>
      <c r="V235" s="121"/>
      <c r="W235" s="3">
        <v>35936716923</v>
      </c>
      <c r="X235" s="218"/>
      <c r="Y235" s="122">
        <f>W235/درآمدها!$J$6</f>
        <v>1.8843244246875457E-3</v>
      </c>
      <c r="AC235" s="177" t="s">
        <v>271</v>
      </c>
      <c r="AD235" s="177">
        <v>1363087</v>
      </c>
      <c r="AE235" s="177">
        <v>25991895178</v>
      </c>
      <c r="AF235" s="177">
        <v>35351340340</v>
      </c>
      <c r="AG235" s="30">
        <f t="shared" si="34"/>
        <v>25991895178</v>
      </c>
      <c r="AH235" s="30">
        <f t="shared" si="35"/>
        <v>35351340340</v>
      </c>
      <c r="AI235" s="176">
        <f t="shared" si="36"/>
        <v>0</v>
      </c>
      <c r="AJ235" s="176">
        <f t="shared" si="37"/>
        <v>0</v>
      </c>
    </row>
    <row r="236" spans="1:36" s="30" customFormat="1">
      <c r="A236" s="219" t="s">
        <v>247</v>
      </c>
      <c r="B236" s="24"/>
      <c r="C236" s="129">
        <v>9335962</v>
      </c>
      <c r="D236" s="129"/>
      <c r="E236" s="129">
        <v>55636087987</v>
      </c>
      <c r="F236" s="129"/>
      <c r="G236" s="130">
        <v>58002581418</v>
      </c>
      <c r="H236" s="121"/>
      <c r="I236" s="121">
        <f t="shared" si="39"/>
        <v>0</v>
      </c>
      <c r="J236" s="121"/>
      <c r="K236" s="121">
        <f t="shared" si="32"/>
        <v>0</v>
      </c>
      <c r="L236" s="121"/>
      <c r="M236" s="121">
        <f t="shared" si="38"/>
        <v>708254</v>
      </c>
      <c r="N236" s="121"/>
      <c r="O236" s="121">
        <f t="shared" si="33"/>
        <v>4388873405</v>
      </c>
      <c r="P236" s="121"/>
      <c r="Q236" s="121">
        <v>8627708</v>
      </c>
      <c r="R236" s="121"/>
      <c r="S236" s="121">
        <v>5990</v>
      </c>
      <c r="T236" s="121"/>
      <c r="U236" s="121">
        <v>51415367952</v>
      </c>
      <c r="V236" s="121"/>
      <c r="W236" s="3">
        <v>51372475096</v>
      </c>
      <c r="X236" s="218"/>
      <c r="Y236" s="122">
        <f>W236/درآمدها!$J$6</f>
        <v>2.6936909620169165E-3</v>
      </c>
      <c r="AC236" s="177" t="s">
        <v>186</v>
      </c>
      <c r="AD236" s="177">
        <v>17591201</v>
      </c>
      <c r="AE236" s="177">
        <v>55422523711</v>
      </c>
      <c r="AF236" s="177">
        <v>42037626187</v>
      </c>
      <c r="AG236" s="30">
        <f t="shared" si="34"/>
        <v>55422523711</v>
      </c>
      <c r="AH236" s="30">
        <f t="shared" si="35"/>
        <v>42037626187</v>
      </c>
      <c r="AI236" s="176">
        <f t="shared" si="36"/>
        <v>0</v>
      </c>
      <c r="AJ236" s="176">
        <f t="shared" si="37"/>
        <v>0</v>
      </c>
    </row>
    <row r="237" spans="1:36" s="30" customFormat="1">
      <c r="A237" s="219" t="s">
        <v>224</v>
      </c>
      <c r="B237" s="24"/>
      <c r="C237" s="129">
        <v>4499537</v>
      </c>
      <c r="D237" s="129"/>
      <c r="E237" s="129">
        <v>62634707309</v>
      </c>
      <c r="F237" s="129"/>
      <c r="G237" s="130">
        <v>87532006255</v>
      </c>
      <c r="H237" s="121"/>
      <c r="I237" s="121">
        <f t="shared" si="39"/>
        <v>237163</v>
      </c>
      <c r="J237" s="121"/>
      <c r="K237" s="121">
        <f t="shared" si="32"/>
        <v>4888709394</v>
      </c>
      <c r="L237" s="121"/>
      <c r="M237" s="121">
        <f t="shared" si="38"/>
        <v>22345</v>
      </c>
      <c r="N237" s="121"/>
      <c r="O237" s="121">
        <f t="shared" si="33"/>
        <v>448085034</v>
      </c>
      <c r="P237" s="121"/>
      <c r="Q237" s="121">
        <v>4714355</v>
      </c>
      <c r="R237" s="121"/>
      <c r="S237" s="121">
        <v>18390</v>
      </c>
      <c r="T237" s="121"/>
      <c r="U237" s="121">
        <v>67204880434</v>
      </c>
      <c r="V237" s="121"/>
      <c r="W237" s="3">
        <v>86181141372</v>
      </c>
      <c r="X237" s="218"/>
      <c r="Y237" s="122">
        <f>W237/درآمدها!$J$6</f>
        <v>4.5188665949274847E-3</v>
      </c>
      <c r="AC237" s="177" t="s">
        <v>88</v>
      </c>
      <c r="AD237" s="177">
        <v>15719085</v>
      </c>
      <c r="AE237" s="177">
        <v>85305787684</v>
      </c>
      <c r="AF237" s="177">
        <v>71799431866</v>
      </c>
      <c r="AG237" s="30">
        <f t="shared" si="34"/>
        <v>85305787684</v>
      </c>
      <c r="AH237" s="30">
        <f t="shared" si="35"/>
        <v>71799431866</v>
      </c>
      <c r="AI237" s="176">
        <f t="shared" si="36"/>
        <v>0</v>
      </c>
      <c r="AJ237" s="176">
        <f t="shared" si="37"/>
        <v>0</v>
      </c>
    </row>
    <row r="238" spans="1:36" s="30" customFormat="1">
      <c r="A238" s="219" t="s">
        <v>107</v>
      </c>
      <c r="B238" s="24"/>
      <c r="C238" s="129">
        <v>6993265</v>
      </c>
      <c r="D238" s="129"/>
      <c r="E238" s="129">
        <v>194790187178</v>
      </c>
      <c r="F238" s="129"/>
      <c r="G238" s="130">
        <v>269376634091</v>
      </c>
      <c r="H238" s="121"/>
      <c r="I238" s="121">
        <f t="shared" si="39"/>
        <v>0</v>
      </c>
      <c r="J238" s="121"/>
      <c r="K238" s="121">
        <f t="shared" si="32"/>
        <v>0</v>
      </c>
      <c r="L238" s="121"/>
      <c r="M238" s="121">
        <f t="shared" si="38"/>
        <v>173079</v>
      </c>
      <c r="N238" s="121"/>
      <c r="O238" s="121">
        <f t="shared" si="33"/>
        <v>6476284851</v>
      </c>
      <c r="P238" s="121"/>
      <c r="Q238" s="121">
        <v>6820186</v>
      </c>
      <c r="R238" s="121"/>
      <c r="S238" s="121">
        <v>37180</v>
      </c>
      <c r="T238" s="121"/>
      <c r="U238" s="121">
        <v>189969250062</v>
      </c>
      <c r="V238" s="121"/>
      <c r="W238" s="3">
        <v>252065747117</v>
      </c>
      <c r="X238" s="218"/>
      <c r="Y238" s="122">
        <f>W238/درآمدها!$J$6</f>
        <v>1.3216945914602667E-2</v>
      </c>
      <c r="AC238" s="177" t="s">
        <v>89</v>
      </c>
      <c r="AD238" s="177">
        <v>5500846</v>
      </c>
      <c r="AE238" s="177">
        <v>50329302794</v>
      </c>
      <c r="AF238" s="177">
        <v>41448319028</v>
      </c>
      <c r="AG238" s="30">
        <f t="shared" si="34"/>
        <v>50329302794</v>
      </c>
      <c r="AH238" s="30">
        <f t="shared" si="35"/>
        <v>41448319028</v>
      </c>
      <c r="AI238" s="176">
        <f t="shared" si="36"/>
        <v>0</v>
      </c>
      <c r="AJ238" s="176">
        <f t="shared" si="37"/>
        <v>0</v>
      </c>
    </row>
    <row r="239" spans="1:36" s="30" customFormat="1">
      <c r="A239" s="219" t="s">
        <v>103</v>
      </c>
      <c r="B239" s="24"/>
      <c r="C239" s="129">
        <v>1200930</v>
      </c>
      <c r="D239" s="129"/>
      <c r="E239" s="129">
        <v>79430721289</v>
      </c>
      <c r="F239" s="129"/>
      <c r="G239" s="130">
        <v>97591880141</v>
      </c>
      <c r="H239" s="121"/>
      <c r="I239" s="121">
        <f t="shared" si="39"/>
        <v>0</v>
      </c>
      <c r="J239" s="121"/>
      <c r="K239" s="121">
        <f t="shared" si="32"/>
        <v>0</v>
      </c>
      <c r="L239" s="121"/>
      <c r="M239" s="121">
        <f t="shared" si="38"/>
        <v>146642</v>
      </c>
      <c r="N239" s="121"/>
      <c r="O239" s="121">
        <f t="shared" si="33"/>
        <v>11622551871</v>
      </c>
      <c r="P239" s="121"/>
      <c r="Q239" s="121">
        <v>1054288</v>
      </c>
      <c r="R239" s="121"/>
      <c r="S239" s="121">
        <v>77090</v>
      </c>
      <c r="T239" s="121"/>
      <c r="U239" s="121">
        <v>69731671527</v>
      </c>
      <c r="V239" s="121"/>
      <c r="W239" s="3">
        <v>80791475306</v>
      </c>
      <c r="X239" s="218"/>
      <c r="Y239" s="122">
        <f>W239/درآمدها!$J$6</f>
        <v>4.2362620534265464E-3</v>
      </c>
      <c r="AC239" s="177" t="s">
        <v>326</v>
      </c>
      <c r="AD239" s="177">
        <v>1695480</v>
      </c>
      <c r="AE239" s="177">
        <v>59107057244</v>
      </c>
      <c r="AF239" s="177">
        <v>48859511012</v>
      </c>
      <c r="AG239" s="30">
        <f t="shared" si="34"/>
        <v>59107057244</v>
      </c>
      <c r="AH239" s="30">
        <f t="shared" si="35"/>
        <v>48859511012</v>
      </c>
      <c r="AI239" s="176">
        <f t="shared" si="36"/>
        <v>0</v>
      </c>
      <c r="AJ239" s="176">
        <f t="shared" si="37"/>
        <v>0</v>
      </c>
    </row>
    <row r="240" spans="1:36" s="30" customFormat="1">
      <c r="A240" s="219" t="s">
        <v>102</v>
      </c>
      <c r="B240" s="24"/>
      <c r="C240" s="129">
        <v>14286819</v>
      </c>
      <c r="D240" s="129"/>
      <c r="E240" s="129">
        <v>107347907676</v>
      </c>
      <c r="F240" s="129"/>
      <c r="G240" s="130">
        <v>117591006899</v>
      </c>
      <c r="H240" s="121"/>
      <c r="I240" s="121">
        <f t="shared" si="39"/>
        <v>0</v>
      </c>
      <c r="J240" s="121"/>
      <c r="K240" s="121">
        <f t="shared" si="32"/>
        <v>0</v>
      </c>
      <c r="L240" s="121"/>
      <c r="M240" s="121">
        <f t="shared" si="38"/>
        <v>1798850</v>
      </c>
      <c r="N240" s="121"/>
      <c r="O240" s="121">
        <f t="shared" si="33"/>
        <v>13375005789</v>
      </c>
      <c r="P240" s="121"/>
      <c r="Q240" s="121">
        <v>12487969</v>
      </c>
      <c r="R240" s="121"/>
      <c r="S240" s="121">
        <v>7420</v>
      </c>
      <c r="T240" s="121"/>
      <c r="U240" s="121">
        <v>93831758019</v>
      </c>
      <c r="V240" s="121"/>
      <c r="W240" s="3">
        <v>92109398642</v>
      </c>
      <c r="X240" s="218"/>
      <c r="Y240" s="122">
        <f>W240/درآمدها!$J$6</f>
        <v>4.8297119065241903E-3</v>
      </c>
      <c r="AC240" s="177" t="s">
        <v>126</v>
      </c>
      <c r="AD240" s="177">
        <v>20058902</v>
      </c>
      <c r="AE240" s="177">
        <v>63332698071.000008</v>
      </c>
      <c r="AF240" s="177">
        <v>39719586660</v>
      </c>
      <c r="AG240" s="30">
        <f t="shared" si="34"/>
        <v>63332698071</v>
      </c>
      <c r="AH240" s="30">
        <f t="shared" si="35"/>
        <v>39719586660</v>
      </c>
      <c r="AI240" s="176">
        <f t="shared" si="36"/>
        <v>0</v>
      </c>
      <c r="AJ240" s="176">
        <f t="shared" si="37"/>
        <v>0</v>
      </c>
    </row>
    <row r="241" spans="1:36" s="30" customFormat="1">
      <c r="A241" s="219" t="s">
        <v>318</v>
      </c>
      <c r="B241" s="24"/>
      <c r="C241" s="129">
        <v>8754327</v>
      </c>
      <c r="D241" s="129"/>
      <c r="E241" s="129">
        <v>74685519188</v>
      </c>
      <c r="F241" s="129"/>
      <c r="G241" s="130">
        <v>60132469798</v>
      </c>
      <c r="H241" s="121"/>
      <c r="I241" s="121">
        <v>4478957</v>
      </c>
      <c r="J241" s="121"/>
      <c r="K241" s="121">
        <f t="shared" si="32"/>
        <v>0</v>
      </c>
      <c r="L241" s="121">
        <v>3006089491</v>
      </c>
      <c r="M241" s="121">
        <f t="shared" si="38"/>
        <v>0</v>
      </c>
      <c r="N241" s="121"/>
      <c r="O241" s="121">
        <f t="shared" si="33"/>
        <v>0</v>
      </c>
      <c r="P241" s="121"/>
      <c r="Q241" s="121">
        <v>13233284</v>
      </c>
      <c r="R241" s="121"/>
      <c r="S241" s="121">
        <v>4236</v>
      </c>
      <c r="T241" s="121"/>
      <c r="U241" s="121">
        <v>74685519188</v>
      </c>
      <c r="V241" s="121"/>
      <c r="W241" s="3">
        <v>55722656690</v>
      </c>
      <c r="X241" s="218"/>
      <c r="Y241" s="122">
        <f>W241/درآمدها!$J$6</f>
        <v>2.921790636424127E-3</v>
      </c>
      <c r="AC241" s="177" t="s">
        <v>192</v>
      </c>
      <c r="AD241" s="177">
        <v>11545029</v>
      </c>
      <c r="AE241" s="177">
        <v>45470358916.000008</v>
      </c>
      <c r="AF241" s="177">
        <v>40729516742</v>
      </c>
      <c r="AG241" s="30">
        <f t="shared" si="34"/>
        <v>45470358916</v>
      </c>
      <c r="AH241" s="30">
        <f t="shared" si="35"/>
        <v>40729516742</v>
      </c>
      <c r="AI241" s="176">
        <f t="shared" si="36"/>
        <v>0</v>
      </c>
      <c r="AJ241" s="176">
        <f t="shared" si="37"/>
        <v>0</v>
      </c>
    </row>
    <row r="242" spans="1:36" s="30" customFormat="1">
      <c r="A242" s="24" t="s">
        <v>269</v>
      </c>
      <c r="B242" s="24"/>
      <c r="C242" s="129">
        <v>2007365</v>
      </c>
      <c r="D242" s="129"/>
      <c r="E242" s="129">
        <v>92060918777</v>
      </c>
      <c r="F242" s="129"/>
      <c r="G242" s="130">
        <v>192458372645</v>
      </c>
      <c r="H242" s="121"/>
      <c r="I242" s="121">
        <f>IFERROR(VLOOKUP(A242,$AC$347:$AE$378,2,0),0)</f>
        <v>103468</v>
      </c>
      <c r="J242" s="121"/>
      <c r="K242" s="121">
        <f t="shared" si="32"/>
        <v>9959020499</v>
      </c>
      <c r="L242" s="121"/>
      <c r="M242" s="121">
        <f t="shared" si="38"/>
        <v>165897</v>
      </c>
      <c r="N242" s="121"/>
      <c r="O242" s="121">
        <f t="shared" si="33"/>
        <v>16070752496</v>
      </c>
      <c r="P242" s="121"/>
      <c r="Q242" s="121">
        <v>1944936</v>
      </c>
      <c r="R242" s="121"/>
      <c r="S242" s="121">
        <v>99200</v>
      </c>
      <c r="T242" s="121"/>
      <c r="U242" s="121">
        <v>94001871591</v>
      </c>
      <c r="V242" s="121"/>
      <c r="W242" s="3">
        <v>191789672179</v>
      </c>
      <c r="X242" s="218"/>
      <c r="Y242" s="122">
        <f>W242/درآمدها!$J$6</f>
        <v>1.0056398987810987E-2</v>
      </c>
      <c r="AC242" s="177" t="s">
        <v>164</v>
      </c>
      <c r="AD242" s="177">
        <v>14788348</v>
      </c>
      <c r="AE242" s="177">
        <v>54380008129.000008</v>
      </c>
      <c r="AF242" s="177">
        <v>47055843813</v>
      </c>
      <c r="AG242" s="30">
        <f t="shared" si="34"/>
        <v>54380008129</v>
      </c>
      <c r="AH242" s="30">
        <f t="shared" si="35"/>
        <v>47055843813</v>
      </c>
      <c r="AI242" s="176">
        <f t="shared" si="36"/>
        <v>0</v>
      </c>
      <c r="AJ242" s="176">
        <f t="shared" si="37"/>
        <v>0</v>
      </c>
    </row>
    <row r="243" spans="1:36" s="30" customFormat="1">
      <c r="A243" s="219" t="s">
        <v>265</v>
      </c>
      <c r="B243" s="24"/>
      <c r="C243" s="129">
        <v>23208533</v>
      </c>
      <c r="D243" s="129"/>
      <c r="E243" s="129">
        <v>58062065908</v>
      </c>
      <c r="F243" s="129"/>
      <c r="G243" s="130">
        <v>69534312879</v>
      </c>
      <c r="H243" s="121"/>
      <c r="I243" s="121">
        <f>IFERROR(VLOOKUP(A243,$AC$347:$AE$378,2,0),0)</f>
        <v>0</v>
      </c>
      <c r="J243" s="121"/>
      <c r="K243" s="121">
        <f t="shared" si="32"/>
        <v>0</v>
      </c>
      <c r="L243" s="121"/>
      <c r="M243" s="121">
        <f t="shared" si="38"/>
        <v>1572284</v>
      </c>
      <c r="N243" s="121"/>
      <c r="O243" s="121">
        <f t="shared" si="33"/>
        <v>4430852307</v>
      </c>
      <c r="P243" s="121"/>
      <c r="Q243" s="121">
        <v>21636249</v>
      </c>
      <c r="R243" s="121"/>
      <c r="S243" s="121">
        <v>2811</v>
      </c>
      <c r="T243" s="121"/>
      <c r="U243" s="121">
        <v>54128596385</v>
      </c>
      <c r="V243" s="121"/>
      <c r="W243" s="3">
        <v>60457619944</v>
      </c>
      <c r="X243" s="218"/>
      <c r="Y243" s="122">
        <f>W243/درآمدها!$J$6</f>
        <v>3.1700661516479421E-3</v>
      </c>
      <c r="AC243" s="177" t="s">
        <v>169</v>
      </c>
      <c r="AD243" s="177">
        <v>21163169</v>
      </c>
      <c r="AE243" s="177">
        <v>76038842410</v>
      </c>
      <c r="AF243" s="177">
        <v>68244832984</v>
      </c>
      <c r="AG243" s="30">
        <f t="shared" si="34"/>
        <v>76038842410</v>
      </c>
      <c r="AH243" s="30">
        <f t="shared" si="35"/>
        <v>68244832984</v>
      </c>
      <c r="AI243" s="176">
        <f t="shared" si="36"/>
        <v>0</v>
      </c>
      <c r="AJ243" s="176">
        <f t="shared" si="37"/>
        <v>0</v>
      </c>
    </row>
    <row r="244" spans="1:36" s="30" customFormat="1">
      <c r="A244" s="219" t="s">
        <v>363</v>
      </c>
      <c r="B244" s="24"/>
      <c r="C244" s="129">
        <v>13315024</v>
      </c>
      <c r="D244" s="129"/>
      <c r="E244" s="129">
        <v>56337223991</v>
      </c>
      <c r="F244" s="129"/>
      <c r="G244" s="130">
        <v>61493524977</v>
      </c>
      <c r="H244" s="121"/>
      <c r="I244" s="121">
        <f>IFERROR(VLOOKUP(A244,$AC$347:$AE$378,2,0),0)</f>
        <v>0</v>
      </c>
      <c r="J244" s="121"/>
      <c r="K244" s="121">
        <f t="shared" si="32"/>
        <v>0</v>
      </c>
      <c r="L244" s="121"/>
      <c r="M244" s="121">
        <f t="shared" si="38"/>
        <v>1217495</v>
      </c>
      <c r="N244" s="121"/>
      <c r="O244" s="121">
        <f t="shared" si="33"/>
        <v>6370442459</v>
      </c>
      <c r="P244" s="121"/>
      <c r="Q244" s="121">
        <v>12097529</v>
      </c>
      <c r="R244" s="121"/>
      <c r="S244" s="121">
        <v>5500</v>
      </c>
      <c r="T244" s="121"/>
      <c r="U244" s="121">
        <v>51185878525</v>
      </c>
      <c r="V244" s="121"/>
      <c r="W244" s="3">
        <v>66140517866</v>
      </c>
      <c r="X244" s="218"/>
      <c r="Y244" s="122">
        <f>W244/درآمدها!$J$6</f>
        <v>3.4680461641342013E-3</v>
      </c>
      <c r="AC244" s="177" t="s">
        <v>348</v>
      </c>
      <c r="AD244" s="177">
        <v>12653434</v>
      </c>
      <c r="AE244" s="177">
        <v>43753519983</v>
      </c>
      <c r="AF244" s="177">
        <v>30979973767</v>
      </c>
      <c r="AG244" s="30">
        <f t="shared" si="34"/>
        <v>43753519983</v>
      </c>
      <c r="AH244" s="30">
        <f t="shared" si="35"/>
        <v>30979973767</v>
      </c>
      <c r="AI244" s="176">
        <f t="shared" si="36"/>
        <v>0</v>
      </c>
      <c r="AJ244" s="176">
        <f t="shared" si="37"/>
        <v>0</v>
      </c>
    </row>
    <row r="245" spans="1:36" s="30" customFormat="1">
      <c r="A245" s="219" t="s">
        <v>291</v>
      </c>
      <c r="B245" s="24"/>
      <c r="C245" s="129">
        <v>50784123</v>
      </c>
      <c r="D245" s="129"/>
      <c r="E245" s="129">
        <v>64163096132</v>
      </c>
      <c r="F245" s="129"/>
      <c r="G245" s="130">
        <v>59922083517</v>
      </c>
      <c r="H245" s="121"/>
      <c r="I245" s="121">
        <v>5391761</v>
      </c>
      <c r="J245" s="121"/>
      <c r="K245" s="121">
        <f t="shared" si="32"/>
        <v>0</v>
      </c>
      <c r="L245" s="121"/>
      <c r="M245" s="121">
        <f t="shared" si="38"/>
        <v>2081895</v>
      </c>
      <c r="N245" s="121"/>
      <c r="O245" s="121">
        <f t="shared" si="33"/>
        <v>2425454548</v>
      </c>
      <c r="P245" s="121"/>
      <c r="Q245" s="121">
        <v>54093989</v>
      </c>
      <c r="R245" s="121"/>
      <c r="S245" s="121">
        <v>1098.3977880425864</v>
      </c>
      <c r="T245" s="121"/>
      <c r="U245" s="121">
        <v>61532730161</v>
      </c>
      <c r="V245" s="121"/>
      <c r="W245" s="3">
        <v>59063188396</v>
      </c>
      <c r="X245" s="218"/>
      <c r="Y245" s="122">
        <f>W245/درآمدها!$J$6</f>
        <v>3.0969498057646714E-3</v>
      </c>
      <c r="AC245" s="177" t="s">
        <v>473</v>
      </c>
      <c r="AD245" s="177">
        <v>13576079</v>
      </c>
      <c r="AE245" s="177">
        <v>46552574284.000008</v>
      </c>
      <c r="AF245" s="177">
        <v>45924510430</v>
      </c>
      <c r="AG245" s="30">
        <f t="shared" si="34"/>
        <v>46552574284</v>
      </c>
      <c r="AH245" s="30">
        <f t="shared" si="35"/>
        <v>45924510430</v>
      </c>
      <c r="AI245" s="176">
        <f t="shared" si="36"/>
        <v>0</v>
      </c>
      <c r="AJ245" s="176">
        <f t="shared" si="37"/>
        <v>0</v>
      </c>
    </row>
    <row r="246" spans="1:36" s="30" customFormat="1">
      <c r="A246" s="219" t="s">
        <v>304</v>
      </c>
      <c r="B246" s="24"/>
      <c r="C246" s="129">
        <v>2036153</v>
      </c>
      <c r="D246" s="129"/>
      <c r="E246" s="129">
        <v>19782486446</v>
      </c>
      <c r="F246" s="129"/>
      <c r="G246" s="130">
        <v>25138550592</v>
      </c>
      <c r="H246" s="121"/>
      <c r="I246" s="121">
        <f t="shared" ref="I246:I277" si="40">IFERROR(VLOOKUP(A246,$AC$347:$AE$378,2,0),0)</f>
        <v>0</v>
      </c>
      <c r="J246" s="121"/>
      <c r="K246" s="121">
        <f t="shared" si="32"/>
        <v>0</v>
      </c>
      <c r="L246" s="121"/>
      <c r="M246" s="121">
        <f t="shared" si="38"/>
        <v>0</v>
      </c>
      <c r="N246" s="121"/>
      <c r="O246" s="121">
        <f t="shared" si="33"/>
        <v>0</v>
      </c>
      <c r="P246" s="121"/>
      <c r="Q246" s="121">
        <v>2036153</v>
      </c>
      <c r="R246" s="121"/>
      <c r="S246" s="121">
        <v>12420</v>
      </c>
      <c r="T246" s="121"/>
      <c r="U246" s="121">
        <v>19782486446</v>
      </c>
      <c r="V246" s="121"/>
      <c r="W246" s="3">
        <v>25138550592</v>
      </c>
      <c r="X246" s="218"/>
      <c r="Y246" s="122">
        <f>W246/درآمدها!$J$6</f>
        <v>1.3181277795421601E-3</v>
      </c>
      <c r="AC246" s="177" t="s">
        <v>102</v>
      </c>
      <c r="AD246" s="177">
        <v>12487969</v>
      </c>
      <c r="AE246" s="177">
        <v>93831758019</v>
      </c>
      <c r="AF246" s="177">
        <v>92109398642</v>
      </c>
      <c r="AG246" s="30">
        <f t="shared" si="34"/>
        <v>93831758019</v>
      </c>
      <c r="AH246" s="30">
        <f t="shared" si="35"/>
        <v>92109398642</v>
      </c>
      <c r="AI246" s="176">
        <f t="shared" si="36"/>
        <v>0</v>
      </c>
      <c r="AJ246" s="176">
        <f t="shared" si="37"/>
        <v>0</v>
      </c>
    </row>
    <row r="247" spans="1:36" s="30" customFormat="1">
      <c r="A247" s="24" t="s">
        <v>290</v>
      </c>
      <c r="B247" s="24"/>
      <c r="C247" s="129">
        <v>7201776</v>
      </c>
      <c r="D247" s="129"/>
      <c r="E247" s="129">
        <v>60092190334</v>
      </c>
      <c r="F247" s="129"/>
      <c r="G247" s="130">
        <v>59132724077</v>
      </c>
      <c r="H247" s="121"/>
      <c r="I247" s="121">
        <f t="shared" si="40"/>
        <v>0</v>
      </c>
      <c r="J247" s="121"/>
      <c r="K247" s="121">
        <f t="shared" si="32"/>
        <v>0</v>
      </c>
      <c r="L247" s="121"/>
      <c r="M247" s="121">
        <f t="shared" si="38"/>
        <v>589086</v>
      </c>
      <c r="N247" s="121"/>
      <c r="O247" s="121">
        <f t="shared" si="33"/>
        <v>4334580614</v>
      </c>
      <c r="P247" s="121"/>
      <c r="Q247" s="121">
        <v>6612690</v>
      </c>
      <c r="R247" s="121"/>
      <c r="S247" s="121">
        <v>6870</v>
      </c>
      <c r="T247" s="121"/>
      <c r="U247" s="121">
        <v>55176810011</v>
      </c>
      <c r="V247" s="121"/>
      <c r="W247" s="3">
        <v>45158876680</v>
      </c>
      <c r="X247" s="218"/>
      <c r="Y247" s="122">
        <f>W247/درآمدها!$J$6</f>
        <v>2.3678839250091733E-3</v>
      </c>
      <c r="AC247" s="177" t="s">
        <v>157</v>
      </c>
      <c r="AD247" s="177">
        <v>8929700</v>
      </c>
      <c r="AE247" s="177">
        <v>41624453197.000008</v>
      </c>
      <c r="AF247" s="177">
        <v>47933468741.999992</v>
      </c>
      <c r="AG247" s="30">
        <f t="shared" si="34"/>
        <v>41624453197</v>
      </c>
      <c r="AH247" s="30">
        <f t="shared" si="35"/>
        <v>47933468742</v>
      </c>
      <c r="AI247" s="176">
        <f t="shared" si="36"/>
        <v>0</v>
      </c>
      <c r="AJ247" s="176">
        <f t="shared" si="37"/>
        <v>0</v>
      </c>
    </row>
    <row r="248" spans="1:36" s="30" customFormat="1">
      <c r="A248" s="219" t="s">
        <v>250</v>
      </c>
      <c r="B248" s="24"/>
      <c r="C248" s="129">
        <v>51023597</v>
      </c>
      <c r="D248" s="129"/>
      <c r="E248" s="129">
        <v>110066818618</v>
      </c>
      <c r="F248" s="129"/>
      <c r="G248" s="130">
        <v>119952815607</v>
      </c>
      <c r="H248" s="121"/>
      <c r="I248" s="121">
        <f t="shared" si="40"/>
        <v>0</v>
      </c>
      <c r="J248" s="121"/>
      <c r="K248" s="121">
        <f t="shared" si="32"/>
        <v>0</v>
      </c>
      <c r="L248" s="121"/>
      <c r="M248" s="121">
        <f t="shared" si="38"/>
        <v>2797694</v>
      </c>
      <c r="N248" s="121"/>
      <c r="O248" s="121">
        <f t="shared" si="33"/>
        <v>6253419607</v>
      </c>
      <c r="P248" s="121"/>
      <c r="Q248" s="121">
        <v>48225903</v>
      </c>
      <c r="R248" s="121"/>
      <c r="S248" s="121">
        <v>2283</v>
      </c>
      <c r="T248" s="121"/>
      <c r="U248" s="121">
        <v>104031703570</v>
      </c>
      <c r="V248" s="121"/>
      <c r="W248" s="3">
        <v>109444643119</v>
      </c>
      <c r="X248" s="218"/>
      <c r="Y248" s="122">
        <f>W248/درآمدها!$J$6</f>
        <v>5.7386770923515788E-3</v>
      </c>
      <c r="AC248" s="177" t="s">
        <v>114</v>
      </c>
      <c r="AD248" s="177">
        <v>17458405</v>
      </c>
      <c r="AE248" s="177">
        <v>72718700191</v>
      </c>
      <c r="AF248" s="177">
        <v>78928391031</v>
      </c>
      <c r="AG248" s="30">
        <f t="shared" si="34"/>
        <v>72718700191</v>
      </c>
      <c r="AH248" s="30">
        <f t="shared" si="35"/>
        <v>78928391031</v>
      </c>
      <c r="AI248" s="176">
        <f t="shared" si="36"/>
        <v>0</v>
      </c>
      <c r="AJ248" s="176">
        <f t="shared" si="37"/>
        <v>0</v>
      </c>
    </row>
    <row r="249" spans="1:36" s="30" customFormat="1">
      <c r="A249" s="219" t="s">
        <v>237</v>
      </c>
      <c r="B249" s="24"/>
      <c r="C249" s="129">
        <v>5124041</v>
      </c>
      <c r="D249" s="129"/>
      <c r="E249" s="129">
        <v>55506469591</v>
      </c>
      <c r="F249" s="129"/>
      <c r="G249" s="130">
        <v>54551952163</v>
      </c>
      <c r="H249" s="121"/>
      <c r="I249" s="121">
        <f t="shared" si="40"/>
        <v>0</v>
      </c>
      <c r="J249" s="121"/>
      <c r="K249" s="121">
        <f t="shared" si="32"/>
        <v>0</v>
      </c>
      <c r="L249" s="121"/>
      <c r="M249" s="121">
        <f t="shared" si="38"/>
        <v>1579681</v>
      </c>
      <c r="N249" s="121"/>
      <c r="O249" s="121">
        <f t="shared" si="33"/>
        <v>15386696597</v>
      </c>
      <c r="P249" s="121"/>
      <c r="Q249" s="121">
        <v>3544360</v>
      </c>
      <c r="R249" s="121"/>
      <c r="S249" s="121">
        <v>9090</v>
      </c>
      <c r="T249" s="121"/>
      <c r="U249" s="121">
        <v>38394484072</v>
      </c>
      <c r="V249" s="121"/>
      <c r="W249" s="3">
        <v>32026533922</v>
      </c>
      <c r="X249" s="218"/>
      <c r="Y249" s="122">
        <f>W249/درآمدها!$J$6</f>
        <v>1.679295864355517E-3</v>
      </c>
      <c r="AC249" s="177" t="s">
        <v>345</v>
      </c>
      <c r="AD249" s="177">
        <v>15669713</v>
      </c>
      <c r="AE249" s="177">
        <v>85092470323</v>
      </c>
      <c r="AF249" s="177">
        <v>88318631440</v>
      </c>
      <c r="AG249" s="30">
        <f t="shared" si="34"/>
        <v>85092470323</v>
      </c>
      <c r="AH249" s="30">
        <f t="shared" si="35"/>
        <v>88318631440</v>
      </c>
      <c r="AI249" s="176">
        <f t="shared" si="36"/>
        <v>0</v>
      </c>
      <c r="AJ249" s="176">
        <f t="shared" si="37"/>
        <v>0</v>
      </c>
    </row>
    <row r="250" spans="1:36" s="30" customFormat="1">
      <c r="A250" s="219" t="s">
        <v>220</v>
      </c>
      <c r="B250" s="24"/>
      <c r="C250" s="129">
        <v>14836976</v>
      </c>
      <c r="D250" s="129"/>
      <c r="E250" s="129">
        <v>66977600576</v>
      </c>
      <c r="F250" s="129"/>
      <c r="G250" s="130">
        <v>57741144816</v>
      </c>
      <c r="H250" s="121"/>
      <c r="I250" s="121">
        <f t="shared" si="40"/>
        <v>0</v>
      </c>
      <c r="J250" s="121"/>
      <c r="K250" s="121">
        <f t="shared" si="32"/>
        <v>0</v>
      </c>
      <c r="L250" s="121"/>
      <c r="M250" s="121">
        <f t="shared" si="38"/>
        <v>1368387</v>
      </c>
      <c r="N250" s="121"/>
      <c r="O250" s="121">
        <f t="shared" si="33"/>
        <v>4703413184</v>
      </c>
      <c r="P250" s="121"/>
      <c r="Q250" s="121">
        <v>13468589</v>
      </c>
      <c r="R250" s="121"/>
      <c r="S250" s="121">
        <v>3121</v>
      </c>
      <c r="T250" s="121"/>
      <c r="U250" s="121">
        <v>60800379698</v>
      </c>
      <c r="V250" s="121"/>
      <c r="W250" s="3">
        <v>41785355250</v>
      </c>
      <c r="X250" s="218"/>
      <c r="Y250" s="122">
        <f>W250/درآمدها!$J$6</f>
        <v>2.1909949553969433E-3</v>
      </c>
      <c r="AC250" s="177" t="s">
        <v>133</v>
      </c>
      <c r="AD250" s="177">
        <v>6391088</v>
      </c>
      <c r="AE250" s="177">
        <v>37221281236</v>
      </c>
      <c r="AF250" s="177">
        <v>30304101100</v>
      </c>
      <c r="AG250" s="30">
        <f t="shared" si="34"/>
        <v>37221281236</v>
      </c>
      <c r="AH250" s="30">
        <f t="shared" si="35"/>
        <v>30304101100</v>
      </c>
      <c r="AI250" s="176">
        <f t="shared" si="36"/>
        <v>0</v>
      </c>
      <c r="AJ250" s="176">
        <f t="shared" si="37"/>
        <v>0</v>
      </c>
    </row>
    <row r="251" spans="1:36" s="30" customFormat="1">
      <c r="A251" s="24" t="s">
        <v>188</v>
      </c>
      <c r="B251" s="24"/>
      <c r="C251" s="129">
        <v>34025688</v>
      </c>
      <c r="D251" s="129"/>
      <c r="E251" s="129">
        <v>42493798934</v>
      </c>
      <c r="F251" s="129"/>
      <c r="G251" s="130">
        <v>41636402482</v>
      </c>
      <c r="H251" s="121"/>
      <c r="I251" s="121">
        <f t="shared" si="40"/>
        <v>0</v>
      </c>
      <c r="J251" s="121"/>
      <c r="K251" s="121">
        <f t="shared" si="32"/>
        <v>0</v>
      </c>
      <c r="L251" s="121"/>
      <c r="M251" s="121">
        <f t="shared" ref="M251:M282" si="41">IFERROR(VLOOKUP(A251,$AF$347:$AH$658,2,0),0)</f>
        <v>4476029</v>
      </c>
      <c r="N251" s="121"/>
      <c r="O251" s="121">
        <f t="shared" si="33"/>
        <v>4842775645</v>
      </c>
      <c r="P251" s="121"/>
      <c r="Q251" s="121">
        <v>29549659</v>
      </c>
      <c r="R251" s="121"/>
      <c r="S251" s="121">
        <v>1047</v>
      </c>
      <c r="T251" s="121"/>
      <c r="U251" s="121">
        <v>36903802449</v>
      </c>
      <c r="V251" s="121"/>
      <c r="W251" s="3">
        <v>30754408945</v>
      </c>
      <c r="X251" s="218"/>
      <c r="Y251" s="122">
        <f>W251/درآمدها!$J$6</f>
        <v>1.6125926045515583E-3</v>
      </c>
      <c r="AC251" s="177" t="s">
        <v>201</v>
      </c>
      <c r="AD251" s="177">
        <v>4871328</v>
      </c>
      <c r="AE251" s="177">
        <v>3721158402</v>
      </c>
      <c r="AF251" s="177">
        <v>5379843741</v>
      </c>
      <c r="AG251" s="30">
        <f t="shared" si="34"/>
        <v>3721158402</v>
      </c>
      <c r="AH251" s="30">
        <f t="shared" si="35"/>
        <v>5379843741</v>
      </c>
      <c r="AI251" s="176">
        <f t="shared" si="36"/>
        <v>0</v>
      </c>
      <c r="AJ251" s="176">
        <f t="shared" si="37"/>
        <v>0</v>
      </c>
    </row>
    <row r="252" spans="1:36" s="30" customFormat="1">
      <c r="A252" s="24" t="s">
        <v>189</v>
      </c>
      <c r="B252" s="24"/>
      <c r="C252" s="129">
        <v>10265320</v>
      </c>
      <c r="D252" s="129"/>
      <c r="E252" s="129">
        <v>87327963168</v>
      </c>
      <c r="F252" s="129"/>
      <c r="G252" s="130">
        <v>74797089071</v>
      </c>
      <c r="H252" s="121"/>
      <c r="I252" s="121">
        <f t="shared" si="40"/>
        <v>0</v>
      </c>
      <c r="J252" s="121"/>
      <c r="K252" s="121">
        <f t="shared" si="32"/>
        <v>0</v>
      </c>
      <c r="L252" s="121"/>
      <c r="M252" s="121">
        <f t="shared" si="41"/>
        <v>1128858</v>
      </c>
      <c r="N252" s="121"/>
      <c r="O252" s="121">
        <f t="shared" si="33"/>
        <v>8007441287</v>
      </c>
      <c r="P252" s="121"/>
      <c r="Q252" s="121">
        <v>9136462</v>
      </c>
      <c r="R252" s="121"/>
      <c r="S252" s="121">
        <v>7060</v>
      </c>
      <c r="T252" s="121"/>
      <c r="U252" s="121">
        <v>77724670738</v>
      </c>
      <c r="V252" s="121"/>
      <c r="W252" s="3">
        <v>64119626365</v>
      </c>
      <c r="X252" s="218"/>
      <c r="Y252" s="122">
        <f>W252/درآمدها!$J$6</f>
        <v>3.3620816926679558E-3</v>
      </c>
      <c r="AC252" s="177" t="s">
        <v>328</v>
      </c>
      <c r="AD252" s="177">
        <v>6395746</v>
      </c>
      <c r="AE252" s="177">
        <v>56565213406.000008</v>
      </c>
      <c r="AF252" s="177">
        <v>47682684838</v>
      </c>
      <c r="AG252" s="30">
        <f t="shared" si="34"/>
        <v>56565213406</v>
      </c>
      <c r="AH252" s="30">
        <f t="shared" si="35"/>
        <v>47682684838</v>
      </c>
      <c r="AI252" s="176">
        <f t="shared" si="36"/>
        <v>0</v>
      </c>
      <c r="AJ252" s="176">
        <f t="shared" si="37"/>
        <v>0</v>
      </c>
    </row>
    <row r="253" spans="1:36" s="30" customFormat="1">
      <c r="A253" s="219" t="s">
        <v>85</v>
      </c>
      <c r="B253" s="24"/>
      <c r="C253" s="129">
        <v>2550416</v>
      </c>
      <c r="D253" s="129"/>
      <c r="E253" s="129">
        <v>50670471134</v>
      </c>
      <c r="F253" s="129"/>
      <c r="G253" s="130">
        <v>58335895984</v>
      </c>
      <c r="H253" s="121"/>
      <c r="I253" s="121">
        <f t="shared" si="40"/>
        <v>218487</v>
      </c>
      <c r="J253" s="121"/>
      <c r="K253" s="121">
        <f t="shared" si="32"/>
        <v>5064354929</v>
      </c>
      <c r="L253" s="121"/>
      <c r="M253" s="121">
        <f t="shared" si="41"/>
        <v>175189</v>
      </c>
      <c r="N253" s="121"/>
      <c r="O253" s="121">
        <f t="shared" si="33"/>
        <v>3514047190</v>
      </c>
      <c r="P253" s="121"/>
      <c r="Q253" s="121">
        <v>2593714</v>
      </c>
      <c r="R253" s="121"/>
      <c r="S253" s="121">
        <v>19830</v>
      </c>
      <c r="T253" s="121"/>
      <c r="U253" s="121">
        <v>52208473409</v>
      </c>
      <c r="V253" s="121"/>
      <c r="W253" s="3">
        <v>51127320199</v>
      </c>
      <c r="X253" s="218"/>
      <c r="Y253" s="122">
        <f>W253/درآمدها!$J$6</f>
        <v>2.680836383196078E-3</v>
      </c>
      <c r="AC253" s="177" t="s">
        <v>305</v>
      </c>
      <c r="AD253" s="177">
        <v>22519055</v>
      </c>
      <c r="AE253" s="177">
        <v>55635212477</v>
      </c>
      <c r="AF253" s="177">
        <v>44792518316</v>
      </c>
      <c r="AG253" s="30">
        <f t="shared" si="34"/>
        <v>55635212477</v>
      </c>
      <c r="AH253" s="30">
        <f t="shared" si="35"/>
        <v>44792518316</v>
      </c>
      <c r="AI253" s="176">
        <f t="shared" si="36"/>
        <v>0</v>
      </c>
      <c r="AJ253" s="176">
        <f t="shared" si="37"/>
        <v>0</v>
      </c>
    </row>
    <row r="254" spans="1:36" s="30" customFormat="1">
      <c r="A254" s="24" t="s">
        <v>82</v>
      </c>
      <c r="B254" s="24"/>
      <c r="C254" s="129">
        <v>6933291</v>
      </c>
      <c r="D254" s="129"/>
      <c r="E254" s="129">
        <v>62913651479</v>
      </c>
      <c r="F254" s="129"/>
      <c r="G254" s="130">
        <v>102208922334</v>
      </c>
      <c r="H254" s="121"/>
      <c r="I254" s="121">
        <f t="shared" si="40"/>
        <v>0</v>
      </c>
      <c r="J254" s="121"/>
      <c r="K254" s="121">
        <f t="shared" si="32"/>
        <v>0</v>
      </c>
      <c r="L254" s="121"/>
      <c r="M254" s="121">
        <f t="shared" si="41"/>
        <v>894825</v>
      </c>
      <c r="N254" s="121"/>
      <c r="O254" s="121">
        <f t="shared" si="33"/>
        <v>12650082883</v>
      </c>
      <c r="P254" s="121"/>
      <c r="Q254" s="121">
        <v>6038466</v>
      </c>
      <c r="R254" s="121"/>
      <c r="S254" s="121">
        <v>14140</v>
      </c>
      <c r="T254" s="121"/>
      <c r="U254" s="121">
        <v>54793884374</v>
      </c>
      <c r="V254" s="121"/>
      <c r="W254" s="3">
        <v>84875874982</v>
      </c>
      <c r="X254" s="218"/>
      <c r="Y254" s="122">
        <f>W254/درآمدها!$J$6</f>
        <v>4.4504255811122643E-3</v>
      </c>
      <c r="AC254" s="177" t="s">
        <v>183</v>
      </c>
      <c r="AD254" s="177">
        <v>6743778</v>
      </c>
      <c r="AE254" s="177">
        <v>33204268053</v>
      </c>
      <c r="AF254" s="177">
        <v>39484513351</v>
      </c>
      <c r="AG254" s="30">
        <f t="shared" si="34"/>
        <v>33204268053</v>
      </c>
      <c r="AH254" s="30">
        <f t="shared" si="35"/>
        <v>39484513351</v>
      </c>
      <c r="AI254" s="176">
        <f t="shared" si="36"/>
        <v>0</v>
      </c>
      <c r="AJ254" s="176">
        <f t="shared" si="37"/>
        <v>0</v>
      </c>
    </row>
    <row r="255" spans="1:36" s="30" customFormat="1">
      <c r="A255" s="219" t="s">
        <v>520</v>
      </c>
      <c r="B255" s="24"/>
      <c r="C255" s="129">
        <v>0</v>
      </c>
      <c r="D255" s="129"/>
      <c r="E255" s="129">
        <v>0</v>
      </c>
      <c r="F255" s="129"/>
      <c r="G255" s="130">
        <v>0</v>
      </c>
      <c r="H255" s="121"/>
      <c r="I255" s="121">
        <f t="shared" si="40"/>
        <v>0</v>
      </c>
      <c r="J255" s="121"/>
      <c r="K255" s="121">
        <f t="shared" si="32"/>
        <v>0</v>
      </c>
      <c r="L255" s="121"/>
      <c r="M255" s="121">
        <f t="shared" si="41"/>
        <v>1750000</v>
      </c>
      <c r="N255" s="121"/>
      <c r="O255" s="121">
        <f t="shared" si="33"/>
        <v>4759029414</v>
      </c>
      <c r="P255" s="121"/>
      <c r="Q255" s="121">
        <v>1750000</v>
      </c>
      <c r="R255" s="121"/>
      <c r="S255" s="121">
        <v>2744</v>
      </c>
      <c r="T255" s="121"/>
      <c r="U255" s="121">
        <v>3976107030</v>
      </c>
      <c r="V255" s="121"/>
      <c r="W255" s="3">
        <v>4773428100</v>
      </c>
      <c r="X255" s="218"/>
      <c r="Y255" s="122">
        <f>W255/درآمدها!$J$6</f>
        <v>2.5029240087769784E-4</v>
      </c>
      <c r="AC255" s="177" t="s">
        <v>185</v>
      </c>
      <c r="AD255" s="177">
        <v>5818416</v>
      </c>
      <c r="AE255" s="177">
        <v>44592821999</v>
      </c>
      <c r="AF255" s="177">
        <v>54888228073</v>
      </c>
      <c r="AG255" s="30">
        <f t="shared" si="34"/>
        <v>44592821999</v>
      </c>
      <c r="AH255" s="30">
        <f t="shared" si="35"/>
        <v>54888228073</v>
      </c>
      <c r="AI255" s="176">
        <f t="shared" si="36"/>
        <v>0</v>
      </c>
      <c r="AJ255" s="176">
        <f t="shared" si="37"/>
        <v>0</v>
      </c>
    </row>
    <row r="256" spans="1:36" s="30" customFormat="1">
      <c r="A256" s="219" t="s">
        <v>521</v>
      </c>
      <c r="B256" s="24"/>
      <c r="C256" s="129">
        <v>0</v>
      </c>
      <c r="D256" s="129"/>
      <c r="E256" s="129">
        <v>0</v>
      </c>
      <c r="F256" s="129"/>
      <c r="G256" s="130">
        <v>0</v>
      </c>
      <c r="H256" s="121"/>
      <c r="I256" s="121">
        <f t="shared" si="40"/>
        <v>52630000</v>
      </c>
      <c r="J256" s="121"/>
      <c r="K256" s="121">
        <f t="shared" si="32"/>
        <v>100089797216</v>
      </c>
      <c r="L256" s="121"/>
      <c r="M256" s="121">
        <f t="shared" si="41"/>
        <v>52630000</v>
      </c>
      <c r="N256" s="121"/>
      <c r="O256" s="121">
        <f t="shared" si="33"/>
        <v>97367375659</v>
      </c>
      <c r="P256" s="121"/>
      <c r="Q256" s="121">
        <v>0</v>
      </c>
      <c r="R256" s="121"/>
      <c r="S256" s="121">
        <v>0</v>
      </c>
      <c r="T256" s="121"/>
      <c r="U256" s="121">
        <v>0</v>
      </c>
      <c r="V256" s="121"/>
      <c r="W256" s="3">
        <v>0</v>
      </c>
      <c r="X256" s="218"/>
      <c r="Y256" s="122">
        <f>W256/درآمدها!$J$6</f>
        <v>0</v>
      </c>
      <c r="AC256" s="177" t="s">
        <v>376</v>
      </c>
      <c r="AD256" s="177">
        <v>10931565</v>
      </c>
      <c r="AE256" s="177">
        <v>59985057772</v>
      </c>
      <c r="AF256" s="177">
        <v>55201932717.999992</v>
      </c>
      <c r="AG256" s="30">
        <f t="shared" si="34"/>
        <v>59985057772</v>
      </c>
      <c r="AH256" s="30">
        <f t="shared" si="35"/>
        <v>55201932718</v>
      </c>
      <c r="AI256" s="176">
        <f t="shared" si="36"/>
        <v>0</v>
      </c>
      <c r="AJ256" s="176">
        <f t="shared" si="37"/>
        <v>0</v>
      </c>
    </row>
    <row r="257" spans="1:36" s="30" customFormat="1">
      <c r="A257" s="219" t="s">
        <v>472</v>
      </c>
      <c r="B257" s="24"/>
      <c r="C257" s="129">
        <v>7812283</v>
      </c>
      <c r="D257" s="129"/>
      <c r="E257" s="129">
        <v>54700210840</v>
      </c>
      <c r="F257" s="129"/>
      <c r="G257" s="130">
        <v>55913759398</v>
      </c>
      <c r="H257" s="121"/>
      <c r="I257" s="121">
        <f t="shared" si="40"/>
        <v>0</v>
      </c>
      <c r="J257" s="121"/>
      <c r="K257" s="121">
        <f t="shared" si="32"/>
        <v>0</v>
      </c>
      <c r="L257" s="121"/>
      <c r="M257" s="121">
        <f t="shared" si="41"/>
        <v>592670</v>
      </c>
      <c r="N257" s="121"/>
      <c r="O257" s="121">
        <f t="shared" si="33"/>
        <v>3750380979</v>
      </c>
      <c r="P257" s="121"/>
      <c r="Q257" s="121">
        <v>7219613</v>
      </c>
      <c r="R257" s="121"/>
      <c r="S257" s="121">
        <v>5660</v>
      </c>
      <c r="T257" s="121"/>
      <c r="U257" s="121">
        <v>50550441310</v>
      </c>
      <c r="V257" s="121"/>
      <c r="W257" s="3">
        <v>40619874676</v>
      </c>
      <c r="X257" s="218"/>
      <c r="Y257" s="122">
        <f>W257/درآمدها!$J$6</f>
        <v>2.1298835434448546E-3</v>
      </c>
      <c r="AC257" s="177" t="s">
        <v>468</v>
      </c>
      <c r="AD257" s="177">
        <v>22332229</v>
      </c>
      <c r="AE257" s="177">
        <v>52232145927</v>
      </c>
      <c r="AF257" s="177">
        <v>45952659134.999992</v>
      </c>
      <c r="AG257" s="30">
        <f t="shared" si="34"/>
        <v>52232145927</v>
      </c>
      <c r="AH257" s="30">
        <f t="shared" si="35"/>
        <v>45952659135</v>
      </c>
      <c r="AI257" s="176">
        <f t="shared" si="36"/>
        <v>0</v>
      </c>
      <c r="AJ257" s="176">
        <f t="shared" si="37"/>
        <v>0</v>
      </c>
    </row>
    <row r="258" spans="1:36" s="30" customFormat="1">
      <c r="A258" s="219" t="s">
        <v>466</v>
      </c>
      <c r="B258" s="24"/>
      <c r="C258" s="129">
        <v>7087780</v>
      </c>
      <c r="D258" s="129"/>
      <c r="E258" s="129">
        <v>59512475107</v>
      </c>
      <c r="F258" s="129"/>
      <c r="G258" s="130">
        <v>63269557232</v>
      </c>
      <c r="H258" s="121"/>
      <c r="I258" s="121">
        <f t="shared" si="40"/>
        <v>0</v>
      </c>
      <c r="J258" s="121"/>
      <c r="K258" s="121">
        <f t="shared" si="32"/>
        <v>0</v>
      </c>
      <c r="L258" s="121"/>
      <c r="M258" s="121">
        <f t="shared" si="41"/>
        <v>450081</v>
      </c>
      <c r="N258" s="121"/>
      <c r="O258" s="121">
        <f t="shared" si="33"/>
        <v>3919955475</v>
      </c>
      <c r="P258" s="121"/>
      <c r="Q258" s="121">
        <v>6637699</v>
      </c>
      <c r="R258" s="121"/>
      <c r="S258" s="121">
        <v>8540</v>
      </c>
      <c r="T258" s="121"/>
      <c r="U258" s="121">
        <v>55733374415</v>
      </c>
      <c r="V258" s="121"/>
      <c r="W258" s="3">
        <v>56348668065</v>
      </c>
      <c r="X258" s="218"/>
      <c r="Y258" s="122">
        <f>W258/درآمدها!$J$6</f>
        <v>2.9546152410359571E-3</v>
      </c>
      <c r="AC258" s="177" t="s">
        <v>170</v>
      </c>
      <c r="AD258" s="177">
        <v>10655577</v>
      </c>
      <c r="AE258" s="177">
        <v>44054310296</v>
      </c>
      <c r="AF258" s="177">
        <v>65035962589</v>
      </c>
      <c r="AG258" s="30">
        <f t="shared" si="34"/>
        <v>44054310296</v>
      </c>
      <c r="AH258" s="30">
        <f t="shared" si="35"/>
        <v>65035962589</v>
      </c>
      <c r="AI258" s="176">
        <f t="shared" si="36"/>
        <v>0</v>
      </c>
      <c r="AJ258" s="176">
        <f t="shared" si="37"/>
        <v>0</v>
      </c>
    </row>
    <row r="259" spans="1:36" s="30" customFormat="1">
      <c r="A259" s="219" t="s">
        <v>458</v>
      </c>
      <c r="B259" s="24"/>
      <c r="C259" s="129">
        <v>4586374</v>
      </c>
      <c r="D259" s="129"/>
      <c r="E259" s="129">
        <v>37080702788</v>
      </c>
      <c r="F259" s="129"/>
      <c r="G259" s="130">
        <v>49329300510</v>
      </c>
      <c r="H259" s="121"/>
      <c r="I259" s="121">
        <f t="shared" si="40"/>
        <v>0</v>
      </c>
      <c r="J259" s="121"/>
      <c r="K259" s="121">
        <f t="shared" si="32"/>
        <v>0</v>
      </c>
      <c r="L259" s="121"/>
      <c r="M259" s="121">
        <f t="shared" si="41"/>
        <v>0</v>
      </c>
      <c r="N259" s="121"/>
      <c r="O259" s="121">
        <f t="shared" si="33"/>
        <v>0</v>
      </c>
      <c r="P259" s="121"/>
      <c r="Q259" s="121">
        <v>4436726</v>
      </c>
      <c r="R259" s="121"/>
      <c r="S259" s="121">
        <v>9380</v>
      </c>
      <c r="T259" s="121"/>
      <c r="U259" s="121">
        <v>35870802983</v>
      </c>
      <c r="V259" s="121"/>
      <c r="W259" s="3">
        <v>41368871769</v>
      </c>
      <c r="X259" s="218"/>
      <c r="Y259" s="122">
        <f>W259/درآمدها!$J$6</f>
        <v>2.1691568448814857E-3</v>
      </c>
      <c r="AC259" s="177" t="s">
        <v>341</v>
      </c>
      <c r="AD259" s="177">
        <v>3480754</v>
      </c>
      <c r="AE259" s="177">
        <v>65815597944</v>
      </c>
      <c r="AF259" s="177">
        <v>53284670114.000008</v>
      </c>
      <c r="AG259" s="30">
        <f t="shared" si="34"/>
        <v>65815597944</v>
      </c>
      <c r="AH259" s="30">
        <f t="shared" si="35"/>
        <v>53284670114</v>
      </c>
      <c r="AI259" s="176">
        <f t="shared" si="36"/>
        <v>0</v>
      </c>
      <c r="AJ259" s="176">
        <f t="shared" si="37"/>
        <v>0</v>
      </c>
    </row>
    <row r="260" spans="1:36" s="30" customFormat="1">
      <c r="A260" s="24" t="s">
        <v>448</v>
      </c>
      <c r="B260" s="24"/>
      <c r="C260" s="129">
        <v>82208214</v>
      </c>
      <c r="D260" s="129"/>
      <c r="E260" s="129">
        <v>123729900117</v>
      </c>
      <c r="F260" s="129"/>
      <c r="G260" s="130">
        <v>116613120210</v>
      </c>
      <c r="H260" s="121"/>
      <c r="I260" s="121">
        <f t="shared" si="40"/>
        <v>0</v>
      </c>
      <c r="J260" s="121"/>
      <c r="K260" s="121">
        <f t="shared" si="32"/>
        <v>0</v>
      </c>
      <c r="L260" s="121"/>
      <c r="M260" s="121">
        <f t="shared" si="41"/>
        <v>6054246</v>
      </c>
      <c r="N260" s="121"/>
      <c r="O260" s="121">
        <f t="shared" si="33"/>
        <v>7982806074</v>
      </c>
      <c r="P260" s="121"/>
      <c r="Q260" s="121">
        <v>76153968</v>
      </c>
      <c r="R260" s="121"/>
      <c r="S260" s="121">
        <v>1313</v>
      </c>
      <c r="T260" s="121"/>
      <c r="U260" s="121">
        <v>114617778391</v>
      </c>
      <c r="V260" s="121"/>
      <c r="W260" s="3">
        <v>99395218537</v>
      </c>
      <c r="X260" s="218"/>
      <c r="Y260" s="122">
        <f>W260/درآمدها!$J$6</f>
        <v>5.2117403598033012E-3</v>
      </c>
      <c r="AC260" s="177" t="s">
        <v>99</v>
      </c>
      <c r="AD260" s="177">
        <v>40761929</v>
      </c>
      <c r="AE260" s="177">
        <v>78906775908</v>
      </c>
      <c r="AF260" s="177">
        <v>60414418726</v>
      </c>
      <c r="AG260" s="30">
        <f t="shared" si="34"/>
        <v>78906775908</v>
      </c>
      <c r="AH260" s="30">
        <f t="shared" si="35"/>
        <v>60414418726</v>
      </c>
      <c r="AI260" s="176">
        <f t="shared" si="36"/>
        <v>0</v>
      </c>
      <c r="AJ260" s="176">
        <f t="shared" si="37"/>
        <v>0</v>
      </c>
    </row>
    <row r="261" spans="1:36" s="30" customFormat="1">
      <c r="A261" s="24" t="s">
        <v>112</v>
      </c>
      <c r="B261" s="24"/>
      <c r="C261" s="129">
        <v>13132620</v>
      </c>
      <c r="D261" s="129"/>
      <c r="E261" s="129">
        <v>64844546762</v>
      </c>
      <c r="F261" s="129"/>
      <c r="G261" s="130">
        <v>79893423177</v>
      </c>
      <c r="H261" s="121"/>
      <c r="I261" s="121">
        <f t="shared" si="40"/>
        <v>0</v>
      </c>
      <c r="J261" s="121"/>
      <c r="K261" s="121">
        <f t="shared" si="32"/>
        <v>0</v>
      </c>
      <c r="L261" s="121"/>
      <c r="M261" s="121">
        <f t="shared" si="41"/>
        <v>1105690</v>
      </c>
      <c r="N261" s="121"/>
      <c r="O261" s="121">
        <f t="shared" si="33"/>
        <v>5772848242</v>
      </c>
      <c r="P261" s="121"/>
      <c r="Q261" s="121">
        <v>12026930</v>
      </c>
      <c r="R261" s="121"/>
      <c r="S261" s="121">
        <v>4850</v>
      </c>
      <c r="T261" s="121"/>
      <c r="U261" s="121">
        <v>59385014170</v>
      </c>
      <c r="V261" s="121"/>
      <c r="W261" s="3">
        <v>57983543371</v>
      </c>
      <c r="X261" s="218"/>
      <c r="Y261" s="122">
        <f>W261/درآمدها!$J$6</f>
        <v>3.0403391394381138E-3</v>
      </c>
      <c r="AC261" s="177" t="s">
        <v>306</v>
      </c>
      <c r="AD261" s="177">
        <v>13516197</v>
      </c>
      <c r="AE261" s="177">
        <v>46985100538</v>
      </c>
      <c r="AF261" s="177">
        <v>40643221280</v>
      </c>
      <c r="AG261" s="30">
        <f t="shared" si="34"/>
        <v>46985100538</v>
      </c>
      <c r="AH261" s="30">
        <f t="shared" si="35"/>
        <v>40643221280</v>
      </c>
      <c r="AI261" s="176">
        <f t="shared" si="36"/>
        <v>0</v>
      </c>
      <c r="AJ261" s="176">
        <f t="shared" si="37"/>
        <v>0</v>
      </c>
    </row>
    <row r="262" spans="1:36" s="30" customFormat="1">
      <c r="A262" s="219" t="s">
        <v>286</v>
      </c>
      <c r="B262" s="24"/>
      <c r="C262" s="129">
        <v>901750</v>
      </c>
      <c r="D262" s="129"/>
      <c r="E262" s="129">
        <v>57300251971</v>
      </c>
      <c r="F262" s="129"/>
      <c r="G262" s="130">
        <v>55082832904</v>
      </c>
      <c r="H262" s="121"/>
      <c r="I262" s="121">
        <f t="shared" si="40"/>
        <v>0</v>
      </c>
      <c r="J262" s="121"/>
      <c r="K262" s="121">
        <f t="shared" si="32"/>
        <v>0</v>
      </c>
      <c r="L262" s="121"/>
      <c r="M262" s="121">
        <f t="shared" si="41"/>
        <v>29053</v>
      </c>
      <c r="N262" s="121"/>
      <c r="O262" s="121">
        <f t="shared" si="33"/>
        <v>1628554312</v>
      </c>
      <c r="P262" s="121"/>
      <c r="Q262" s="121">
        <v>872697</v>
      </c>
      <c r="R262" s="121"/>
      <c r="S262" s="121">
        <v>53960</v>
      </c>
      <c r="T262" s="121"/>
      <c r="U262" s="121">
        <v>55454125861</v>
      </c>
      <c r="V262" s="121"/>
      <c r="W262" s="3">
        <v>46810540281</v>
      </c>
      <c r="X262" s="218"/>
      <c r="Y262" s="122">
        <f>W262/درآمدها!$J$6</f>
        <v>2.454488109565047E-3</v>
      </c>
      <c r="AC262" s="177" t="s">
        <v>226</v>
      </c>
      <c r="AD262" s="177">
        <v>1509609</v>
      </c>
      <c r="AE262" s="177">
        <v>34429396995</v>
      </c>
      <c r="AF262" s="177">
        <v>28211784340.999996</v>
      </c>
      <c r="AG262" s="30">
        <f t="shared" si="34"/>
        <v>34429396995</v>
      </c>
      <c r="AH262" s="30">
        <f t="shared" si="35"/>
        <v>28211784341</v>
      </c>
      <c r="AI262" s="176">
        <f t="shared" si="36"/>
        <v>0</v>
      </c>
      <c r="AJ262" s="176">
        <f t="shared" si="37"/>
        <v>0</v>
      </c>
    </row>
    <row r="263" spans="1:36" s="30" customFormat="1">
      <c r="A263" s="24" t="s">
        <v>264</v>
      </c>
      <c r="B263" s="24"/>
      <c r="C263" s="129">
        <v>15737000</v>
      </c>
      <c r="D263" s="129"/>
      <c r="E263" s="129">
        <v>39974633281</v>
      </c>
      <c r="F263" s="129"/>
      <c r="G263" s="130">
        <v>46883164459</v>
      </c>
      <c r="H263" s="121"/>
      <c r="I263" s="121">
        <f t="shared" si="40"/>
        <v>0</v>
      </c>
      <c r="J263" s="121"/>
      <c r="K263" s="121">
        <f t="shared" si="32"/>
        <v>0</v>
      </c>
      <c r="L263" s="121"/>
      <c r="M263" s="121">
        <f t="shared" si="41"/>
        <v>1712445</v>
      </c>
      <c r="N263" s="121"/>
      <c r="O263" s="121">
        <f t="shared" si="33"/>
        <v>4552329454</v>
      </c>
      <c r="P263" s="121"/>
      <c r="Q263" s="121">
        <v>14024555</v>
      </c>
      <c r="R263" s="121"/>
      <c r="S263" s="121">
        <v>2735</v>
      </c>
      <c r="T263" s="121"/>
      <c r="U263" s="121">
        <v>35624734260</v>
      </c>
      <c r="V263" s="121"/>
      <c r="W263" s="3">
        <v>38128932839</v>
      </c>
      <c r="X263" s="218"/>
      <c r="Y263" s="122">
        <f>W263/درآمدها!$J$6</f>
        <v>1.9992722092489054E-3</v>
      </c>
      <c r="AC263" s="177" t="s">
        <v>498</v>
      </c>
      <c r="AD263" s="177">
        <v>875262</v>
      </c>
      <c r="AE263" s="177">
        <v>26770581635</v>
      </c>
      <c r="AF263" s="177">
        <v>35237194742</v>
      </c>
      <c r="AG263" s="30">
        <f t="shared" si="34"/>
        <v>26770581635</v>
      </c>
      <c r="AH263" s="30">
        <f t="shared" si="35"/>
        <v>35237194742</v>
      </c>
      <c r="AI263" s="176">
        <f t="shared" si="36"/>
        <v>0</v>
      </c>
      <c r="AJ263" s="176">
        <f t="shared" si="37"/>
        <v>0</v>
      </c>
    </row>
    <row r="264" spans="1:36" s="30" customFormat="1">
      <c r="A264" s="219" t="s">
        <v>181</v>
      </c>
      <c r="B264" s="24"/>
      <c r="C264" s="129">
        <v>220668</v>
      </c>
      <c r="D264" s="129"/>
      <c r="E264" s="129">
        <v>12736703662</v>
      </c>
      <c r="F264" s="129"/>
      <c r="G264" s="130">
        <v>19943758912</v>
      </c>
      <c r="H264" s="121"/>
      <c r="I264" s="121">
        <f t="shared" si="40"/>
        <v>0</v>
      </c>
      <c r="J264" s="121"/>
      <c r="K264" s="121">
        <f t="shared" si="32"/>
        <v>0</v>
      </c>
      <c r="L264" s="121"/>
      <c r="M264" s="121">
        <f t="shared" si="41"/>
        <v>138290</v>
      </c>
      <c r="N264" s="121"/>
      <c r="O264" s="121">
        <f t="shared" si="33"/>
        <v>12151897996</v>
      </c>
      <c r="P264" s="121"/>
      <c r="Q264" s="121">
        <v>82378</v>
      </c>
      <c r="R264" s="121"/>
      <c r="S264" s="121">
        <v>85400</v>
      </c>
      <c r="T264" s="121"/>
      <c r="U264" s="121">
        <v>4754763600</v>
      </c>
      <c r="V264" s="121"/>
      <c r="W264" s="3">
        <v>6993222470</v>
      </c>
      <c r="X264" s="218"/>
      <c r="Y264" s="122">
        <f>W264/درآمدها!$J$6</f>
        <v>3.6668624837737983E-4</v>
      </c>
      <c r="AC264" s="177" t="s">
        <v>135</v>
      </c>
      <c r="AD264" s="177">
        <v>23380081</v>
      </c>
      <c r="AE264" s="177">
        <v>115397462117</v>
      </c>
      <c r="AF264" s="177">
        <v>138980997721</v>
      </c>
      <c r="AG264" s="30">
        <f t="shared" si="34"/>
        <v>115397462117</v>
      </c>
      <c r="AH264" s="30">
        <f t="shared" si="35"/>
        <v>138980997721</v>
      </c>
      <c r="AI264" s="176">
        <f t="shared" si="36"/>
        <v>0</v>
      </c>
      <c r="AJ264" s="176">
        <f t="shared" si="37"/>
        <v>0</v>
      </c>
    </row>
    <row r="265" spans="1:36" s="30" customFormat="1">
      <c r="A265" s="24" t="s">
        <v>176</v>
      </c>
      <c r="B265" s="24"/>
      <c r="C265" s="129">
        <v>7071832</v>
      </c>
      <c r="D265" s="129"/>
      <c r="E265" s="129">
        <v>51370506860</v>
      </c>
      <c r="F265" s="129"/>
      <c r="G265" s="130">
        <v>46677570546</v>
      </c>
      <c r="H265" s="121"/>
      <c r="I265" s="121">
        <f t="shared" si="40"/>
        <v>0</v>
      </c>
      <c r="J265" s="121"/>
      <c r="K265" s="121">
        <f t="shared" si="32"/>
        <v>0</v>
      </c>
      <c r="L265" s="121"/>
      <c r="M265" s="121">
        <f t="shared" si="41"/>
        <v>864644</v>
      </c>
      <c r="N265" s="121"/>
      <c r="O265" s="121">
        <f t="shared" si="33"/>
        <v>5428671641</v>
      </c>
      <c r="P265" s="121"/>
      <c r="Q265" s="121">
        <v>6207188</v>
      </c>
      <c r="R265" s="121"/>
      <c r="S265" s="121">
        <v>6360</v>
      </c>
      <c r="T265" s="121"/>
      <c r="U265" s="121">
        <v>45089644908</v>
      </c>
      <c r="V265" s="121"/>
      <c r="W265" s="3">
        <v>39242823276</v>
      </c>
      <c r="X265" s="218"/>
      <c r="Y265" s="122">
        <f>W265/درآمدها!$J$6</f>
        <v>2.0576785172419887E-3</v>
      </c>
      <c r="AC265" s="177" t="s">
        <v>137</v>
      </c>
      <c r="AD265" s="177">
        <v>6824201</v>
      </c>
      <c r="AE265" s="177">
        <v>70792430936</v>
      </c>
      <c r="AF265" s="177">
        <v>57524902598</v>
      </c>
      <c r="AG265" s="30">
        <f t="shared" si="34"/>
        <v>70792430936</v>
      </c>
      <c r="AH265" s="30">
        <f t="shared" si="35"/>
        <v>57524902598</v>
      </c>
      <c r="AI265" s="176">
        <f t="shared" si="36"/>
        <v>0</v>
      </c>
      <c r="AJ265" s="176">
        <f t="shared" si="37"/>
        <v>0</v>
      </c>
    </row>
    <row r="266" spans="1:36" s="30" customFormat="1">
      <c r="A266" s="219" t="s">
        <v>221</v>
      </c>
      <c r="B266" s="24"/>
      <c r="C266" s="129">
        <v>13647339</v>
      </c>
      <c r="D266" s="129"/>
      <c r="E266" s="129">
        <v>53743050387</v>
      </c>
      <c r="F266" s="129"/>
      <c r="G266" s="130">
        <v>64832570319</v>
      </c>
      <c r="H266" s="121"/>
      <c r="I266" s="121">
        <f t="shared" si="40"/>
        <v>0</v>
      </c>
      <c r="J266" s="121"/>
      <c r="K266" s="121">
        <f t="shared" si="32"/>
        <v>0</v>
      </c>
      <c r="L266" s="121"/>
      <c r="M266" s="121">
        <f t="shared" si="41"/>
        <v>1121875</v>
      </c>
      <c r="N266" s="121"/>
      <c r="O266" s="121">
        <f t="shared" si="33"/>
        <v>4619564183</v>
      </c>
      <c r="P266" s="121"/>
      <c r="Q266" s="121">
        <v>12525464</v>
      </c>
      <c r="R266" s="121"/>
      <c r="S266" s="121">
        <v>3810</v>
      </c>
      <c r="T266" s="121"/>
      <c r="U266" s="121">
        <v>49325120661</v>
      </c>
      <c r="V266" s="121"/>
      <c r="W266" s="3">
        <v>47438071836</v>
      </c>
      <c r="X266" s="218"/>
      <c r="Y266" s="122">
        <f>W266/درآمدها!$J$6</f>
        <v>2.4873924240822105E-3</v>
      </c>
      <c r="AC266" s="177" t="s">
        <v>447</v>
      </c>
      <c r="AD266" s="177">
        <v>9199528</v>
      </c>
      <c r="AE266" s="177">
        <v>53726043137</v>
      </c>
      <c r="AF266" s="177">
        <v>42962227222</v>
      </c>
      <c r="AG266" s="30">
        <f t="shared" si="34"/>
        <v>53726043137</v>
      </c>
      <c r="AH266" s="30">
        <f t="shared" si="35"/>
        <v>42962227222</v>
      </c>
      <c r="AI266" s="176">
        <f t="shared" si="36"/>
        <v>0</v>
      </c>
      <c r="AJ266" s="176">
        <f t="shared" si="37"/>
        <v>0</v>
      </c>
    </row>
    <row r="267" spans="1:36" s="30" customFormat="1">
      <c r="A267" s="219" t="s">
        <v>164</v>
      </c>
      <c r="B267" s="24"/>
      <c r="C267" s="129">
        <v>15894832</v>
      </c>
      <c r="D267" s="129"/>
      <c r="E267" s="129">
        <v>58448793156</v>
      </c>
      <c r="F267" s="129"/>
      <c r="G267" s="130">
        <v>63864641827</v>
      </c>
      <c r="H267" s="121"/>
      <c r="I267" s="121">
        <f t="shared" si="40"/>
        <v>0</v>
      </c>
      <c r="J267" s="121"/>
      <c r="K267" s="121">
        <f t="shared" ref="K267:K330" si="42">IFERROR(VLOOKUP(A267,$AC$347:$AE$378,3,0),0)</f>
        <v>0</v>
      </c>
      <c r="L267" s="121"/>
      <c r="M267" s="121">
        <f t="shared" si="41"/>
        <v>1106484</v>
      </c>
      <c r="N267" s="121"/>
      <c r="O267" s="121">
        <f t="shared" ref="O267:O330" si="43">IFERROR(VLOOKUP(A267,$AF$347:$AH$658,3,0),0)</f>
        <v>3791903588</v>
      </c>
      <c r="P267" s="121"/>
      <c r="Q267" s="121">
        <v>14788348</v>
      </c>
      <c r="R267" s="121"/>
      <c r="S267" s="121">
        <v>3201</v>
      </c>
      <c r="T267" s="121"/>
      <c r="U267" s="121">
        <v>54380008129</v>
      </c>
      <c r="V267" s="121"/>
      <c r="W267" s="3">
        <v>47055843813</v>
      </c>
      <c r="X267" s="218"/>
      <c r="Y267" s="122">
        <f>W267/درآمدها!$J$6</f>
        <v>2.4673504819904451E-3</v>
      </c>
      <c r="AC267" s="177" t="s">
        <v>83</v>
      </c>
      <c r="AD267" s="177">
        <v>44093976</v>
      </c>
      <c r="AE267" s="177">
        <v>158183758956</v>
      </c>
      <c r="AF267" s="177">
        <v>175326467373</v>
      </c>
      <c r="AG267" s="30">
        <f t="shared" ref="AG267:AG330" si="44">VLOOKUP(AC267,$A$11:$Y$344,21,0)</f>
        <v>158183758956</v>
      </c>
      <c r="AH267" s="30">
        <f t="shared" ref="AH267:AH330" si="45">VLOOKUP(AC267,$A$11:$Y$344,23,0)</f>
        <v>175326467373</v>
      </c>
      <c r="AI267" s="176">
        <f t="shared" si="36"/>
        <v>0</v>
      </c>
      <c r="AJ267" s="176">
        <f t="shared" si="37"/>
        <v>0</v>
      </c>
    </row>
    <row r="268" spans="1:36" s="30" customFormat="1">
      <c r="A268" s="219" t="s">
        <v>163</v>
      </c>
      <c r="B268" s="24"/>
      <c r="C268" s="129">
        <v>38083156</v>
      </c>
      <c r="D268" s="129"/>
      <c r="E268" s="129">
        <v>95584228344</v>
      </c>
      <c r="F268" s="129"/>
      <c r="G268" s="130">
        <v>62652608827</v>
      </c>
      <c r="H268" s="121"/>
      <c r="I268" s="121">
        <f t="shared" si="40"/>
        <v>0</v>
      </c>
      <c r="J268" s="121"/>
      <c r="K268" s="121">
        <f t="shared" si="42"/>
        <v>0</v>
      </c>
      <c r="L268" s="121"/>
      <c r="M268" s="121">
        <f t="shared" si="41"/>
        <v>4943314</v>
      </c>
      <c r="N268" s="121"/>
      <c r="O268" s="121">
        <f t="shared" si="43"/>
        <v>7278318191</v>
      </c>
      <c r="P268" s="121"/>
      <c r="Q268" s="121">
        <v>33139842</v>
      </c>
      <c r="R268" s="121"/>
      <c r="S268" s="121">
        <v>1450</v>
      </c>
      <c r="T268" s="121"/>
      <c r="U268" s="121">
        <v>83177093439</v>
      </c>
      <c r="V268" s="121"/>
      <c r="W268" s="3">
        <v>47766856916</v>
      </c>
      <c r="X268" s="218"/>
      <c r="Y268" s="122">
        <f>W268/درآمدها!$J$6</f>
        <v>2.504632111225705E-3</v>
      </c>
      <c r="AC268" s="177" t="s">
        <v>495</v>
      </c>
      <c r="AD268" s="177">
        <v>5492997</v>
      </c>
      <c r="AE268" s="177">
        <v>52533728446</v>
      </c>
      <c r="AF268" s="177">
        <v>42590446611</v>
      </c>
      <c r="AG268" s="30">
        <f t="shared" si="44"/>
        <v>52533728446</v>
      </c>
      <c r="AH268" s="30">
        <f t="shared" si="45"/>
        <v>42590446611</v>
      </c>
      <c r="AI268" s="176">
        <f t="shared" ref="AI268:AI331" si="46">AG268-AE268</f>
        <v>0</v>
      </c>
      <c r="AJ268" s="176">
        <f t="shared" ref="AJ268:AJ331" si="47">AH268-AF268</f>
        <v>0</v>
      </c>
    </row>
    <row r="269" spans="1:36" s="30" customFormat="1">
      <c r="A269" s="24" t="s">
        <v>159</v>
      </c>
      <c r="B269" s="24"/>
      <c r="C269" s="129">
        <v>10841953</v>
      </c>
      <c r="D269" s="129"/>
      <c r="E269" s="129">
        <v>51251301731</v>
      </c>
      <c r="F269" s="129"/>
      <c r="G269" s="130">
        <v>96996990420</v>
      </c>
      <c r="H269" s="121"/>
      <c r="I269" s="121">
        <f t="shared" si="40"/>
        <v>0</v>
      </c>
      <c r="J269" s="121"/>
      <c r="K269" s="121">
        <f t="shared" si="42"/>
        <v>0</v>
      </c>
      <c r="L269" s="121"/>
      <c r="M269" s="121">
        <f t="shared" si="41"/>
        <v>3339895</v>
      </c>
      <c r="N269" s="121"/>
      <c r="O269" s="121">
        <f t="shared" si="43"/>
        <v>29952456692</v>
      </c>
      <c r="P269" s="121"/>
      <c r="Q269" s="121">
        <v>7502058</v>
      </c>
      <c r="R269" s="121"/>
      <c r="S269" s="121">
        <v>8770</v>
      </c>
      <c r="T269" s="121"/>
      <c r="U269" s="121">
        <v>35463189902</v>
      </c>
      <c r="V269" s="121"/>
      <c r="W269" s="3">
        <v>65401580024</v>
      </c>
      <c r="X269" s="218"/>
      <c r="Y269" s="122">
        <f>W269/درآمدها!$J$6</f>
        <v>3.4293003146736081E-3</v>
      </c>
      <c r="AC269" s="177" t="s">
        <v>108</v>
      </c>
      <c r="AD269" s="177">
        <v>3013230</v>
      </c>
      <c r="AE269" s="177">
        <v>62492726102</v>
      </c>
      <c r="AF269" s="177">
        <v>62062642556</v>
      </c>
      <c r="AG269" s="30">
        <f t="shared" si="44"/>
        <v>62492726102</v>
      </c>
      <c r="AH269" s="30">
        <f t="shared" si="45"/>
        <v>62062642556</v>
      </c>
      <c r="AI269" s="176">
        <f t="shared" si="46"/>
        <v>0</v>
      </c>
      <c r="AJ269" s="176">
        <f t="shared" si="47"/>
        <v>0</v>
      </c>
    </row>
    <row r="270" spans="1:36" s="30" customFormat="1">
      <c r="A270" s="219" t="s">
        <v>155</v>
      </c>
      <c r="B270" s="24"/>
      <c r="C270" s="129">
        <v>7984877</v>
      </c>
      <c r="D270" s="129"/>
      <c r="E270" s="129">
        <v>79385705702</v>
      </c>
      <c r="F270" s="129"/>
      <c r="G270" s="130">
        <v>73420644585</v>
      </c>
      <c r="H270" s="121"/>
      <c r="I270" s="121">
        <f t="shared" si="40"/>
        <v>0</v>
      </c>
      <c r="J270" s="121"/>
      <c r="K270" s="121">
        <f t="shared" si="42"/>
        <v>0</v>
      </c>
      <c r="L270" s="121"/>
      <c r="M270" s="121">
        <f t="shared" si="41"/>
        <v>0</v>
      </c>
      <c r="N270" s="121"/>
      <c r="O270" s="121">
        <f t="shared" si="43"/>
        <v>0</v>
      </c>
      <c r="P270" s="121"/>
      <c r="Q270" s="121">
        <v>7984877</v>
      </c>
      <c r="R270" s="121"/>
      <c r="S270" s="121">
        <v>9250</v>
      </c>
      <c r="T270" s="121"/>
      <c r="U270" s="121">
        <v>79385705702</v>
      </c>
      <c r="V270" s="121"/>
      <c r="W270" s="3">
        <v>73420644585</v>
      </c>
      <c r="X270" s="218"/>
      <c r="Y270" s="122">
        <f>W270/درآمدها!$J$6</f>
        <v>3.8497760984747618E-3</v>
      </c>
      <c r="AC270" s="177" t="s">
        <v>125</v>
      </c>
      <c r="AD270" s="177">
        <v>34054560</v>
      </c>
      <c r="AE270" s="177">
        <v>86524891103</v>
      </c>
      <c r="AF270" s="177">
        <v>48509823385</v>
      </c>
      <c r="AG270" s="30">
        <f t="shared" si="44"/>
        <v>86524891103</v>
      </c>
      <c r="AH270" s="30">
        <f t="shared" si="45"/>
        <v>48509823385</v>
      </c>
      <c r="AI270" s="176">
        <f t="shared" si="46"/>
        <v>0</v>
      </c>
      <c r="AJ270" s="176">
        <f t="shared" si="47"/>
        <v>0</v>
      </c>
    </row>
    <row r="271" spans="1:36" s="30" customFormat="1">
      <c r="A271" s="219" t="s">
        <v>154</v>
      </c>
      <c r="B271" s="24"/>
      <c r="C271" s="129">
        <v>300341</v>
      </c>
      <c r="D271" s="129"/>
      <c r="E271" s="129">
        <v>16559382634</v>
      </c>
      <c r="F271" s="129"/>
      <c r="G271" s="130">
        <v>29156780815</v>
      </c>
      <c r="H271" s="121"/>
      <c r="I271" s="121">
        <f t="shared" si="40"/>
        <v>0</v>
      </c>
      <c r="J271" s="121"/>
      <c r="K271" s="121">
        <f t="shared" si="42"/>
        <v>0</v>
      </c>
      <c r="L271" s="121"/>
      <c r="M271" s="121">
        <f t="shared" si="41"/>
        <v>33225</v>
      </c>
      <c r="N271" s="121"/>
      <c r="O271" s="121">
        <f t="shared" si="43"/>
        <v>3332235328</v>
      </c>
      <c r="P271" s="121"/>
      <c r="Q271" s="121">
        <v>267116</v>
      </c>
      <c r="R271" s="121"/>
      <c r="S271" s="121">
        <v>100990</v>
      </c>
      <c r="T271" s="121"/>
      <c r="U271" s="121">
        <v>14727513231</v>
      </c>
      <c r="V271" s="121"/>
      <c r="W271" s="3">
        <v>26815537376</v>
      </c>
      <c r="X271" s="218"/>
      <c r="Y271" s="122">
        <f>W271/درآمدها!$J$6</f>
        <v>1.4060597729888677E-3</v>
      </c>
      <c r="AC271" s="177" t="s">
        <v>307</v>
      </c>
      <c r="AD271" s="177">
        <v>5017154</v>
      </c>
      <c r="AE271" s="177">
        <v>60583604358</v>
      </c>
      <c r="AF271" s="177">
        <v>44835844388</v>
      </c>
      <c r="AG271" s="30">
        <f t="shared" si="44"/>
        <v>60583604358</v>
      </c>
      <c r="AH271" s="30">
        <f t="shared" si="45"/>
        <v>44835844388</v>
      </c>
      <c r="AI271" s="176">
        <f t="shared" si="46"/>
        <v>0</v>
      </c>
      <c r="AJ271" s="176">
        <f t="shared" si="47"/>
        <v>0</v>
      </c>
    </row>
    <row r="272" spans="1:36" s="30" customFormat="1">
      <c r="A272" s="24" t="s">
        <v>343</v>
      </c>
      <c r="B272" s="24"/>
      <c r="C272" s="129">
        <v>10742089</v>
      </c>
      <c r="D272" s="129"/>
      <c r="E272" s="129">
        <v>20871041084</v>
      </c>
      <c r="F272" s="129"/>
      <c r="G272" s="130">
        <v>27645791376</v>
      </c>
      <c r="H272" s="121"/>
      <c r="I272" s="121">
        <f t="shared" si="40"/>
        <v>0</v>
      </c>
      <c r="J272" s="121"/>
      <c r="K272" s="121">
        <f t="shared" si="42"/>
        <v>0</v>
      </c>
      <c r="L272" s="121"/>
      <c r="M272" s="121">
        <f t="shared" si="41"/>
        <v>611396</v>
      </c>
      <c r="N272" s="121"/>
      <c r="O272" s="121">
        <f t="shared" si="43"/>
        <v>1585301386</v>
      </c>
      <c r="P272" s="121"/>
      <c r="Q272" s="121">
        <v>10130693</v>
      </c>
      <c r="R272" s="121"/>
      <c r="S272" s="121">
        <v>2318</v>
      </c>
      <c r="T272" s="121"/>
      <c r="U272" s="121">
        <v>19683146344</v>
      </c>
      <c r="V272" s="121"/>
      <c r="W272" s="3">
        <v>23343222847</v>
      </c>
      <c r="X272" s="218"/>
      <c r="Y272" s="122">
        <f>W272/درآمدها!$J$6</f>
        <v>1.2239906348644404E-3</v>
      </c>
      <c r="AC272" s="177" t="s">
        <v>148</v>
      </c>
      <c r="AD272" s="177">
        <v>1192161</v>
      </c>
      <c r="AE272" s="177">
        <v>7639047771</v>
      </c>
      <c r="AF272" s="177">
        <v>4427412714</v>
      </c>
      <c r="AG272" s="30">
        <f t="shared" si="44"/>
        <v>7639047771</v>
      </c>
      <c r="AH272" s="30">
        <f t="shared" si="45"/>
        <v>4427412714</v>
      </c>
      <c r="AI272" s="176">
        <f t="shared" si="46"/>
        <v>0</v>
      </c>
      <c r="AJ272" s="176">
        <f t="shared" si="47"/>
        <v>0</v>
      </c>
    </row>
    <row r="273" spans="1:36" s="30" customFormat="1">
      <c r="A273" s="219" t="s">
        <v>301</v>
      </c>
      <c r="B273" s="24"/>
      <c r="C273" s="129">
        <v>2524725</v>
      </c>
      <c r="D273" s="129"/>
      <c r="E273" s="129">
        <v>22698140463</v>
      </c>
      <c r="F273" s="129"/>
      <c r="G273" s="130">
        <v>25523678356</v>
      </c>
      <c r="H273" s="121"/>
      <c r="I273" s="121">
        <f t="shared" si="40"/>
        <v>0</v>
      </c>
      <c r="J273" s="121"/>
      <c r="K273" s="121">
        <f t="shared" si="42"/>
        <v>0</v>
      </c>
      <c r="L273" s="121"/>
      <c r="M273" s="121">
        <f t="shared" si="41"/>
        <v>1570647</v>
      </c>
      <c r="N273" s="121"/>
      <c r="O273" s="121">
        <f t="shared" si="43"/>
        <v>16017286941</v>
      </c>
      <c r="P273" s="121"/>
      <c r="Q273" s="121">
        <v>954078</v>
      </c>
      <c r="R273" s="121"/>
      <c r="S273" s="121">
        <v>10420</v>
      </c>
      <c r="T273" s="121"/>
      <c r="U273" s="121">
        <v>8577487234</v>
      </c>
      <c r="V273" s="121"/>
      <c r="W273" s="3">
        <v>9882340883</v>
      </c>
      <c r="X273" s="218"/>
      <c r="Y273" s="122">
        <f>W273/درآمدها!$J$6</f>
        <v>5.1817577935192919E-4</v>
      </c>
      <c r="AC273" s="177" t="s">
        <v>241</v>
      </c>
      <c r="AD273" s="177">
        <v>9737650</v>
      </c>
      <c r="AE273" s="177">
        <v>88073133728</v>
      </c>
      <c r="AF273" s="177">
        <v>98733052026</v>
      </c>
      <c r="AG273" s="30">
        <f t="shared" si="44"/>
        <v>88073133728</v>
      </c>
      <c r="AH273" s="30">
        <f t="shared" si="45"/>
        <v>98733052026</v>
      </c>
      <c r="AI273" s="176">
        <f t="shared" si="46"/>
        <v>0</v>
      </c>
      <c r="AJ273" s="176">
        <f t="shared" si="47"/>
        <v>0</v>
      </c>
    </row>
    <row r="274" spans="1:36" s="30" customFormat="1">
      <c r="A274" s="24" t="s">
        <v>251</v>
      </c>
      <c r="B274" s="24"/>
      <c r="C274" s="129">
        <v>31237519</v>
      </c>
      <c r="D274" s="129"/>
      <c r="E274" s="129">
        <v>83175249624</v>
      </c>
      <c r="F274" s="129"/>
      <c r="G274" s="130">
        <v>74679232113</v>
      </c>
      <c r="H274" s="121"/>
      <c r="I274" s="121">
        <f t="shared" si="40"/>
        <v>0</v>
      </c>
      <c r="J274" s="121"/>
      <c r="K274" s="121">
        <f t="shared" si="42"/>
        <v>0</v>
      </c>
      <c r="L274" s="121"/>
      <c r="M274" s="121">
        <f t="shared" si="41"/>
        <v>7770447</v>
      </c>
      <c r="N274" s="121"/>
      <c r="O274" s="121">
        <f t="shared" si="43"/>
        <v>17022449183</v>
      </c>
      <c r="P274" s="121"/>
      <c r="Q274" s="121">
        <v>23467072</v>
      </c>
      <c r="R274" s="121"/>
      <c r="S274" s="121">
        <v>2197</v>
      </c>
      <c r="T274" s="121"/>
      <c r="U274" s="121">
        <v>62485102340</v>
      </c>
      <c r="V274" s="121"/>
      <c r="W274" s="3">
        <v>51250392103</v>
      </c>
      <c r="X274" s="218"/>
      <c r="Y274" s="122">
        <f>W274/درآمدها!$J$6</f>
        <v>2.6872895991422339E-3</v>
      </c>
      <c r="AC274" s="177" t="s">
        <v>275</v>
      </c>
      <c r="AD274" s="177">
        <v>23917129</v>
      </c>
      <c r="AE274" s="177">
        <v>95369491294</v>
      </c>
      <c r="AF274" s="177">
        <v>105322461829.00002</v>
      </c>
      <c r="AG274" s="30">
        <f t="shared" si="44"/>
        <v>95369491294</v>
      </c>
      <c r="AH274" s="30">
        <f t="shared" si="45"/>
        <v>105322461829</v>
      </c>
      <c r="AI274" s="176">
        <f t="shared" si="46"/>
        <v>0</v>
      </c>
      <c r="AJ274" s="176">
        <f t="shared" si="47"/>
        <v>0</v>
      </c>
    </row>
    <row r="275" spans="1:36" s="30" customFormat="1">
      <c r="A275" s="24" t="s">
        <v>149</v>
      </c>
      <c r="B275" s="24"/>
      <c r="C275" s="129">
        <v>26629187</v>
      </c>
      <c r="D275" s="129"/>
      <c r="E275" s="129">
        <v>30383192931</v>
      </c>
      <c r="F275" s="129"/>
      <c r="G275" s="130">
        <v>31685479778</v>
      </c>
      <c r="H275" s="121"/>
      <c r="I275" s="121">
        <f t="shared" si="40"/>
        <v>0</v>
      </c>
      <c r="J275" s="121"/>
      <c r="K275" s="121">
        <f t="shared" si="42"/>
        <v>0</v>
      </c>
      <c r="L275" s="121"/>
      <c r="M275" s="121">
        <f t="shared" si="41"/>
        <v>3131667</v>
      </c>
      <c r="N275" s="121"/>
      <c r="O275" s="121">
        <f t="shared" si="43"/>
        <v>3558450175</v>
      </c>
      <c r="P275" s="121"/>
      <c r="Q275" s="121">
        <v>23497520</v>
      </c>
      <c r="R275" s="121"/>
      <c r="S275" s="121">
        <v>1143</v>
      </c>
      <c r="T275" s="121"/>
      <c r="U275" s="121">
        <v>26810044314</v>
      </c>
      <c r="V275" s="121"/>
      <c r="W275" s="3">
        <v>26697862257</v>
      </c>
      <c r="X275" s="218"/>
      <c r="Y275" s="122">
        <f>W275/درآمدها!$J$6</f>
        <v>1.3998895348620844E-3</v>
      </c>
      <c r="AC275" s="177" t="s">
        <v>308</v>
      </c>
      <c r="AD275" s="177">
        <v>2886995</v>
      </c>
      <c r="AE275" s="177">
        <v>46097428954</v>
      </c>
      <c r="AF275" s="177">
        <v>51742807359</v>
      </c>
      <c r="AG275" s="30">
        <f t="shared" si="44"/>
        <v>46097428954</v>
      </c>
      <c r="AH275" s="30">
        <f t="shared" si="45"/>
        <v>51742807359</v>
      </c>
      <c r="AI275" s="176">
        <f t="shared" si="46"/>
        <v>0</v>
      </c>
      <c r="AJ275" s="176">
        <f t="shared" si="47"/>
        <v>0</v>
      </c>
    </row>
    <row r="276" spans="1:36" s="30" customFormat="1">
      <c r="A276" s="219" t="s">
        <v>365</v>
      </c>
      <c r="B276" s="24"/>
      <c r="C276" s="129">
        <v>17715045</v>
      </c>
      <c r="D276" s="129"/>
      <c r="E276" s="129">
        <v>143771875411</v>
      </c>
      <c r="F276" s="129"/>
      <c r="G276" s="130">
        <v>167115488180</v>
      </c>
      <c r="H276" s="121"/>
      <c r="I276" s="121">
        <f t="shared" si="40"/>
        <v>684742</v>
      </c>
      <c r="J276" s="121"/>
      <c r="K276" s="121">
        <f t="shared" si="42"/>
        <v>6736180479</v>
      </c>
      <c r="L276" s="121"/>
      <c r="M276" s="121">
        <f t="shared" si="41"/>
        <v>1039736</v>
      </c>
      <c r="N276" s="121"/>
      <c r="O276" s="121">
        <f t="shared" si="43"/>
        <v>10111641217</v>
      </c>
      <c r="P276" s="121"/>
      <c r="Q276" s="121">
        <v>17360051</v>
      </c>
      <c r="R276" s="121"/>
      <c r="S276" s="121">
        <v>9620</v>
      </c>
      <c r="T276" s="121"/>
      <c r="U276" s="121">
        <v>142003139828</v>
      </c>
      <c r="V276" s="121"/>
      <c r="W276" s="3">
        <v>166010018664</v>
      </c>
      <c r="X276" s="218"/>
      <c r="Y276" s="122">
        <f>W276/درآمدها!$J$6</f>
        <v>8.7046552856141247E-3</v>
      </c>
      <c r="AC276" s="177" t="s">
        <v>146</v>
      </c>
      <c r="AD276" s="177">
        <v>12192359</v>
      </c>
      <c r="AE276" s="177">
        <v>52603979093</v>
      </c>
      <c r="AF276" s="177">
        <v>45994695891.999992</v>
      </c>
      <c r="AG276" s="30">
        <f t="shared" si="44"/>
        <v>52603979093</v>
      </c>
      <c r="AH276" s="30">
        <f t="shared" si="45"/>
        <v>45994695892</v>
      </c>
      <c r="AI276" s="176">
        <f t="shared" si="46"/>
        <v>0</v>
      </c>
      <c r="AJ276" s="176">
        <f t="shared" si="47"/>
        <v>0</v>
      </c>
    </row>
    <row r="277" spans="1:36" s="30" customFormat="1">
      <c r="A277" s="24" t="s">
        <v>245</v>
      </c>
      <c r="B277" s="24"/>
      <c r="C277" s="129">
        <v>2268761</v>
      </c>
      <c r="D277" s="129"/>
      <c r="E277" s="129">
        <v>47878869621</v>
      </c>
      <c r="F277" s="129"/>
      <c r="G277" s="130">
        <v>63305200752</v>
      </c>
      <c r="H277" s="121"/>
      <c r="I277" s="121">
        <f t="shared" si="40"/>
        <v>0</v>
      </c>
      <c r="J277" s="121"/>
      <c r="K277" s="121">
        <f t="shared" si="42"/>
        <v>0</v>
      </c>
      <c r="L277" s="121"/>
      <c r="M277" s="121">
        <f t="shared" si="41"/>
        <v>235862</v>
      </c>
      <c r="N277" s="121"/>
      <c r="O277" s="121">
        <f t="shared" si="43"/>
        <v>6303501118</v>
      </c>
      <c r="P277" s="121"/>
      <c r="Q277" s="121">
        <v>2032899</v>
      </c>
      <c r="R277" s="121"/>
      <c r="S277" s="121">
        <v>26530</v>
      </c>
      <c r="T277" s="121"/>
      <c r="U277" s="121">
        <v>42901348432</v>
      </c>
      <c r="V277" s="121"/>
      <c r="W277" s="3">
        <v>53611910252</v>
      </c>
      <c r="X277" s="218"/>
      <c r="Y277" s="122">
        <f>W277/درآمدها!$J$6</f>
        <v>2.8111146646605492E-3</v>
      </c>
      <c r="AC277" s="177" t="s">
        <v>415</v>
      </c>
      <c r="AD277" s="177">
        <v>6594758</v>
      </c>
      <c r="AE277" s="177">
        <v>34306443611</v>
      </c>
      <c r="AF277" s="177">
        <v>43463092233</v>
      </c>
      <c r="AG277" s="30">
        <f t="shared" si="44"/>
        <v>34306443611</v>
      </c>
      <c r="AH277" s="30">
        <f t="shared" si="45"/>
        <v>43463092233</v>
      </c>
      <c r="AI277" s="176">
        <f t="shared" si="46"/>
        <v>0</v>
      </c>
      <c r="AJ277" s="176">
        <f t="shared" si="47"/>
        <v>0</v>
      </c>
    </row>
    <row r="278" spans="1:36" s="30" customFormat="1">
      <c r="A278" s="24" t="s">
        <v>196</v>
      </c>
      <c r="B278" s="24"/>
      <c r="C278" s="129">
        <v>8411523</v>
      </c>
      <c r="D278" s="129"/>
      <c r="E278" s="129">
        <v>73149225235</v>
      </c>
      <c r="F278" s="129"/>
      <c r="G278" s="130">
        <v>98832627861</v>
      </c>
      <c r="H278" s="121"/>
      <c r="I278" s="121">
        <f t="shared" ref="I278:I313" si="48">IFERROR(VLOOKUP(A278,$AC$347:$AE$378,2,0),0)</f>
        <v>0</v>
      </c>
      <c r="J278" s="121"/>
      <c r="K278" s="121">
        <f t="shared" si="42"/>
        <v>0</v>
      </c>
      <c r="L278" s="121"/>
      <c r="M278" s="121">
        <f t="shared" si="41"/>
        <v>1022732</v>
      </c>
      <c r="N278" s="121"/>
      <c r="O278" s="121">
        <f t="shared" si="43"/>
        <v>11690658067</v>
      </c>
      <c r="P278" s="121"/>
      <c r="Q278" s="121">
        <v>7388791</v>
      </c>
      <c r="R278" s="121"/>
      <c r="S278" s="121">
        <v>10990</v>
      </c>
      <c r="T278" s="121"/>
      <c r="U278" s="121">
        <v>64255229056</v>
      </c>
      <c r="V278" s="121"/>
      <c r="W278" s="3">
        <v>80719656356</v>
      </c>
      <c r="X278" s="218"/>
      <c r="Y278" s="122">
        <f>W278/درآمدها!$J$6</f>
        <v>4.232496261411367E-3</v>
      </c>
      <c r="AC278" s="177" t="s">
        <v>309</v>
      </c>
      <c r="AD278" s="177">
        <v>716840</v>
      </c>
      <c r="AE278" s="177">
        <v>27098110269</v>
      </c>
      <c r="AF278" s="177">
        <v>19994848948</v>
      </c>
      <c r="AG278" s="30">
        <f t="shared" si="44"/>
        <v>27098110269</v>
      </c>
      <c r="AH278" s="30">
        <f t="shared" si="45"/>
        <v>19994848948</v>
      </c>
      <c r="AI278" s="176">
        <f t="shared" si="46"/>
        <v>0</v>
      </c>
      <c r="AJ278" s="176">
        <f t="shared" si="47"/>
        <v>0</v>
      </c>
    </row>
    <row r="279" spans="1:36" s="30" customFormat="1">
      <c r="A279" s="219" t="s">
        <v>140</v>
      </c>
      <c r="B279" s="24"/>
      <c r="C279" s="129">
        <v>41387783</v>
      </c>
      <c r="D279" s="129"/>
      <c r="E279" s="129">
        <v>62740986946</v>
      </c>
      <c r="F279" s="129"/>
      <c r="G279" s="130">
        <v>52044030003</v>
      </c>
      <c r="H279" s="121"/>
      <c r="I279" s="121">
        <f t="shared" si="48"/>
        <v>0</v>
      </c>
      <c r="J279" s="121"/>
      <c r="K279" s="121">
        <f t="shared" si="42"/>
        <v>0</v>
      </c>
      <c r="L279" s="121"/>
      <c r="M279" s="121">
        <f t="shared" si="41"/>
        <v>0</v>
      </c>
      <c r="N279" s="121"/>
      <c r="O279" s="121">
        <f t="shared" si="43"/>
        <v>0</v>
      </c>
      <c r="P279" s="121"/>
      <c r="Q279" s="121">
        <v>38883237</v>
      </c>
      <c r="R279" s="121"/>
      <c r="S279" s="121">
        <v>1098</v>
      </c>
      <c r="T279" s="121"/>
      <c r="U279" s="121">
        <v>58944270222</v>
      </c>
      <c r="V279" s="121"/>
      <c r="W279" s="3">
        <v>42439766155</v>
      </c>
      <c r="X279" s="218"/>
      <c r="Y279" s="122">
        <f>W279/درآمدها!$J$6</f>
        <v>2.2253086756712673E-3</v>
      </c>
      <c r="AC279" s="177" t="s">
        <v>196</v>
      </c>
      <c r="AD279" s="177">
        <v>7388791</v>
      </c>
      <c r="AE279" s="177">
        <v>64255229056</v>
      </c>
      <c r="AF279" s="177">
        <v>80719656356</v>
      </c>
      <c r="AG279" s="30">
        <f t="shared" si="44"/>
        <v>64255229056</v>
      </c>
      <c r="AH279" s="30">
        <f t="shared" si="45"/>
        <v>80719656356</v>
      </c>
      <c r="AI279" s="176">
        <f t="shared" si="46"/>
        <v>0</v>
      </c>
      <c r="AJ279" s="176">
        <f t="shared" si="47"/>
        <v>0</v>
      </c>
    </row>
    <row r="280" spans="1:36" s="30" customFormat="1">
      <c r="A280" s="219" t="s">
        <v>132</v>
      </c>
      <c r="B280" s="24"/>
      <c r="C280" s="129">
        <v>2964478</v>
      </c>
      <c r="D280" s="129"/>
      <c r="E280" s="129">
        <v>70416080846</v>
      </c>
      <c r="F280" s="129"/>
      <c r="G280" s="130">
        <v>82334691608</v>
      </c>
      <c r="H280" s="121"/>
      <c r="I280" s="121">
        <f t="shared" si="48"/>
        <v>0</v>
      </c>
      <c r="J280" s="121"/>
      <c r="K280" s="121">
        <f t="shared" si="42"/>
        <v>0</v>
      </c>
      <c r="L280" s="121"/>
      <c r="M280" s="121">
        <f t="shared" si="41"/>
        <v>201697</v>
      </c>
      <c r="N280" s="121"/>
      <c r="O280" s="121">
        <f t="shared" si="43"/>
        <v>5391668777</v>
      </c>
      <c r="P280" s="121"/>
      <c r="Q280" s="121">
        <v>2762781</v>
      </c>
      <c r="R280" s="121"/>
      <c r="S280" s="121">
        <v>26140</v>
      </c>
      <c r="T280" s="121"/>
      <c r="U280" s="121">
        <v>65625115199</v>
      </c>
      <c r="V280" s="121"/>
      <c r="W280" s="3">
        <v>71789391727</v>
      </c>
      <c r="X280" s="218"/>
      <c r="Y280" s="122">
        <f>W280/درآمدها!$J$6</f>
        <v>3.7642421413868932E-3</v>
      </c>
      <c r="AC280" s="177" t="s">
        <v>490</v>
      </c>
      <c r="AD280" s="177">
        <v>2051290</v>
      </c>
      <c r="AE280" s="177">
        <v>125354626713</v>
      </c>
      <c r="AF280" s="177">
        <v>121937272508</v>
      </c>
      <c r="AG280" s="30">
        <f t="shared" si="44"/>
        <v>125354626713</v>
      </c>
      <c r="AH280" s="30">
        <f t="shared" si="45"/>
        <v>121937272508</v>
      </c>
      <c r="AI280" s="176">
        <f t="shared" si="46"/>
        <v>0</v>
      </c>
      <c r="AJ280" s="176">
        <f t="shared" si="47"/>
        <v>0</v>
      </c>
    </row>
    <row r="281" spans="1:36" s="30" customFormat="1">
      <c r="A281" s="219" t="s">
        <v>364</v>
      </c>
      <c r="B281" s="24"/>
      <c r="C281" s="129">
        <v>4693510</v>
      </c>
      <c r="D281" s="129"/>
      <c r="E281" s="129">
        <v>61348822832</v>
      </c>
      <c r="F281" s="129"/>
      <c r="G281" s="130">
        <v>66531222361</v>
      </c>
      <c r="H281" s="121"/>
      <c r="I281" s="121">
        <f t="shared" si="48"/>
        <v>0</v>
      </c>
      <c r="J281" s="121"/>
      <c r="K281" s="121">
        <f t="shared" si="42"/>
        <v>0</v>
      </c>
      <c r="L281" s="121"/>
      <c r="M281" s="121">
        <f t="shared" si="41"/>
        <v>567783</v>
      </c>
      <c r="N281" s="121"/>
      <c r="O281" s="121">
        <f t="shared" si="43"/>
        <v>7290550399</v>
      </c>
      <c r="P281" s="121"/>
      <c r="Q281" s="121">
        <v>4125727</v>
      </c>
      <c r="R281" s="121"/>
      <c r="S281" s="121">
        <v>12790</v>
      </c>
      <c r="T281" s="121"/>
      <c r="U281" s="121">
        <v>53927336850</v>
      </c>
      <c r="V281" s="121"/>
      <c r="W281" s="3">
        <v>52454078446</v>
      </c>
      <c r="X281" s="218"/>
      <c r="Y281" s="122">
        <f>W281/درآمدها!$J$6</f>
        <v>2.7504043121706267E-3</v>
      </c>
      <c r="AC281" s="177" t="s">
        <v>499</v>
      </c>
      <c r="AD281" s="177">
        <v>7816796</v>
      </c>
      <c r="AE281" s="177">
        <v>57089366222.999992</v>
      </c>
      <c r="AF281" s="177">
        <v>44989956313</v>
      </c>
      <c r="AG281" s="30">
        <f t="shared" si="44"/>
        <v>57089366223</v>
      </c>
      <c r="AH281" s="30">
        <f t="shared" si="45"/>
        <v>44989956313</v>
      </c>
      <c r="AI281" s="176">
        <f t="shared" si="46"/>
        <v>0</v>
      </c>
      <c r="AJ281" s="176">
        <f t="shared" si="47"/>
        <v>0</v>
      </c>
    </row>
    <row r="282" spans="1:36" s="30" customFormat="1">
      <c r="A282" s="219" t="s">
        <v>349</v>
      </c>
      <c r="B282" s="24"/>
      <c r="C282" s="129">
        <v>10448782</v>
      </c>
      <c r="D282" s="129"/>
      <c r="E282" s="129">
        <v>26116248574</v>
      </c>
      <c r="F282" s="129"/>
      <c r="G282" s="130">
        <v>29601843484</v>
      </c>
      <c r="H282" s="121"/>
      <c r="I282" s="121">
        <f t="shared" si="48"/>
        <v>0</v>
      </c>
      <c r="J282" s="121"/>
      <c r="K282" s="121">
        <f t="shared" si="42"/>
        <v>0</v>
      </c>
      <c r="L282" s="121"/>
      <c r="M282" s="121">
        <f t="shared" si="41"/>
        <v>836478</v>
      </c>
      <c r="N282" s="121"/>
      <c r="O282" s="121">
        <f t="shared" si="43"/>
        <v>2621292440</v>
      </c>
      <c r="P282" s="121"/>
      <c r="Q282" s="121">
        <v>9612304</v>
      </c>
      <c r="R282" s="121"/>
      <c r="S282" s="121">
        <v>3226</v>
      </c>
      <c r="T282" s="121"/>
      <c r="U282" s="121">
        <v>24025510402</v>
      </c>
      <c r="V282" s="121"/>
      <c r="W282" s="3">
        <v>30824787417</v>
      </c>
      <c r="X282" s="218"/>
      <c r="Y282" s="122">
        <f>W282/درآمدها!$J$6</f>
        <v>1.6162828657973461E-3</v>
      </c>
      <c r="AC282" s="177" t="s">
        <v>344</v>
      </c>
      <c r="AD282" s="177">
        <v>6360967</v>
      </c>
      <c r="AE282" s="177">
        <v>23419510952</v>
      </c>
      <c r="AF282" s="177">
        <v>30667128348</v>
      </c>
      <c r="AG282" s="30">
        <f t="shared" si="44"/>
        <v>23419510952</v>
      </c>
      <c r="AH282" s="30">
        <f t="shared" si="45"/>
        <v>30667128348</v>
      </c>
      <c r="AI282" s="176">
        <f t="shared" si="46"/>
        <v>0</v>
      </c>
      <c r="AJ282" s="176">
        <f t="shared" si="47"/>
        <v>0</v>
      </c>
    </row>
    <row r="283" spans="1:36" s="30" customFormat="1">
      <c r="A283" s="219" t="s">
        <v>309</v>
      </c>
      <c r="B283" s="24"/>
      <c r="C283" s="129">
        <v>815506</v>
      </c>
      <c r="D283" s="129"/>
      <c r="E283" s="129">
        <v>30827899549</v>
      </c>
      <c r="F283" s="129"/>
      <c r="G283" s="130">
        <v>26557016503</v>
      </c>
      <c r="H283" s="121"/>
      <c r="I283" s="121">
        <f t="shared" si="48"/>
        <v>0</v>
      </c>
      <c r="J283" s="121"/>
      <c r="K283" s="121">
        <f t="shared" si="42"/>
        <v>0</v>
      </c>
      <c r="L283" s="121"/>
      <c r="M283" s="121">
        <f t="shared" ref="M283:M314" si="49">IFERROR(VLOOKUP(A283,$AF$347:$AH$658,2,0),0)</f>
        <v>98666</v>
      </c>
      <c r="N283" s="121"/>
      <c r="O283" s="121">
        <f t="shared" si="43"/>
        <v>2938700676</v>
      </c>
      <c r="P283" s="121"/>
      <c r="Q283" s="121">
        <v>716840</v>
      </c>
      <c r="R283" s="121"/>
      <c r="S283" s="121">
        <v>28060</v>
      </c>
      <c r="T283" s="121"/>
      <c r="U283" s="121">
        <v>27098110269</v>
      </c>
      <c r="V283" s="121"/>
      <c r="W283" s="3">
        <v>19994848948</v>
      </c>
      <c r="X283" s="218"/>
      <c r="Y283" s="122">
        <f>W283/درآمدها!$J$6</f>
        <v>1.0484202639151161E-3</v>
      </c>
      <c r="AC283" s="177" t="s">
        <v>179</v>
      </c>
      <c r="AD283" s="177">
        <v>14644955</v>
      </c>
      <c r="AE283" s="177">
        <v>63610894742</v>
      </c>
      <c r="AF283" s="177">
        <v>83707450731</v>
      </c>
      <c r="AG283" s="30">
        <f t="shared" si="44"/>
        <v>63610894742</v>
      </c>
      <c r="AH283" s="30">
        <f t="shared" si="45"/>
        <v>83707450731</v>
      </c>
      <c r="AI283" s="176">
        <f t="shared" si="46"/>
        <v>0</v>
      </c>
      <c r="AJ283" s="176">
        <f t="shared" si="47"/>
        <v>0</v>
      </c>
    </row>
    <row r="284" spans="1:36" s="30" customFormat="1">
      <c r="A284" s="24" t="s">
        <v>127</v>
      </c>
      <c r="B284" s="24"/>
      <c r="C284" s="129">
        <v>48577736</v>
      </c>
      <c r="D284" s="129"/>
      <c r="E284" s="129">
        <v>180601818650</v>
      </c>
      <c r="F284" s="129"/>
      <c r="G284" s="130">
        <v>210973323624</v>
      </c>
      <c r="H284" s="121"/>
      <c r="I284" s="121">
        <f t="shared" si="48"/>
        <v>6659248</v>
      </c>
      <c r="J284" s="121"/>
      <c r="K284" s="121">
        <f t="shared" si="42"/>
        <v>30274372807</v>
      </c>
      <c r="L284" s="121"/>
      <c r="M284" s="121">
        <f t="shared" si="49"/>
        <v>2929640</v>
      </c>
      <c r="N284" s="121"/>
      <c r="O284" s="121">
        <f t="shared" si="43"/>
        <v>11932020541</v>
      </c>
      <c r="P284" s="121"/>
      <c r="Q284" s="121">
        <v>52307344</v>
      </c>
      <c r="R284" s="121"/>
      <c r="S284" s="121">
        <v>4085</v>
      </c>
      <c r="T284" s="121"/>
      <c r="U284" s="121">
        <v>199691813151</v>
      </c>
      <c r="V284" s="121"/>
      <c r="W284" s="3">
        <v>212404131014</v>
      </c>
      <c r="X284" s="218"/>
      <c r="Y284" s="122">
        <f>W284/درآمدها!$J$6</f>
        <v>1.1137308197401181E-2</v>
      </c>
      <c r="AC284" s="177" t="s">
        <v>310</v>
      </c>
      <c r="AD284" s="177">
        <v>22985688</v>
      </c>
      <c r="AE284" s="177">
        <v>70006717111</v>
      </c>
      <c r="AF284" s="177">
        <v>67632812546</v>
      </c>
      <c r="AG284" s="30">
        <f t="shared" si="44"/>
        <v>70006717111</v>
      </c>
      <c r="AH284" s="30">
        <f t="shared" si="45"/>
        <v>67632812546</v>
      </c>
      <c r="AI284" s="176">
        <f t="shared" si="46"/>
        <v>0</v>
      </c>
      <c r="AJ284" s="176">
        <f t="shared" si="47"/>
        <v>0</v>
      </c>
    </row>
    <row r="285" spans="1:36" s="30" customFormat="1">
      <c r="A285" s="24" t="s">
        <v>123</v>
      </c>
      <c r="B285" s="24"/>
      <c r="C285" s="129">
        <v>8402303</v>
      </c>
      <c r="D285" s="129"/>
      <c r="E285" s="129">
        <v>46731444723</v>
      </c>
      <c r="F285" s="129"/>
      <c r="G285" s="130">
        <v>59468442201</v>
      </c>
      <c r="H285" s="121"/>
      <c r="I285" s="121">
        <f t="shared" si="48"/>
        <v>0</v>
      </c>
      <c r="J285" s="121"/>
      <c r="K285" s="121">
        <f t="shared" si="42"/>
        <v>0</v>
      </c>
      <c r="L285" s="121"/>
      <c r="M285" s="121">
        <f t="shared" si="49"/>
        <v>1011260</v>
      </c>
      <c r="N285" s="121"/>
      <c r="O285" s="121">
        <f t="shared" si="43"/>
        <v>6764194794</v>
      </c>
      <c r="P285" s="121"/>
      <c r="Q285" s="121">
        <v>7391043</v>
      </c>
      <c r="R285" s="121"/>
      <c r="S285" s="121">
        <v>6350</v>
      </c>
      <c r="T285" s="121"/>
      <c r="U285" s="121">
        <v>41107077119</v>
      </c>
      <c r="V285" s="121"/>
      <c r="W285" s="3">
        <v>46653870972</v>
      </c>
      <c r="X285" s="218"/>
      <c r="Y285" s="122">
        <f>W285/درآمدها!$J$6</f>
        <v>2.4462732298869685E-3</v>
      </c>
      <c r="AC285" s="177" t="s">
        <v>158</v>
      </c>
      <c r="AD285" s="177">
        <v>1077653</v>
      </c>
      <c r="AE285" s="177">
        <v>28088784067</v>
      </c>
      <c r="AF285" s="177">
        <v>26298965686</v>
      </c>
      <c r="AG285" s="30">
        <f t="shared" si="44"/>
        <v>28088784067</v>
      </c>
      <c r="AH285" s="30">
        <f t="shared" si="45"/>
        <v>26298965686</v>
      </c>
      <c r="AI285" s="176">
        <f t="shared" si="46"/>
        <v>0</v>
      </c>
      <c r="AJ285" s="176">
        <f t="shared" si="47"/>
        <v>0</v>
      </c>
    </row>
    <row r="286" spans="1:36" s="30" customFormat="1">
      <c r="A286" s="219" t="s">
        <v>120</v>
      </c>
      <c r="B286" s="24"/>
      <c r="C286" s="129">
        <v>16958784</v>
      </c>
      <c r="D286" s="129"/>
      <c r="E286" s="129">
        <v>86479416640</v>
      </c>
      <c r="F286" s="129"/>
      <c r="G286" s="130">
        <v>88841023574</v>
      </c>
      <c r="H286" s="121"/>
      <c r="I286" s="121">
        <f t="shared" si="48"/>
        <v>0</v>
      </c>
      <c r="J286" s="121"/>
      <c r="K286" s="121">
        <f t="shared" si="42"/>
        <v>0</v>
      </c>
      <c r="L286" s="121"/>
      <c r="M286" s="121">
        <f t="shared" si="49"/>
        <v>1310163</v>
      </c>
      <c r="N286" s="121"/>
      <c r="O286" s="121">
        <f t="shared" si="43"/>
        <v>6816546660</v>
      </c>
      <c r="P286" s="121"/>
      <c r="Q286" s="121">
        <v>15648621</v>
      </c>
      <c r="R286" s="121"/>
      <c r="S286" s="121">
        <v>4980</v>
      </c>
      <c r="T286" s="121"/>
      <c r="U286" s="121">
        <v>79798387391</v>
      </c>
      <c r="V286" s="121"/>
      <c r="W286" s="3">
        <v>77466448297</v>
      </c>
      <c r="X286" s="218"/>
      <c r="Y286" s="122">
        <f>W286/درآمدها!$J$6</f>
        <v>4.0619158653974865E-3</v>
      </c>
      <c r="AC286" s="177" t="s">
        <v>177</v>
      </c>
      <c r="AD286" s="177">
        <v>25025614</v>
      </c>
      <c r="AE286" s="177">
        <v>56874315398</v>
      </c>
      <c r="AF286" s="177">
        <v>49380272522</v>
      </c>
      <c r="AG286" s="30">
        <f t="shared" si="44"/>
        <v>56874315398</v>
      </c>
      <c r="AH286" s="30">
        <f t="shared" si="45"/>
        <v>49380272522</v>
      </c>
      <c r="AI286" s="176">
        <f t="shared" si="46"/>
        <v>0</v>
      </c>
      <c r="AJ286" s="176">
        <f t="shared" si="47"/>
        <v>0</v>
      </c>
    </row>
    <row r="287" spans="1:36" s="30" customFormat="1">
      <c r="A287" s="24" t="s">
        <v>229</v>
      </c>
      <c r="B287" s="24"/>
      <c r="C287" s="129">
        <v>6270097</v>
      </c>
      <c r="D287" s="129"/>
      <c r="E287" s="129">
        <v>97615032303</v>
      </c>
      <c r="F287" s="129"/>
      <c r="G287" s="130">
        <v>116677827359</v>
      </c>
      <c r="H287" s="121"/>
      <c r="I287" s="121">
        <f t="shared" si="48"/>
        <v>0</v>
      </c>
      <c r="J287" s="121"/>
      <c r="K287" s="121">
        <f t="shared" si="42"/>
        <v>0</v>
      </c>
      <c r="L287" s="121"/>
      <c r="M287" s="121">
        <f t="shared" si="49"/>
        <v>304163</v>
      </c>
      <c r="N287" s="121"/>
      <c r="O287" s="121">
        <f t="shared" si="43"/>
        <v>5630180500</v>
      </c>
      <c r="P287" s="121"/>
      <c r="Q287" s="121">
        <v>6965934</v>
      </c>
      <c r="R287" s="121"/>
      <c r="S287" s="121">
        <v>18370</v>
      </c>
      <c r="T287" s="121"/>
      <c r="U287" s="121">
        <v>112405195180</v>
      </c>
      <c r="V287" s="121"/>
      <c r="W287" s="3">
        <v>127202820548</v>
      </c>
      <c r="X287" s="218"/>
      <c r="Y287" s="122">
        <f>W287/درآمدها!$J$6</f>
        <v>6.6698185635966478E-3</v>
      </c>
      <c r="AC287" s="177" t="s">
        <v>337</v>
      </c>
      <c r="AD287" s="177">
        <v>478413</v>
      </c>
      <c r="AE287" s="177">
        <v>2790081311</v>
      </c>
      <c r="AF287" s="177">
        <v>2625126766</v>
      </c>
      <c r="AG287" s="30">
        <f t="shared" si="44"/>
        <v>2790081311</v>
      </c>
      <c r="AH287" s="30">
        <f t="shared" si="45"/>
        <v>2625126766</v>
      </c>
      <c r="AI287" s="176">
        <f t="shared" si="46"/>
        <v>0</v>
      </c>
      <c r="AJ287" s="176">
        <f t="shared" si="47"/>
        <v>0</v>
      </c>
    </row>
    <row r="288" spans="1:36" s="30" customFormat="1">
      <c r="A288" s="24" t="s">
        <v>114</v>
      </c>
      <c r="B288" s="24"/>
      <c r="C288" s="129">
        <v>18816076</v>
      </c>
      <c r="D288" s="129"/>
      <c r="E288" s="129">
        <v>78373745450</v>
      </c>
      <c r="F288" s="129"/>
      <c r="G288" s="130">
        <v>86693597815</v>
      </c>
      <c r="H288" s="121"/>
      <c r="I288" s="121">
        <f t="shared" si="48"/>
        <v>0</v>
      </c>
      <c r="J288" s="121"/>
      <c r="K288" s="121">
        <f t="shared" si="42"/>
        <v>0</v>
      </c>
      <c r="L288" s="121"/>
      <c r="M288" s="121">
        <f t="shared" si="49"/>
        <v>1357671</v>
      </c>
      <c r="N288" s="121"/>
      <c r="O288" s="121">
        <f t="shared" si="43"/>
        <v>6189360608</v>
      </c>
      <c r="P288" s="121"/>
      <c r="Q288" s="121">
        <v>17458405</v>
      </c>
      <c r="R288" s="121"/>
      <c r="S288" s="121">
        <v>4548</v>
      </c>
      <c r="T288" s="121"/>
      <c r="U288" s="121">
        <v>72718700191</v>
      </c>
      <c r="V288" s="121"/>
      <c r="W288" s="3">
        <v>78928391031</v>
      </c>
      <c r="X288" s="218"/>
      <c r="Y288" s="122">
        <f>W288/درآمدها!$J$6</f>
        <v>4.1385721277676195E-3</v>
      </c>
      <c r="AC288" s="177" t="s">
        <v>280</v>
      </c>
      <c r="AD288" s="177">
        <v>8573936</v>
      </c>
      <c r="AE288" s="177">
        <v>61605464927</v>
      </c>
      <c r="AF288" s="177">
        <v>48410191743</v>
      </c>
      <c r="AG288" s="30">
        <f t="shared" si="44"/>
        <v>61605464927</v>
      </c>
      <c r="AH288" s="30">
        <f t="shared" si="45"/>
        <v>48410191743</v>
      </c>
      <c r="AI288" s="176">
        <f t="shared" si="46"/>
        <v>0</v>
      </c>
      <c r="AJ288" s="176">
        <f t="shared" si="47"/>
        <v>0</v>
      </c>
    </row>
    <row r="289" spans="1:36" s="30" customFormat="1">
      <c r="A289" s="24" t="s">
        <v>105</v>
      </c>
      <c r="B289" s="24"/>
      <c r="C289" s="129">
        <v>781636</v>
      </c>
      <c r="D289" s="129"/>
      <c r="E289" s="129">
        <v>12333677683</v>
      </c>
      <c r="F289" s="129"/>
      <c r="G289" s="130">
        <v>23325097683</v>
      </c>
      <c r="H289" s="121"/>
      <c r="I289" s="121">
        <f t="shared" si="48"/>
        <v>0</v>
      </c>
      <c r="J289" s="121"/>
      <c r="K289" s="121">
        <f t="shared" si="42"/>
        <v>0</v>
      </c>
      <c r="L289" s="121"/>
      <c r="M289" s="121">
        <f t="shared" si="49"/>
        <v>109412</v>
      </c>
      <c r="N289" s="121"/>
      <c r="O289" s="121">
        <f t="shared" si="43"/>
        <v>3087672487</v>
      </c>
      <c r="P289" s="121"/>
      <c r="Q289" s="121">
        <v>672224</v>
      </c>
      <c r="R289" s="121"/>
      <c r="S289" s="121">
        <v>27070</v>
      </c>
      <c r="T289" s="121"/>
      <c r="U289" s="121">
        <v>10607231685</v>
      </c>
      <c r="V289" s="121"/>
      <c r="W289" s="3">
        <v>18088830916</v>
      </c>
      <c r="X289" s="218"/>
      <c r="Y289" s="122">
        <f>W289/درآمدها!$J$6</f>
        <v>9.4847912740874145E-4</v>
      </c>
      <c r="AC289" s="177" t="s">
        <v>416</v>
      </c>
      <c r="AD289" s="177">
        <v>244228</v>
      </c>
      <c r="AE289" s="177">
        <v>395871385</v>
      </c>
      <c r="AF289" s="177">
        <v>412717236.00000006</v>
      </c>
      <c r="AG289" s="30">
        <f t="shared" si="44"/>
        <v>395871385</v>
      </c>
      <c r="AH289" s="30">
        <f t="shared" si="45"/>
        <v>412717236</v>
      </c>
      <c r="AI289" s="176">
        <f t="shared" si="46"/>
        <v>0</v>
      </c>
      <c r="AJ289" s="176">
        <f t="shared" si="47"/>
        <v>0</v>
      </c>
    </row>
    <row r="290" spans="1:36" s="30" customFormat="1">
      <c r="A290" s="24" t="s">
        <v>287</v>
      </c>
      <c r="B290" s="24"/>
      <c r="C290" s="129">
        <v>23922135</v>
      </c>
      <c r="D290" s="129"/>
      <c r="E290" s="129">
        <v>60574279298</v>
      </c>
      <c r="F290" s="129"/>
      <c r="G290" s="130">
        <v>67249269588</v>
      </c>
      <c r="H290" s="121"/>
      <c r="I290" s="121">
        <f t="shared" si="48"/>
        <v>0</v>
      </c>
      <c r="J290" s="121"/>
      <c r="K290" s="121">
        <f t="shared" si="42"/>
        <v>0</v>
      </c>
      <c r="L290" s="121"/>
      <c r="M290" s="121">
        <f t="shared" si="49"/>
        <v>1821919</v>
      </c>
      <c r="N290" s="121"/>
      <c r="O290" s="121">
        <f t="shared" si="43"/>
        <v>5293455080</v>
      </c>
      <c r="P290" s="121"/>
      <c r="Q290" s="121">
        <v>22100216</v>
      </c>
      <c r="R290" s="121"/>
      <c r="S290" s="121">
        <v>3071</v>
      </c>
      <c r="T290" s="121"/>
      <c r="U290" s="121">
        <v>55960918895</v>
      </c>
      <c r="V290" s="121"/>
      <c r="W290" s="3">
        <v>67465938249</v>
      </c>
      <c r="X290" s="218"/>
      <c r="Y290" s="122">
        <f>W290/درآمدها!$J$6</f>
        <v>3.5375439428549718E-3</v>
      </c>
      <c r="AC290" s="177" t="s">
        <v>343</v>
      </c>
      <c r="AD290" s="177">
        <v>10130693</v>
      </c>
      <c r="AE290" s="177">
        <v>19683146344</v>
      </c>
      <c r="AF290" s="177">
        <v>23343222846.999996</v>
      </c>
      <c r="AG290" s="30">
        <f t="shared" si="44"/>
        <v>19683146344</v>
      </c>
      <c r="AH290" s="30">
        <f t="shared" si="45"/>
        <v>23343222847</v>
      </c>
      <c r="AI290" s="176">
        <f t="shared" si="46"/>
        <v>0</v>
      </c>
      <c r="AJ290" s="176">
        <f t="shared" si="47"/>
        <v>0</v>
      </c>
    </row>
    <row r="291" spans="1:36" s="30" customFormat="1">
      <c r="A291" s="24" t="s">
        <v>294</v>
      </c>
      <c r="B291" s="24"/>
      <c r="C291" s="129">
        <v>10936130</v>
      </c>
      <c r="D291" s="129"/>
      <c r="E291" s="129">
        <v>65686035216</v>
      </c>
      <c r="F291" s="129"/>
      <c r="G291" s="130">
        <v>63813122359</v>
      </c>
      <c r="H291" s="121"/>
      <c r="I291" s="121">
        <f t="shared" si="48"/>
        <v>0</v>
      </c>
      <c r="J291" s="121"/>
      <c r="K291" s="121">
        <f t="shared" si="42"/>
        <v>0</v>
      </c>
      <c r="L291" s="121"/>
      <c r="M291" s="121">
        <f t="shared" si="49"/>
        <v>723371</v>
      </c>
      <c r="N291" s="121"/>
      <c r="O291" s="121">
        <f t="shared" si="43"/>
        <v>3767528753</v>
      </c>
      <c r="P291" s="121"/>
      <c r="Q291" s="121">
        <v>10212759</v>
      </c>
      <c r="R291" s="121"/>
      <c r="S291" s="121">
        <v>4537</v>
      </c>
      <c r="T291" s="121"/>
      <c r="U291" s="121">
        <v>61341228325</v>
      </c>
      <c r="V291" s="121"/>
      <c r="W291" s="3">
        <v>46059592626</v>
      </c>
      <c r="X291" s="218"/>
      <c r="Y291" s="122">
        <f>W291/درآمدها!$J$6</f>
        <v>2.4151125313504247E-3</v>
      </c>
      <c r="AC291" s="177" t="s">
        <v>311</v>
      </c>
      <c r="AD291" s="177">
        <v>54791105</v>
      </c>
      <c r="AE291" s="177">
        <v>193796348118</v>
      </c>
      <c r="AF291" s="177">
        <v>198743142332</v>
      </c>
      <c r="AG291" s="30">
        <f t="shared" si="44"/>
        <v>193796348118</v>
      </c>
      <c r="AH291" s="30">
        <f t="shared" si="45"/>
        <v>198743142332</v>
      </c>
      <c r="AI291" s="176">
        <f t="shared" si="46"/>
        <v>0</v>
      </c>
      <c r="AJ291" s="176">
        <f t="shared" si="47"/>
        <v>0</v>
      </c>
    </row>
    <row r="292" spans="1:36" s="30" customFormat="1">
      <c r="A292" s="219" t="s">
        <v>345</v>
      </c>
      <c r="B292" s="24"/>
      <c r="C292" s="129">
        <v>15669713</v>
      </c>
      <c r="D292" s="129"/>
      <c r="E292" s="129">
        <v>85092470323</v>
      </c>
      <c r="F292" s="129"/>
      <c r="G292" s="130">
        <v>95639576197</v>
      </c>
      <c r="H292" s="121"/>
      <c r="I292" s="121">
        <f t="shared" si="48"/>
        <v>0</v>
      </c>
      <c r="J292" s="121"/>
      <c r="K292" s="121">
        <f t="shared" si="42"/>
        <v>0</v>
      </c>
      <c r="L292" s="121"/>
      <c r="M292" s="121">
        <f t="shared" si="49"/>
        <v>0</v>
      </c>
      <c r="N292" s="121"/>
      <c r="O292" s="121">
        <f t="shared" si="43"/>
        <v>0</v>
      </c>
      <c r="P292" s="121"/>
      <c r="Q292" s="121">
        <v>15669713</v>
      </c>
      <c r="R292" s="121"/>
      <c r="S292" s="121">
        <v>5670</v>
      </c>
      <c r="T292" s="121"/>
      <c r="U292" s="121">
        <v>85092470323</v>
      </c>
      <c r="V292" s="121"/>
      <c r="W292" s="3">
        <v>88318631440</v>
      </c>
      <c r="X292" s="218"/>
      <c r="Y292" s="122">
        <f>W292/درآمدها!$J$6</f>
        <v>4.6309448560354618E-3</v>
      </c>
      <c r="AC292" s="177" t="s">
        <v>117</v>
      </c>
      <c r="AD292" s="177">
        <v>2524621</v>
      </c>
      <c r="AE292" s="177">
        <v>34881868218</v>
      </c>
      <c r="AF292" s="177">
        <v>29713658143</v>
      </c>
      <c r="AG292" s="30">
        <f t="shared" si="44"/>
        <v>34881868218</v>
      </c>
      <c r="AH292" s="30">
        <f t="shared" si="45"/>
        <v>29713658143</v>
      </c>
      <c r="AI292" s="176">
        <f t="shared" si="46"/>
        <v>0</v>
      </c>
      <c r="AJ292" s="176">
        <f t="shared" si="47"/>
        <v>0</v>
      </c>
    </row>
    <row r="293" spans="1:36" s="30" customFormat="1">
      <c r="A293" s="219" t="s">
        <v>275</v>
      </c>
      <c r="B293" s="24"/>
      <c r="C293" s="129">
        <v>24361967</v>
      </c>
      <c r="D293" s="129"/>
      <c r="E293" s="129">
        <v>95907319462</v>
      </c>
      <c r="F293" s="129"/>
      <c r="G293" s="130">
        <v>111567780260</v>
      </c>
      <c r="H293" s="121"/>
      <c r="I293" s="121">
        <f t="shared" si="48"/>
        <v>1817107</v>
      </c>
      <c r="J293" s="121"/>
      <c r="K293" s="121">
        <f t="shared" si="42"/>
        <v>8481671789</v>
      </c>
      <c r="L293" s="121"/>
      <c r="M293" s="121">
        <f t="shared" si="49"/>
        <v>2261945</v>
      </c>
      <c r="N293" s="121"/>
      <c r="O293" s="121">
        <f t="shared" si="43"/>
        <v>9843502967</v>
      </c>
      <c r="P293" s="121"/>
      <c r="Q293" s="121">
        <v>23917129</v>
      </c>
      <c r="R293" s="121"/>
      <c r="S293" s="121">
        <v>4430</v>
      </c>
      <c r="T293" s="121"/>
      <c r="U293" s="121">
        <v>95369491294</v>
      </c>
      <c r="V293" s="121"/>
      <c r="W293" s="3">
        <v>105322461829</v>
      </c>
      <c r="X293" s="218"/>
      <c r="Y293" s="122">
        <f>W293/درآمدها!$J$6</f>
        <v>5.5225325039524736E-3</v>
      </c>
      <c r="AC293" s="177" t="s">
        <v>448</v>
      </c>
      <c r="AD293" s="177">
        <v>76153968</v>
      </c>
      <c r="AE293" s="177">
        <v>114617778391</v>
      </c>
      <c r="AF293" s="177">
        <v>99395218537</v>
      </c>
      <c r="AG293" s="30">
        <f t="shared" si="44"/>
        <v>114617778391</v>
      </c>
      <c r="AH293" s="30">
        <f t="shared" si="45"/>
        <v>99395218537</v>
      </c>
      <c r="AI293" s="176">
        <f t="shared" si="46"/>
        <v>0</v>
      </c>
      <c r="AJ293" s="176">
        <f t="shared" si="47"/>
        <v>0</v>
      </c>
    </row>
    <row r="294" spans="1:36" s="30" customFormat="1">
      <c r="A294" s="24" t="s">
        <v>253</v>
      </c>
      <c r="B294" s="24"/>
      <c r="C294" s="129">
        <v>12445229</v>
      </c>
      <c r="D294" s="129"/>
      <c r="E294" s="129">
        <v>49849348114</v>
      </c>
      <c r="F294" s="129"/>
      <c r="G294" s="132">
        <v>48643479321</v>
      </c>
      <c r="H294" s="121"/>
      <c r="I294" s="121">
        <f t="shared" si="48"/>
        <v>0</v>
      </c>
      <c r="J294" s="121"/>
      <c r="K294" s="121">
        <f t="shared" si="42"/>
        <v>0</v>
      </c>
      <c r="L294" s="121"/>
      <c r="M294" s="121">
        <f t="shared" si="49"/>
        <v>1146010</v>
      </c>
      <c r="N294" s="121"/>
      <c r="O294" s="121">
        <f t="shared" si="43"/>
        <v>4501246963</v>
      </c>
      <c r="P294" s="121"/>
      <c r="Q294" s="121">
        <v>11299219</v>
      </c>
      <c r="R294" s="121"/>
      <c r="S294" s="121">
        <v>3717</v>
      </c>
      <c r="T294" s="121"/>
      <c r="U294" s="121">
        <v>45259006591</v>
      </c>
      <c r="V294" s="121"/>
      <c r="W294" s="3">
        <v>41749301805</v>
      </c>
      <c r="X294" s="218"/>
      <c r="Y294" s="122">
        <f>W294/درآمدها!$J$6</f>
        <v>2.1891045103918198E-3</v>
      </c>
      <c r="AC294" s="177" t="s">
        <v>79</v>
      </c>
      <c r="AD294" s="177">
        <v>314</v>
      </c>
      <c r="AE294" s="177">
        <v>11894474</v>
      </c>
      <c r="AF294" s="177">
        <v>17111063</v>
      </c>
      <c r="AG294" s="30">
        <f t="shared" si="44"/>
        <v>11894474</v>
      </c>
      <c r="AH294" s="30">
        <f t="shared" si="45"/>
        <v>17111063</v>
      </c>
      <c r="AI294" s="176">
        <f t="shared" si="46"/>
        <v>0</v>
      </c>
      <c r="AJ294" s="176">
        <f t="shared" si="47"/>
        <v>0</v>
      </c>
    </row>
    <row r="295" spans="1:36" s="30" customFormat="1">
      <c r="A295" s="24" t="s">
        <v>80</v>
      </c>
      <c r="B295" s="24"/>
      <c r="C295" s="129">
        <v>11432701</v>
      </c>
      <c r="D295" s="129"/>
      <c r="E295" s="129">
        <v>58385156368</v>
      </c>
      <c r="F295" s="129"/>
      <c r="G295" s="130">
        <v>60914665664</v>
      </c>
      <c r="H295" s="121"/>
      <c r="I295" s="121">
        <f t="shared" si="48"/>
        <v>0</v>
      </c>
      <c r="J295" s="121"/>
      <c r="K295" s="121">
        <f t="shared" si="42"/>
        <v>0</v>
      </c>
      <c r="L295" s="121"/>
      <c r="M295" s="121">
        <f t="shared" si="49"/>
        <v>1264391</v>
      </c>
      <c r="N295" s="121"/>
      <c r="O295" s="121">
        <f t="shared" si="43"/>
        <v>6087883971</v>
      </c>
      <c r="P295" s="121"/>
      <c r="Q295" s="121">
        <v>10168310</v>
      </c>
      <c r="R295" s="121"/>
      <c r="S295" s="121">
        <v>4763</v>
      </c>
      <c r="T295" s="121"/>
      <c r="U295" s="121">
        <v>51928093750</v>
      </c>
      <c r="V295" s="121"/>
      <c r="W295" s="3">
        <v>48143492154</v>
      </c>
      <c r="X295" s="218"/>
      <c r="Y295" s="122">
        <f>W295/درآمدها!$J$6</f>
        <v>2.5243807983326007E-3</v>
      </c>
      <c r="AC295" s="177" t="s">
        <v>312</v>
      </c>
      <c r="AD295" s="177">
        <v>4965750</v>
      </c>
      <c r="AE295" s="177">
        <v>33056398495</v>
      </c>
      <c r="AF295" s="177">
        <v>36281097843</v>
      </c>
      <c r="AG295" s="30">
        <f t="shared" si="44"/>
        <v>33056398495</v>
      </c>
      <c r="AH295" s="30">
        <f t="shared" si="45"/>
        <v>36281097843</v>
      </c>
      <c r="AI295" s="176">
        <f t="shared" si="46"/>
        <v>0</v>
      </c>
      <c r="AJ295" s="176">
        <f t="shared" si="47"/>
        <v>0</v>
      </c>
    </row>
    <row r="296" spans="1:36" s="30" customFormat="1">
      <c r="A296" s="219" t="s">
        <v>522</v>
      </c>
      <c r="B296" s="24"/>
      <c r="C296" s="129">
        <v>0</v>
      </c>
      <c r="D296" s="129"/>
      <c r="E296" s="129">
        <v>0</v>
      </c>
      <c r="F296" s="129"/>
      <c r="G296" s="130">
        <v>0</v>
      </c>
      <c r="H296" s="121"/>
      <c r="I296" s="121">
        <f t="shared" si="48"/>
        <v>35000000</v>
      </c>
      <c r="J296" s="121"/>
      <c r="K296" s="121">
        <f t="shared" si="42"/>
        <v>99839763000</v>
      </c>
      <c r="L296" s="121"/>
      <c r="M296" s="121">
        <f t="shared" si="49"/>
        <v>17546175</v>
      </c>
      <c r="N296" s="121"/>
      <c r="O296" s="121">
        <f t="shared" si="43"/>
        <v>47464706576</v>
      </c>
      <c r="P296" s="121"/>
      <c r="Q296" s="121">
        <v>17453825</v>
      </c>
      <c r="R296" s="121"/>
      <c r="S296" s="121">
        <v>2304</v>
      </c>
      <c r="T296" s="121"/>
      <c r="U296" s="121">
        <v>49788164328</v>
      </c>
      <c r="V296" s="121"/>
      <c r="W296" s="3">
        <v>39974341807</v>
      </c>
      <c r="X296" s="218"/>
      <c r="Y296" s="122">
        <f>W296/درآمدها!$J$6</f>
        <v>2.0960353387075759E-3</v>
      </c>
      <c r="AC296" s="177" t="s">
        <v>198</v>
      </c>
      <c r="AD296" s="177">
        <v>2853360</v>
      </c>
      <c r="AE296" s="177">
        <v>9116495927</v>
      </c>
      <c r="AF296" s="177">
        <v>8395692227</v>
      </c>
      <c r="AG296" s="30">
        <f t="shared" si="44"/>
        <v>9116495927</v>
      </c>
      <c r="AH296" s="30">
        <f t="shared" si="45"/>
        <v>8395692227</v>
      </c>
      <c r="AI296" s="176">
        <f t="shared" si="46"/>
        <v>0</v>
      </c>
      <c r="AJ296" s="176">
        <f t="shared" si="47"/>
        <v>0</v>
      </c>
    </row>
    <row r="297" spans="1:36" s="30" customFormat="1">
      <c r="A297" s="24" t="s">
        <v>467</v>
      </c>
      <c r="B297" s="24"/>
      <c r="C297" s="129">
        <v>3683713</v>
      </c>
      <c r="D297" s="129"/>
      <c r="E297" s="129">
        <v>61976314309</v>
      </c>
      <c r="F297" s="129"/>
      <c r="G297" s="130">
        <v>60053436489</v>
      </c>
      <c r="H297" s="121"/>
      <c r="I297" s="121">
        <f t="shared" si="48"/>
        <v>0</v>
      </c>
      <c r="J297" s="121"/>
      <c r="K297" s="121">
        <f t="shared" si="42"/>
        <v>0</v>
      </c>
      <c r="L297" s="121"/>
      <c r="M297" s="121">
        <f t="shared" si="49"/>
        <v>1012080</v>
      </c>
      <c r="N297" s="121"/>
      <c r="O297" s="121">
        <f t="shared" si="43"/>
        <v>13767790075</v>
      </c>
      <c r="P297" s="121"/>
      <c r="Q297" s="121">
        <v>2671633</v>
      </c>
      <c r="R297" s="121"/>
      <c r="S297" s="121">
        <v>13870</v>
      </c>
      <c r="T297" s="121"/>
      <c r="U297" s="121">
        <v>44948660910</v>
      </c>
      <c r="V297" s="121"/>
      <c r="W297" s="3">
        <v>36835069193</v>
      </c>
      <c r="X297" s="218"/>
      <c r="Y297" s="122">
        <f>W297/درآمدها!$J$6</f>
        <v>1.9314290928174019E-3</v>
      </c>
      <c r="AC297" s="177" t="s">
        <v>166</v>
      </c>
      <c r="AD297" s="177">
        <v>5398424</v>
      </c>
      <c r="AE297" s="177">
        <v>143927994459</v>
      </c>
      <c r="AF297" s="177">
        <v>199143518331</v>
      </c>
      <c r="AG297" s="30">
        <f t="shared" si="44"/>
        <v>143927994459</v>
      </c>
      <c r="AH297" s="30">
        <f t="shared" si="45"/>
        <v>199143518331</v>
      </c>
      <c r="AI297" s="176">
        <f t="shared" si="46"/>
        <v>0</v>
      </c>
      <c r="AJ297" s="176">
        <f t="shared" si="47"/>
        <v>0</v>
      </c>
    </row>
    <row r="298" spans="1:36" s="30" customFormat="1">
      <c r="A298" s="219" t="s">
        <v>459</v>
      </c>
      <c r="B298" s="24"/>
      <c r="C298" s="129">
        <v>6772503</v>
      </c>
      <c r="D298" s="129"/>
      <c r="E298" s="129">
        <v>44533497635</v>
      </c>
      <c r="F298" s="129"/>
      <c r="G298" s="130">
        <v>55473382447</v>
      </c>
      <c r="H298" s="121"/>
      <c r="I298" s="121">
        <f t="shared" si="48"/>
        <v>0</v>
      </c>
      <c r="J298" s="121"/>
      <c r="K298" s="121">
        <f t="shared" si="42"/>
        <v>0</v>
      </c>
      <c r="L298" s="121"/>
      <c r="M298" s="121">
        <f t="shared" si="49"/>
        <v>951994</v>
      </c>
      <c r="N298" s="121"/>
      <c r="O298" s="121">
        <f t="shared" si="43"/>
        <v>7607063072</v>
      </c>
      <c r="P298" s="121"/>
      <c r="Q298" s="121">
        <v>5820509</v>
      </c>
      <c r="R298" s="121"/>
      <c r="S298" s="121">
        <v>8350</v>
      </c>
      <c r="T298" s="121"/>
      <c r="U298" s="121">
        <v>38273533993</v>
      </c>
      <c r="V298" s="121"/>
      <c r="W298" s="3">
        <v>48312072714</v>
      </c>
      <c r="X298" s="218"/>
      <c r="Y298" s="122">
        <f>W298/درآمدها!$J$6</f>
        <v>2.5332202387137611E-3</v>
      </c>
      <c r="AC298" s="177" t="s">
        <v>191</v>
      </c>
      <c r="AD298" s="177">
        <v>2156628</v>
      </c>
      <c r="AE298" s="177">
        <v>23502027792.999996</v>
      </c>
      <c r="AF298" s="177">
        <v>21588026362</v>
      </c>
      <c r="AG298" s="30">
        <f t="shared" si="44"/>
        <v>23502027793</v>
      </c>
      <c r="AH298" s="30">
        <f t="shared" si="45"/>
        <v>21588026362</v>
      </c>
      <c r="AI298" s="176">
        <f t="shared" si="46"/>
        <v>0</v>
      </c>
      <c r="AJ298" s="176">
        <f t="shared" si="47"/>
        <v>0</v>
      </c>
    </row>
    <row r="299" spans="1:36" s="30" customFormat="1">
      <c r="A299" s="24" t="s">
        <v>442</v>
      </c>
      <c r="B299" s="24"/>
      <c r="C299" s="129">
        <v>1145706</v>
      </c>
      <c r="D299" s="129"/>
      <c r="E299" s="129">
        <v>39828012443</v>
      </c>
      <c r="F299" s="129"/>
      <c r="G299" s="130">
        <v>58390841560</v>
      </c>
      <c r="H299" s="121"/>
      <c r="I299" s="121">
        <f t="shared" si="48"/>
        <v>0</v>
      </c>
      <c r="J299" s="121"/>
      <c r="K299" s="121">
        <f t="shared" si="42"/>
        <v>0</v>
      </c>
      <c r="L299" s="121"/>
      <c r="M299" s="121">
        <f t="shared" si="49"/>
        <v>842210</v>
      </c>
      <c r="N299" s="121"/>
      <c r="O299" s="121">
        <f t="shared" si="43"/>
        <v>49164385688</v>
      </c>
      <c r="P299" s="121"/>
      <c r="Q299" s="121">
        <v>303496</v>
      </c>
      <c r="R299" s="121"/>
      <c r="S299" s="121">
        <v>57100</v>
      </c>
      <c r="T299" s="121"/>
      <c r="U299" s="121">
        <v>10550387677</v>
      </c>
      <c r="V299" s="121"/>
      <c r="W299" s="3">
        <v>17226510355</v>
      </c>
      <c r="X299" s="218"/>
      <c r="Y299" s="122">
        <f>W299/درآمدها!$J$6</f>
        <v>9.0326376456732911E-4</v>
      </c>
      <c r="AC299" s="177" t="s">
        <v>313</v>
      </c>
      <c r="AD299" s="177">
        <v>9404706</v>
      </c>
      <c r="AE299" s="177">
        <v>63223516351</v>
      </c>
      <c r="AF299" s="177">
        <v>53942275960.000008</v>
      </c>
      <c r="AG299" s="30">
        <f t="shared" si="44"/>
        <v>63223516351</v>
      </c>
      <c r="AH299" s="30">
        <f t="shared" si="45"/>
        <v>53942275960</v>
      </c>
      <c r="AI299" s="176">
        <f t="shared" si="46"/>
        <v>0</v>
      </c>
      <c r="AJ299" s="176">
        <f t="shared" si="47"/>
        <v>0</v>
      </c>
    </row>
    <row r="300" spans="1:36" s="30" customFormat="1">
      <c r="A300" s="24" t="s">
        <v>440</v>
      </c>
      <c r="B300" s="24"/>
      <c r="C300" s="129">
        <v>9352133</v>
      </c>
      <c r="D300" s="129"/>
      <c r="E300" s="129">
        <v>37812432392</v>
      </c>
      <c r="F300" s="129"/>
      <c r="G300" s="130">
        <v>55128172709</v>
      </c>
      <c r="H300" s="121"/>
      <c r="I300" s="121">
        <f t="shared" si="48"/>
        <v>0</v>
      </c>
      <c r="J300" s="121"/>
      <c r="K300" s="121">
        <f t="shared" si="42"/>
        <v>0</v>
      </c>
      <c r="L300" s="121"/>
      <c r="M300" s="121">
        <f t="shared" si="49"/>
        <v>532285</v>
      </c>
      <c r="N300" s="121"/>
      <c r="O300" s="121">
        <f t="shared" si="43"/>
        <v>3052685935</v>
      </c>
      <c r="P300" s="121"/>
      <c r="Q300" s="121">
        <v>8819848</v>
      </c>
      <c r="R300" s="121"/>
      <c r="S300" s="121">
        <v>5590</v>
      </c>
      <c r="T300" s="121"/>
      <c r="U300" s="121">
        <v>35660304041</v>
      </c>
      <c r="V300" s="121"/>
      <c r="W300" s="3">
        <v>49009597769</v>
      </c>
      <c r="X300" s="218"/>
      <c r="Y300" s="122">
        <f>W300/درآمدها!$J$6</f>
        <v>2.5697946286555094E-3</v>
      </c>
      <c r="AC300" s="177" t="s">
        <v>314</v>
      </c>
      <c r="AD300" s="177">
        <v>49790652</v>
      </c>
      <c r="AE300" s="177">
        <v>60776674767</v>
      </c>
      <c r="AF300" s="177">
        <v>50979229552</v>
      </c>
      <c r="AG300" s="30">
        <f t="shared" si="44"/>
        <v>60776674767</v>
      </c>
      <c r="AH300" s="30">
        <f t="shared" si="45"/>
        <v>50979229552</v>
      </c>
      <c r="AI300" s="176">
        <f t="shared" si="46"/>
        <v>0</v>
      </c>
      <c r="AJ300" s="176">
        <f t="shared" si="47"/>
        <v>0</v>
      </c>
    </row>
    <row r="301" spans="1:36" s="30" customFormat="1">
      <c r="A301" s="219" t="s">
        <v>447</v>
      </c>
      <c r="B301" s="24"/>
      <c r="C301" s="129">
        <v>9967651</v>
      </c>
      <c r="D301" s="129"/>
      <c r="E301" s="129">
        <v>58211948221</v>
      </c>
      <c r="F301" s="129"/>
      <c r="G301" s="130">
        <v>54694055993</v>
      </c>
      <c r="H301" s="121"/>
      <c r="I301" s="121">
        <f t="shared" si="48"/>
        <v>0</v>
      </c>
      <c r="J301" s="121"/>
      <c r="K301" s="121">
        <f t="shared" si="42"/>
        <v>0</v>
      </c>
      <c r="L301" s="121"/>
      <c r="M301" s="121">
        <f t="shared" si="49"/>
        <v>768123</v>
      </c>
      <c r="N301" s="121"/>
      <c r="O301" s="121">
        <f t="shared" si="43"/>
        <v>3925033436</v>
      </c>
      <c r="P301" s="121"/>
      <c r="Q301" s="121">
        <v>9199528</v>
      </c>
      <c r="R301" s="121"/>
      <c r="S301" s="121">
        <v>4698</v>
      </c>
      <c r="T301" s="121"/>
      <c r="U301" s="121">
        <v>53726043137</v>
      </c>
      <c r="V301" s="121"/>
      <c r="W301" s="3">
        <v>42962227222</v>
      </c>
      <c r="X301" s="218"/>
      <c r="Y301" s="122">
        <f>W301/درآمدها!$J$6</f>
        <v>2.2527036698107104E-3</v>
      </c>
      <c r="AC301" s="177" t="s">
        <v>487</v>
      </c>
      <c r="AD301" s="177">
        <v>640833</v>
      </c>
      <c r="AE301" s="177">
        <v>32473072679</v>
      </c>
      <c r="AF301" s="177">
        <v>28245468737</v>
      </c>
      <c r="AG301" s="30">
        <f t="shared" si="44"/>
        <v>32473072679</v>
      </c>
      <c r="AH301" s="30">
        <f t="shared" si="45"/>
        <v>28245468737</v>
      </c>
      <c r="AI301" s="176">
        <f t="shared" si="46"/>
        <v>0</v>
      </c>
      <c r="AJ301" s="176">
        <f t="shared" si="47"/>
        <v>0</v>
      </c>
    </row>
    <row r="302" spans="1:36" s="30" customFormat="1">
      <c r="A302" s="219" t="s">
        <v>430</v>
      </c>
      <c r="B302" s="24"/>
      <c r="C302" s="129">
        <v>20945214</v>
      </c>
      <c r="D302" s="129"/>
      <c r="E302" s="129">
        <v>51263661311</v>
      </c>
      <c r="F302" s="129"/>
      <c r="G302" s="130">
        <v>52988401493</v>
      </c>
      <c r="H302" s="121"/>
      <c r="I302" s="121">
        <f t="shared" si="48"/>
        <v>0</v>
      </c>
      <c r="J302" s="121"/>
      <c r="K302" s="121">
        <f t="shared" si="42"/>
        <v>0</v>
      </c>
      <c r="L302" s="121"/>
      <c r="M302" s="121">
        <f t="shared" si="49"/>
        <v>5720212</v>
      </c>
      <c r="N302" s="121"/>
      <c r="O302" s="121">
        <f t="shared" si="43"/>
        <v>13375211225</v>
      </c>
      <c r="P302" s="121"/>
      <c r="Q302" s="121">
        <v>15225002</v>
      </c>
      <c r="R302" s="121"/>
      <c r="S302" s="121">
        <v>2263</v>
      </c>
      <c r="T302" s="121"/>
      <c r="U302" s="121">
        <v>37263374153</v>
      </c>
      <c r="V302" s="121"/>
      <c r="W302" s="3">
        <v>34249177161</v>
      </c>
      <c r="X302" s="218"/>
      <c r="Y302" s="122">
        <f>W302/درآمدها!$J$6</f>
        <v>1.7958390909276094E-3</v>
      </c>
      <c r="AC302" s="177" t="s">
        <v>315</v>
      </c>
      <c r="AD302" s="177">
        <v>57577367</v>
      </c>
      <c r="AE302" s="177">
        <v>75283839776</v>
      </c>
      <c r="AF302" s="177">
        <v>60497164225</v>
      </c>
      <c r="AG302" s="30">
        <f t="shared" si="44"/>
        <v>75283839776</v>
      </c>
      <c r="AH302" s="30">
        <f t="shared" si="45"/>
        <v>60497164225</v>
      </c>
      <c r="AI302" s="176">
        <f t="shared" si="46"/>
        <v>0</v>
      </c>
      <c r="AJ302" s="176">
        <f t="shared" si="47"/>
        <v>0</v>
      </c>
    </row>
    <row r="303" spans="1:36" s="30" customFormat="1">
      <c r="A303" s="219" t="s">
        <v>431</v>
      </c>
      <c r="B303" s="24"/>
      <c r="C303" s="129">
        <v>1928983</v>
      </c>
      <c r="D303" s="129"/>
      <c r="E303" s="129">
        <v>81770953449</v>
      </c>
      <c r="F303" s="129"/>
      <c r="G303" s="130">
        <v>82452738701</v>
      </c>
      <c r="H303" s="121"/>
      <c r="I303" s="121">
        <f t="shared" si="48"/>
        <v>0</v>
      </c>
      <c r="J303" s="121"/>
      <c r="K303" s="121">
        <f t="shared" si="42"/>
        <v>0</v>
      </c>
      <c r="L303" s="121"/>
      <c r="M303" s="121">
        <f t="shared" si="49"/>
        <v>218248</v>
      </c>
      <c r="N303" s="121"/>
      <c r="O303" s="121">
        <f t="shared" si="43"/>
        <v>8386398775</v>
      </c>
      <c r="P303" s="121"/>
      <c r="Q303" s="121">
        <v>1710735</v>
      </c>
      <c r="R303" s="121"/>
      <c r="S303" s="121">
        <v>37810</v>
      </c>
      <c r="T303" s="121"/>
      <c r="U303" s="121">
        <v>72519266395</v>
      </c>
      <c r="V303" s="121"/>
      <c r="W303" s="3">
        <v>64298027157</v>
      </c>
      <c r="X303" s="218"/>
      <c r="Y303" s="122">
        <f>W303/درآمدها!$J$6</f>
        <v>3.3714360521791345E-3</v>
      </c>
      <c r="AC303" s="177" t="s">
        <v>366</v>
      </c>
      <c r="AD303" s="177">
        <v>2229626</v>
      </c>
      <c r="AE303" s="177">
        <v>29681471576</v>
      </c>
      <c r="AF303" s="177">
        <v>29189457584</v>
      </c>
      <c r="AG303" s="30">
        <f t="shared" si="44"/>
        <v>29681471576</v>
      </c>
      <c r="AH303" s="30">
        <f t="shared" si="45"/>
        <v>29189457584</v>
      </c>
      <c r="AI303" s="176">
        <f t="shared" si="46"/>
        <v>0</v>
      </c>
      <c r="AJ303" s="176">
        <f t="shared" si="47"/>
        <v>0</v>
      </c>
    </row>
    <row r="304" spans="1:36" s="30" customFormat="1">
      <c r="A304" s="24" t="s">
        <v>422</v>
      </c>
      <c r="B304" s="24"/>
      <c r="C304" s="129">
        <v>14742018</v>
      </c>
      <c r="D304" s="129"/>
      <c r="E304" s="129">
        <v>100370929176</v>
      </c>
      <c r="F304" s="129"/>
      <c r="G304" s="130">
        <v>113717391229</v>
      </c>
      <c r="H304" s="121"/>
      <c r="I304" s="121">
        <f t="shared" si="48"/>
        <v>2603078</v>
      </c>
      <c r="J304" s="121"/>
      <c r="K304" s="121">
        <f t="shared" si="42"/>
        <v>20645547415</v>
      </c>
      <c r="L304" s="121"/>
      <c r="M304" s="121">
        <f t="shared" si="49"/>
        <v>402195</v>
      </c>
      <c r="N304" s="121"/>
      <c r="O304" s="121">
        <f t="shared" si="43"/>
        <v>3196611391</v>
      </c>
      <c r="P304" s="121"/>
      <c r="Q304" s="121">
        <v>16942901</v>
      </c>
      <c r="R304" s="121"/>
      <c r="S304" s="121">
        <v>7185</v>
      </c>
      <c r="T304" s="121"/>
      <c r="U304" s="121">
        <v>118210368063</v>
      </c>
      <c r="V304" s="121"/>
      <c r="W304" s="3">
        <v>121010421963</v>
      </c>
      <c r="X304" s="218"/>
      <c r="Y304" s="122">
        <f>W304/درآمدها!$J$6</f>
        <v>6.345123129505725E-3</v>
      </c>
      <c r="AC304" s="177" t="s">
        <v>333</v>
      </c>
      <c r="AD304" s="177">
        <v>6497773</v>
      </c>
      <c r="AE304" s="177">
        <v>22475726378</v>
      </c>
      <c r="AF304" s="177">
        <v>21760745809</v>
      </c>
      <c r="AG304" s="30">
        <f t="shared" si="44"/>
        <v>22475726378</v>
      </c>
      <c r="AH304" s="30">
        <f t="shared" si="45"/>
        <v>21760745809</v>
      </c>
      <c r="AI304" s="176">
        <f t="shared" si="46"/>
        <v>0</v>
      </c>
      <c r="AJ304" s="176">
        <f t="shared" si="47"/>
        <v>0</v>
      </c>
    </row>
    <row r="305" spans="1:36" s="30" customFormat="1">
      <c r="A305" s="219" t="s">
        <v>402</v>
      </c>
      <c r="B305" s="24"/>
      <c r="C305" s="129">
        <v>5293127</v>
      </c>
      <c r="D305" s="129"/>
      <c r="E305" s="129">
        <v>20721894201</v>
      </c>
      <c r="F305" s="129"/>
      <c r="G305" s="130">
        <v>22098858158</v>
      </c>
      <c r="H305" s="121"/>
      <c r="I305" s="121">
        <f t="shared" si="48"/>
        <v>0</v>
      </c>
      <c r="J305" s="121"/>
      <c r="K305" s="121">
        <f t="shared" si="42"/>
        <v>0</v>
      </c>
      <c r="L305" s="121"/>
      <c r="M305" s="121">
        <f t="shared" si="49"/>
        <v>700885</v>
      </c>
      <c r="N305" s="121"/>
      <c r="O305" s="121">
        <f t="shared" si="43"/>
        <v>2844984517</v>
      </c>
      <c r="P305" s="121"/>
      <c r="Q305" s="121">
        <v>4592242</v>
      </c>
      <c r="R305" s="121"/>
      <c r="S305" s="121">
        <v>4110</v>
      </c>
      <c r="T305" s="121"/>
      <c r="U305" s="121">
        <v>17978021852</v>
      </c>
      <c r="V305" s="121"/>
      <c r="W305" s="3">
        <v>18761813641</v>
      </c>
      <c r="X305" s="218"/>
      <c r="Y305" s="122">
        <f>W305/درآمدها!$J$6</f>
        <v>9.8376665211021659E-4</v>
      </c>
      <c r="AC305" s="177" t="s">
        <v>316</v>
      </c>
      <c r="AD305" s="177">
        <v>10689</v>
      </c>
      <c r="AE305" s="177">
        <v>54939745</v>
      </c>
      <c r="AF305" s="177">
        <v>125804746</v>
      </c>
      <c r="AG305" s="30">
        <f t="shared" si="44"/>
        <v>54939745</v>
      </c>
      <c r="AH305" s="30">
        <f t="shared" si="45"/>
        <v>125804746</v>
      </c>
      <c r="AI305" s="176">
        <f t="shared" si="46"/>
        <v>0</v>
      </c>
      <c r="AJ305" s="176">
        <f t="shared" si="47"/>
        <v>0</v>
      </c>
    </row>
    <row r="306" spans="1:36" s="30" customFormat="1">
      <c r="A306" s="24" t="s">
        <v>377</v>
      </c>
      <c r="B306" s="24"/>
      <c r="C306" s="129">
        <v>21308103</v>
      </c>
      <c r="D306" s="129"/>
      <c r="E306" s="129">
        <v>48466400976</v>
      </c>
      <c r="F306" s="129"/>
      <c r="G306" s="130">
        <v>61807091143</v>
      </c>
      <c r="H306" s="121"/>
      <c r="I306" s="121">
        <f t="shared" si="48"/>
        <v>0</v>
      </c>
      <c r="J306" s="121"/>
      <c r="K306" s="121">
        <f t="shared" si="42"/>
        <v>0</v>
      </c>
      <c r="L306" s="121"/>
      <c r="M306" s="121">
        <f t="shared" si="49"/>
        <v>1096690</v>
      </c>
      <c r="N306" s="121"/>
      <c r="O306" s="121">
        <f t="shared" si="43"/>
        <v>2967693469</v>
      </c>
      <c r="P306" s="121"/>
      <c r="Q306" s="121">
        <v>20211413</v>
      </c>
      <c r="R306" s="121"/>
      <c r="S306" s="121">
        <v>2467</v>
      </c>
      <c r="T306" s="121"/>
      <c r="U306" s="121">
        <v>45971921891</v>
      </c>
      <c r="V306" s="121"/>
      <c r="W306" s="3">
        <v>49564879617</v>
      </c>
      <c r="X306" s="218"/>
      <c r="Y306" s="122">
        <f>W306/درآمدها!$J$6</f>
        <v>2.5989105646218908E-3</v>
      </c>
      <c r="AC306" s="177" t="s">
        <v>350</v>
      </c>
      <c r="AD306" s="177">
        <v>25085659</v>
      </c>
      <c r="AE306" s="177">
        <v>53525020989</v>
      </c>
      <c r="AF306" s="177">
        <v>50595954241</v>
      </c>
      <c r="AG306" s="30">
        <f t="shared" si="44"/>
        <v>53525020989</v>
      </c>
      <c r="AH306" s="30">
        <f t="shared" si="45"/>
        <v>50595954241</v>
      </c>
      <c r="AI306" s="176">
        <f t="shared" si="46"/>
        <v>0</v>
      </c>
      <c r="AJ306" s="176">
        <f t="shared" si="47"/>
        <v>0</v>
      </c>
    </row>
    <row r="307" spans="1:36" s="30" customFormat="1">
      <c r="A307" s="24" t="s">
        <v>332</v>
      </c>
      <c r="B307" s="24"/>
      <c r="C307" s="129">
        <v>409727</v>
      </c>
      <c r="D307" s="129"/>
      <c r="E307" s="129">
        <v>19875731085</v>
      </c>
      <c r="F307" s="129"/>
      <c r="G307" s="130">
        <v>25064572718</v>
      </c>
      <c r="H307" s="121"/>
      <c r="I307" s="121">
        <f t="shared" si="48"/>
        <v>0</v>
      </c>
      <c r="J307" s="121"/>
      <c r="K307" s="121">
        <f t="shared" si="42"/>
        <v>0</v>
      </c>
      <c r="L307" s="121"/>
      <c r="M307" s="121">
        <f t="shared" si="49"/>
        <v>46187</v>
      </c>
      <c r="N307" s="121"/>
      <c r="O307" s="121">
        <f t="shared" si="43"/>
        <v>2749968689</v>
      </c>
      <c r="P307" s="121"/>
      <c r="Q307" s="121">
        <v>363540</v>
      </c>
      <c r="R307" s="121"/>
      <c r="S307" s="121">
        <v>53630</v>
      </c>
      <c r="T307" s="121"/>
      <c r="U307" s="121">
        <v>17635213883</v>
      </c>
      <c r="V307" s="121"/>
      <c r="W307" s="3">
        <v>19380645134</v>
      </c>
      <c r="X307" s="218"/>
      <c r="Y307" s="122">
        <f>W307/درآمدها!$J$6</f>
        <v>1.016214783071213E-3</v>
      </c>
      <c r="AC307" s="177" t="s">
        <v>143</v>
      </c>
      <c r="AD307" s="177">
        <v>80483680</v>
      </c>
      <c r="AE307" s="177">
        <v>84745116221</v>
      </c>
      <c r="AF307" s="177">
        <v>62643760050</v>
      </c>
      <c r="AG307" s="30">
        <f t="shared" si="44"/>
        <v>84745116221</v>
      </c>
      <c r="AH307" s="30">
        <f t="shared" si="45"/>
        <v>62643760050</v>
      </c>
      <c r="AI307" s="176">
        <f t="shared" si="46"/>
        <v>0</v>
      </c>
      <c r="AJ307" s="176">
        <f t="shared" si="47"/>
        <v>0</v>
      </c>
    </row>
    <row r="308" spans="1:36" s="30" customFormat="1">
      <c r="A308" s="24" t="s">
        <v>334</v>
      </c>
      <c r="B308" s="24"/>
      <c r="C308" s="129">
        <v>2427806</v>
      </c>
      <c r="D308" s="129"/>
      <c r="E308" s="129">
        <v>35944135881</v>
      </c>
      <c r="F308" s="129"/>
      <c r="G308" s="130">
        <v>50656438039</v>
      </c>
      <c r="H308" s="121"/>
      <c r="I308" s="121">
        <f t="shared" si="48"/>
        <v>0</v>
      </c>
      <c r="J308" s="121"/>
      <c r="K308" s="121">
        <f t="shared" si="42"/>
        <v>0</v>
      </c>
      <c r="L308" s="121"/>
      <c r="M308" s="121">
        <f t="shared" si="49"/>
        <v>293963</v>
      </c>
      <c r="N308" s="121"/>
      <c r="O308" s="121">
        <f t="shared" si="43"/>
        <v>6253513649</v>
      </c>
      <c r="P308" s="121"/>
      <c r="Q308" s="121">
        <v>2133843</v>
      </c>
      <c r="R308" s="121"/>
      <c r="S308" s="121">
        <v>20970</v>
      </c>
      <c r="T308" s="121"/>
      <c r="U308" s="121">
        <v>31591956993</v>
      </c>
      <c r="V308" s="121"/>
      <c r="W308" s="3">
        <v>44480444921</v>
      </c>
      <c r="X308" s="218"/>
      <c r="Y308" s="122">
        <f>W308/درآمدها!$J$6</f>
        <v>2.3323106828372028E-3</v>
      </c>
      <c r="AC308" s="177" t="s">
        <v>86</v>
      </c>
      <c r="AD308" s="177">
        <v>22693977</v>
      </c>
      <c r="AE308" s="177">
        <v>73180340565</v>
      </c>
      <c r="AF308" s="177">
        <v>72504458351</v>
      </c>
      <c r="AG308" s="30">
        <f t="shared" si="44"/>
        <v>73180340565</v>
      </c>
      <c r="AH308" s="30">
        <f t="shared" si="45"/>
        <v>72504458351</v>
      </c>
      <c r="AI308" s="176">
        <f t="shared" si="46"/>
        <v>0</v>
      </c>
      <c r="AJ308" s="176">
        <f t="shared" si="47"/>
        <v>0</v>
      </c>
    </row>
    <row r="309" spans="1:36" s="30" customFormat="1">
      <c r="A309" s="219" t="s">
        <v>281</v>
      </c>
      <c r="B309" s="24"/>
      <c r="C309" s="129">
        <v>2082954</v>
      </c>
      <c r="D309" s="129"/>
      <c r="E309" s="129">
        <v>107009133627</v>
      </c>
      <c r="F309" s="129"/>
      <c r="G309" s="130">
        <v>133551147332</v>
      </c>
      <c r="H309" s="121"/>
      <c r="I309" s="121">
        <f t="shared" si="48"/>
        <v>0</v>
      </c>
      <c r="J309" s="121"/>
      <c r="K309" s="121">
        <f t="shared" si="42"/>
        <v>0</v>
      </c>
      <c r="L309" s="121"/>
      <c r="M309" s="121">
        <f t="shared" si="49"/>
        <v>117135</v>
      </c>
      <c r="N309" s="121"/>
      <c r="O309" s="121">
        <f t="shared" si="43"/>
        <v>7359422380</v>
      </c>
      <c r="P309" s="121"/>
      <c r="Q309" s="121">
        <v>1965819</v>
      </c>
      <c r="R309" s="121"/>
      <c r="S309" s="121">
        <v>61510</v>
      </c>
      <c r="T309" s="121"/>
      <c r="U309" s="121">
        <v>100991470795</v>
      </c>
      <c r="V309" s="121"/>
      <c r="W309" s="3">
        <v>120198067410</v>
      </c>
      <c r="X309" s="218"/>
      <c r="Y309" s="122">
        <f>W309/درآمدها!$J$6</f>
        <v>6.3025277102022907E-3</v>
      </c>
      <c r="AC309" s="177" t="s">
        <v>128</v>
      </c>
      <c r="AD309" s="177">
        <v>20318955</v>
      </c>
      <c r="AE309" s="177">
        <v>72063463517</v>
      </c>
      <c r="AF309" s="177">
        <v>62937146295.000008</v>
      </c>
      <c r="AG309" s="30">
        <f t="shared" si="44"/>
        <v>72063463517</v>
      </c>
      <c r="AH309" s="30">
        <f t="shared" si="45"/>
        <v>62937146295</v>
      </c>
      <c r="AI309" s="176">
        <f t="shared" si="46"/>
        <v>0</v>
      </c>
      <c r="AJ309" s="176">
        <f t="shared" si="47"/>
        <v>0</v>
      </c>
    </row>
    <row r="310" spans="1:36" s="30" customFormat="1">
      <c r="A310" s="219" t="s">
        <v>258</v>
      </c>
      <c r="B310" s="24"/>
      <c r="C310" s="129">
        <v>24049386</v>
      </c>
      <c r="D310" s="129"/>
      <c r="E310" s="129">
        <v>77119570765</v>
      </c>
      <c r="F310" s="129"/>
      <c r="G310" s="130">
        <v>78962482987</v>
      </c>
      <c r="H310" s="121"/>
      <c r="I310" s="121">
        <f t="shared" si="48"/>
        <v>0</v>
      </c>
      <c r="J310" s="121"/>
      <c r="K310" s="121">
        <f t="shared" si="42"/>
        <v>0</v>
      </c>
      <c r="L310" s="121"/>
      <c r="M310" s="121">
        <f t="shared" si="49"/>
        <v>6019620</v>
      </c>
      <c r="N310" s="121"/>
      <c r="O310" s="121">
        <f t="shared" si="43"/>
        <v>19767925896</v>
      </c>
      <c r="P310" s="121"/>
      <c r="Q310" s="121">
        <v>18029766</v>
      </c>
      <c r="R310" s="121"/>
      <c r="S310" s="121">
        <v>3250</v>
      </c>
      <c r="T310" s="121"/>
      <c r="U310" s="121">
        <v>57816354020</v>
      </c>
      <c r="V310" s="121"/>
      <c r="W310" s="3">
        <v>58248088902</v>
      </c>
      <c r="X310" s="218"/>
      <c r="Y310" s="122">
        <f>W310/درآمدها!$J$6</f>
        <v>3.0542104568033962E-3</v>
      </c>
      <c r="AC310" s="177" t="s">
        <v>110</v>
      </c>
      <c r="AD310" s="177">
        <v>32405359</v>
      </c>
      <c r="AE310" s="177">
        <v>59558618584</v>
      </c>
      <c r="AF310" s="177">
        <v>45838454548</v>
      </c>
      <c r="AG310" s="30">
        <f t="shared" si="44"/>
        <v>59558618584</v>
      </c>
      <c r="AH310" s="30">
        <f t="shared" si="45"/>
        <v>45838454548</v>
      </c>
      <c r="AI310" s="176">
        <f t="shared" si="46"/>
        <v>0</v>
      </c>
      <c r="AJ310" s="176">
        <f t="shared" si="47"/>
        <v>0</v>
      </c>
    </row>
    <row r="311" spans="1:36" s="30" customFormat="1">
      <c r="A311" s="219" t="s">
        <v>184</v>
      </c>
      <c r="B311" s="24"/>
      <c r="C311" s="129">
        <v>26980009</v>
      </c>
      <c r="D311" s="129"/>
      <c r="E311" s="129">
        <v>57341920620</v>
      </c>
      <c r="F311" s="129"/>
      <c r="G311" s="130">
        <v>60960673377</v>
      </c>
      <c r="H311" s="121"/>
      <c r="I311" s="121">
        <f t="shared" si="48"/>
        <v>0</v>
      </c>
      <c r="J311" s="121"/>
      <c r="K311" s="121">
        <f t="shared" si="42"/>
        <v>0</v>
      </c>
      <c r="L311" s="121"/>
      <c r="M311" s="121">
        <f t="shared" si="49"/>
        <v>1180625</v>
      </c>
      <c r="N311" s="121"/>
      <c r="O311" s="121">
        <f t="shared" si="43"/>
        <v>2566315273</v>
      </c>
      <c r="P311" s="121"/>
      <c r="Q311" s="121">
        <v>25799384</v>
      </c>
      <c r="R311" s="121"/>
      <c r="S311" s="121">
        <v>2090</v>
      </c>
      <c r="T311" s="121"/>
      <c r="U311" s="121">
        <v>54832681092</v>
      </c>
      <c r="V311" s="121"/>
      <c r="W311" s="3">
        <v>53599884324</v>
      </c>
      <c r="X311" s="218"/>
      <c r="Y311" s="122">
        <f>W311/درآمدها!$J$6</f>
        <v>2.8104840909242649E-3</v>
      </c>
      <c r="AC311" s="177" t="s">
        <v>155</v>
      </c>
      <c r="AD311" s="177">
        <v>7984877</v>
      </c>
      <c r="AE311" s="177">
        <v>79385705702</v>
      </c>
      <c r="AF311" s="177">
        <v>73420644585</v>
      </c>
      <c r="AG311" s="30">
        <f t="shared" si="44"/>
        <v>79385705702</v>
      </c>
      <c r="AH311" s="30">
        <f t="shared" si="45"/>
        <v>73420644585</v>
      </c>
      <c r="AI311" s="176">
        <f t="shared" si="46"/>
        <v>0</v>
      </c>
      <c r="AJ311" s="176">
        <f t="shared" si="47"/>
        <v>0</v>
      </c>
    </row>
    <row r="312" spans="1:36" s="30" customFormat="1">
      <c r="A312" s="219" t="s">
        <v>183</v>
      </c>
      <c r="B312" s="24"/>
      <c r="C312" s="129">
        <v>4391720</v>
      </c>
      <c r="D312" s="129"/>
      <c r="E312" s="129">
        <v>16699695953</v>
      </c>
      <c r="F312" s="129"/>
      <c r="G312" s="130">
        <v>27939771304</v>
      </c>
      <c r="H312" s="121"/>
      <c r="I312" s="121">
        <f t="shared" si="48"/>
        <v>3111696</v>
      </c>
      <c r="J312" s="121"/>
      <c r="K312" s="121">
        <f t="shared" si="42"/>
        <v>20244793645</v>
      </c>
      <c r="L312" s="121"/>
      <c r="M312" s="121">
        <f t="shared" si="49"/>
        <v>759638</v>
      </c>
      <c r="N312" s="121"/>
      <c r="O312" s="121">
        <f t="shared" si="43"/>
        <v>4501954948</v>
      </c>
      <c r="P312" s="121"/>
      <c r="Q312" s="121">
        <v>6743778</v>
      </c>
      <c r="R312" s="121"/>
      <c r="S312" s="121">
        <v>5890</v>
      </c>
      <c r="T312" s="121"/>
      <c r="U312" s="121">
        <v>33204268053</v>
      </c>
      <c r="V312" s="121"/>
      <c r="W312" s="3">
        <v>39484513351</v>
      </c>
      <c r="X312" s="218"/>
      <c r="Y312" s="122">
        <f>W312/درآمدها!$J$6</f>
        <v>2.0703514197918482E-3</v>
      </c>
      <c r="AC312" s="177" t="s">
        <v>417</v>
      </c>
      <c r="AD312" s="177">
        <v>751187</v>
      </c>
      <c r="AE312" s="177">
        <v>17202384021</v>
      </c>
      <c r="AF312" s="177">
        <v>20542196706</v>
      </c>
      <c r="AG312" s="30">
        <f t="shared" si="44"/>
        <v>17202384021</v>
      </c>
      <c r="AH312" s="30">
        <f t="shared" si="45"/>
        <v>20542196706</v>
      </c>
      <c r="AI312" s="176">
        <f t="shared" si="46"/>
        <v>0</v>
      </c>
      <c r="AJ312" s="176">
        <f t="shared" si="47"/>
        <v>0</v>
      </c>
    </row>
    <row r="313" spans="1:36" s="30" customFormat="1">
      <c r="A313" s="219" t="s">
        <v>180</v>
      </c>
      <c r="B313" s="24"/>
      <c r="C313" s="129">
        <v>21452723</v>
      </c>
      <c r="D313" s="129"/>
      <c r="E313" s="129">
        <v>63726981768</v>
      </c>
      <c r="F313" s="129"/>
      <c r="G313" s="130">
        <v>57492413790</v>
      </c>
      <c r="H313" s="121"/>
      <c r="I313" s="121">
        <f t="shared" si="48"/>
        <v>0</v>
      </c>
      <c r="J313" s="121"/>
      <c r="K313" s="121">
        <f t="shared" si="42"/>
        <v>0</v>
      </c>
      <c r="L313" s="121"/>
      <c r="M313" s="121">
        <f t="shared" si="49"/>
        <v>2362601</v>
      </c>
      <c r="N313" s="121"/>
      <c r="O313" s="121">
        <f t="shared" si="43"/>
        <v>5749766506</v>
      </c>
      <c r="P313" s="121"/>
      <c r="Q313" s="121">
        <v>19090122</v>
      </c>
      <c r="R313" s="121"/>
      <c r="S313" s="121">
        <v>2331</v>
      </c>
      <c r="T313" s="121"/>
      <c r="U313" s="121">
        <v>56708691790</v>
      </c>
      <c r="V313" s="121"/>
      <c r="W313" s="3">
        <v>44234304893</v>
      </c>
      <c r="X313" s="218"/>
      <c r="Y313" s="122">
        <f>W313/درآمدها!$J$6</f>
        <v>2.3194044491473679E-3</v>
      </c>
      <c r="AC313" s="177" t="s">
        <v>234</v>
      </c>
      <c r="AD313" s="177">
        <v>4921986</v>
      </c>
      <c r="AE313" s="177">
        <v>47325163112</v>
      </c>
      <c r="AF313" s="177">
        <v>41979367576</v>
      </c>
      <c r="AG313" s="30">
        <f t="shared" si="44"/>
        <v>47325163112</v>
      </c>
      <c r="AH313" s="30">
        <f t="shared" si="45"/>
        <v>41979367576</v>
      </c>
      <c r="AI313" s="176">
        <f t="shared" si="46"/>
        <v>0</v>
      </c>
      <c r="AJ313" s="176">
        <f t="shared" si="47"/>
        <v>0</v>
      </c>
    </row>
    <row r="314" spans="1:36" s="30" customFormat="1">
      <c r="A314" s="219" t="s">
        <v>179</v>
      </c>
      <c r="B314" s="24"/>
      <c r="C314" s="129">
        <v>10603891</v>
      </c>
      <c r="D314" s="129"/>
      <c r="E314" s="129">
        <v>64375246338</v>
      </c>
      <c r="F314" s="129"/>
      <c r="G314" s="130">
        <v>76526192385</v>
      </c>
      <c r="H314" s="121"/>
      <c r="I314" s="121">
        <v>4166968</v>
      </c>
      <c r="J314" s="121"/>
      <c r="K314" s="121">
        <f t="shared" si="42"/>
        <v>0</v>
      </c>
      <c r="L314" s="121"/>
      <c r="M314" s="121">
        <f t="shared" si="49"/>
        <v>125904</v>
      </c>
      <c r="N314" s="121"/>
      <c r="O314" s="121">
        <f t="shared" si="43"/>
        <v>898550185</v>
      </c>
      <c r="P314" s="121"/>
      <c r="Q314" s="121">
        <v>14644955</v>
      </c>
      <c r="R314" s="121"/>
      <c r="S314" s="121">
        <v>5750</v>
      </c>
      <c r="T314" s="121"/>
      <c r="U314" s="121">
        <v>63610894742</v>
      </c>
      <c r="V314" s="121"/>
      <c r="W314" s="3">
        <v>83707450731</v>
      </c>
      <c r="X314" s="218"/>
      <c r="Y314" s="122">
        <f>W314/درآمدها!$J$6</f>
        <v>4.3891598188759966E-3</v>
      </c>
      <c r="AC314" s="177" t="s">
        <v>85</v>
      </c>
      <c r="AD314" s="177">
        <v>2593714</v>
      </c>
      <c r="AE314" s="177">
        <v>52208473409</v>
      </c>
      <c r="AF314" s="177">
        <v>51127320199</v>
      </c>
      <c r="AG314" s="30">
        <f t="shared" si="44"/>
        <v>52208473409</v>
      </c>
      <c r="AH314" s="30">
        <f t="shared" si="45"/>
        <v>51127320199</v>
      </c>
      <c r="AI314" s="176">
        <f t="shared" si="46"/>
        <v>0</v>
      </c>
      <c r="AJ314" s="176">
        <f t="shared" si="47"/>
        <v>0</v>
      </c>
    </row>
    <row r="315" spans="1:36" s="30" customFormat="1">
      <c r="A315" s="219" t="s">
        <v>217</v>
      </c>
      <c r="B315" s="24"/>
      <c r="C315" s="129">
        <v>6075092</v>
      </c>
      <c r="D315" s="129"/>
      <c r="E315" s="129">
        <v>46363682705</v>
      </c>
      <c r="F315" s="129"/>
      <c r="G315" s="130">
        <v>44205078885</v>
      </c>
      <c r="H315" s="121"/>
      <c r="I315" s="121">
        <f>IFERROR(VLOOKUP(A315,$AC$347:$AE$378,2,0),0)</f>
        <v>0</v>
      </c>
      <c r="J315" s="121"/>
      <c r="K315" s="121">
        <f t="shared" si="42"/>
        <v>0</v>
      </c>
      <c r="L315" s="121"/>
      <c r="M315" s="121">
        <f t="shared" ref="M315:M339" si="50">IFERROR(VLOOKUP(A315,$AF$347:$AH$658,2,0),0)</f>
        <v>336639</v>
      </c>
      <c r="N315" s="121"/>
      <c r="O315" s="121">
        <f t="shared" si="43"/>
        <v>2322802222</v>
      </c>
      <c r="P315" s="121"/>
      <c r="Q315" s="121">
        <v>5738453</v>
      </c>
      <c r="R315" s="121"/>
      <c r="S315" s="121">
        <v>6850</v>
      </c>
      <c r="T315" s="121"/>
      <c r="U315" s="121">
        <v>43794532512</v>
      </c>
      <c r="V315" s="121"/>
      <c r="W315" s="3">
        <v>39074518054</v>
      </c>
      <c r="X315" s="218"/>
      <c r="Y315" s="122">
        <f>W315/درآمدها!$J$6</f>
        <v>2.0488535140761018E-3</v>
      </c>
      <c r="AC315" s="177" t="s">
        <v>159</v>
      </c>
      <c r="AD315" s="177">
        <v>7502058</v>
      </c>
      <c r="AE315" s="177">
        <v>35463189902</v>
      </c>
      <c r="AF315" s="177">
        <v>65401580024</v>
      </c>
      <c r="AG315" s="30">
        <f t="shared" si="44"/>
        <v>35463189902</v>
      </c>
      <c r="AH315" s="30">
        <f t="shared" si="45"/>
        <v>65401580024</v>
      </c>
      <c r="AI315" s="176">
        <f t="shared" si="46"/>
        <v>0</v>
      </c>
      <c r="AJ315" s="176">
        <f t="shared" si="47"/>
        <v>0</v>
      </c>
    </row>
    <row r="316" spans="1:36" s="30" customFormat="1">
      <c r="A316" s="219" t="s">
        <v>170</v>
      </c>
      <c r="B316" s="24"/>
      <c r="C316" s="129">
        <v>3673644</v>
      </c>
      <c r="D316" s="129"/>
      <c r="E316" s="129">
        <v>38139257756</v>
      </c>
      <c r="F316" s="129"/>
      <c r="G316" s="130">
        <v>51855358621</v>
      </c>
      <c r="H316" s="121"/>
      <c r="I316" s="121">
        <f>464820+6613074</f>
        <v>7077894</v>
      </c>
      <c r="J316" s="121"/>
      <c r="K316" s="121">
        <f t="shared" si="42"/>
        <v>6960814453</v>
      </c>
      <c r="L316" s="121"/>
      <c r="M316" s="121">
        <f t="shared" si="50"/>
        <v>95961</v>
      </c>
      <c r="N316" s="121"/>
      <c r="O316" s="121">
        <f t="shared" si="43"/>
        <v>1531864965</v>
      </c>
      <c r="P316" s="121"/>
      <c r="Q316" s="121">
        <v>10655577</v>
      </c>
      <c r="R316" s="121"/>
      <c r="S316" s="121">
        <v>6140</v>
      </c>
      <c r="T316" s="121"/>
      <c r="U316" s="121">
        <v>44054310296</v>
      </c>
      <c r="V316" s="121"/>
      <c r="W316" s="3">
        <v>65035962589</v>
      </c>
      <c r="X316" s="218"/>
      <c r="Y316" s="122">
        <f>W316/درآمدها!$J$6</f>
        <v>3.4101293407546975E-3</v>
      </c>
      <c r="AC316" s="177" t="s">
        <v>340</v>
      </c>
      <c r="AD316" s="177">
        <v>1790902</v>
      </c>
      <c r="AE316" s="177">
        <v>51888689973</v>
      </c>
      <c r="AF316" s="177">
        <v>40963463527</v>
      </c>
      <c r="AG316" s="30">
        <f t="shared" si="44"/>
        <v>51888689973</v>
      </c>
      <c r="AH316" s="30">
        <f t="shared" si="45"/>
        <v>40963463527</v>
      </c>
      <c r="AI316" s="176">
        <f t="shared" si="46"/>
        <v>0</v>
      </c>
      <c r="AJ316" s="176">
        <f t="shared" si="47"/>
        <v>0</v>
      </c>
    </row>
    <row r="317" spans="1:36" s="30" customFormat="1">
      <c r="A317" s="219" t="s">
        <v>167</v>
      </c>
      <c r="B317" s="24"/>
      <c r="C317" s="129">
        <v>12388102</v>
      </c>
      <c r="D317" s="129"/>
      <c r="E317" s="129">
        <v>47252686975</v>
      </c>
      <c r="F317" s="129"/>
      <c r="G317" s="130">
        <v>59170657376</v>
      </c>
      <c r="H317" s="121"/>
      <c r="I317" s="121">
        <f t="shared" ref="I317:I339" si="51">IFERROR(VLOOKUP(A317,$AC$347:$AE$378,2,0),0)</f>
        <v>0</v>
      </c>
      <c r="J317" s="121"/>
      <c r="K317" s="121">
        <f t="shared" si="42"/>
        <v>0</v>
      </c>
      <c r="L317" s="121"/>
      <c r="M317" s="121">
        <f t="shared" si="50"/>
        <v>1561173</v>
      </c>
      <c r="N317" s="121"/>
      <c r="O317" s="121">
        <f t="shared" si="43"/>
        <v>7053807176</v>
      </c>
      <c r="P317" s="121"/>
      <c r="Q317" s="121">
        <v>10826929</v>
      </c>
      <c r="R317" s="121"/>
      <c r="S317" s="121">
        <v>4397</v>
      </c>
      <c r="T317" s="121"/>
      <c r="U317" s="121">
        <v>41297810346</v>
      </c>
      <c r="V317" s="121"/>
      <c r="W317" s="3">
        <v>47322751074</v>
      </c>
      <c r="X317" s="218"/>
      <c r="Y317" s="122">
        <f>W317/درآمدها!$J$6</f>
        <v>2.4813456355295502E-3</v>
      </c>
      <c r="AC317" s="177" t="s">
        <v>273</v>
      </c>
      <c r="AD317" s="177">
        <v>7040835</v>
      </c>
      <c r="AE317" s="177">
        <v>52361190758</v>
      </c>
      <c r="AF317" s="177">
        <v>40593863787.000008</v>
      </c>
      <c r="AG317" s="30">
        <f t="shared" si="44"/>
        <v>52361190758</v>
      </c>
      <c r="AH317" s="30">
        <f t="shared" si="45"/>
        <v>40593863787</v>
      </c>
      <c r="AI317" s="176">
        <f t="shared" si="46"/>
        <v>0</v>
      </c>
      <c r="AJ317" s="176">
        <f t="shared" si="47"/>
        <v>0</v>
      </c>
    </row>
    <row r="318" spans="1:36" s="30" customFormat="1">
      <c r="A318" s="219" t="s">
        <v>166</v>
      </c>
      <c r="B318" s="24"/>
      <c r="C318" s="129">
        <v>5614224</v>
      </c>
      <c r="D318" s="129"/>
      <c r="E318" s="129">
        <v>149681462731</v>
      </c>
      <c r="F318" s="129"/>
      <c r="G318" s="130">
        <v>224446278439</v>
      </c>
      <c r="H318" s="121"/>
      <c r="I318" s="121">
        <f t="shared" si="51"/>
        <v>0</v>
      </c>
      <c r="J318" s="121"/>
      <c r="K318" s="121">
        <f t="shared" si="42"/>
        <v>0</v>
      </c>
      <c r="L318" s="121"/>
      <c r="M318" s="121">
        <f t="shared" si="50"/>
        <v>215800</v>
      </c>
      <c r="N318" s="121"/>
      <c r="O318" s="121">
        <f t="shared" si="43"/>
        <v>8525457244</v>
      </c>
      <c r="P318" s="121"/>
      <c r="Q318" s="121">
        <v>5398424</v>
      </c>
      <c r="R318" s="121"/>
      <c r="S318" s="121">
        <v>37110</v>
      </c>
      <c r="T318" s="121"/>
      <c r="U318" s="121">
        <v>143927994459</v>
      </c>
      <c r="V318" s="121"/>
      <c r="W318" s="3">
        <v>199143518331</v>
      </c>
      <c r="X318" s="218"/>
      <c r="Y318" s="122">
        <f>W318/درآمدها!$J$6</f>
        <v>1.04419943650765E-2</v>
      </c>
      <c r="AC318" s="177" t="s">
        <v>84</v>
      </c>
      <c r="AD318" s="177">
        <v>6222888</v>
      </c>
      <c r="AE318" s="177">
        <v>84843430267.000015</v>
      </c>
      <c r="AF318" s="177">
        <v>103736902666</v>
      </c>
      <c r="AG318" s="30">
        <f t="shared" si="44"/>
        <v>84843430267</v>
      </c>
      <c r="AH318" s="30">
        <f t="shared" si="45"/>
        <v>103736902666</v>
      </c>
      <c r="AI318" s="176">
        <f t="shared" si="46"/>
        <v>0</v>
      </c>
      <c r="AJ318" s="176">
        <f t="shared" si="47"/>
        <v>0</v>
      </c>
    </row>
    <row r="319" spans="1:36" s="30" customFormat="1">
      <c r="A319" s="219" t="s">
        <v>200</v>
      </c>
      <c r="B319" s="24"/>
      <c r="C319" s="129">
        <v>14560315</v>
      </c>
      <c r="D319" s="129"/>
      <c r="E319" s="129">
        <v>107979758356</v>
      </c>
      <c r="F319" s="129"/>
      <c r="G319" s="130">
        <v>116947343498</v>
      </c>
      <c r="H319" s="121"/>
      <c r="I319" s="121">
        <f t="shared" si="51"/>
        <v>0</v>
      </c>
      <c r="J319" s="121"/>
      <c r="K319" s="121">
        <f t="shared" si="42"/>
        <v>0</v>
      </c>
      <c r="L319" s="121"/>
      <c r="M319" s="121">
        <f t="shared" si="50"/>
        <v>965836</v>
      </c>
      <c r="N319" s="121"/>
      <c r="O319" s="121">
        <f t="shared" si="43"/>
        <v>7569175272</v>
      </c>
      <c r="P319" s="121"/>
      <c r="Q319" s="121">
        <v>13594479</v>
      </c>
      <c r="R319" s="121"/>
      <c r="S319" s="121">
        <v>7570</v>
      </c>
      <c r="T319" s="121"/>
      <c r="U319" s="121">
        <v>100817087913</v>
      </c>
      <c r="V319" s="121"/>
      <c r="W319" s="3">
        <v>102297890306</v>
      </c>
      <c r="X319" s="218"/>
      <c r="Y319" s="122">
        <f>W319/درآمدها!$J$6</f>
        <v>5.3639405544648536E-3</v>
      </c>
      <c r="AC319" s="177" t="s">
        <v>339</v>
      </c>
      <c r="AD319" s="177">
        <v>1080538</v>
      </c>
      <c r="AE319" s="177">
        <v>65058851438</v>
      </c>
      <c r="AF319" s="177">
        <v>54682878955</v>
      </c>
      <c r="AG319" s="30">
        <f t="shared" si="44"/>
        <v>65058851438</v>
      </c>
      <c r="AH319" s="30">
        <f t="shared" si="45"/>
        <v>54682878955</v>
      </c>
      <c r="AI319" s="176">
        <f t="shared" si="46"/>
        <v>0</v>
      </c>
      <c r="AJ319" s="176">
        <f t="shared" si="47"/>
        <v>0</v>
      </c>
    </row>
    <row r="320" spans="1:36" s="30" customFormat="1">
      <c r="A320" s="219" t="s">
        <v>148</v>
      </c>
      <c r="B320" s="24"/>
      <c r="C320" s="129">
        <v>1287355</v>
      </c>
      <c r="D320" s="129"/>
      <c r="E320" s="129">
        <v>8249025377</v>
      </c>
      <c r="F320" s="129"/>
      <c r="G320" s="130">
        <v>5136696688</v>
      </c>
      <c r="H320" s="121"/>
      <c r="I320" s="121">
        <f t="shared" si="51"/>
        <v>0</v>
      </c>
      <c r="J320" s="121"/>
      <c r="K320" s="121">
        <f t="shared" si="42"/>
        <v>0</v>
      </c>
      <c r="L320" s="121"/>
      <c r="M320" s="121">
        <f t="shared" si="50"/>
        <v>95194</v>
      </c>
      <c r="N320" s="121"/>
      <c r="O320" s="121">
        <f t="shared" si="43"/>
        <v>368948437</v>
      </c>
      <c r="P320" s="121"/>
      <c r="Q320" s="121">
        <v>1192161</v>
      </c>
      <c r="R320" s="121"/>
      <c r="S320" s="121">
        <v>3736</v>
      </c>
      <c r="T320" s="121"/>
      <c r="U320" s="121">
        <v>7639047771</v>
      </c>
      <c r="V320" s="121"/>
      <c r="W320" s="3">
        <v>4427412714</v>
      </c>
      <c r="X320" s="218"/>
      <c r="Y320" s="122">
        <f>W320/درآمدها!$J$6</f>
        <v>2.3214925094682041E-4</v>
      </c>
      <c r="AC320" s="177" t="s">
        <v>274</v>
      </c>
      <c r="AD320" s="177">
        <v>2486672</v>
      </c>
      <c r="AE320" s="177">
        <v>100024338736.99998</v>
      </c>
      <c r="AF320" s="177">
        <v>98924489593</v>
      </c>
      <c r="AG320" s="30">
        <f t="shared" si="44"/>
        <v>100024338737</v>
      </c>
      <c r="AH320" s="30">
        <f t="shared" si="45"/>
        <v>98924489593</v>
      </c>
      <c r="AI320" s="176">
        <f t="shared" si="46"/>
        <v>0</v>
      </c>
      <c r="AJ320" s="176">
        <f t="shared" si="47"/>
        <v>0</v>
      </c>
    </row>
    <row r="321" spans="1:36" s="30" customFormat="1">
      <c r="A321" s="219" t="s">
        <v>328</v>
      </c>
      <c r="B321" s="24"/>
      <c r="C321" s="129">
        <v>6988990</v>
      </c>
      <c r="D321" s="129"/>
      <c r="E321" s="129">
        <v>61811977969</v>
      </c>
      <c r="F321" s="129"/>
      <c r="G321" s="130">
        <v>61692960929</v>
      </c>
      <c r="H321" s="121"/>
      <c r="I321" s="121">
        <f t="shared" si="51"/>
        <v>0</v>
      </c>
      <c r="J321" s="121"/>
      <c r="K321" s="121">
        <f t="shared" si="42"/>
        <v>0</v>
      </c>
      <c r="L321" s="121"/>
      <c r="M321" s="121">
        <f t="shared" si="50"/>
        <v>593244</v>
      </c>
      <c r="N321" s="121"/>
      <c r="O321" s="121">
        <f t="shared" si="43"/>
        <v>4550858479</v>
      </c>
      <c r="P321" s="121"/>
      <c r="Q321" s="121">
        <v>6395746</v>
      </c>
      <c r="R321" s="121"/>
      <c r="S321" s="121">
        <v>7500</v>
      </c>
      <c r="T321" s="121"/>
      <c r="U321" s="121">
        <v>56565213406</v>
      </c>
      <c r="V321" s="121"/>
      <c r="W321" s="3">
        <v>47682684838</v>
      </c>
      <c r="X321" s="218"/>
      <c r="Y321" s="122">
        <f>W321/درآمدها!$J$6</f>
        <v>2.5002185889000028E-3</v>
      </c>
      <c r="AC321" s="177" t="s">
        <v>317</v>
      </c>
      <c r="AD321" s="177">
        <v>28887958</v>
      </c>
      <c r="AE321" s="177">
        <v>53045452813.000008</v>
      </c>
      <c r="AF321" s="177">
        <v>43648433472</v>
      </c>
      <c r="AG321" s="30">
        <f t="shared" si="44"/>
        <v>53045452813</v>
      </c>
      <c r="AH321" s="30">
        <f t="shared" si="45"/>
        <v>43648433472</v>
      </c>
      <c r="AI321" s="176">
        <f t="shared" si="46"/>
        <v>0</v>
      </c>
      <c r="AJ321" s="176">
        <f t="shared" si="47"/>
        <v>0</v>
      </c>
    </row>
    <row r="322" spans="1:36" s="30" customFormat="1">
      <c r="A322" s="219" t="s">
        <v>320</v>
      </c>
      <c r="B322" s="24"/>
      <c r="C322" s="129">
        <v>1166659</v>
      </c>
      <c r="D322" s="129"/>
      <c r="E322" s="129">
        <v>31045626705</v>
      </c>
      <c r="F322" s="129"/>
      <c r="G322" s="130">
        <v>38398242420</v>
      </c>
      <c r="H322" s="121"/>
      <c r="I322" s="121">
        <f t="shared" si="51"/>
        <v>0</v>
      </c>
      <c r="J322" s="121"/>
      <c r="K322" s="121">
        <f t="shared" si="42"/>
        <v>0</v>
      </c>
      <c r="L322" s="121"/>
      <c r="M322" s="121">
        <f t="shared" si="50"/>
        <v>131158</v>
      </c>
      <c r="N322" s="121"/>
      <c r="O322" s="121">
        <f t="shared" si="43"/>
        <v>4475933975</v>
      </c>
      <c r="P322" s="121"/>
      <c r="Q322" s="121">
        <v>1035501</v>
      </c>
      <c r="R322" s="121"/>
      <c r="S322" s="121">
        <v>33550</v>
      </c>
      <c r="T322" s="121"/>
      <c r="U322" s="121">
        <v>27555418935</v>
      </c>
      <c r="V322" s="121"/>
      <c r="W322" s="3">
        <v>34534349256</v>
      </c>
      <c r="X322" s="218"/>
      <c r="Y322" s="122">
        <f>W322/درآمدها!$J$6</f>
        <v>1.8107919522309718E-3</v>
      </c>
      <c r="AC322" s="177" t="s">
        <v>459</v>
      </c>
      <c r="AD322" s="177">
        <v>5820509</v>
      </c>
      <c r="AE322" s="177">
        <v>38273533993</v>
      </c>
      <c r="AF322" s="177">
        <v>48312072714</v>
      </c>
      <c r="AG322" s="30">
        <f t="shared" si="44"/>
        <v>38273533993</v>
      </c>
      <c r="AH322" s="30">
        <f t="shared" si="45"/>
        <v>48312072714</v>
      </c>
      <c r="AI322" s="176">
        <f t="shared" si="46"/>
        <v>0</v>
      </c>
      <c r="AJ322" s="176">
        <f t="shared" si="47"/>
        <v>0</v>
      </c>
    </row>
    <row r="323" spans="1:36" s="30" customFormat="1">
      <c r="A323" s="219" t="s">
        <v>319</v>
      </c>
      <c r="B323" s="24"/>
      <c r="C323" s="129">
        <v>8001560</v>
      </c>
      <c r="D323" s="129"/>
      <c r="E323" s="129">
        <v>54750245632</v>
      </c>
      <c r="F323" s="129"/>
      <c r="G323" s="130">
        <v>48678178397</v>
      </c>
      <c r="H323" s="121"/>
      <c r="I323" s="121">
        <f t="shared" si="51"/>
        <v>0</v>
      </c>
      <c r="J323" s="121"/>
      <c r="K323" s="121">
        <f t="shared" si="42"/>
        <v>0</v>
      </c>
      <c r="L323" s="121"/>
      <c r="M323" s="121">
        <f t="shared" si="50"/>
        <v>3887838</v>
      </c>
      <c r="N323" s="121"/>
      <c r="O323" s="121">
        <f t="shared" si="43"/>
        <v>19921434900</v>
      </c>
      <c r="P323" s="121"/>
      <c r="Q323" s="121">
        <v>4113722</v>
      </c>
      <c r="R323" s="121"/>
      <c r="S323" s="121">
        <v>4990</v>
      </c>
      <c r="T323" s="121"/>
      <c r="U323" s="121">
        <v>28147922400</v>
      </c>
      <c r="V323" s="121"/>
      <c r="W323" s="3">
        <v>20405334320</v>
      </c>
      <c r="X323" s="218"/>
      <c r="Y323" s="122">
        <f>W323/درآمدها!$J$6</f>
        <v>1.0699438664771941E-3</v>
      </c>
      <c r="AC323" s="177" t="s">
        <v>145</v>
      </c>
      <c r="AD323" s="177">
        <v>5883579</v>
      </c>
      <c r="AE323" s="177">
        <v>45594465345</v>
      </c>
      <c r="AF323" s="177">
        <v>50882573836</v>
      </c>
      <c r="AG323" s="30">
        <f t="shared" si="44"/>
        <v>45594465345</v>
      </c>
      <c r="AH323" s="30">
        <f t="shared" si="45"/>
        <v>50882573836</v>
      </c>
      <c r="AI323" s="176">
        <f t="shared" si="46"/>
        <v>0</v>
      </c>
      <c r="AJ323" s="176">
        <f t="shared" si="47"/>
        <v>0</v>
      </c>
    </row>
    <row r="324" spans="1:36" s="30" customFormat="1">
      <c r="A324" s="219" t="s">
        <v>249</v>
      </c>
      <c r="B324" s="24"/>
      <c r="C324" s="129">
        <v>1753633</v>
      </c>
      <c r="D324" s="129"/>
      <c r="E324" s="129">
        <v>54956458311</v>
      </c>
      <c r="F324" s="129"/>
      <c r="G324" s="130">
        <v>49890352053</v>
      </c>
      <c r="H324" s="121"/>
      <c r="I324" s="121">
        <f t="shared" si="51"/>
        <v>0</v>
      </c>
      <c r="J324" s="121"/>
      <c r="K324" s="121">
        <f t="shared" si="42"/>
        <v>0</v>
      </c>
      <c r="L324" s="121"/>
      <c r="M324" s="121">
        <f t="shared" si="50"/>
        <v>0</v>
      </c>
      <c r="N324" s="121"/>
      <c r="O324" s="121">
        <f t="shared" si="43"/>
        <v>0</v>
      </c>
      <c r="P324" s="121"/>
      <c r="Q324" s="121">
        <v>1753633</v>
      </c>
      <c r="R324" s="121"/>
      <c r="S324" s="121">
        <v>24470</v>
      </c>
      <c r="T324" s="121"/>
      <c r="U324" s="121">
        <v>54956458311</v>
      </c>
      <c r="V324" s="121"/>
      <c r="W324" s="3">
        <v>42656076688</v>
      </c>
      <c r="X324" s="218"/>
      <c r="Y324" s="122">
        <f>W324/درآمدها!$J$6</f>
        <v>2.2366508141733019E-3</v>
      </c>
      <c r="AC324" s="177" t="s">
        <v>430</v>
      </c>
      <c r="AD324" s="177">
        <v>15225002</v>
      </c>
      <c r="AE324" s="177">
        <v>37263374153</v>
      </c>
      <c r="AF324" s="177">
        <v>34249177161</v>
      </c>
      <c r="AG324" s="30">
        <f t="shared" si="44"/>
        <v>37263374153</v>
      </c>
      <c r="AH324" s="30">
        <f t="shared" si="45"/>
        <v>34249177161</v>
      </c>
      <c r="AI324" s="176">
        <f t="shared" si="46"/>
        <v>0</v>
      </c>
      <c r="AJ324" s="176">
        <f t="shared" si="47"/>
        <v>0</v>
      </c>
    </row>
    <row r="325" spans="1:36" s="30" customFormat="1">
      <c r="A325" s="219" t="s">
        <v>317</v>
      </c>
      <c r="B325" s="24"/>
      <c r="C325" s="129">
        <v>32462250</v>
      </c>
      <c r="D325" s="129"/>
      <c r="E325" s="129">
        <v>59608739067</v>
      </c>
      <c r="F325" s="129"/>
      <c r="G325" s="130">
        <v>58374801202</v>
      </c>
      <c r="H325" s="121"/>
      <c r="I325" s="121">
        <f t="shared" si="51"/>
        <v>0</v>
      </c>
      <c r="J325" s="121"/>
      <c r="K325" s="121">
        <f t="shared" si="42"/>
        <v>0</v>
      </c>
      <c r="L325" s="121"/>
      <c r="M325" s="121">
        <f t="shared" si="50"/>
        <v>3574292</v>
      </c>
      <c r="N325" s="121"/>
      <c r="O325" s="121">
        <f t="shared" si="43"/>
        <v>5729513122</v>
      </c>
      <c r="P325" s="121"/>
      <c r="Q325" s="121">
        <v>28887958</v>
      </c>
      <c r="R325" s="121"/>
      <c r="S325" s="121">
        <v>1520</v>
      </c>
      <c r="T325" s="121"/>
      <c r="U325" s="121">
        <v>53045452813</v>
      </c>
      <c r="V325" s="121"/>
      <c r="W325" s="3">
        <v>43648433472</v>
      </c>
      <c r="X325" s="218"/>
      <c r="Y325" s="122">
        <f>W325/درآمدها!$J$6</f>
        <v>2.2886845636697342E-3</v>
      </c>
      <c r="AC325" s="177" t="s">
        <v>103</v>
      </c>
      <c r="AD325" s="177">
        <v>1054288</v>
      </c>
      <c r="AE325" s="177">
        <v>69731671527</v>
      </c>
      <c r="AF325" s="177">
        <v>80791475306</v>
      </c>
      <c r="AG325" s="30">
        <f t="shared" si="44"/>
        <v>69731671527</v>
      </c>
      <c r="AH325" s="30">
        <f t="shared" si="45"/>
        <v>80791475306</v>
      </c>
      <c r="AI325" s="176">
        <f t="shared" si="46"/>
        <v>0</v>
      </c>
      <c r="AJ325" s="176">
        <f t="shared" si="47"/>
        <v>0</v>
      </c>
    </row>
    <row r="326" spans="1:36" s="30" customFormat="1">
      <c r="A326" s="219" t="s">
        <v>300</v>
      </c>
      <c r="B326" s="24"/>
      <c r="C326" s="129">
        <v>846153</v>
      </c>
      <c r="D326" s="129"/>
      <c r="E326" s="129">
        <v>33796725295</v>
      </c>
      <c r="F326" s="129"/>
      <c r="G326" s="130">
        <v>48339073857</v>
      </c>
      <c r="H326" s="121"/>
      <c r="I326" s="121">
        <f t="shared" si="51"/>
        <v>0</v>
      </c>
      <c r="J326" s="121"/>
      <c r="K326" s="121">
        <f t="shared" si="42"/>
        <v>0</v>
      </c>
      <c r="L326" s="121"/>
      <c r="M326" s="121">
        <f t="shared" si="50"/>
        <v>465234</v>
      </c>
      <c r="N326" s="121"/>
      <c r="O326" s="121">
        <f t="shared" si="43"/>
        <v>28907056348</v>
      </c>
      <c r="P326" s="121"/>
      <c r="Q326" s="121">
        <v>380919</v>
      </c>
      <c r="R326" s="121"/>
      <c r="S326" s="121">
        <v>61420</v>
      </c>
      <c r="T326" s="121"/>
      <c r="U326" s="121">
        <v>15214523618</v>
      </c>
      <c r="V326" s="121"/>
      <c r="W326" s="3">
        <v>23256838516</v>
      </c>
      <c r="X326" s="218"/>
      <c r="Y326" s="122">
        <f>W326/درآمدها!$J$6</f>
        <v>1.2194611141193381E-3</v>
      </c>
      <c r="AC326" s="177" t="s">
        <v>142</v>
      </c>
      <c r="AD326" s="177">
        <v>12941645</v>
      </c>
      <c r="AE326" s="177">
        <v>55990486349</v>
      </c>
      <c r="AF326" s="177">
        <v>73585753456</v>
      </c>
      <c r="AG326" s="30">
        <f t="shared" si="44"/>
        <v>55990486349</v>
      </c>
      <c r="AH326" s="30">
        <f t="shared" si="45"/>
        <v>73585753456</v>
      </c>
      <c r="AI326" s="176">
        <f t="shared" si="46"/>
        <v>0</v>
      </c>
      <c r="AJ326" s="176">
        <f t="shared" si="47"/>
        <v>0</v>
      </c>
    </row>
    <row r="327" spans="1:36" s="30" customFormat="1">
      <c r="A327" s="219" t="s">
        <v>279</v>
      </c>
      <c r="B327" s="24"/>
      <c r="C327" s="129">
        <v>2921573</v>
      </c>
      <c r="D327" s="129"/>
      <c r="E327" s="129">
        <v>44759527595</v>
      </c>
      <c r="F327" s="129"/>
      <c r="G327" s="130">
        <v>56312237134</v>
      </c>
      <c r="H327" s="121"/>
      <c r="I327" s="121">
        <f t="shared" si="51"/>
        <v>0</v>
      </c>
      <c r="J327" s="121"/>
      <c r="K327" s="121">
        <f t="shared" si="42"/>
        <v>0</v>
      </c>
      <c r="L327" s="121"/>
      <c r="M327" s="121">
        <f t="shared" si="50"/>
        <v>384237</v>
      </c>
      <c r="N327" s="121"/>
      <c r="O327" s="121">
        <f t="shared" si="43"/>
        <v>6903105269</v>
      </c>
      <c r="P327" s="121"/>
      <c r="Q327" s="121">
        <v>2537336</v>
      </c>
      <c r="R327" s="121"/>
      <c r="S327" s="121">
        <v>15920</v>
      </c>
      <c r="T327" s="121"/>
      <c r="U327" s="121">
        <v>38872881392</v>
      </c>
      <c r="V327" s="121"/>
      <c r="W327" s="3">
        <v>40154042509</v>
      </c>
      <c r="X327" s="218"/>
      <c r="Y327" s="122">
        <f>W327/درآمدها!$J$6</f>
        <v>2.1054578583728427E-3</v>
      </c>
      <c r="AC327" s="177" t="s">
        <v>199</v>
      </c>
      <c r="AD327" s="177">
        <v>49625366</v>
      </c>
      <c r="AE327" s="177">
        <v>103752113345</v>
      </c>
      <c r="AF327" s="177">
        <v>87807569232</v>
      </c>
      <c r="AG327" s="30">
        <f t="shared" si="44"/>
        <v>103752113345</v>
      </c>
      <c r="AH327" s="30">
        <f t="shared" si="45"/>
        <v>87807569232</v>
      </c>
      <c r="AI327" s="176">
        <f t="shared" si="46"/>
        <v>0</v>
      </c>
      <c r="AJ327" s="176">
        <f t="shared" si="47"/>
        <v>0</v>
      </c>
    </row>
    <row r="328" spans="1:36" s="30" customFormat="1">
      <c r="A328" s="219" t="s">
        <v>348</v>
      </c>
      <c r="B328" s="24"/>
      <c r="C328" s="129">
        <v>13914016</v>
      </c>
      <c r="D328" s="129"/>
      <c r="E328" s="129">
        <v>48112407832</v>
      </c>
      <c r="F328" s="129"/>
      <c r="G328" s="130">
        <v>39225361492</v>
      </c>
      <c r="H328" s="121"/>
      <c r="I328" s="121">
        <f t="shared" si="51"/>
        <v>0</v>
      </c>
      <c r="J328" s="121"/>
      <c r="K328" s="121">
        <f t="shared" si="42"/>
        <v>0</v>
      </c>
      <c r="L328" s="121"/>
      <c r="M328" s="121">
        <f t="shared" si="50"/>
        <v>1260582</v>
      </c>
      <c r="N328" s="121"/>
      <c r="O328" s="121">
        <f t="shared" si="43"/>
        <v>3127308083</v>
      </c>
      <c r="P328" s="121"/>
      <c r="Q328" s="121">
        <v>12653434</v>
      </c>
      <c r="R328" s="121"/>
      <c r="S328" s="121">
        <v>2463</v>
      </c>
      <c r="T328" s="121"/>
      <c r="U328" s="121">
        <v>43753519983</v>
      </c>
      <c r="V328" s="121"/>
      <c r="W328" s="3">
        <v>30979973767</v>
      </c>
      <c r="X328" s="218"/>
      <c r="Y328" s="122">
        <f>W328/درآمدها!$J$6</f>
        <v>1.6244199872352801E-3</v>
      </c>
      <c r="AC328" s="177" t="s">
        <v>318</v>
      </c>
      <c r="AD328" s="177">
        <v>13233284</v>
      </c>
      <c r="AE328" s="177">
        <v>74685519188</v>
      </c>
      <c r="AF328" s="177">
        <v>55722656690</v>
      </c>
      <c r="AG328" s="30">
        <f t="shared" si="44"/>
        <v>74685519188</v>
      </c>
      <c r="AH328" s="30">
        <f t="shared" si="45"/>
        <v>55722656690</v>
      </c>
      <c r="AI328" s="176">
        <f t="shared" si="46"/>
        <v>0</v>
      </c>
      <c r="AJ328" s="176">
        <f t="shared" si="47"/>
        <v>0</v>
      </c>
    </row>
    <row r="329" spans="1:36" s="30" customFormat="1">
      <c r="A329" s="219" t="s">
        <v>341</v>
      </c>
      <c r="B329" s="24"/>
      <c r="C329" s="129">
        <v>3568615</v>
      </c>
      <c r="D329" s="129"/>
      <c r="E329" s="129">
        <v>67476911628</v>
      </c>
      <c r="F329" s="129"/>
      <c r="G329" s="130">
        <v>66371512373</v>
      </c>
      <c r="H329" s="121"/>
      <c r="I329" s="121">
        <f t="shared" si="51"/>
        <v>0</v>
      </c>
      <c r="J329" s="121"/>
      <c r="K329" s="121">
        <f t="shared" si="42"/>
        <v>0</v>
      </c>
      <c r="L329" s="121"/>
      <c r="M329" s="121">
        <f t="shared" si="50"/>
        <v>87861</v>
      </c>
      <c r="N329" s="121"/>
      <c r="O329" s="121">
        <f t="shared" si="43"/>
        <v>1513563951</v>
      </c>
      <c r="P329" s="121"/>
      <c r="Q329" s="121">
        <v>3480754</v>
      </c>
      <c r="R329" s="121"/>
      <c r="S329" s="121">
        <v>15400</v>
      </c>
      <c r="T329" s="121"/>
      <c r="U329" s="121">
        <v>65815597944</v>
      </c>
      <c r="V329" s="121"/>
      <c r="W329" s="3">
        <v>53284670114</v>
      </c>
      <c r="X329" s="218"/>
      <c r="Y329" s="122">
        <f>W329/درآمدها!$J$6</f>
        <v>2.793955985805919E-3</v>
      </c>
      <c r="AC329" s="177" t="s">
        <v>227</v>
      </c>
      <c r="AD329" s="177">
        <v>1934020</v>
      </c>
      <c r="AE329" s="177">
        <v>32193034070</v>
      </c>
      <c r="AF329" s="177">
        <v>27837982175</v>
      </c>
      <c r="AG329" s="30">
        <f t="shared" si="44"/>
        <v>32193034070</v>
      </c>
      <c r="AH329" s="30">
        <f t="shared" si="45"/>
        <v>27837982175</v>
      </c>
      <c r="AI329" s="176">
        <f t="shared" si="46"/>
        <v>0</v>
      </c>
      <c r="AJ329" s="176">
        <f t="shared" si="47"/>
        <v>0</v>
      </c>
    </row>
    <row r="330" spans="1:36" s="30" customFormat="1">
      <c r="A330" s="219" t="s">
        <v>260</v>
      </c>
      <c r="B330" s="24"/>
      <c r="C330" s="129">
        <v>13900555</v>
      </c>
      <c r="D330" s="129"/>
      <c r="E330" s="129">
        <v>72193336970</v>
      </c>
      <c r="F330" s="129"/>
      <c r="G330" s="130">
        <v>64943879483</v>
      </c>
      <c r="H330" s="121"/>
      <c r="I330" s="121">
        <f t="shared" si="51"/>
        <v>0</v>
      </c>
      <c r="J330" s="121"/>
      <c r="K330" s="121">
        <f t="shared" si="42"/>
        <v>0</v>
      </c>
      <c r="L330" s="121"/>
      <c r="M330" s="121">
        <f t="shared" si="50"/>
        <v>919797</v>
      </c>
      <c r="N330" s="121"/>
      <c r="O330" s="121">
        <f t="shared" si="43"/>
        <v>4205819086</v>
      </c>
      <c r="P330" s="121"/>
      <c r="Q330" s="121">
        <v>12980758</v>
      </c>
      <c r="R330" s="121"/>
      <c r="S330" s="121">
        <v>4321</v>
      </c>
      <c r="T330" s="121"/>
      <c r="U330" s="121">
        <v>67416318013</v>
      </c>
      <c r="V330" s="121"/>
      <c r="W330" s="3">
        <v>55756120682</v>
      </c>
      <c r="X330" s="218"/>
      <c r="Y330" s="122">
        <f>W330/درآمدها!$J$6</f>
        <v>2.923545304709721E-3</v>
      </c>
      <c r="AC330" s="177" t="s">
        <v>277</v>
      </c>
      <c r="AD330" s="177">
        <v>4076372</v>
      </c>
      <c r="AE330" s="177">
        <v>34271365084</v>
      </c>
      <c r="AF330" s="177">
        <v>42142022902</v>
      </c>
      <c r="AG330" s="30">
        <f t="shared" si="44"/>
        <v>34271365084</v>
      </c>
      <c r="AH330" s="30">
        <f t="shared" si="45"/>
        <v>42142022902</v>
      </c>
      <c r="AI330" s="176">
        <f t="shared" si="46"/>
        <v>0</v>
      </c>
      <c r="AJ330" s="176">
        <f t="shared" si="47"/>
        <v>0</v>
      </c>
    </row>
    <row r="331" spans="1:36" s="30" customFormat="1">
      <c r="A331" s="219" t="s">
        <v>111</v>
      </c>
      <c r="B331" s="24"/>
      <c r="C331" s="129">
        <v>2582757</v>
      </c>
      <c r="D331" s="129"/>
      <c r="E331" s="129">
        <v>44461839323</v>
      </c>
      <c r="F331" s="129"/>
      <c r="G331" s="130">
        <v>62901045102</v>
      </c>
      <c r="H331" s="121"/>
      <c r="I331" s="121">
        <f t="shared" si="51"/>
        <v>0</v>
      </c>
      <c r="J331" s="121"/>
      <c r="K331" s="121">
        <f t="shared" ref="K331:K344" si="52">IFERROR(VLOOKUP(A331,$AC$347:$AE$378,3,0),0)</f>
        <v>0</v>
      </c>
      <c r="L331" s="121"/>
      <c r="M331" s="121">
        <f t="shared" si="50"/>
        <v>527702</v>
      </c>
      <c r="N331" s="121"/>
      <c r="O331" s="121">
        <f t="shared" ref="O331:O344" si="53">IFERROR(VLOOKUP(A331,$AF$347:$AH$658,3,0),0)</f>
        <v>13355154127</v>
      </c>
      <c r="P331" s="121"/>
      <c r="Q331" s="121">
        <v>2055055</v>
      </c>
      <c r="R331" s="121"/>
      <c r="S331" s="121">
        <v>22500</v>
      </c>
      <c r="T331" s="121"/>
      <c r="U331" s="121">
        <v>35377515271</v>
      </c>
      <c r="V331" s="121"/>
      <c r="W331" s="3">
        <v>45963617014</v>
      </c>
      <c r="X331" s="218"/>
      <c r="Y331" s="122">
        <f>W331/درآمدها!$J$6</f>
        <v>2.4100800964105989E-3</v>
      </c>
      <c r="AC331" s="177" t="s">
        <v>123</v>
      </c>
      <c r="AD331" s="177">
        <v>7391043</v>
      </c>
      <c r="AE331" s="177">
        <v>41107077119</v>
      </c>
      <c r="AF331" s="177">
        <v>46653870972</v>
      </c>
      <c r="AG331" s="30">
        <f t="shared" ref="AG331:AG339" si="54">VLOOKUP(AC331,$A$11:$Y$344,21,0)</f>
        <v>41107077119</v>
      </c>
      <c r="AH331" s="30">
        <f t="shared" ref="AH331:AH339" si="55">VLOOKUP(AC331,$A$11:$Y$344,23,0)</f>
        <v>46653870972</v>
      </c>
      <c r="AI331" s="176">
        <f t="shared" si="46"/>
        <v>0</v>
      </c>
      <c r="AJ331" s="176">
        <f t="shared" si="47"/>
        <v>0</v>
      </c>
    </row>
    <row r="332" spans="1:36" s="30" customFormat="1">
      <c r="A332" s="219" t="s">
        <v>106</v>
      </c>
      <c r="B332" s="24"/>
      <c r="C332" s="129">
        <v>4940923</v>
      </c>
      <c r="D332" s="129"/>
      <c r="E332" s="129">
        <v>49456756875</v>
      </c>
      <c r="F332" s="129"/>
      <c r="G332" s="130">
        <v>58545372140</v>
      </c>
      <c r="H332" s="121"/>
      <c r="I332" s="121">
        <f t="shared" si="51"/>
        <v>0</v>
      </c>
      <c r="J332" s="121"/>
      <c r="K332" s="121">
        <f t="shared" si="52"/>
        <v>0</v>
      </c>
      <c r="L332" s="121"/>
      <c r="M332" s="121">
        <f t="shared" si="50"/>
        <v>688420</v>
      </c>
      <c r="N332" s="121"/>
      <c r="O332" s="121">
        <f t="shared" si="53"/>
        <v>8532215069</v>
      </c>
      <c r="P332" s="121"/>
      <c r="Q332" s="121">
        <v>4252503</v>
      </c>
      <c r="R332" s="121"/>
      <c r="S332" s="121">
        <v>12640</v>
      </c>
      <c r="T332" s="121"/>
      <c r="U332" s="121">
        <v>42565934944</v>
      </c>
      <c r="V332" s="121"/>
      <c r="W332" s="3">
        <v>53431815678</v>
      </c>
      <c r="X332" s="218"/>
      <c r="Y332" s="122">
        <f>W332/درآمدها!$J$6</f>
        <v>2.8016714925068707E-3</v>
      </c>
      <c r="AC332" s="177" t="s">
        <v>365</v>
      </c>
      <c r="AD332" s="177">
        <v>17360051</v>
      </c>
      <c r="AE332" s="177">
        <v>142003139828</v>
      </c>
      <c r="AF332" s="177">
        <v>166010018664</v>
      </c>
      <c r="AG332" s="30">
        <f t="shared" si="54"/>
        <v>142003139828</v>
      </c>
      <c r="AH332" s="30">
        <f t="shared" si="55"/>
        <v>166010018664</v>
      </c>
      <c r="AI332" s="176">
        <f t="shared" ref="AI332:AI339" si="56">AG332-AE332</f>
        <v>0</v>
      </c>
      <c r="AJ332" s="176">
        <f t="shared" ref="AJ332:AJ339" si="57">AH332-AF332</f>
        <v>0</v>
      </c>
    </row>
    <row r="333" spans="1:36" s="30" customFormat="1">
      <c r="A333" s="219" t="s">
        <v>339</v>
      </c>
      <c r="B333" s="24"/>
      <c r="C333" s="129">
        <v>1191050</v>
      </c>
      <c r="D333" s="129"/>
      <c r="E333" s="129">
        <v>71712744027</v>
      </c>
      <c r="F333" s="129"/>
      <c r="G333" s="130">
        <v>70291898304</v>
      </c>
      <c r="H333" s="121"/>
      <c r="I333" s="121">
        <f t="shared" si="51"/>
        <v>0</v>
      </c>
      <c r="J333" s="121"/>
      <c r="K333" s="121">
        <f t="shared" si="52"/>
        <v>0</v>
      </c>
      <c r="L333" s="121"/>
      <c r="M333" s="121">
        <f t="shared" si="50"/>
        <v>110512</v>
      </c>
      <c r="N333" s="121"/>
      <c r="O333" s="121">
        <f t="shared" si="53"/>
        <v>5874142032</v>
      </c>
      <c r="P333" s="121"/>
      <c r="Q333" s="121">
        <v>1080538</v>
      </c>
      <c r="R333" s="121"/>
      <c r="S333" s="121">
        <v>50910</v>
      </c>
      <c r="T333" s="121"/>
      <c r="U333" s="121">
        <v>65058851438</v>
      </c>
      <c r="V333" s="121"/>
      <c r="W333" s="3">
        <v>54682878955</v>
      </c>
      <c r="X333" s="218"/>
      <c r="Y333" s="122">
        <f>W333/درآمدها!$J$6</f>
        <v>2.8672703922263932E-3</v>
      </c>
      <c r="AC333" s="177" t="s">
        <v>97</v>
      </c>
      <c r="AD333" s="177">
        <v>10795542</v>
      </c>
      <c r="AE333" s="177">
        <v>102988200380</v>
      </c>
      <c r="AF333" s="177">
        <v>95401332791</v>
      </c>
      <c r="AG333" s="30">
        <f t="shared" si="54"/>
        <v>102988200380</v>
      </c>
      <c r="AH333" s="30">
        <f t="shared" si="55"/>
        <v>95401332791</v>
      </c>
      <c r="AI333" s="176">
        <f t="shared" si="56"/>
        <v>0</v>
      </c>
      <c r="AJ333" s="176">
        <f t="shared" si="57"/>
        <v>0</v>
      </c>
    </row>
    <row r="334" spans="1:36" s="30" customFormat="1">
      <c r="A334" s="219" t="s">
        <v>225</v>
      </c>
      <c r="B334" s="24"/>
      <c r="C334" s="129">
        <v>15640908</v>
      </c>
      <c r="D334" s="129"/>
      <c r="E334" s="129">
        <v>38511659400</v>
      </c>
      <c r="F334" s="129"/>
      <c r="G334" s="130">
        <v>38667489516</v>
      </c>
      <c r="H334" s="121"/>
      <c r="I334" s="121">
        <f t="shared" si="51"/>
        <v>0</v>
      </c>
      <c r="J334" s="121"/>
      <c r="K334" s="121">
        <f t="shared" si="52"/>
        <v>0</v>
      </c>
      <c r="L334" s="121"/>
      <c r="M334" s="121">
        <f t="shared" si="50"/>
        <v>1433111</v>
      </c>
      <c r="N334" s="121"/>
      <c r="O334" s="121">
        <f t="shared" si="53"/>
        <v>3069774472</v>
      </c>
      <c r="P334" s="121"/>
      <c r="Q334" s="121">
        <v>14207797</v>
      </c>
      <c r="R334" s="121"/>
      <c r="S334" s="121">
        <v>2070</v>
      </c>
      <c r="T334" s="121"/>
      <c r="U334" s="121">
        <v>34982997079</v>
      </c>
      <c r="V334" s="121"/>
      <c r="W334" s="3">
        <v>29235149462</v>
      </c>
      <c r="X334" s="218"/>
      <c r="Y334" s="122">
        <f>W334/درآمدها!$J$6</f>
        <v>1.5329309660833304E-3</v>
      </c>
      <c r="AC334" s="177" t="s">
        <v>139</v>
      </c>
      <c r="AD334" s="177">
        <v>7100748</v>
      </c>
      <c r="AE334" s="177">
        <v>49869104490</v>
      </c>
      <c r="AF334" s="177">
        <v>44609710837</v>
      </c>
      <c r="AG334" s="30">
        <f t="shared" si="54"/>
        <v>49869104490</v>
      </c>
      <c r="AH334" s="30">
        <f t="shared" si="55"/>
        <v>44609710837</v>
      </c>
      <c r="AI334" s="176">
        <f t="shared" si="56"/>
        <v>0</v>
      </c>
      <c r="AJ334" s="176">
        <f t="shared" si="57"/>
        <v>0</v>
      </c>
    </row>
    <row r="335" spans="1:36" s="30" customFormat="1">
      <c r="A335" s="219" t="s">
        <v>99</v>
      </c>
      <c r="B335" s="24"/>
      <c r="C335" s="129">
        <v>44118083</v>
      </c>
      <c r="D335" s="129"/>
      <c r="E335" s="129">
        <v>85403605133</v>
      </c>
      <c r="F335" s="129"/>
      <c r="G335" s="130">
        <v>76615698973</v>
      </c>
      <c r="H335" s="121"/>
      <c r="I335" s="121">
        <f t="shared" si="51"/>
        <v>0</v>
      </c>
      <c r="J335" s="121"/>
      <c r="K335" s="121">
        <f t="shared" si="52"/>
        <v>0</v>
      </c>
      <c r="L335" s="121"/>
      <c r="M335" s="121">
        <f t="shared" si="50"/>
        <v>3356154</v>
      </c>
      <c r="N335" s="121"/>
      <c r="O335" s="121">
        <f t="shared" si="53"/>
        <v>5337395063</v>
      </c>
      <c r="P335" s="121"/>
      <c r="Q335" s="121">
        <v>40761929</v>
      </c>
      <c r="R335" s="121"/>
      <c r="S335" s="121">
        <v>1491</v>
      </c>
      <c r="T335" s="121"/>
      <c r="U335" s="121">
        <v>78906775908</v>
      </c>
      <c r="V335" s="121"/>
      <c r="W335" s="3">
        <v>60414418726</v>
      </c>
      <c r="X335" s="218"/>
      <c r="Y335" s="122">
        <f>W335/درآمدها!$J$6</f>
        <v>3.1678009166119184E-3</v>
      </c>
      <c r="AC335" s="177" t="s">
        <v>418</v>
      </c>
      <c r="AD335" s="177">
        <v>1018846</v>
      </c>
      <c r="AE335" s="177">
        <v>10928536962</v>
      </c>
      <c r="AF335" s="177">
        <v>10340523278</v>
      </c>
      <c r="AG335" s="30">
        <f t="shared" si="54"/>
        <v>10928536962</v>
      </c>
      <c r="AH335" s="30">
        <f t="shared" si="55"/>
        <v>10340523278</v>
      </c>
      <c r="AI335" s="176">
        <f t="shared" si="56"/>
        <v>0</v>
      </c>
      <c r="AJ335" s="176">
        <f t="shared" si="57"/>
        <v>0</v>
      </c>
    </row>
    <row r="336" spans="1:36" s="30" customFormat="1">
      <c r="A336" s="219" t="s">
        <v>98</v>
      </c>
      <c r="B336" s="24"/>
      <c r="C336" s="129">
        <v>31678788</v>
      </c>
      <c r="D336" s="129"/>
      <c r="E336" s="129">
        <v>80699924735</v>
      </c>
      <c r="F336" s="129"/>
      <c r="G336" s="130">
        <v>77938490549</v>
      </c>
      <c r="H336" s="121"/>
      <c r="I336" s="121">
        <f t="shared" si="51"/>
        <v>0</v>
      </c>
      <c r="J336" s="121"/>
      <c r="K336" s="121">
        <f t="shared" si="52"/>
        <v>0</v>
      </c>
      <c r="L336" s="121"/>
      <c r="M336" s="121">
        <f t="shared" si="50"/>
        <v>3649665</v>
      </c>
      <c r="N336" s="121"/>
      <c r="O336" s="121">
        <f t="shared" si="53"/>
        <v>8402214488</v>
      </c>
      <c r="P336" s="121"/>
      <c r="Q336" s="121">
        <v>28029123</v>
      </c>
      <c r="R336" s="121"/>
      <c r="S336" s="121">
        <v>2307</v>
      </c>
      <c r="T336" s="121"/>
      <c r="U336" s="121">
        <v>71402609104</v>
      </c>
      <c r="V336" s="121"/>
      <c r="W336" s="3">
        <v>64278440804</v>
      </c>
      <c r="X336" s="218"/>
      <c r="Y336" s="122">
        <f>W336/درآمدها!$J$6</f>
        <v>3.3704090512032933E-3</v>
      </c>
      <c r="AC336" s="177" t="s">
        <v>264</v>
      </c>
      <c r="AD336" s="177">
        <v>14024555</v>
      </c>
      <c r="AE336" s="177">
        <v>35624734260</v>
      </c>
      <c r="AF336" s="177">
        <v>38128932839</v>
      </c>
      <c r="AG336" s="30">
        <f t="shared" si="54"/>
        <v>35624734260</v>
      </c>
      <c r="AH336" s="30">
        <f t="shared" si="55"/>
        <v>38128932839</v>
      </c>
      <c r="AI336" s="176">
        <f t="shared" si="56"/>
        <v>0</v>
      </c>
      <c r="AJ336" s="176">
        <f t="shared" si="57"/>
        <v>0</v>
      </c>
    </row>
    <row r="337" spans="1:36" s="30" customFormat="1">
      <c r="A337" s="219" t="s">
        <v>90</v>
      </c>
      <c r="B337" s="24"/>
      <c r="C337" s="129">
        <v>5453427</v>
      </c>
      <c r="D337" s="129"/>
      <c r="E337" s="129">
        <v>17207168136</v>
      </c>
      <c r="F337" s="129"/>
      <c r="G337" s="130">
        <v>28893818657</v>
      </c>
      <c r="H337" s="121"/>
      <c r="I337" s="121">
        <f t="shared" si="51"/>
        <v>0</v>
      </c>
      <c r="J337" s="121"/>
      <c r="K337" s="121">
        <f t="shared" si="52"/>
        <v>0</v>
      </c>
      <c r="L337" s="121"/>
      <c r="M337" s="121">
        <f t="shared" si="50"/>
        <v>5453427</v>
      </c>
      <c r="N337" s="121"/>
      <c r="O337" s="121">
        <f t="shared" si="53"/>
        <v>30634368693</v>
      </c>
      <c r="P337" s="121"/>
      <c r="Q337" s="121">
        <v>0</v>
      </c>
      <c r="R337" s="121"/>
      <c r="S337" s="121">
        <v>0</v>
      </c>
      <c r="T337" s="121"/>
      <c r="U337" s="121">
        <v>0</v>
      </c>
      <c r="V337" s="121"/>
      <c r="W337" s="3">
        <v>0</v>
      </c>
      <c r="X337" s="218"/>
      <c r="Y337" s="122">
        <f>W337/درآمدها!$J$6</f>
        <v>0</v>
      </c>
      <c r="AC337" s="177" t="s">
        <v>319</v>
      </c>
      <c r="AD337" s="177">
        <v>4113722</v>
      </c>
      <c r="AE337" s="177">
        <v>28147922400</v>
      </c>
      <c r="AF337" s="177">
        <v>20405334320</v>
      </c>
      <c r="AG337" s="30">
        <f t="shared" si="54"/>
        <v>28147922400</v>
      </c>
      <c r="AH337" s="30">
        <f t="shared" si="55"/>
        <v>20405334320</v>
      </c>
      <c r="AI337" s="176">
        <f t="shared" si="56"/>
        <v>0</v>
      </c>
      <c r="AJ337" s="176">
        <f t="shared" si="57"/>
        <v>0</v>
      </c>
    </row>
    <row r="338" spans="1:36" s="30" customFormat="1">
      <c r="A338" s="219" t="s">
        <v>302</v>
      </c>
      <c r="B338" s="24"/>
      <c r="C338" s="129">
        <v>9516431</v>
      </c>
      <c r="D338" s="129"/>
      <c r="E338" s="129">
        <v>97049648130</v>
      </c>
      <c r="F338" s="129"/>
      <c r="G338" s="130">
        <v>96490044006</v>
      </c>
      <c r="H338" s="121"/>
      <c r="I338" s="121">
        <f t="shared" si="51"/>
        <v>0</v>
      </c>
      <c r="J338" s="121"/>
      <c r="K338" s="121">
        <f t="shared" si="52"/>
        <v>0</v>
      </c>
      <c r="L338" s="121"/>
      <c r="M338" s="121">
        <f t="shared" si="50"/>
        <v>531026</v>
      </c>
      <c r="N338" s="121"/>
      <c r="O338" s="121">
        <f t="shared" si="53"/>
        <v>4947515487</v>
      </c>
      <c r="P338" s="121"/>
      <c r="Q338" s="121">
        <v>8985405</v>
      </c>
      <c r="R338" s="121"/>
      <c r="S338" s="121">
        <v>9220</v>
      </c>
      <c r="T338" s="121"/>
      <c r="U338" s="121">
        <v>91634184449</v>
      </c>
      <c r="V338" s="121"/>
      <c r="W338" s="3">
        <v>82352503770</v>
      </c>
      <c r="X338" s="218"/>
      <c r="Y338" s="122">
        <f>W338/درآمدها!$J$6</f>
        <v>4.3181138282742679E-3</v>
      </c>
      <c r="AC338" s="177" t="s">
        <v>228</v>
      </c>
      <c r="AD338" s="177">
        <v>25435219</v>
      </c>
      <c r="AE338" s="177">
        <v>236439287166</v>
      </c>
      <c r="AF338" s="177">
        <v>282420933426</v>
      </c>
      <c r="AG338" s="30">
        <f t="shared" si="54"/>
        <v>236439287166</v>
      </c>
      <c r="AH338" s="30">
        <f t="shared" si="55"/>
        <v>282420933426</v>
      </c>
      <c r="AI338" s="176">
        <f t="shared" si="56"/>
        <v>0</v>
      </c>
      <c r="AJ338" s="176">
        <f t="shared" si="57"/>
        <v>0</v>
      </c>
    </row>
    <row r="339" spans="1:36" s="30" customFormat="1">
      <c r="A339" s="219" t="s">
        <v>228</v>
      </c>
      <c r="B339" s="24"/>
      <c r="C339" s="129">
        <v>23731164</v>
      </c>
      <c r="D339" s="129"/>
      <c r="E339" s="129">
        <v>216494771148</v>
      </c>
      <c r="F339" s="129"/>
      <c r="G339" s="130">
        <v>275530774552</v>
      </c>
      <c r="H339" s="121"/>
      <c r="I339" s="121">
        <f t="shared" si="51"/>
        <v>1704055</v>
      </c>
      <c r="J339" s="121"/>
      <c r="K339" s="121">
        <f t="shared" si="52"/>
        <v>19944516018</v>
      </c>
      <c r="L339" s="121"/>
      <c r="M339" s="121">
        <f t="shared" si="50"/>
        <v>0</v>
      </c>
      <c r="N339" s="121"/>
      <c r="O339" s="121">
        <f t="shared" si="53"/>
        <v>0</v>
      </c>
      <c r="P339" s="121"/>
      <c r="Q339" s="121">
        <v>25435219</v>
      </c>
      <c r="R339" s="121"/>
      <c r="S339" s="121">
        <v>11170</v>
      </c>
      <c r="T339" s="121"/>
      <c r="U339" s="121">
        <v>236439287166</v>
      </c>
      <c r="V339" s="121"/>
      <c r="W339" s="3">
        <v>282420933426</v>
      </c>
      <c r="X339" s="218"/>
      <c r="Y339" s="122">
        <f>W339/درآمدها!$J$6</f>
        <v>1.4808605472723892E-2</v>
      </c>
      <c r="AC339" s="177" t="s">
        <v>112</v>
      </c>
      <c r="AD339" s="177">
        <v>12026930</v>
      </c>
      <c r="AE339" s="177">
        <v>59385014169.999992</v>
      </c>
      <c r="AF339" s="177">
        <v>57983543371</v>
      </c>
      <c r="AG339" s="30">
        <f t="shared" si="54"/>
        <v>59385014170</v>
      </c>
      <c r="AH339" s="30">
        <f t="shared" si="55"/>
        <v>57983543371</v>
      </c>
      <c r="AI339" s="176">
        <f t="shared" si="56"/>
        <v>0</v>
      </c>
      <c r="AJ339" s="176">
        <f t="shared" si="57"/>
        <v>0</v>
      </c>
    </row>
    <row r="340" spans="1:36" s="30" customFormat="1">
      <c r="A340" s="219" t="s">
        <v>87</v>
      </c>
      <c r="B340" s="24"/>
      <c r="C340" s="129">
        <v>20490225</v>
      </c>
      <c r="D340" s="129"/>
      <c r="E340" s="129">
        <v>133506348997</v>
      </c>
      <c r="F340" s="129"/>
      <c r="G340" s="130">
        <v>140541326315</v>
      </c>
      <c r="H340" s="121"/>
      <c r="I340" s="121">
        <f>IFERROR(VLOOKUP(A340,$AC$347:$AE$378,2,0),0)+4635050</f>
        <v>4635050</v>
      </c>
      <c r="J340" s="121"/>
      <c r="K340" s="121">
        <f t="shared" si="52"/>
        <v>0</v>
      </c>
      <c r="L340" s="121"/>
      <c r="M340" s="121">
        <f>1422959</f>
        <v>1422959</v>
      </c>
      <c r="N340" s="121"/>
      <c r="O340" s="121">
        <f t="shared" si="53"/>
        <v>10035540695</v>
      </c>
      <c r="P340" s="121"/>
      <c r="Q340" s="121">
        <v>23947760</v>
      </c>
      <c r="R340" s="121"/>
      <c r="S340" s="121">
        <v>5770</v>
      </c>
      <c r="T340" s="121"/>
      <c r="U340" s="121">
        <v>125959256249</v>
      </c>
      <c r="V340" s="121"/>
      <c r="W340" s="3">
        <v>137356412680</v>
      </c>
      <c r="X340" s="218"/>
      <c r="Y340" s="122">
        <f>W340/درآمدها!$J$6</f>
        <v>7.2022172714039752E-3</v>
      </c>
      <c r="AC340" s="177">
        <f>4635050</f>
        <v>4635050</v>
      </c>
      <c r="AD340" s="177"/>
      <c r="AE340" s="177">
        <f>SUM(AE11:AE339)</f>
        <v>17651815144140</v>
      </c>
      <c r="AF340" s="177">
        <f>SUM(AF11:AF339)</f>
        <v>18070516056193.668</v>
      </c>
    </row>
    <row r="341" spans="1:36" s="30" customFormat="1">
      <c r="A341" s="219" t="s">
        <v>79</v>
      </c>
      <c r="B341" s="24"/>
      <c r="C341" s="129">
        <v>571043</v>
      </c>
      <c r="D341" s="129"/>
      <c r="E341" s="129">
        <v>21631389727</v>
      </c>
      <c r="F341" s="129"/>
      <c r="G341" s="130">
        <v>34927214953</v>
      </c>
      <c r="H341" s="121"/>
      <c r="I341" s="121">
        <f>IFERROR(VLOOKUP(A341,$AC$347:$AE$378,2,0),0)</f>
        <v>0</v>
      </c>
      <c r="J341" s="121"/>
      <c r="K341" s="121">
        <f t="shared" si="52"/>
        <v>0</v>
      </c>
      <c r="L341" s="121"/>
      <c r="M341" s="121">
        <f>IFERROR(VLOOKUP(A341,$AF$347:$AH$658,2,0),0)</f>
        <v>570729</v>
      </c>
      <c r="N341" s="121"/>
      <c r="O341" s="121">
        <f t="shared" si="53"/>
        <v>34258765607</v>
      </c>
      <c r="P341" s="121"/>
      <c r="Q341" s="121">
        <v>314</v>
      </c>
      <c r="R341" s="121"/>
      <c r="S341" s="121">
        <v>54820</v>
      </c>
      <c r="T341" s="121"/>
      <c r="U341" s="121">
        <v>11894474</v>
      </c>
      <c r="V341" s="121"/>
      <c r="W341" s="3">
        <v>17111063</v>
      </c>
      <c r="X341" s="218"/>
      <c r="Y341" s="122">
        <f>W341/درآمدها!$J$6</f>
        <v>8.972103381717519E-7</v>
      </c>
      <c r="AC341" s="177"/>
      <c r="AD341" s="177"/>
      <c r="AE341" s="177"/>
      <c r="AF341" s="177"/>
    </row>
    <row r="342" spans="1:36" s="30" customFormat="1">
      <c r="A342" s="219" t="s">
        <v>523</v>
      </c>
      <c r="B342" s="24"/>
      <c r="C342" s="129">
        <v>0</v>
      </c>
      <c r="D342" s="129"/>
      <c r="E342" s="129">
        <v>0</v>
      </c>
      <c r="F342" s="129"/>
      <c r="G342" s="130">
        <v>0</v>
      </c>
      <c r="H342" s="121"/>
      <c r="I342" s="121">
        <v>6230009</v>
      </c>
      <c r="J342" s="121"/>
      <c r="K342" s="121">
        <f t="shared" si="52"/>
        <v>0</v>
      </c>
      <c r="L342" s="121"/>
      <c r="M342" s="121">
        <f>IFERROR(VLOOKUP(A342,$AF$347:$AH$658,2,0),0)</f>
        <v>0</v>
      </c>
      <c r="N342" s="121"/>
      <c r="O342" s="121">
        <f t="shared" si="53"/>
        <v>0</v>
      </c>
      <c r="P342" s="121"/>
      <c r="Q342" s="121">
        <v>6230009</v>
      </c>
      <c r="R342" s="121"/>
      <c r="S342" s="121">
        <v>1573</v>
      </c>
      <c r="T342" s="121"/>
      <c r="U342" s="121">
        <v>12502463458</v>
      </c>
      <c r="V342" s="121"/>
      <c r="W342" s="3">
        <v>9741495325</v>
      </c>
      <c r="X342" s="218"/>
      <c r="Y342" s="122">
        <f>W342/درآمدها!$J$6</f>
        <v>5.1079061042798974E-4</v>
      </c>
      <c r="AC342" s="177"/>
      <c r="AD342" s="177"/>
      <c r="AE342" s="177"/>
      <c r="AF342" s="177"/>
    </row>
    <row r="343" spans="1:36" s="30" customFormat="1">
      <c r="A343" s="219" t="s">
        <v>524</v>
      </c>
      <c r="B343" s="24"/>
      <c r="C343" s="129">
        <v>0</v>
      </c>
      <c r="D343" s="129"/>
      <c r="E343" s="129">
        <v>0</v>
      </c>
      <c r="F343" s="129"/>
      <c r="G343" s="130">
        <v>0</v>
      </c>
      <c r="H343" s="121"/>
      <c r="I343" s="121">
        <v>4742892</v>
      </c>
      <c r="J343" s="121"/>
      <c r="K343" s="121">
        <f t="shared" si="52"/>
        <v>0</v>
      </c>
      <c r="L343" s="121"/>
      <c r="M343" s="121">
        <v>0</v>
      </c>
      <c r="N343" s="121"/>
      <c r="O343" s="121">
        <f t="shared" si="53"/>
        <v>0</v>
      </c>
      <c r="P343" s="121"/>
      <c r="Q343" s="121">
        <v>4742892</v>
      </c>
      <c r="R343" s="121"/>
      <c r="S343" s="121">
        <v>1582.0224720978956</v>
      </c>
      <c r="T343" s="121"/>
      <c r="U343" s="121">
        <v>8588012566</v>
      </c>
      <c r="V343" s="121"/>
      <c r="W343" s="3">
        <v>9734765179</v>
      </c>
      <c r="X343" s="218"/>
      <c r="Y343" s="122">
        <f>W343/درآمدها!$J$6</f>
        <v>5.1043771846747245E-4</v>
      </c>
      <c r="AC343" s="177"/>
      <c r="AD343" s="177"/>
      <c r="AE343" s="177"/>
      <c r="AF343" s="177"/>
    </row>
    <row r="344" spans="1:36" s="30" customFormat="1" ht="30" thickBot="1">
      <c r="A344" s="219" t="s">
        <v>525</v>
      </c>
      <c r="B344" s="24"/>
      <c r="C344" s="129">
        <v>0</v>
      </c>
      <c r="D344" s="129"/>
      <c r="E344" s="129">
        <v>0</v>
      </c>
      <c r="F344" s="129"/>
      <c r="G344" s="130">
        <v>0</v>
      </c>
      <c r="H344" s="121"/>
      <c r="I344" s="121">
        <v>3457035</v>
      </c>
      <c r="J344" s="121"/>
      <c r="K344" s="121">
        <f t="shared" si="52"/>
        <v>0</v>
      </c>
      <c r="L344" s="121"/>
      <c r="M344" s="121">
        <f>IFERROR(VLOOKUP(A344,$AF$347:$AH$658,2,0),0)</f>
        <v>0</v>
      </c>
      <c r="N344" s="121"/>
      <c r="O344" s="121">
        <f t="shared" si="53"/>
        <v>0</v>
      </c>
      <c r="P344" s="121"/>
      <c r="Q344" s="121">
        <v>3457035</v>
      </c>
      <c r="R344" s="121"/>
      <c r="S344" s="121">
        <v>1693</v>
      </c>
      <c r="T344" s="121"/>
      <c r="U344" s="121">
        <v>6547199780</v>
      </c>
      <c r="V344" s="121"/>
      <c r="W344" s="3">
        <v>5817936335</v>
      </c>
      <c r="X344" s="218"/>
      <c r="Y344" s="122">
        <f>W344/درآمدها!$J$6</f>
        <v>3.05060686562084E-4</v>
      </c>
      <c r="AC344" s="177"/>
      <c r="AD344" s="177"/>
      <c r="AE344" s="177"/>
      <c r="AF344" s="177"/>
    </row>
    <row r="345" spans="1:36" s="30" customFormat="1" ht="30" thickBot="1">
      <c r="A345" s="219" t="s">
        <v>2</v>
      </c>
      <c r="B345" s="24"/>
      <c r="C345" s="24"/>
      <c r="D345" s="121"/>
      <c r="E345" s="138">
        <f>SUM(E11:E344)</f>
        <v>19161510030356</v>
      </c>
      <c r="F345" s="121"/>
      <c r="G345" s="138">
        <f>SUM(G11:G344)</f>
        <v>21304007887400</v>
      </c>
      <c r="H345" s="121"/>
      <c r="I345" s="24"/>
      <c r="J345" s="3"/>
      <c r="K345" s="138">
        <f>SUM(K11:K344)</f>
        <v>746785995492</v>
      </c>
      <c r="L345" s="131"/>
      <c r="M345" s="24"/>
      <c r="N345" s="3"/>
      <c r="O345" s="138">
        <f>SUM(O11:O344)</f>
        <v>2456405594863</v>
      </c>
      <c r="P345" s="131"/>
      <c r="Q345" s="24"/>
      <c r="R345" s="121"/>
      <c r="S345" s="139"/>
      <c r="T345" s="121"/>
      <c r="U345" s="138">
        <f>SUM(U11:U344)</f>
        <v>17651815144140</v>
      </c>
      <c r="V345" s="121"/>
      <c r="W345" s="138">
        <f>SUM(W11:W344)</f>
        <v>18070516056193</v>
      </c>
      <c r="X345" s="218"/>
      <c r="Y345" s="220">
        <f>SUM(Y11:Y344)</f>
        <v>0.94751879656541504</v>
      </c>
      <c r="AC345" s="177"/>
      <c r="AD345" s="177"/>
      <c r="AE345" s="177"/>
      <c r="AF345" s="177"/>
    </row>
    <row r="346" spans="1:36" s="30" customFormat="1" ht="30" thickTop="1">
      <c r="A346" s="219"/>
      <c r="B346" s="24"/>
      <c r="C346" s="121"/>
      <c r="D346" s="121"/>
      <c r="E346" s="131"/>
      <c r="F346" s="121"/>
      <c r="G346" s="133"/>
      <c r="H346" s="121"/>
      <c r="I346" s="3"/>
      <c r="J346" s="3"/>
      <c r="K346" s="133"/>
      <c r="L346" s="133"/>
      <c r="M346" s="3"/>
      <c r="N346" s="3"/>
      <c r="O346" s="133"/>
      <c r="P346" s="133"/>
      <c r="Q346" s="121"/>
      <c r="R346" s="121"/>
      <c r="S346" s="139"/>
      <c r="T346" s="121"/>
      <c r="U346" s="133"/>
      <c r="V346" s="121"/>
      <c r="W346" s="133"/>
      <c r="X346" s="218"/>
      <c r="Y346" s="206"/>
      <c r="AC346" s="177"/>
      <c r="AD346" s="177"/>
      <c r="AE346" s="177"/>
      <c r="AF346" s="177"/>
    </row>
    <row r="347" spans="1:36">
      <c r="AC347" s="178" t="s">
        <v>522</v>
      </c>
      <c r="AD347" s="178">
        <v>35000000</v>
      </c>
      <c r="AE347" s="178">
        <v>99839763000</v>
      </c>
      <c r="AF347" s="178" t="s">
        <v>370</v>
      </c>
      <c r="AG347" s="24">
        <v>163086</v>
      </c>
      <c r="AH347" s="24">
        <v>485254333</v>
      </c>
    </row>
    <row r="348" spans="1:36">
      <c r="AC348" s="178" t="s">
        <v>202</v>
      </c>
      <c r="AD348" s="178">
        <v>5180202</v>
      </c>
      <c r="AE348" s="178">
        <v>29823416358</v>
      </c>
      <c r="AF348" s="178" t="s">
        <v>247</v>
      </c>
      <c r="AG348" s="24">
        <v>708254</v>
      </c>
      <c r="AH348" s="24">
        <v>4388873405</v>
      </c>
    </row>
    <row r="349" spans="1:36">
      <c r="AC349" s="178" t="s">
        <v>151</v>
      </c>
      <c r="AD349" s="178">
        <v>749662</v>
      </c>
      <c r="AE349" s="178">
        <v>9977499975</v>
      </c>
      <c r="AF349" s="178" t="s">
        <v>424</v>
      </c>
      <c r="AG349" s="24">
        <v>574098</v>
      </c>
      <c r="AH349" s="24">
        <v>6470658639</v>
      </c>
    </row>
    <row r="350" spans="1:36">
      <c r="AC350" s="178" t="s">
        <v>422</v>
      </c>
      <c r="AD350" s="178">
        <v>2603078</v>
      </c>
      <c r="AE350" s="178">
        <v>20645547415</v>
      </c>
      <c r="AF350" s="178" t="s">
        <v>87</v>
      </c>
      <c r="AG350" s="24">
        <v>1422959</v>
      </c>
      <c r="AH350" s="24">
        <v>10035540695</v>
      </c>
    </row>
    <row r="351" spans="1:36">
      <c r="AC351" s="178" t="s">
        <v>517</v>
      </c>
      <c r="AD351" s="178">
        <v>1052144</v>
      </c>
      <c r="AE351" s="178">
        <v>49864253906</v>
      </c>
      <c r="AF351" s="178" t="s">
        <v>342</v>
      </c>
      <c r="AG351" s="24">
        <v>966905</v>
      </c>
      <c r="AH351" s="24">
        <v>7492415633</v>
      </c>
    </row>
    <row r="352" spans="1:36">
      <c r="AC352" s="178" t="s">
        <v>519</v>
      </c>
      <c r="AD352" s="178">
        <v>1800000</v>
      </c>
      <c r="AE352" s="178">
        <v>6125556960</v>
      </c>
      <c r="AF352" s="178" t="s">
        <v>233</v>
      </c>
      <c r="AG352" s="24">
        <v>728029</v>
      </c>
      <c r="AH352" s="24">
        <v>5318275786</v>
      </c>
    </row>
    <row r="353" spans="29:34">
      <c r="AC353" s="178" t="s">
        <v>449</v>
      </c>
      <c r="AD353" s="178">
        <v>7081872</v>
      </c>
      <c r="AE353" s="178">
        <v>26134544895</v>
      </c>
      <c r="AF353" s="178" t="s">
        <v>248</v>
      </c>
      <c r="AG353" s="24">
        <v>10505083</v>
      </c>
      <c r="AH353" s="24">
        <v>15288015634</v>
      </c>
    </row>
    <row r="354" spans="29:34">
      <c r="AC354" s="178" t="s">
        <v>150</v>
      </c>
      <c r="AD354" s="178">
        <v>777146</v>
      </c>
      <c r="AE354" s="178">
        <v>30056788231</v>
      </c>
      <c r="AF354" s="178" t="s">
        <v>377</v>
      </c>
      <c r="AG354" s="24">
        <v>1096690</v>
      </c>
      <c r="AH354" s="24">
        <v>2967693469</v>
      </c>
    </row>
    <row r="355" spans="29:34">
      <c r="AC355" s="178" t="s">
        <v>488</v>
      </c>
      <c r="AD355" s="178">
        <v>1291052</v>
      </c>
      <c r="AE355" s="178">
        <v>39897729947</v>
      </c>
      <c r="AF355" s="178" t="s">
        <v>156</v>
      </c>
      <c r="AG355" s="24">
        <v>1806093</v>
      </c>
      <c r="AH355" s="24">
        <v>4568427048</v>
      </c>
    </row>
    <row r="356" spans="29:34">
      <c r="AC356" s="178" t="s">
        <v>375</v>
      </c>
      <c r="AD356" s="178">
        <v>494067</v>
      </c>
      <c r="AE356" s="178">
        <v>8250329362</v>
      </c>
      <c r="AF356" s="178" t="s">
        <v>278</v>
      </c>
      <c r="AG356" s="24">
        <v>1474735</v>
      </c>
      <c r="AH356" s="24">
        <v>5029020057</v>
      </c>
    </row>
    <row r="357" spans="29:34">
      <c r="AC357" s="178" t="s">
        <v>131</v>
      </c>
      <c r="AD357" s="178">
        <v>1287211</v>
      </c>
      <c r="AE357" s="178">
        <v>30665435642</v>
      </c>
      <c r="AF357" s="178" t="s">
        <v>368</v>
      </c>
      <c r="AG357" s="24">
        <v>3100604</v>
      </c>
      <c r="AH357" s="24">
        <v>20355445341</v>
      </c>
    </row>
    <row r="358" spans="29:34">
      <c r="AC358" s="178" t="s">
        <v>231</v>
      </c>
      <c r="AD358" s="178">
        <v>918721</v>
      </c>
      <c r="AE358" s="178">
        <v>43662379953</v>
      </c>
      <c r="AF358" s="178" t="s">
        <v>229</v>
      </c>
      <c r="AG358" s="24">
        <v>304163</v>
      </c>
      <c r="AH358" s="24">
        <v>5630180500</v>
      </c>
    </row>
    <row r="359" spans="29:34">
      <c r="AC359" s="178" t="s">
        <v>269</v>
      </c>
      <c r="AD359" s="178">
        <v>103468</v>
      </c>
      <c r="AE359" s="178">
        <v>9959020499</v>
      </c>
      <c r="AF359" s="178" t="s">
        <v>95</v>
      </c>
      <c r="AG359" s="24">
        <v>2290197</v>
      </c>
      <c r="AH359" s="24">
        <v>3820171952</v>
      </c>
    </row>
    <row r="360" spans="29:34">
      <c r="AC360" s="178" t="s">
        <v>270</v>
      </c>
      <c r="AD360" s="178">
        <v>3417844</v>
      </c>
      <c r="AE360" s="178">
        <v>20319065891</v>
      </c>
      <c r="AF360" s="178" t="s">
        <v>520</v>
      </c>
      <c r="AG360" s="24">
        <v>1750000</v>
      </c>
      <c r="AH360" s="24">
        <v>4759029414</v>
      </c>
    </row>
    <row r="361" spans="29:34">
      <c r="AC361" s="178" t="s">
        <v>224</v>
      </c>
      <c r="AD361" s="178">
        <v>237163</v>
      </c>
      <c r="AE361" s="178">
        <v>4888709394</v>
      </c>
      <c r="AF361" s="178" t="s">
        <v>109</v>
      </c>
      <c r="AG361" s="24">
        <v>1514855</v>
      </c>
      <c r="AH361" s="24">
        <v>4315671407</v>
      </c>
    </row>
    <row r="362" spans="29:34">
      <c r="AC362" s="178" t="s">
        <v>518</v>
      </c>
      <c r="AD362" s="178">
        <v>3000000</v>
      </c>
      <c r="AE362" s="178">
        <v>9458580600</v>
      </c>
      <c r="AF362" s="178" t="s">
        <v>325</v>
      </c>
      <c r="AG362" s="24">
        <v>779149</v>
      </c>
      <c r="AH362" s="24">
        <v>3367135248</v>
      </c>
    </row>
    <row r="363" spans="29:34">
      <c r="AC363" s="178" t="s">
        <v>127</v>
      </c>
      <c r="AD363" s="178">
        <v>6659248</v>
      </c>
      <c r="AE363" s="178">
        <v>30274372807</v>
      </c>
      <c r="AF363" s="178" t="s">
        <v>439</v>
      </c>
      <c r="AG363" s="24">
        <v>940100</v>
      </c>
      <c r="AH363" s="24">
        <v>2809088478</v>
      </c>
    </row>
    <row r="364" spans="29:34">
      <c r="AC364" s="178" t="s">
        <v>521</v>
      </c>
      <c r="AD364" s="178">
        <v>52630000</v>
      </c>
      <c r="AE364" s="178">
        <v>100089797216</v>
      </c>
      <c r="AF364" s="178" t="s">
        <v>500</v>
      </c>
      <c r="AG364" s="24">
        <v>308345</v>
      </c>
      <c r="AH364" s="24">
        <v>828289929</v>
      </c>
    </row>
    <row r="365" spans="29:34">
      <c r="AC365" s="178" t="s">
        <v>473</v>
      </c>
      <c r="AD365" s="178">
        <v>2406250</v>
      </c>
      <c r="AE365" s="178">
        <v>8231551011</v>
      </c>
      <c r="AF365" s="178" t="s">
        <v>283</v>
      </c>
      <c r="AG365" s="24">
        <v>2543890</v>
      </c>
      <c r="AH365" s="24">
        <v>4429076436</v>
      </c>
    </row>
    <row r="366" spans="29:34">
      <c r="AC366" s="178" t="s">
        <v>183</v>
      </c>
      <c r="AD366" s="178">
        <v>3111696</v>
      </c>
      <c r="AE366" s="178">
        <v>20244793645</v>
      </c>
      <c r="AF366" s="178" t="s">
        <v>174</v>
      </c>
      <c r="AG366" s="24">
        <v>2320543</v>
      </c>
      <c r="AH366" s="24">
        <v>7101132536</v>
      </c>
    </row>
    <row r="367" spans="29:34">
      <c r="AC367" s="178" t="s">
        <v>185</v>
      </c>
      <c r="AD367" s="178">
        <v>922146</v>
      </c>
      <c r="AE367" s="178">
        <v>8826703959</v>
      </c>
      <c r="AF367" s="178" t="s">
        <v>265</v>
      </c>
      <c r="AG367" s="24">
        <v>1572284</v>
      </c>
      <c r="AH367" s="24">
        <v>4430852307</v>
      </c>
    </row>
    <row r="368" spans="29:34">
      <c r="AC368" s="178" t="s">
        <v>376</v>
      </c>
      <c r="AD368" s="178">
        <v>521710</v>
      </c>
      <c r="AE368" s="178">
        <v>2789367907</v>
      </c>
      <c r="AF368" s="178" t="s">
        <v>115</v>
      </c>
      <c r="AG368" s="24">
        <v>1990321</v>
      </c>
      <c r="AH368" s="24">
        <v>6030463849</v>
      </c>
    </row>
    <row r="369" spans="29:34">
      <c r="AC369" s="178" t="s">
        <v>170</v>
      </c>
      <c r="AD369" s="178">
        <v>464820</v>
      </c>
      <c r="AE369" s="178">
        <v>6960814453</v>
      </c>
      <c r="AF369" s="178" t="s">
        <v>215</v>
      </c>
      <c r="AG369" s="24">
        <v>603391</v>
      </c>
      <c r="AH369" s="24">
        <v>5937959871</v>
      </c>
    </row>
    <row r="370" spans="29:34">
      <c r="AC370" s="178" t="s">
        <v>498</v>
      </c>
      <c r="AD370" s="178">
        <v>256318</v>
      </c>
      <c r="AE370" s="178">
        <v>9697617764</v>
      </c>
      <c r="AF370" s="178" t="s">
        <v>182</v>
      </c>
      <c r="AG370" s="24">
        <v>128857</v>
      </c>
      <c r="AH370" s="24">
        <v>955151910</v>
      </c>
    </row>
    <row r="371" spans="29:34">
      <c r="AC371" s="178" t="s">
        <v>275</v>
      </c>
      <c r="AD371" s="178">
        <v>1817107</v>
      </c>
      <c r="AE371" s="178">
        <v>8481671789</v>
      </c>
      <c r="AF371" s="178" t="s">
        <v>98</v>
      </c>
      <c r="AG371" s="24">
        <v>3649665</v>
      </c>
      <c r="AH371" s="24">
        <v>8402214488</v>
      </c>
    </row>
    <row r="372" spans="29:34">
      <c r="AC372" s="178" t="s">
        <v>308</v>
      </c>
      <c r="AD372" s="178">
        <v>192079</v>
      </c>
      <c r="AE372" s="178">
        <v>2925839164</v>
      </c>
      <c r="AF372" s="178" t="s">
        <v>286</v>
      </c>
      <c r="AG372" s="24">
        <v>29053</v>
      </c>
      <c r="AH372" s="24">
        <v>1628554312</v>
      </c>
    </row>
    <row r="373" spans="29:34">
      <c r="AC373" s="178" t="s">
        <v>490</v>
      </c>
      <c r="AD373" s="178">
        <v>326908</v>
      </c>
      <c r="AE373" s="178">
        <v>20980674621</v>
      </c>
      <c r="AF373" s="178" t="s">
        <v>216</v>
      </c>
      <c r="AG373" s="24">
        <v>386916</v>
      </c>
      <c r="AH373" s="24">
        <v>1516341592</v>
      </c>
    </row>
    <row r="374" spans="29:34">
      <c r="AC374" s="178" t="s">
        <v>311</v>
      </c>
      <c r="AD374" s="178">
        <v>5062508</v>
      </c>
      <c r="AE374" s="178">
        <v>19996596146</v>
      </c>
      <c r="AF374" s="178" t="s">
        <v>217</v>
      </c>
      <c r="AG374" s="24">
        <v>336639</v>
      </c>
      <c r="AH374" s="24">
        <v>2322802222</v>
      </c>
    </row>
    <row r="375" spans="29:34">
      <c r="AC375" s="178" t="s">
        <v>85</v>
      </c>
      <c r="AD375" s="178">
        <v>218487</v>
      </c>
      <c r="AE375" s="178">
        <v>5064354929</v>
      </c>
      <c r="AF375" s="178" t="s">
        <v>420</v>
      </c>
      <c r="AG375" s="24">
        <v>4130913</v>
      </c>
      <c r="AH375" s="24">
        <v>6858776677</v>
      </c>
    </row>
    <row r="376" spans="29:34">
      <c r="AC376" s="178" t="s">
        <v>274</v>
      </c>
      <c r="AD376" s="178">
        <v>810831</v>
      </c>
      <c r="AE376" s="178">
        <v>35972521556</v>
      </c>
      <c r="AF376" s="178" t="s">
        <v>258</v>
      </c>
      <c r="AG376" s="24">
        <v>6019620</v>
      </c>
      <c r="AH376" s="24">
        <v>19767925896</v>
      </c>
    </row>
    <row r="377" spans="29:34">
      <c r="AC377" s="178" t="s">
        <v>365</v>
      </c>
      <c r="AD377" s="178">
        <v>684742</v>
      </c>
      <c r="AE377" s="178">
        <v>6736180479</v>
      </c>
      <c r="AF377" s="178" t="s">
        <v>81</v>
      </c>
      <c r="AG377" s="24">
        <v>4420931</v>
      </c>
      <c r="AH377" s="24">
        <v>6874326832</v>
      </c>
    </row>
    <row r="378" spans="29:34">
      <c r="AC378" s="178" t="s">
        <v>228</v>
      </c>
      <c r="AD378" s="178">
        <v>1704055</v>
      </c>
      <c r="AE378" s="178">
        <v>19944516018</v>
      </c>
      <c r="AF378" s="178" t="s">
        <v>124</v>
      </c>
      <c r="AG378" s="24">
        <v>1506117</v>
      </c>
      <c r="AH378" s="24">
        <v>2910319581</v>
      </c>
    </row>
    <row r="379" spans="29:34">
      <c r="AF379" s="178" t="s">
        <v>476</v>
      </c>
      <c r="AG379" s="24">
        <v>1854882</v>
      </c>
      <c r="AH379" s="24">
        <v>4550370780</v>
      </c>
    </row>
    <row r="380" spans="29:34">
      <c r="AF380" s="178" t="s">
        <v>287</v>
      </c>
      <c r="AG380" s="24">
        <v>1821919</v>
      </c>
      <c r="AH380" s="24">
        <v>5293455080</v>
      </c>
    </row>
    <row r="381" spans="29:34">
      <c r="AF381" s="178" t="s">
        <v>96</v>
      </c>
      <c r="AG381" s="24">
        <v>3179375</v>
      </c>
      <c r="AH381" s="24">
        <v>8946588331</v>
      </c>
    </row>
    <row r="382" spans="29:34">
      <c r="AF382" s="178" t="s">
        <v>522</v>
      </c>
      <c r="AG382" s="24">
        <v>17546175</v>
      </c>
      <c r="AH382" s="24">
        <v>47464706576</v>
      </c>
    </row>
    <row r="383" spans="29:34">
      <c r="AF383" s="178" t="s">
        <v>425</v>
      </c>
      <c r="AG383" s="24">
        <v>1054592</v>
      </c>
      <c r="AH383" s="24">
        <v>5213610882</v>
      </c>
    </row>
    <row r="384" spans="29:34">
      <c r="AF384" s="178" t="s">
        <v>421</v>
      </c>
      <c r="AG384" s="24">
        <v>203793</v>
      </c>
      <c r="AH384" s="24">
        <v>4701544879</v>
      </c>
    </row>
    <row r="385" spans="32:34">
      <c r="AF385" s="178" t="s">
        <v>203</v>
      </c>
      <c r="AG385" s="24">
        <v>916763</v>
      </c>
      <c r="AH385" s="24">
        <v>6677086138</v>
      </c>
    </row>
    <row r="386" spans="32:34">
      <c r="AF386" s="178" t="s">
        <v>94</v>
      </c>
      <c r="AG386" s="24">
        <v>87905</v>
      </c>
      <c r="AH386" s="24">
        <v>6052391510</v>
      </c>
    </row>
    <row r="387" spans="32:34">
      <c r="AF387" s="178" t="s">
        <v>465</v>
      </c>
      <c r="AG387" s="24">
        <v>113176</v>
      </c>
      <c r="AH387" s="24">
        <v>1024898719</v>
      </c>
    </row>
    <row r="388" spans="32:34">
      <c r="AF388" s="178" t="s">
        <v>242</v>
      </c>
      <c r="AG388" s="24">
        <v>24313</v>
      </c>
      <c r="AH388" s="24">
        <v>1258639887</v>
      </c>
    </row>
    <row r="389" spans="32:34">
      <c r="AF389" s="178" t="s">
        <v>202</v>
      </c>
      <c r="AG389" s="24">
        <v>1300677</v>
      </c>
      <c r="AH389" s="24">
        <v>6623060610</v>
      </c>
    </row>
    <row r="390" spans="32:34">
      <c r="AF390" s="178" t="s">
        <v>259</v>
      </c>
      <c r="AG390" s="24">
        <v>1580621</v>
      </c>
      <c r="AH390" s="24">
        <v>4098677520</v>
      </c>
    </row>
    <row r="391" spans="32:34">
      <c r="AF391" s="178" t="s">
        <v>235</v>
      </c>
      <c r="AG391" s="24">
        <v>746316</v>
      </c>
      <c r="AH391" s="24">
        <v>14642701756</v>
      </c>
    </row>
    <row r="392" spans="32:34">
      <c r="AF392" s="178" t="s">
        <v>349</v>
      </c>
      <c r="AG392" s="24">
        <v>836478</v>
      </c>
      <c r="AH392" s="24">
        <v>2621292440</v>
      </c>
    </row>
    <row r="393" spans="32:34">
      <c r="AF393" s="178" t="s">
        <v>153</v>
      </c>
      <c r="AG393" s="24">
        <v>441522</v>
      </c>
      <c r="AH393" s="24">
        <v>27798294278</v>
      </c>
    </row>
    <row r="394" spans="32:34">
      <c r="AF394" s="178" t="s">
        <v>181</v>
      </c>
      <c r="AG394" s="24">
        <v>138290</v>
      </c>
      <c r="AH394" s="24">
        <v>12151897996</v>
      </c>
    </row>
    <row r="395" spans="32:34">
      <c r="AF395" s="178" t="s">
        <v>107</v>
      </c>
      <c r="AG395" s="24">
        <v>173079</v>
      </c>
      <c r="AH395" s="24">
        <v>6476284851</v>
      </c>
    </row>
    <row r="396" spans="32:34">
      <c r="AF396" s="178" t="s">
        <v>405</v>
      </c>
      <c r="AG396" s="24">
        <v>69219</v>
      </c>
      <c r="AH396" s="24">
        <v>4323401602</v>
      </c>
    </row>
    <row r="397" spans="32:34">
      <c r="AF397" s="178" t="s">
        <v>232</v>
      </c>
      <c r="AG397" s="24">
        <v>3774546</v>
      </c>
      <c r="AH397" s="24">
        <v>25803435235</v>
      </c>
    </row>
    <row r="398" spans="32:34">
      <c r="AF398" s="178" t="s">
        <v>438</v>
      </c>
      <c r="AG398" s="24">
        <v>883204</v>
      </c>
      <c r="AH398" s="24">
        <v>5485371925</v>
      </c>
    </row>
    <row r="399" spans="32:34">
      <c r="AF399" s="178" t="s">
        <v>289</v>
      </c>
      <c r="AG399" s="24">
        <v>170502</v>
      </c>
      <c r="AH399" s="24">
        <v>6405900568</v>
      </c>
    </row>
    <row r="400" spans="32:34">
      <c r="AF400" s="178" t="s">
        <v>151</v>
      </c>
      <c r="AG400" s="24">
        <v>529331</v>
      </c>
      <c r="AH400" s="24">
        <v>6270105951</v>
      </c>
    </row>
    <row r="401" spans="32:34">
      <c r="AF401" s="178" t="s">
        <v>290</v>
      </c>
      <c r="AG401" s="24">
        <v>589086</v>
      </c>
      <c r="AH401" s="24">
        <v>4334580614</v>
      </c>
    </row>
    <row r="402" spans="32:34">
      <c r="AF402" s="178" t="s">
        <v>266</v>
      </c>
      <c r="AG402" s="24">
        <v>449651</v>
      </c>
      <c r="AH402" s="24">
        <v>3052265874</v>
      </c>
    </row>
    <row r="403" spans="32:34">
      <c r="AF403" s="178" t="s">
        <v>195</v>
      </c>
      <c r="AG403" s="24">
        <v>68924</v>
      </c>
      <c r="AH403" s="24">
        <v>1045378787</v>
      </c>
    </row>
    <row r="404" spans="32:34">
      <c r="AF404" s="178" t="s">
        <v>422</v>
      </c>
      <c r="AG404" s="24">
        <v>402195</v>
      </c>
      <c r="AH404" s="24">
        <v>3196611391</v>
      </c>
    </row>
    <row r="405" spans="32:34">
      <c r="AF405" s="178" t="s">
        <v>189</v>
      </c>
      <c r="AG405" s="24">
        <v>1128858</v>
      </c>
      <c r="AH405" s="24">
        <v>8007441287</v>
      </c>
    </row>
    <row r="406" spans="32:34">
      <c r="AF406" s="178" t="s">
        <v>190</v>
      </c>
      <c r="AG406" s="24">
        <v>1344934</v>
      </c>
      <c r="AH406" s="24">
        <v>5188811376</v>
      </c>
    </row>
    <row r="407" spans="32:34">
      <c r="AF407" s="178" t="s">
        <v>472</v>
      </c>
      <c r="AG407" s="24">
        <v>592670</v>
      </c>
      <c r="AH407" s="24">
        <v>3750380979</v>
      </c>
    </row>
    <row r="408" spans="32:34">
      <c r="AF408" s="178" t="s">
        <v>171</v>
      </c>
      <c r="AG408" s="24">
        <v>2335094</v>
      </c>
      <c r="AH408" s="24">
        <v>9413745494</v>
      </c>
    </row>
    <row r="409" spans="32:34">
      <c r="AF409" s="178" t="s">
        <v>517</v>
      </c>
      <c r="AG409" s="24">
        <v>38778</v>
      </c>
      <c r="AH409" s="24">
        <v>1810379140</v>
      </c>
    </row>
    <row r="410" spans="32:34">
      <c r="AF410" s="178" t="s">
        <v>494</v>
      </c>
      <c r="AG410" s="24">
        <v>1520029</v>
      </c>
      <c r="AH410" s="24">
        <v>4306019584</v>
      </c>
    </row>
    <row r="411" spans="32:34">
      <c r="AF411" s="178" t="s">
        <v>403</v>
      </c>
      <c r="AG411" s="24">
        <v>891140</v>
      </c>
      <c r="AH411" s="24">
        <v>1717500019</v>
      </c>
    </row>
    <row r="412" spans="32:34">
      <c r="AF412" s="178" t="s">
        <v>250</v>
      </c>
      <c r="AG412" s="24">
        <v>2797694</v>
      </c>
      <c r="AH412" s="24">
        <v>6253419607</v>
      </c>
    </row>
    <row r="413" spans="32:34">
      <c r="AF413" s="178" t="s">
        <v>163</v>
      </c>
      <c r="AG413" s="24">
        <v>4943314</v>
      </c>
      <c r="AH413" s="24">
        <v>7278318191</v>
      </c>
    </row>
    <row r="414" spans="32:34">
      <c r="AF414" s="178" t="s">
        <v>428</v>
      </c>
      <c r="AG414" s="24">
        <v>459210</v>
      </c>
      <c r="AH414" s="24">
        <v>2396094663</v>
      </c>
    </row>
    <row r="415" spans="32:34">
      <c r="AF415" s="178" t="s">
        <v>129</v>
      </c>
      <c r="AG415" s="24">
        <v>1265919</v>
      </c>
      <c r="AH415" s="24">
        <v>8831266648</v>
      </c>
    </row>
    <row r="416" spans="32:34">
      <c r="AF416" s="178" t="s">
        <v>251</v>
      </c>
      <c r="AG416" s="24">
        <v>7770447</v>
      </c>
      <c r="AH416" s="24">
        <v>17022449183</v>
      </c>
    </row>
    <row r="417" spans="32:34">
      <c r="AF417" s="178" t="s">
        <v>82</v>
      </c>
      <c r="AG417" s="24">
        <v>894825</v>
      </c>
      <c r="AH417" s="24">
        <v>12650082883</v>
      </c>
    </row>
    <row r="418" spans="32:34">
      <c r="AF418" s="178" t="s">
        <v>338</v>
      </c>
      <c r="AG418" s="24">
        <v>1270476</v>
      </c>
      <c r="AH418" s="24">
        <v>2290514190</v>
      </c>
    </row>
    <row r="419" spans="32:34">
      <c r="AF419" s="178" t="s">
        <v>456</v>
      </c>
      <c r="AG419" s="24">
        <v>9193611</v>
      </c>
      <c r="AH419" s="24">
        <v>15576539168</v>
      </c>
    </row>
    <row r="420" spans="32:34">
      <c r="AF420" s="178" t="s">
        <v>291</v>
      </c>
      <c r="AG420" s="24">
        <v>2081895</v>
      </c>
      <c r="AH420" s="24">
        <v>2425454548</v>
      </c>
    </row>
    <row r="421" spans="32:34">
      <c r="AF421" s="178" t="s">
        <v>236</v>
      </c>
      <c r="AG421" s="24">
        <v>661329</v>
      </c>
      <c r="AH421" s="24">
        <v>3365275973</v>
      </c>
    </row>
    <row r="422" spans="32:34">
      <c r="AF422" s="178" t="s">
        <v>440</v>
      </c>
      <c r="AG422" s="24">
        <v>532285</v>
      </c>
      <c r="AH422" s="24">
        <v>3052685935</v>
      </c>
    </row>
    <row r="423" spans="32:34">
      <c r="AF423" s="178" t="s">
        <v>176</v>
      </c>
      <c r="AG423" s="24">
        <v>864644</v>
      </c>
      <c r="AH423" s="24">
        <v>5428671641</v>
      </c>
    </row>
    <row r="424" spans="32:34">
      <c r="AF424" s="178" t="s">
        <v>501</v>
      </c>
      <c r="AG424" s="24">
        <v>29007</v>
      </c>
      <c r="AH424" s="24">
        <v>1563333753</v>
      </c>
    </row>
    <row r="425" spans="32:34">
      <c r="AF425" s="178" t="s">
        <v>184</v>
      </c>
      <c r="AG425" s="24">
        <v>1180625</v>
      </c>
      <c r="AH425" s="24">
        <v>2566315273</v>
      </c>
    </row>
    <row r="426" spans="32:34">
      <c r="AF426" s="178" t="s">
        <v>519</v>
      </c>
      <c r="AG426" s="24">
        <v>900000</v>
      </c>
      <c r="AH426" s="24">
        <v>3867375420</v>
      </c>
    </row>
    <row r="427" spans="32:34">
      <c r="AF427" s="178" t="s">
        <v>466</v>
      </c>
      <c r="AG427" s="24">
        <v>450081</v>
      </c>
      <c r="AH427" s="24">
        <v>3919955475</v>
      </c>
    </row>
    <row r="428" spans="32:34">
      <c r="AF428" s="178" t="s">
        <v>218</v>
      </c>
      <c r="AG428" s="24">
        <v>171623</v>
      </c>
      <c r="AH428" s="24">
        <v>1779625814</v>
      </c>
    </row>
    <row r="429" spans="32:34">
      <c r="AF429" s="178" t="s">
        <v>449</v>
      </c>
      <c r="AG429" s="24">
        <v>3554847</v>
      </c>
      <c r="AH429" s="24">
        <v>11783566143</v>
      </c>
    </row>
    <row r="430" spans="32:34">
      <c r="AF430" s="178" t="s">
        <v>219</v>
      </c>
      <c r="AG430" s="24">
        <v>3274821</v>
      </c>
      <c r="AH430" s="24">
        <v>6569047629</v>
      </c>
    </row>
    <row r="431" spans="32:34">
      <c r="AF431" s="178" t="s">
        <v>292</v>
      </c>
      <c r="AG431" s="24">
        <v>805338</v>
      </c>
      <c r="AH431" s="24">
        <v>12129429480</v>
      </c>
    </row>
    <row r="432" spans="32:34">
      <c r="AF432" s="178" t="s">
        <v>90</v>
      </c>
      <c r="AG432" s="24">
        <v>5453427</v>
      </c>
      <c r="AH432" s="24">
        <v>30634368693</v>
      </c>
    </row>
    <row r="433" spans="32:34">
      <c r="AF433" s="178" t="s">
        <v>206</v>
      </c>
      <c r="AG433" s="24">
        <v>2531292</v>
      </c>
      <c r="AH433" s="24">
        <v>7886460087</v>
      </c>
    </row>
    <row r="434" spans="32:34">
      <c r="AF434" s="178" t="s">
        <v>111</v>
      </c>
      <c r="AG434" s="24">
        <v>527702</v>
      </c>
      <c r="AH434" s="24">
        <v>13355154127</v>
      </c>
    </row>
    <row r="435" spans="32:34">
      <c r="AF435" s="178" t="s">
        <v>122</v>
      </c>
      <c r="AG435" s="24">
        <v>1615835</v>
      </c>
      <c r="AH435" s="24">
        <v>8042119875</v>
      </c>
    </row>
    <row r="436" spans="32:34">
      <c r="AF436" s="178" t="s">
        <v>293</v>
      </c>
      <c r="AG436" s="24">
        <v>167477</v>
      </c>
      <c r="AH436" s="24">
        <v>4857796223</v>
      </c>
    </row>
    <row r="437" spans="32:34">
      <c r="AF437" s="178" t="s">
        <v>431</v>
      </c>
      <c r="AG437" s="24">
        <v>218248</v>
      </c>
      <c r="AH437" s="24">
        <v>8386398775</v>
      </c>
    </row>
    <row r="438" spans="32:34">
      <c r="AF438" s="178" t="s">
        <v>260</v>
      </c>
      <c r="AG438" s="24">
        <v>919797</v>
      </c>
      <c r="AH438" s="24">
        <v>4205819086</v>
      </c>
    </row>
    <row r="439" spans="32:34">
      <c r="AF439" s="178" t="s">
        <v>261</v>
      </c>
      <c r="AG439" s="24">
        <v>8152506</v>
      </c>
      <c r="AH439" s="24">
        <v>5628804848</v>
      </c>
    </row>
    <row r="440" spans="32:34">
      <c r="AF440" s="178" t="s">
        <v>279</v>
      </c>
      <c r="AG440" s="24">
        <v>384237</v>
      </c>
      <c r="AH440" s="24">
        <v>6903105269</v>
      </c>
    </row>
    <row r="441" spans="32:34">
      <c r="AF441" s="178" t="s">
        <v>477</v>
      </c>
      <c r="AG441" s="24">
        <v>184760</v>
      </c>
      <c r="AH441" s="24">
        <v>7744945718</v>
      </c>
    </row>
    <row r="442" spans="32:34">
      <c r="AF442" s="178" t="s">
        <v>150</v>
      </c>
      <c r="AG442" s="24">
        <v>184296</v>
      </c>
      <c r="AH442" s="24">
        <v>6959524999</v>
      </c>
    </row>
    <row r="443" spans="32:34">
      <c r="AF443" s="178" t="s">
        <v>144</v>
      </c>
      <c r="AG443" s="24">
        <v>188022</v>
      </c>
      <c r="AH443" s="24">
        <v>2352381575</v>
      </c>
    </row>
    <row r="444" spans="32:34">
      <c r="AF444" s="178" t="s">
        <v>237</v>
      </c>
      <c r="AG444" s="24">
        <v>1579681</v>
      </c>
      <c r="AH444" s="24">
        <v>15386696597</v>
      </c>
    </row>
    <row r="445" spans="32:34">
      <c r="AF445" s="178" t="s">
        <v>469</v>
      </c>
      <c r="AG445" s="24">
        <v>229184</v>
      </c>
      <c r="AH445" s="24">
        <v>1390237238</v>
      </c>
    </row>
    <row r="446" spans="32:34">
      <c r="AF446" s="178" t="s">
        <v>119</v>
      </c>
      <c r="AG446" s="24">
        <v>135417</v>
      </c>
      <c r="AH446" s="24">
        <v>4253698444</v>
      </c>
    </row>
    <row r="447" spans="32:34">
      <c r="AF447" s="178" t="s">
        <v>243</v>
      </c>
      <c r="AG447" s="24">
        <v>5545999</v>
      </c>
      <c r="AH447" s="24">
        <v>13042709944</v>
      </c>
    </row>
    <row r="448" spans="32:34">
      <c r="AF448" s="178" t="s">
        <v>138</v>
      </c>
      <c r="AG448" s="24">
        <v>554760</v>
      </c>
      <c r="AH448" s="24">
        <v>8186982816</v>
      </c>
    </row>
    <row r="449" spans="32:34">
      <c r="AF449" s="178" t="s">
        <v>252</v>
      </c>
      <c r="AG449" s="24">
        <v>199561</v>
      </c>
      <c r="AH449" s="24">
        <v>2383532114</v>
      </c>
    </row>
    <row r="450" spans="32:34">
      <c r="AF450" s="178" t="s">
        <v>467</v>
      </c>
      <c r="AG450" s="24">
        <v>1012080</v>
      </c>
      <c r="AH450" s="24">
        <v>13767790075</v>
      </c>
    </row>
    <row r="451" spans="32:34">
      <c r="AF451" s="178" t="s">
        <v>220</v>
      </c>
      <c r="AG451" s="24">
        <v>1368387</v>
      </c>
      <c r="AH451" s="24">
        <v>4703413184</v>
      </c>
    </row>
    <row r="452" spans="32:34">
      <c r="AF452" s="178" t="s">
        <v>488</v>
      </c>
      <c r="AG452" s="24">
        <v>63897</v>
      </c>
      <c r="AH452" s="24">
        <v>2083591187</v>
      </c>
    </row>
    <row r="453" spans="32:34">
      <c r="AF453" s="178" t="s">
        <v>492</v>
      </c>
      <c r="AG453" s="24">
        <v>1121162</v>
      </c>
      <c r="AH453" s="24">
        <v>30606687260</v>
      </c>
    </row>
    <row r="454" spans="32:34">
      <c r="AF454" s="178" t="s">
        <v>419</v>
      </c>
      <c r="AG454" s="24">
        <v>968305</v>
      </c>
      <c r="AH454" s="24">
        <v>5106875538</v>
      </c>
    </row>
    <row r="455" spans="32:34">
      <c r="AF455" s="178" t="s">
        <v>470</v>
      </c>
      <c r="AG455" s="24">
        <v>367162</v>
      </c>
      <c r="AH455" s="24">
        <v>5680184439</v>
      </c>
    </row>
    <row r="456" spans="32:34">
      <c r="AF456" s="178" t="s">
        <v>200</v>
      </c>
      <c r="AG456" s="24">
        <v>965836</v>
      </c>
      <c r="AH456" s="24">
        <v>7569175272</v>
      </c>
    </row>
    <row r="457" spans="32:34">
      <c r="AF457" s="178" t="s">
        <v>197</v>
      </c>
      <c r="AG457" s="24">
        <v>1671180</v>
      </c>
      <c r="AH457" s="24">
        <v>9758743134</v>
      </c>
    </row>
    <row r="458" spans="32:34">
      <c r="AF458" s="178" t="s">
        <v>446</v>
      </c>
      <c r="AG458" s="24">
        <v>7252033</v>
      </c>
      <c r="AH458" s="24">
        <v>3337750651</v>
      </c>
    </row>
    <row r="459" spans="32:34">
      <c r="AF459" s="178" t="s">
        <v>253</v>
      </c>
      <c r="AG459" s="24">
        <v>1146010</v>
      </c>
      <c r="AH459" s="24">
        <v>4501246963</v>
      </c>
    </row>
    <row r="460" spans="32:34">
      <c r="AF460" s="178" t="s">
        <v>426</v>
      </c>
      <c r="AG460" s="24">
        <v>626335</v>
      </c>
      <c r="AH460" s="24">
        <v>6240506154</v>
      </c>
    </row>
    <row r="461" spans="32:34">
      <c r="AF461" s="178" t="s">
        <v>205</v>
      </c>
      <c r="AG461" s="24">
        <v>933347</v>
      </c>
      <c r="AH461" s="24">
        <v>5662587348</v>
      </c>
    </row>
    <row r="462" spans="32:34">
      <c r="AF462" s="178" t="s">
        <v>147</v>
      </c>
      <c r="AG462" s="24">
        <v>379291</v>
      </c>
      <c r="AH462" s="24">
        <v>6176185411</v>
      </c>
    </row>
    <row r="463" spans="32:34">
      <c r="AF463" s="178" t="s">
        <v>364</v>
      </c>
      <c r="AG463" s="24">
        <v>567783</v>
      </c>
      <c r="AH463" s="24">
        <v>7290550399</v>
      </c>
    </row>
    <row r="464" spans="32:34">
      <c r="AF464" s="178" t="s">
        <v>221</v>
      </c>
      <c r="AG464" s="24">
        <v>1121875</v>
      </c>
      <c r="AH464" s="24">
        <v>4619564183</v>
      </c>
    </row>
    <row r="465" spans="32:34">
      <c r="AF465" s="178" t="s">
        <v>230</v>
      </c>
      <c r="AG465" s="24">
        <v>456666</v>
      </c>
      <c r="AH465" s="24">
        <v>993240082</v>
      </c>
    </row>
    <row r="466" spans="32:34">
      <c r="AF466" s="178" t="s">
        <v>100</v>
      </c>
      <c r="AG466" s="24">
        <v>2590108</v>
      </c>
      <c r="AH466" s="24">
        <v>5342497247</v>
      </c>
    </row>
    <row r="467" spans="32:34">
      <c r="AF467" s="178" t="s">
        <v>353</v>
      </c>
      <c r="AG467" s="24">
        <v>919426</v>
      </c>
      <c r="AH467" s="24">
        <v>40695413702</v>
      </c>
    </row>
    <row r="468" spans="32:34">
      <c r="AF468" s="178" t="s">
        <v>267</v>
      </c>
      <c r="AG468" s="24">
        <v>1201660</v>
      </c>
      <c r="AH468" s="24">
        <v>11397817946</v>
      </c>
    </row>
    <row r="469" spans="32:34">
      <c r="AF469" s="178" t="s">
        <v>80</v>
      </c>
      <c r="AG469" s="24">
        <v>1264391</v>
      </c>
      <c r="AH469" s="24">
        <v>6087883971</v>
      </c>
    </row>
    <row r="470" spans="32:34">
      <c r="AF470" s="178" t="s">
        <v>322</v>
      </c>
      <c r="AG470" s="24">
        <v>2049632</v>
      </c>
      <c r="AH470" s="24">
        <v>5729580327</v>
      </c>
    </row>
    <row r="471" spans="32:34">
      <c r="AF471" s="178" t="s">
        <v>352</v>
      </c>
      <c r="AG471" s="24">
        <v>6430691</v>
      </c>
      <c r="AH471" s="24">
        <v>14932843523</v>
      </c>
    </row>
    <row r="472" spans="32:34">
      <c r="AF472" s="178" t="s">
        <v>367</v>
      </c>
      <c r="AG472" s="24">
        <v>686948</v>
      </c>
      <c r="AH472" s="24">
        <v>1810602469</v>
      </c>
    </row>
    <row r="473" spans="32:34">
      <c r="AF473" s="178" t="s">
        <v>332</v>
      </c>
      <c r="AG473" s="24">
        <v>46187</v>
      </c>
      <c r="AH473" s="24">
        <v>2749968689</v>
      </c>
    </row>
    <row r="474" spans="32:34">
      <c r="AF474" s="178" t="s">
        <v>175</v>
      </c>
      <c r="AG474" s="24">
        <v>907412</v>
      </c>
      <c r="AH474" s="24">
        <v>6985872464</v>
      </c>
    </row>
    <row r="475" spans="32:34">
      <c r="AF475" s="178" t="s">
        <v>346</v>
      </c>
      <c r="AG475" s="24">
        <v>434129</v>
      </c>
      <c r="AH475" s="24">
        <v>3754428956</v>
      </c>
    </row>
    <row r="476" spans="32:34">
      <c r="AF476" s="178" t="s">
        <v>429</v>
      </c>
      <c r="AG476" s="24">
        <v>1874454</v>
      </c>
      <c r="AH476" s="24">
        <v>3922580870</v>
      </c>
    </row>
    <row r="477" spans="32:34">
      <c r="AF477" s="178" t="s">
        <v>491</v>
      </c>
      <c r="AG477" s="24">
        <v>1080268</v>
      </c>
      <c r="AH477" s="24">
        <v>5216123642</v>
      </c>
    </row>
    <row r="478" spans="32:34">
      <c r="AF478" s="178" t="s">
        <v>118</v>
      </c>
      <c r="AG478" s="24">
        <v>1144069</v>
      </c>
      <c r="AH478" s="24">
        <v>5174915749</v>
      </c>
    </row>
    <row r="479" spans="32:34">
      <c r="AF479" s="178" t="s">
        <v>324</v>
      </c>
      <c r="AG479" s="24">
        <v>1470903</v>
      </c>
      <c r="AH479" s="24">
        <v>5455386885</v>
      </c>
    </row>
    <row r="480" spans="32:34">
      <c r="AF480" s="178" t="s">
        <v>168</v>
      </c>
      <c r="AG480" s="24">
        <v>1019973</v>
      </c>
      <c r="AH480" s="24">
        <v>5707675162</v>
      </c>
    </row>
    <row r="481" spans="32:34">
      <c r="AF481" s="178" t="s">
        <v>330</v>
      </c>
      <c r="AG481" s="24">
        <v>1241536</v>
      </c>
      <c r="AH481" s="24">
        <v>2710489049</v>
      </c>
    </row>
    <row r="482" spans="32:34">
      <c r="AF482" s="178" t="s">
        <v>238</v>
      </c>
      <c r="AG482" s="24">
        <v>1575339</v>
      </c>
      <c r="AH482" s="24">
        <v>2066275266</v>
      </c>
    </row>
    <row r="483" spans="32:34">
      <c r="AF483" s="178" t="s">
        <v>294</v>
      </c>
      <c r="AG483" s="24">
        <v>723371</v>
      </c>
      <c r="AH483" s="24">
        <v>3767528753</v>
      </c>
    </row>
    <row r="484" spans="32:34">
      <c r="AF484" s="178" t="s">
        <v>295</v>
      </c>
      <c r="AG484" s="24">
        <v>1628222</v>
      </c>
      <c r="AH484" s="24">
        <v>2613771632</v>
      </c>
    </row>
    <row r="485" spans="32:34">
      <c r="AF485" s="178" t="s">
        <v>149</v>
      </c>
      <c r="AG485" s="24">
        <v>3131667</v>
      </c>
      <c r="AH485" s="24">
        <v>3558450175</v>
      </c>
    </row>
    <row r="486" spans="32:34">
      <c r="AF486" s="178" t="s">
        <v>296</v>
      </c>
      <c r="AG486" s="24">
        <v>176961</v>
      </c>
      <c r="AH486" s="24">
        <v>637329060</v>
      </c>
    </row>
    <row r="487" spans="32:34">
      <c r="AF487" s="178" t="s">
        <v>167</v>
      </c>
      <c r="AG487" s="24">
        <v>1561173</v>
      </c>
      <c r="AH487" s="24">
        <v>7053807176</v>
      </c>
    </row>
    <row r="488" spans="32:34">
      <c r="AF488" s="178" t="s">
        <v>239</v>
      </c>
      <c r="AG488" s="24">
        <v>1393099</v>
      </c>
      <c r="AH488" s="24">
        <v>5361245430</v>
      </c>
    </row>
    <row r="489" spans="32:34">
      <c r="AF489" s="178" t="s">
        <v>321</v>
      </c>
      <c r="AG489" s="24">
        <v>3634036</v>
      </c>
      <c r="AH489" s="24">
        <v>6885070231</v>
      </c>
    </row>
    <row r="490" spans="32:34">
      <c r="AF490" s="178" t="s">
        <v>132</v>
      </c>
      <c r="AG490" s="24">
        <v>201697</v>
      </c>
      <c r="AH490" s="24">
        <v>5391668777</v>
      </c>
    </row>
    <row r="491" spans="32:34">
      <c r="AF491" s="178" t="s">
        <v>369</v>
      </c>
      <c r="AG491" s="24">
        <v>692400</v>
      </c>
      <c r="AH491" s="24">
        <v>4380525370</v>
      </c>
    </row>
    <row r="492" spans="32:34">
      <c r="AF492" s="178" t="s">
        <v>268</v>
      </c>
      <c r="AG492" s="24">
        <v>1437612</v>
      </c>
      <c r="AH492" s="24">
        <v>1969101523</v>
      </c>
    </row>
    <row r="493" spans="32:34">
      <c r="AF493" s="178" t="s">
        <v>134</v>
      </c>
      <c r="AG493" s="24">
        <v>708934</v>
      </c>
      <c r="AH493" s="24">
        <v>3483887293</v>
      </c>
    </row>
    <row r="494" spans="32:34">
      <c r="AF494" s="178" t="s">
        <v>375</v>
      </c>
      <c r="AG494" s="24">
        <v>415489</v>
      </c>
      <c r="AH494" s="24">
        <v>6389079166</v>
      </c>
    </row>
    <row r="495" spans="32:34">
      <c r="AF495" s="178" t="s">
        <v>104</v>
      </c>
      <c r="AG495" s="24">
        <v>1466361</v>
      </c>
      <c r="AH495" s="24">
        <v>14576139458</v>
      </c>
    </row>
    <row r="496" spans="32:34">
      <c r="AF496" s="178" t="s">
        <v>160</v>
      </c>
      <c r="AG496" s="24">
        <v>1536146</v>
      </c>
      <c r="AH496" s="24">
        <v>22691946196</v>
      </c>
    </row>
    <row r="497" spans="32:34">
      <c r="AF497" s="178" t="s">
        <v>106</v>
      </c>
      <c r="AG497" s="24">
        <v>688420</v>
      </c>
      <c r="AH497" s="24">
        <v>8532215069</v>
      </c>
    </row>
    <row r="498" spans="32:34">
      <c r="AF498" s="178" t="s">
        <v>131</v>
      </c>
      <c r="AG498" s="24">
        <v>586684</v>
      </c>
      <c r="AH498" s="24">
        <v>13993513749</v>
      </c>
    </row>
    <row r="499" spans="32:34">
      <c r="AF499" s="178" t="s">
        <v>298</v>
      </c>
      <c r="AG499" s="24">
        <v>2013447</v>
      </c>
      <c r="AH499" s="24">
        <v>2493991952</v>
      </c>
    </row>
    <row r="500" spans="32:34">
      <c r="AF500" s="178" t="s">
        <v>347</v>
      </c>
      <c r="AG500" s="24">
        <v>200454</v>
      </c>
      <c r="AH500" s="24">
        <v>5123983431</v>
      </c>
    </row>
    <row r="501" spans="32:34">
      <c r="AF501" s="178" t="s">
        <v>254</v>
      </c>
      <c r="AG501" s="24">
        <v>1628210</v>
      </c>
      <c r="AH501" s="24">
        <v>10434180052</v>
      </c>
    </row>
    <row r="502" spans="32:34">
      <c r="AF502" s="178" t="s">
        <v>497</v>
      </c>
      <c r="AG502" s="24">
        <v>2500000</v>
      </c>
      <c r="AH502" s="24">
        <v>9677135292</v>
      </c>
    </row>
    <row r="503" spans="32:34">
      <c r="AF503" s="178" t="s">
        <v>222</v>
      </c>
      <c r="AG503" s="24">
        <v>1492445</v>
      </c>
      <c r="AH503" s="24">
        <v>3675429426</v>
      </c>
    </row>
    <row r="504" spans="32:34">
      <c r="AF504" s="178" t="s">
        <v>113</v>
      </c>
      <c r="AG504" s="24">
        <v>427042</v>
      </c>
      <c r="AH504" s="24">
        <v>2305220539</v>
      </c>
    </row>
    <row r="505" spans="32:34">
      <c r="AF505" s="178" t="s">
        <v>193</v>
      </c>
      <c r="AG505" s="24">
        <v>1571050</v>
      </c>
      <c r="AH505" s="24">
        <v>7784187810</v>
      </c>
    </row>
    <row r="506" spans="32:34">
      <c r="AF506" s="178" t="s">
        <v>402</v>
      </c>
      <c r="AG506" s="24">
        <v>700885</v>
      </c>
      <c r="AH506" s="24">
        <v>2844984517</v>
      </c>
    </row>
    <row r="507" spans="32:34">
      <c r="AF507" s="178" t="s">
        <v>231</v>
      </c>
      <c r="AG507" s="24">
        <v>307549</v>
      </c>
      <c r="AH507" s="24">
        <v>16673979729</v>
      </c>
    </row>
    <row r="508" spans="32:34">
      <c r="AF508" s="178" t="s">
        <v>442</v>
      </c>
      <c r="AG508" s="24">
        <v>842210</v>
      </c>
      <c r="AH508" s="24">
        <v>49164385688</v>
      </c>
    </row>
    <row r="509" spans="32:34">
      <c r="AF509" s="178" t="s">
        <v>334</v>
      </c>
      <c r="AG509" s="24">
        <v>293963</v>
      </c>
      <c r="AH509" s="24">
        <v>6253513649</v>
      </c>
    </row>
    <row r="510" spans="32:34">
      <c r="AF510" s="178" t="s">
        <v>269</v>
      </c>
      <c r="AG510" s="24">
        <v>165897</v>
      </c>
      <c r="AH510" s="24">
        <v>16070752496</v>
      </c>
    </row>
    <row r="511" spans="32:34">
      <c r="AF511" s="178" t="s">
        <v>299</v>
      </c>
      <c r="AG511" s="24">
        <v>136953</v>
      </c>
      <c r="AH511" s="24">
        <v>3447031100</v>
      </c>
    </row>
    <row r="512" spans="32:34">
      <c r="AF512" s="178" t="s">
        <v>331</v>
      </c>
      <c r="AG512" s="24">
        <v>159368</v>
      </c>
      <c r="AH512" s="24">
        <v>2298161554</v>
      </c>
    </row>
    <row r="513" spans="32:34">
      <c r="AF513" s="178" t="s">
        <v>116</v>
      </c>
      <c r="AG513" s="24">
        <v>704343</v>
      </c>
      <c r="AH513" s="24">
        <v>6094605749</v>
      </c>
    </row>
    <row r="514" spans="32:34">
      <c r="AF514" s="178" t="s">
        <v>162</v>
      </c>
      <c r="AG514" s="24">
        <v>13500612</v>
      </c>
      <c r="AH514" s="24">
        <v>71696957280</v>
      </c>
    </row>
    <row r="515" spans="32:34">
      <c r="AF515" s="178" t="s">
        <v>300</v>
      </c>
      <c r="AG515" s="24">
        <v>465234</v>
      </c>
      <c r="AH515" s="24">
        <v>28907056348</v>
      </c>
    </row>
    <row r="516" spans="32:34">
      <c r="AF516" s="178" t="s">
        <v>281</v>
      </c>
      <c r="AG516" s="24">
        <v>117135</v>
      </c>
      <c r="AH516" s="24">
        <v>7359422380</v>
      </c>
    </row>
    <row r="517" spans="32:34">
      <c r="AF517" s="178" t="s">
        <v>496</v>
      </c>
      <c r="AG517" s="24">
        <v>700798</v>
      </c>
      <c r="AH517" s="24">
        <v>8729346566</v>
      </c>
    </row>
    <row r="518" spans="32:34">
      <c r="AF518" s="178" t="s">
        <v>443</v>
      </c>
      <c r="AG518" s="24">
        <v>4219962</v>
      </c>
      <c r="AH518" s="24">
        <v>49793361974</v>
      </c>
    </row>
    <row r="519" spans="32:34">
      <c r="AF519" s="178" t="s">
        <v>489</v>
      </c>
      <c r="AG519" s="24">
        <v>339851</v>
      </c>
      <c r="AH519" s="24">
        <v>1060201317</v>
      </c>
    </row>
    <row r="520" spans="32:34">
      <c r="AF520" s="178" t="s">
        <v>270</v>
      </c>
      <c r="AG520" s="24">
        <v>2597310</v>
      </c>
      <c r="AH520" s="24">
        <v>14616562132</v>
      </c>
    </row>
    <row r="521" spans="32:34">
      <c r="AF521" s="178" t="s">
        <v>244</v>
      </c>
      <c r="AG521" s="24">
        <v>516010</v>
      </c>
      <c r="AH521" s="24">
        <v>5645706790</v>
      </c>
    </row>
    <row r="522" spans="32:34">
      <c r="AF522" s="178" t="s">
        <v>245</v>
      </c>
      <c r="AG522" s="24">
        <v>235862</v>
      </c>
      <c r="AH522" s="24">
        <v>6303501118</v>
      </c>
    </row>
    <row r="523" spans="32:34">
      <c r="AF523" s="178" t="s">
        <v>91</v>
      </c>
      <c r="AG523" s="24">
        <v>213617</v>
      </c>
      <c r="AH523" s="24">
        <v>18491449611</v>
      </c>
    </row>
    <row r="524" spans="32:34">
      <c r="AF524" s="178" t="s">
        <v>363</v>
      </c>
      <c r="AG524" s="24">
        <v>1217495</v>
      </c>
      <c r="AH524" s="24">
        <v>6370442459</v>
      </c>
    </row>
    <row r="525" spans="32:34">
      <c r="AF525" s="178" t="s">
        <v>320</v>
      </c>
      <c r="AG525" s="24">
        <v>131158</v>
      </c>
      <c r="AH525" s="24">
        <v>4475933975</v>
      </c>
    </row>
    <row r="526" spans="32:34">
      <c r="AF526" s="178" t="s">
        <v>93</v>
      </c>
      <c r="AG526" s="24">
        <v>181409</v>
      </c>
      <c r="AH526" s="24">
        <v>9973364971</v>
      </c>
    </row>
    <row r="527" spans="32:34">
      <c r="AF527" s="178" t="s">
        <v>301</v>
      </c>
      <c r="AG527" s="24">
        <v>1570647</v>
      </c>
      <c r="AH527" s="24">
        <v>16017286941</v>
      </c>
    </row>
    <row r="528" spans="32:34">
      <c r="AF528" s="178" t="s">
        <v>478</v>
      </c>
      <c r="AG528" s="24">
        <v>365704</v>
      </c>
      <c r="AH528" s="24">
        <v>17776992294</v>
      </c>
    </row>
    <row r="529" spans="32:34">
      <c r="AF529" s="178" t="s">
        <v>152</v>
      </c>
      <c r="AG529" s="24">
        <v>190348</v>
      </c>
      <c r="AH529" s="24">
        <v>8876045868</v>
      </c>
    </row>
    <row r="530" spans="32:34">
      <c r="AF530" s="178" t="s">
        <v>445</v>
      </c>
      <c r="AG530" s="24">
        <v>601041</v>
      </c>
      <c r="AH530" s="24">
        <v>34204522904</v>
      </c>
    </row>
    <row r="531" spans="32:34">
      <c r="AF531" s="178" t="s">
        <v>154</v>
      </c>
      <c r="AG531" s="24">
        <v>33225</v>
      </c>
      <c r="AH531" s="24">
        <v>3332235328</v>
      </c>
    </row>
    <row r="532" spans="32:34">
      <c r="AF532" s="178" t="s">
        <v>223</v>
      </c>
      <c r="AG532" s="24">
        <v>4588578</v>
      </c>
      <c r="AH532" s="24">
        <v>7697807537</v>
      </c>
    </row>
    <row r="533" spans="32:34">
      <c r="AF533" s="178" t="s">
        <v>246</v>
      </c>
      <c r="AG533" s="24">
        <v>950149</v>
      </c>
      <c r="AH533" s="24">
        <v>24235318866</v>
      </c>
    </row>
    <row r="534" spans="32:34">
      <c r="AF534" s="178" t="s">
        <v>479</v>
      </c>
      <c r="AG534" s="24">
        <v>4669501</v>
      </c>
      <c r="AH534" s="24">
        <v>13452969605</v>
      </c>
    </row>
    <row r="535" spans="32:34">
      <c r="AF535" s="178" t="s">
        <v>224</v>
      </c>
      <c r="AG535" s="24">
        <v>22345</v>
      </c>
      <c r="AH535" s="24">
        <v>448085034</v>
      </c>
    </row>
    <row r="536" spans="32:34">
      <c r="AF536" s="178" t="s">
        <v>178</v>
      </c>
      <c r="AG536" s="24">
        <v>456058</v>
      </c>
      <c r="AH536" s="24">
        <v>3284289816</v>
      </c>
    </row>
    <row r="537" spans="32:34">
      <c r="AF537" s="178" t="s">
        <v>225</v>
      </c>
      <c r="AG537" s="24">
        <v>1433111</v>
      </c>
      <c r="AH537" s="24">
        <v>3069774472</v>
      </c>
    </row>
    <row r="538" spans="32:34">
      <c r="AF538" s="178" t="s">
        <v>188</v>
      </c>
      <c r="AG538" s="24">
        <v>4476029</v>
      </c>
      <c r="AH538" s="24">
        <v>4842775645</v>
      </c>
    </row>
    <row r="539" spans="32:34">
      <c r="AF539" s="178" t="s">
        <v>180</v>
      </c>
      <c r="AG539" s="24">
        <v>2362601</v>
      </c>
      <c r="AH539" s="24">
        <v>5749766506</v>
      </c>
    </row>
    <row r="540" spans="32:34">
      <c r="AF540" s="178" t="s">
        <v>455</v>
      </c>
      <c r="AG540" s="24">
        <v>97524</v>
      </c>
      <c r="AH540" s="24">
        <v>3337493302</v>
      </c>
    </row>
    <row r="541" spans="32:34">
      <c r="AF541" s="178" t="s">
        <v>161</v>
      </c>
      <c r="AG541" s="24">
        <v>124080</v>
      </c>
      <c r="AH541" s="24">
        <v>2760343126</v>
      </c>
    </row>
    <row r="542" spans="32:34">
      <c r="AF542" s="178" t="s">
        <v>427</v>
      </c>
      <c r="AG542" s="24">
        <v>1763490</v>
      </c>
      <c r="AH542" s="24">
        <v>5749341792</v>
      </c>
    </row>
    <row r="543" spans="32:34">
      <c r="AF543" s="178" t="s">
        <v>432</v>
      </c>
      <c r="AG543" s="24">
        <v>1208951</v>
      </c>
      <c r="AH543" s="24">
        <v>2205536217</v>
      </c>
    </row>
    <row r="544" spans="32:34">
      <c r="AF544" s="178" t="s">
        <v>255</v>
      </c>
      <c r="AG544" s="24">
        <v>710149</v>
      </c>
      <c r="AH544" s="24">
        <v>3042477121</v>
      </c>
    </row>
    <row r="545" spans="32:34">
      <c r="AF545" s="178" t="s">
        <v>136</v>
      </c>
      <c r="AG545" s="24">
        <v>183692</v>
      </c>
      <c r="AH545" s="24">
        <v>4609405211</v>
      </c>
    </row>
    <row r="546" spans="32:34">
      <c r="AF546" s="178" t="s">
        <v>120</v>
      </c>
      <c r="AG546" s="24">
        <v>1310163</v>
      </c>
      <c r="AH546" s="24">
        <v>6816546660</v>
      </c>
    </row>
    <row r="547" spans="32:34">
      <c r="AF547" s="178" t="s">
        <v>256</v>
      </c>
      <c r="AG547" s="24">
        <v>1309542</v>
      </c>
      <c r="AH547" s="24">
        <v>7409595549</v>
      </c>
    </row>
    <row r="548" spans="32:34">
      <c r="AF548" s="178" t="s">
        <v>172</v>
      </c>
      <c r="AG548" s="24">
        <v>246717</v>
      </c>
      <c r="AH548" s="24">
        <v>993221359</v>
      </c>
    </row>
    <row r="549" spans="32:34">
      <c r="AF549" s="178" t="s">
        <v>105</v>
      </c>
      <c r="AG549" s="24">
        <v>109412</v>
      </c>
      <c r="AH549" s="24">
        <v>3087672487</v>
      </c>
    </row>
    <row r="550" spans="32:34">
      <c r="AF550" s="178" t="s">
        <v>92</v>
      </c>
      <c r="AG550" s="24">
        <v>8298374</v>
      </c>
      <c r="AH550" s="24">
        <v>24356439600</v>
      </c>
    </row>
    <row r="551" spans="32:34">
      <c r="AF551" s="178" t="s">
        <v>262</v>
      </c>
      <c r="AG551" s="24">
        <v>422446</v>
      </c>
      <c r="AH551" s="24">
        <v>1994099873</v>
      </c>
    </row>
    <row r="552" spans="32:34">
      <c r="AF552" s="178" t="s">
        <v>464</v>
      </c>
      <c r="AG552" s="24">
        <v>141952</v>
      </c>
      <c r="AH552" s="24">
        <v>2166511436</v>
      </c>
    </row>
    <row r="553" spans="32:34">
      <c r="AF553" s="178" t="s">
        <v>127</v>
      </c>
      <c r="AG553" s="24">
        <v>2929640</v>
      </c>
      <c r="AH553" s="24">
        <v>11932020541</v>
      </c>
    </row>
    <row r="554" spans="32:34">
      <c r="AF554" s="178" t="s">
        <v>302</v>
      </c>
      <c r="AG554" s="24">
        <v>531026</v>
      </c>
      <c r="AH554" s="24">
        <v>4947515487</v>
      </c>
    </row>
    <row r="555" spans="32:34">
      <c r="AF555" s="178" t="s">
        <v>474</v>
      </c>
      <c r="AG555" s="24">
        <v>20956</v>
      </c>
      <c r="AH555" s="24">
        <v>531116843</v>
      </c>
    </row>
    <row r="556" spans="32:34">
      <c r="AF556" s="178" t="s">
        <v>303</v>
      </c>
      <c r="AG556" s="24">
        <v>495959</v>
      </c>
      <c r="AH556" s="24">
        <v>1908175756</v>
      </c>
    </row>
    <row r="557" spans="32:34">
      <c r="AF557" s="178" t="s">
        <v>271</v>
      </c>
      <c r="AG557" s="24">
        <v>189865</v>
      </c>
      <c r="AH557" s="24">
        <v>5210468326</v>
      </c>
    </row>
    <row r="558" spans="32:34">
      <c r="AF558" s="178" t="s">
        <v>186</v>
      </c>
      <c r="AG558" s="24">
        <v>1411579</v>
      </c>
      <c r="AH558" s="24">
        <v>3794226285</v>
      </c>
    </row>
    <row r="559" spans="32:34">
      <c r="AF559" s="178" t="s">
        <v>88</v>
      </c>
      <c r="AG559" s="24">
        <v>1253196</v>
      </c>
      <c r="AH559" s="24">
        <v>6193088839</v>
      </c>
    </row>
    <row r="560" spans="32:34">
      <c r="AF560" s="178" t="s">
        <v>89</v>
      </c>
      <c r="AG560" s="24">
        <v>824461</v>
      </c>
      <c r="AH560" s="24">
        <v>6518166955</v>
      </c>
    </row>
    <row r="561" spans="32:34">
      <c r="AF561" s="178" t="s">
        <v>326</v>
      </c>
      <c r="AG561" s="24">
        <v>277749</v>
      </c>
      <c r="AH561" s="24">
        <v>8352847335</v>
      </c>
    </row>
    <row r="562" spans="32:34">
      <c r="AF562" s="178" t="s">
        <v>126</v>
      </c>
      <c r="AG562" s="24">
        <v>2699964</v>
      </c>
      <c r="AH562" s="24">
        <v>5614160193</v>
      </c>
    </row>
    <row r="563" spans="32:34">
      <c r="AF563" s="178" t="s">
        <v>192</v>
      </c>
      <c r="AG563" s="24">
        <v>912234</v>
      </c>
      <c r="AH563" s="24">
        <v>3538451658</v>
      </c>
    </row>
    <row r="564" spans="32:34">
      <c r="AF564" s="178" t="s">
        <v>164</v>
      </c>
      <c r="AG564" s="24">
        <v>1106484</v>
      </c>
      <c r="AH564" s="24">
        <v>3791903588</v>
      </c>
    </row>
    <row r="565" spans="32:34">
      <c r="AF565" s="178" t="s">
        <v>169</v>
      </c>
      <c r="AG565" s="24">
        <v>2761448</v>
      </c>
      <c r="AH565" s="24">
        <v>9010952015</v>
      </c>
    </row>
    <row r="566" spans="32:34">
      <c r="AF566" s="178" t="s">
        <v>348</v>
      </c>
      <c r="AG566" s="24">
        <v>1260582</v>
      </c>
      <c r="AH566" s="24">
        <v>3127308083</v>
      </c>
    </row>
    <row r="567" spans="32:34">
      <c r="AF567" s="178" t="s">
        <v>521</v>
      </c>
      <c r="AG567" s="24">
        <v>52630000</v>
      </c>
      <c r="AH567" s="24">
        <v>97367375659</v>
      </c>
    </row>
    <row r="568" spans="32:34">
      <c r="AF568" s="178" t="s">
        <v>473</v>
      </c>
      <c r="AG568" s="24">
        <v>1297462</v>
      </c>
      <c r="AH568" s="24">
        <v>4294748762</v>
      </c>
    </row>
    <row r="569" spans="32:34">
      <c r="AF569" s="178" t="s">
        <v>102</v>
      </c>
      <c r="AG569" s="24">
        <v>1798850</v>
      </c>
      <c r="AH569" s="24">
        <v>13375005789</v>
      </c>
    </row>
    <row r="570" spans="32:34">
      <c r="AF570" s="178" t="s">
        <v>157</v>
      </c>
      <c r="AG570" s="24">
        <v>1457738</v>
      </c>
      <c r="AH570" s="24">
        <v>7939846391</v>
      </c>
    </row>
    <row r="571" spans="32:34">
      <c r="AF571" s="178" t="s">
        <v>114</v>
      </c>
      <c r="AG571" s="24">
        <v>1357671</v>
      </c>
      <c r="AH571" s="24">
        <v>6189360608</v>
      </c>
    </row>
    <row r="572" spans="32:34">
      <c r="AF572" s="178" t="s">
        <v>133</v>
      </c>
      <c r="AG572" s="24">
        <v>670397</v>
      </c>
      <c r="AH572" s="24">
        <v>3420017098</v>
      </c>
    </row>
    <row r="573" spans="32:34">
      <c r="AF573" s="178" t="s">
        <v>201</v>
      </c>
      <c r="AG573" s="24">
        <v>302811</v>
      </c>
      <c r="AH573" s="24">
        <v>345809616</v>
      </c>
    </row>
    <row r="574" spans="32:34">
      <c r="AF574" s="178" t="s">
        <v>328</v>
      </c>
      <c r="AG574" s="24">
        <v>593244</v>
      </c>
      <c r="AH574" s="24">
        <v>4550858479</v>
      </c>
    </row>
    <row r="575" spans="32:34">
      <c r="AF575" s="178" t="s">
        <v>305</v>
      </c>
      <c r="AG575" s="24">
        <v>2091035</v>
      </c>
      <c r="AH575" s="24">
        <v>4099511159</v>
      </c>
    </row>
    <row r="576" spans="32:34">
      <c r="AF576" s="178" t="s">
        <v>183</v>
      </c>
      <c r="AG576" s="24">
        <v>759638</v>
      </c>
      <c r="AH576" s="24">
        <v>4501954948</v>
      </c>
    </row>
    <row r="577" spans="32:34">
      <c r="AF577" s="178" t="s">
        <v>185</v>
      </c>
      <c r="AG577" s="24">
        <v>334061</v>
      </c>
      <c r="AH577" s="24">
        <v>3210693744</v>
      </c>
    </row>
    <row r="578" spans="32:34">
      <c r="AF578" s="178" t="s">
        <v>376</v>
      </c>
      <c r="AG578" s="24">
        <v>658924</v>
      </c>
      <c r="AH578" s="24">
        <v>3399563196</v>
      </c>
    </row>
    <row r="579" spans="32:34">
      <c r="AF579" s="178" t="s">
        <v>468</v>
      </c>
      <c r="AG579" s="24">
        <v>994016</v>
      </c>
      <c r="AH579" s="24">
        <v>1992204559</v>
      </c>
    </row>
    <row r="580" spans="32:34">
      <c r="AF580" s="178" t="s">
        <v>170</v>
      </c>
      <c r="AG580" s="24">
        <v>95961</v>
      </c>
      <c r="AH580" s="24">
        <v>1531864965</v>
      </c>
    </row>
    <row r="581" spans="32:34">
      <c r="AF581" s="178" t="s">
        <v>341</v>
      </c>
      <c r="AG581" s="24">
        <v>87861</v>
      </c>
      <c r="AH581" s="24">
        <v>1513563951</v>
      </c>
    </row>
    <row r="582" spans="32:34">
      <c r="AF582" s="178" t="s">
        <v>99</v>
      </c>
      <c r="AG582" s="24">
        <v>3356154</v>
      </c>
      <c r="AH582" s="24">
        <v>5337395063</v>
      </c>
    </row>
    <row r="583" spans="32:34">
      <c r="AF583" s="178" t="s">
        <v>306</v>
      </c>
      <c r="AG583" s="24">
        <v>3013358</v>
      </c>
      <c r="AH583" s="24">
        <v>9105959262</v>
      </c>
    </row>
    <row r="584" spans="32:34">
      <c r="AF584" s="178" t="s">
        <v>226</v>
      </c>
      <c r="AG584" s="24">
        <v>551075</v>
      </c>
      <c r="AH584" s="24">
        <v>10506924192</v>
      </c>
    </row>
    <row r="585" spans="32:34">
      <c r="AF585" s="178" t="s">
        <v>498</v>
      </c>
      <c r="AG585" s="24">
        <v>63854</v>
      </c>
      <c r="AH585" s="24">
        <v>2566665348</v>
      </c>
    </row>
    <row r="586" spans="32:34">
      <c r="AF586" s="178" t="s">
        <v>135</v>
      </c>
      <c r="AG586" s="24">
        <v>2039857</v>
      </c>
      <c r="AH586" s="24">
        <v>12048921349</v>
      </c>
    </row>
    <row r="587" spans="32:34">
      <c r="AF587" s="178" t="s">
        <v>137</v>
      </c>
      <c r="AG587" s="24">
        <v>1118129</v>
      </c>
      <c r="AH587" s="24">
        <v>10073281764</v>
      </c>
    </row>
    <row r="588" spans="32:34">
      <c r="AF588" s="178" t="s">
        <v>447</v>
      </c>
      <c r="AG588" s="24">
        <v>768123</v>
      </c>
      <c r="AH588" s="24">
        <v>3925033436</v>
      </c>
    </row>
    <row r="589" spans="32:34">
      <c r="AF589" s="178" t="s">
        <v>83</v>
      </c>
      <c r="AG589" s="24">
        <v>2774484</v>
      </c>
      <c r="AH589" s="24">
        <v>11078745502</v>
      </c>
    </row>
    <row r="590" spans="32:34">
      <c r="AF590" s="178" t="s">
        <v>495</v>
      </c>
      <c r="AG590" s="24">
        <v>436850</v>
      </c>
      <c r="AH590" s="24">
        <v>3756357553</v>
      </c>
    </row>
    <row r="591" spans="32:34">
      <c r="AF591" s="178" t="s">
        <v>108</v>
      </c>
      <c r="AG591" s="24">
        <v>398278</v>
      </c>
      <c r="AH591" s="24">
        <v>8626926214</v>
      </c>
    </row>
    <row r="592" spans="32:34">
      <c r="AF592" s="178" t="s">
        <v>125</v>
      </c>
      <c r="AG592" s="24">
        <v>3793134</v>
      </c>
      <c r="AH592" s="24">
        <v>5791957246</v>
      </c>
    </row>
    <row r="593" spans="32:34">
      <c r="AF593" s="178" t="s">
        <v>307</v>
      </c>
      <c r="AG593" s="24">
        <v>210877</v>
      </c>
      <c r="AH593" s="24">
        <v>2066848937</v>
      </c>
    </row>
    <row r="594" spans="32:34">
      <c r="AF594" s="178" t="s">
        <v>148</v>
      </c>
      <c r="AG594" s="24">
        <v>95194</v>
      </c>
      <c r="AH594" s="24">
        <v>368948437</v>
      </c>
    </row>
    <row r="595" spans="32:34">
      <c r="AF595" s="178" t="s">
        <v>241</v>
      </c>
      <c r="AG595" s="24">
        <v>564634</v>
      </c>
      <c r="AH595" s="24">
        <v>5842057716</v>
      </c>
    </row>
    <row r="596" spans="32:34">
      <c r="AF596" s="178" t="s">
        <v>275</v>
      </c>
      <c r="AG596" s="24">
        <v>2261945</v>
      </c>
      <c r="AH596" s="24">
        <v>9843502967</v>
      </c>
    </row>
    <row r="597" spans="32:34">
      <c r="AF597" s="178" t="s">
        <v>308</v>
      </c>
      <c r="AG597" s="24">
        <v>354966</v>
      </c>
      <c r="AH597" s="24">
        <v>5916405027</v>
      </c>
    </row>
    <row r="598" spans="32:34">
      <c r="AF598" s="178" t="s">
        <v>146</v>
      </c>
      <c r="AG598" s="24">
        <v>916841</v>
      </c>
      <c r="AH598" s="24">
        <v>3584033337</v>
      </c>
    </row>
    <row r="599" spans="32:34">
      <c r="AF599" s="178" t="s">
        <v>415</v>
      </c>
      <c r="AG599" s="24">
        <v>416298</v>
      </c>
      <c r="AH599" s="24">
        <v>2979802058</v>
      </c>
    </row>
    <row r="600" spans="32:34">
      <c r="AF600" s="178" t="s">
        <v>309</v>
      </c>
      <c r="AG600" s="24">
        <v>98666</v>
      </c>
      <c r="AH600" s="24">
        <v>2938700676</v>
      </c>
    </row>
    <row r="601" spans="32:34">
      <c r="AF601" s="178" t="s">
        <v>196</v>
      </c>
      <c r="AG601" s="24">
        <v>1022732</v>
      </c>
      <c r="AH601" s="24">
        <v>11690658067</v>
      </c>
    </row>
    <row r="602" spans="32:34">
      <c r="AF602" s="178" t="s">
        <v>490</v>
      </c>
      <c r="AG602" s="24">
        <v>129054</v>
      </c>
      <c r="AH602" s="24">
        <v>7969280438</v>
      </c>
    </row>
    <row r="603" spans="32:34">
      <c r="AF603" s="178" t="s">
        <v>499</v>
      </c>
      <c r="AG603" s="24">
        <v>371429</v>
      </c>
      <c r="AH603" s="24">
        <v>2292837646</v>
      </c>
    </row>
    <row r="604" spans="32:34">
      <c r="AF604" s="178" t="s">
        <v>344</v>
      </c>
      <c r="AG604" s="24">
        <v>881653</v>
      </c>
      <c r="AH604" s="24">
        <v>4523728980</v>
      </c>
    </row>
    <row r="605" spans="32:34">
      <c r="AF605" s="178" t="s">
        <v>179</v>
      </c>
      <c r="AG605" s="24">
        <v>125904</v>
      </c>
      <c r="AH605" s="24">
        <v>898550185</v>
      </c>
    </row>
    <row r="606" spans="32:34">
      <c r="AF606" s="178" t="s">
        <v>310</v>
      </c>
      <c r="AG606" s="24">
        <v>3601455</v>
      </c>
      <c r="AH606" s="24">
        <v>10613143230</v>
      </c>
    </row>
    <row r="607" spans="32:34">
      <c r="AF607" s="178" t="s">
        <v>158</v>
      </c>
      <c r="AG607" s="24">
        <v>1024438</v>
      </c>
      <c r="AH607" s="24">
        <v>26567882772</v>
      </c>
    </row>
    <row r="608" spans="32:34">
      <c r="AF608" s="178" t="s">
        <v>177</v>
      </c>
      <c r="AG608" s="24">
        <v>3179814</v>
      </c>
      <c r="AH608" s="24">
        <v>6552285530</v>
      </c>
    </row>
    <row r="609" spans="32:34">
      <c r="AF609" s="178" t="s">
        <v>337</v>
      </c>
      <c r="AG609" s="24">
        <v>77381</v>
      </c>
      <c r="AH609" s="24">
        <v>422007158</v>
      </c>
    </row>
    <row r="610" spans="32:34">
      <c r="AF610" s="178" t="s">
        <v>280</v>
      </c>
      <c r="AG610" s="24">
        <v>1269537</v>
      </c>
      <c r="AH610" s="24">
        <v>7526867387</v>
      </c>
    </row>
    <row r="611" spans="32:34">
      <c r="AF611" s="178" t="s">
        <v>416</v>
      </c>
      <c r="AG611" s="24">
        <v>34622</v>
      </c>
      <c r="AH611" s="24">
        <v>59491524</v>
      </c>
    </row>
    <row r="612" spans="32:34">
      <c r="AF612" s="178" t="s">
        <v>343</v>
      </c>
      <c r="AG612" s="24">
        <v>611396</v>
      </c>
      <c r="AH612" s="24">
        <v>1585301386</v>
      </c>
    </row>
    <row r="613" spans="32:34">
      <c r="AF613" s="178" t="s">
        <v>311</v>
      </c>
      <c r="AG613" s="24">
        <v>3935652</v>
      </c>
      <c r="AH613" s="24">
        <v>14552687376</v>
      </c>
    </row>
    <row r="614" spans="32:34">
      <c r="AF614" s="178" t="s">
        <v>117</v>
      </c>
      <c r="AG614" s="24">
        <v>413604</v>
      </c>
      <c r="AH614" s="24">
        <v>5088896199</v>
      </c>
    </row>
    <row r="615" spans="32:34">
      <c r="AF615" s="178" t="s">
        <v>448</v>
      </c>
      <c r="AG615" s="24">
        <v>6054246</v>
      </c>
      <c r="AH615" s="24">
        <v>7982806074</v>
      </c>
    </row>
    <row r="616" spans="32:34">
      <c r="AF616" s="178" t="s">
        <v>79</v>
      </c>
      <c r="AG616" s="24">
        <v>570729</v>
      </c>
      <c r="AH616" s="24">
        <v>34258765607</v>
      </c>
    </row>
    <row r="617" spans="32:34">
      <c r="AF617" s="178" t="s">
        <v>312</v>
      </c>
      <c r="AG617" s="24">
        <v>562629</v>
      </c>
      <c r="AH617" s="24">
        <v>4157353396</v>
      </c>
    </row>
    <row r="618" spans="32:34">
      <c r="AF618" s="178" t="s">
        <v>198</v>
      </c>
      <c r="AG618" s="24">
        <v>172200</v>
      </c>
      <c r="AH618" s="24">
        <v>514165482</v>
      </c>
    </row>
    <row r="619" spans="32:34">
      <c r="AF619" s="178" t="s">
        <v>166</v>
      </c>
      <c r="AG619" s="24">
        <v>215800</v>
      </c>
      <c r="AH619" s="24">
        <v>8525457244</v>
      </c>
    </row>
    <row r="620" spans="32:34">
      <c r="AF620" s="178" t="s">
        <v>191</v>
      </c>
      <c r="AG620" s="24">
        <v>210094</v>
      </c>
      <c r="AH620" s="24">
        <v>2120115138</v>
      </c>
    </row>
    <row r="621" spans="32:34">
      <c r="AF621" s="178" t="s">
        <v>313</v>
      </c>
      <c r="AG621" s="24">
        <v>73360</v>
      </c>
      <c r="AH621" s="24">
        <v>444953563</v>
      </c>
    </row>
    <row r="622" spans="32:34">
      <c r="AF622" s="178" t="s">
        <v>314</v>
      </c>
      <c r="AG622" s="24">
        <v>3247850</v>
      </c>
      <c r="AH622" s="24">
        <v>3465434802</v>
      </c>
    </row>
    <row r="623" spans="32:34">
      <c r="AF623" s="178" t="s">
        <v>487</v>
      </c>
      <c r="AG623" s="24">
        <v>42897</v>
      </c>
      <c r="AH623" s="24">
        <v>2099058690</v>
      </c>
    </row>
    <row r="624" spans="32:34">
      <c r="AF624" s="178" t="s">
        <v>315</v>
      </c>
      <c r="AG624" s="24">
        <v>5852041</v>
      </c>
      <c r="AH624" s="24">
        <v>6406706063</v>
      </c>
    </row>
    <row r="625" spans="32:34">
      <c r="AF625" s="178" t="s">
        <v>366</v>
      </c>
      <c r="AG625" s="24">
        <v>1892964</v>
      </c>
      <c r="AH625" s="24">
        <v>25562807101</v>
      </c>
    </row>
    <row r="626" spans="32:34">
      <c r="AF626" s="178" t="s">
        <v>333</v>
      </c>
      <c r="AG626" s="24">
        <v>825493</v>
      </c>
      <c r="AH626" s="24">
        <v>2847034891</v>
      </c>
    </row>
    <row r="627" spans="32:34">
      <c r="AF627" s="178" t="s">
        <v>316</v>
      </c>
      <c r="AG627" s="24">
        <v>923294</v>
      </c>
      <c r="AH627" s="24">
        <v>9724943479</v>
      </c>
    </row>
    <row r="628" spans="32:34">
      <c r="AF628" s="178" t="s">
        <v>350</v>
      </c>
      <c r="AG628" s="24">
        <v>452512</v>
      </c>
      <c r="AH628" s="24">
        <v>1051026614</v>
      </c>
    </row>
    <row r="629" spans="32:34">
      <c r="AF629" s="178" t="s">
        <v>143</v>
      </c>
      <c r="AG629" s="24">
        <v>9593858</v>
      </c>
      <c r="AH629" s="24">
        <v>7721958707</v>
      </c>
    </row>
    <row r="630" spans="32:34">
      <c r="AF630" s="178" t="s">
        <v>86</v>
      </c>
      <c r="AG630" s="24">
        <v>1238433</v>
      </c>
      <c r="AH630" s="24">
        <v>4284539473</v>
      </c>
    </row>
    <row r="631" spans="32:34">
      <c r="AF631" s="178" t="s">
        <v>128</v>
      </c>
      <c r="AG631" s="24">
        <v>683885</v>
      </c>
      <c r="AH631" s="24">
        <v>2108927285</v>
      </c>
    </row>
    <row r="632" spans="32:34">
      <c r="AF632" s="178" t="s">
        <v>110</v>
      </c>
      <c r="AG632" s="24">
        <v>2984168</v>
      </c>
      <c r="AH632" s="24">
        <v>4408392576</v>
      </c>
    </row>
    <row r="633" spans="32:34">
      <c r="AF633" s="178" t="s">
        <v>417</v>
      </c>
      <c r="AG633" s="24">
        <v>13222</v>
      </c>
      <c r="AH633" s="24">
        <v>370265592</v>
      </c>
    </row>
    <row r="634" spans="32:34">
      <c r="AF634" s="178" t="s">
        <v>234</v>
      </c>
      <c r="AG634" s="24">
        <v>388910</v>
      </c>
      <c r="AH634" s="24">
        <v>3339232196</v>
      </c>
    </row>
    <row r="635" spans="32:34">
      <c r="AF635" s="178" t="s">
        <v>85</v>
      </c>
      <c r="AG635" s="24">
        <v>175189</v>
      </c>
      <c r="AH635" s="24">
        <v>3514047190</v>
      </c>
    </row>
    <row r="636" spans="32:34">
      <c r="AF636" s="178" t="s">
        <v>159</v>
      </c>
      <c r="AG636" s="24">
        <v>3339895</v>
      </c>
      <c r="AH636" s="24">
        <v>29952456692</v>
      </c>
    </row>
    <row r="637" spans="32:34">
      <c r="AF637" s="178" t="s">
        <v>340</v>
      </c>
      <c r="AG637" s="24">
        <v>224078</v>
      </c>
      <c r="AH637" s="24">
        <v>5250898525</v>
      </c>
    </row>
    <row r="638" spans="32:34">
      <c r="AF638" s="178" t="s">
        <v>273</v>
      </c>
      <c r="AG638" s="24">
        <v>1153290</v>
      </c>
      <c r="AH638" s="24">
        <v>7167010926</v>
      </c>
    </row>
    <row r="639" spans="32:34">
      <c r="AF639" s="178" t="s">
        <v>84</v>
      </c>
      <c r="AG639" s="24">
        <v>387896</v>
      </c>
      <c r="AH639" s="24">
        <v>6757059501</v>
      </c>
    </row>
    <row r="640" spans="32:34">
      <c r="AF640" s="178" t="s">
        <v>339</v>
      </c>
      <c r="AG640" s="24">
        <v>110512</v>
      </c>
      <c r="AH640" s="24">
        <v>5874142032</v>
      </c>
    </row>
    <row r="641" spans="32:34">
      <c r="AF641" s="178" t="s">
        <v>274</v>
      </c>
      <c r="AG641" s="24">
        <v>230737</v>
      </c>
      <c r="AH641" s="24">
        <v>9439703517</v>
      </c>
    </row>
    <row r="642" spans="32:34">
      <c r="AF642" s="178" t="s">
        <v>317</v>
      </c>
      <c r="AG642" s="24">
        <v>3574292</v>
      </c>
      <c r="AH642" s="24">
        <v>5729513122</v>
      </c>
    </row>
    <row r="643" spans="32:34">
      <c r="AF643" s="178" t="s">
        <v>459</v>
      </c>
      <c r="AG643" s="24">
        <v>951994</v>
      </c>
      <c r="AH643" s="24">
        <v>7607063072</v>
      </c>
    </row>
    <row r="644" spans="32:34">
      <c r="AF644" s="178" t="s">
        <v>145</v>
      </c>
      <c r="AG644" s="24">
        <v>867715</v>
      </c>
      <c r="AH644" s="24">
        <v>7662566559</v>
      </c>
    </row>
    <row r="645" spans="32:34">
      <c r="AF645" s="178" t="s">
        <v>430</v>
      </c>
      <c r="AG645" s="24">
        <v>5720212</v>
      </c>
      <c r="AH645" s="24">
        <v>13375211225</v>
      </c>
    </row>
    <row r="646" spans="32:34">
      <c r="AF646" s="178" t="s">
        <v>103</v>
      </c>
      <c r="AG646" s="24">
        <v>146642</v>
      </c>
      <c r="AH646" s="24">
        <v>11622551871</v>
      </c>
    </row>
    <row r="647" spans="32:34">
      <c r="AF647" s="178" t="s">
        <v>142</v>
      </c>
      <c r="AG647" s="24">
        <v>978105</v>
      </c>
      <c r="AH647" s="24">
        <v>5680149864</v>
      </c>
    </row>
    <row r="648" spans="32:34">
      <c r="AF648" s="178" t="s">
        <v>199</v>
      </c>
      <c r="AG648" s="24">
        <v>4507673</v>
      </c>
      <c r="AH648" s="24">
        <v>8136833409</v>
      </c>
    </row>
    <row r="649" spans="32:34">
      <c r="AF649" s="178" t="s">
        <v>227</v>
      </c>
      <c r="AG649" s="24">
        <v>242277</v>
      </c>
      <c r="AH649" s="24">
        <v>3773923816</v>
      </c>
    </row>
    <row r="650" spans="32:34">
      <c r="AF650" s="178" t="s">
        <v>277</v>
      </c>
      <c r="AG650" s="24">
        <v>510512</v>
      </c>
      <c r="AH650" s="24">
        <v>5502224007</v>
      </c>
    </row>
    <row r="651" spans="32:34">
      <c r="AF651" s="178" t="s">
        <v>123</v>
      </c>
      <c r="AG651" s="24">
        <v>1011260</v>
      </c>
      <c r="AH651" s="24">
        <v>6764194794</v>
      </c>
    </row>
    <row r="652" spans="32:34">
      <c r="AF652" s="178" t="s">
        <v>365</v>
      </c>
      <c r="AG652" s="24">
        <v>1039736</v>
      </c>
      <c r="AH652" s="24">
        <v>10111641217</v>
      </c>
    </row>
    <row r="653" spans="32:34">
      <c r="AF653" s="178" t="s">
        <v>97</v>
      </c>
      <c r="AG653" s="24">
        <v>1156171</v>
      </c>
      <c r="AH653" s="24">
        <v>10663064315</v>
      </c>
    </row>
    <row r="654" spans="32:34">
      <c r="AF654" s="178" t="s">
        <v>139</v>
      </c>
      <c r="AG654" s="24">
        <v>413279</v>
      </c>
      <c r="AH654" s="24">
        <v>3033655072</v>
      </c>
    </row>
    <row r="655" spans="32:34">
      <c r="AF655" s="178" t="s">
        <v>418</v>
      </c>
      <c r="AG655" s="24">
        <v>59365</v>
      </c>
      <c r="AH655" s="24">
        <v>685056488</v>
      </c>
    </row>
    <row r="656" spans="32:34">
      <c r="AF656" s="178" t="s">
        <v>264</v>
      </c>
      <c r="AG656" s="24">
        <v>1712445</v>
      </c>
      <c r="AH656" s="24">
        <v>4552329454</v>
      </c>
    </row>
    <row r="657" spans="32:34">
      <c r="AF657" s="178" t="s">
        <v>319</v>
      </c>
      <c r="AG657" s="24">
        <v>3887838</v>
      </c>
      <c r="AH657" s="24">
        <v>19921434900</v>
      </c>
    </row>
    <row r="658" spans="32:34">
      <c r="AF658" s="178" t="s">
        <v>112</v>
      </c>
      <c r="AG658" s="24">
        <v>1105690</v>
      </c>
      <c r="AH658" s="24">
        <v>5772848242</v>
      </c>
    </row>
  </sheetData>
  <sortState xmlns:xlrd2="http://schemas.microsoft.com/office/spreadsheetml/2017/richdata2" ref="A11:A309">
    <sortCondition ref="A11:A309"/>
  </sortState>
  <mergeCells count="23">
    <mergeCell ref="C8:G8"/>
    <mergeCell ref="Q8:Y8"/>
    <mergeCell ref="F9:F10"/>
    <mergeCell ref="G9:G10"/>
    <mergeCell ref="W9:W10"/>
    <mergeCell ref="S9:S10"/>
    <mergeCell ref="Y9:Y10"/>
    <mergeCell ref="A1:Y1"/>
    <mergeCell ref="A2:Y2"/>
    <mergeCell ref="A3:Y3"/>
    <mergeCell ref="A9:A10"/>
    <mergeCell ref="I9:K9"/>
    <mergeCell ref="M9:O9"/>
    <mergeCell ref="R9:R10"/>
    <mergeCell ref="V9:V10"/>
    <mergeCell ref="U9:U10"/>
    <mergeCell ref="Q9:Q10"/>
    <mergeCell ref="E9:E10"/>
    <mergeCell ref="C9:C10"/>
    <mergeCell ref="D9:D10"/>
    <mergeCell ref="A6:Y6"/>
    <mergeCell ref="A5:Y5"/>
    <mergeCell ref="I8:O8"/>
  </mergeCells>
  <phoneticPr fontId="23" type="noConversion"/>
  <conditionalFormatting sqref="A11:A41 A43:A346">
    <cfRule type="duplicateValues" dxfId="1" priority="78"/>
  </conditionalFormatting>
  <conditionalFormatting sqref="A347:A1048576 A1:A9">
    <cfRule type="duplicateValues" dxfId="0" priority="64"/>
  </conditionalFormatting>
  <printOptions horizontalCentered="1"/>
  <pageMargins left="0" right="0" top="0.74803149606299202" bottom="0.74803149606299202" header="0.31496062992126" footer="0.31496062992126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  <pageSetUpPr fitToPage="1"/>
  </sheetPr>
  <dimension ref="A1:AJ26"/>
  <sheetViews>
    <sheetView rightToLeft="1" view="pageBreakPreview" zoomScale="50" zoomScaleNormal="100" zoomScaleSheetLayoutView="50" workbookViewId="0">
      <selection activeCell="K17" sqref="K17"/>
    </sheetView>
  </sheetViews>
  <sheetFormatPr defaultColWidth="9.109375" defaultRowHeight="16.2"/>
  <cols>
    <col min="1" max="1" width="29" style="117" customWidth="1"/>
    <col min="2" max="2" width="0.5546875" style="117" customWidth="1"/>
    <col min="3" max="3" width="12.5546875" style="117" customWidth="1"/>
    <col min="4" max="4" width="0.5546875" style="117" customWidth="1"/>
    <col min="5" max="5" width="29.109375" style="117" customWidth="1"/>
    <col min="6" max="6" width="0.5546875" style="117" customWidth="1"/>
    <col min="7" max="7" width="20.33203125" style="117" bestFit="1" customWidth="1"/>
    <col min="8" max="8" width="0.5546875" style="117" customWidth="1"/>
    <col min="9" max="9" width="16.5546875" style="117" bestFit="1" customWidth="1"/>
    <col min="10" max="10" width="0.44140625" style="117" customWidth="1"/>
    <col min="11" max="11" width="17.33203125" style="117" bestFit="1" customWidth="1"/>
    <col min="12" max="12" width="0.6640625" style="117" customWidth="1"/>
    <col min="13" max="13" width="7.88671875" style="117" bestFit="1" customWidth="1"/>
    <col min="14" max="14" width="1.109375" style="117" customWidth="1"/>
    <col min="15" max="15" width="17.33203125" style="117" bestFit="1" customWidth="1"/>
    <col min="16" max="16" width="0.5546875" style="117" customWidth="1"/>
    <col min="17" max="17" width="22.5546875" style="117" bestFit="1" customWidth="1"/>
    <col min="18" max="18" width="0.5546875" style="117" customWidth="1"/>
    <col min="19" max="19" width="13.6640625" style="117" bestFit="1" customWidth="1"/>
    <col min="20" max="20" width="17.33203125" style="117" bestFit="1" customWidth="1"/>
    <col min="21" max="21" width="0.5546875" style="117" customWidth="1"/>
    <col min="22" max="22" width="7.88671875" style="117" bestFit="1" customWidth="1"/>
    <col min="23" max="23" width="13.109375" style="117" bestFit="1" customWidth="1"/>
    <col min="24" max="24" width="0.5546875" style="117" customWidth="1"/>
    <col min="25" max="25" width="7.88671875" style="117" bestFit="1" customWidth="1"/>
    <col min="26" max="26" width="0.44140625" style="117" customWidth="1"/>
    <col min="27" max="27" width="21" style="117" bestFit="1" customWidth="1"/>
    <col min="28" max="28" width="0.6640625" style="117" customWidth="1"/>
    <col min="29" max="29" width="17.33203125" style="117" bestFit="1" customWidth="1"/>
    <col min="30" max="30" width="0.6640625" style="117" customWidth="1"/>
    <col min="31" max="31" width="22.5546875" style="117" bestFit="1" customWidth="1"/>
    <col min="32" max="32" width="0.6640625" style="117" customWidth="1"/>
    <col min="33" max="33" width="16.5546875" style="117" customWidth="1"/>
    <col min="34" max="34" width="20.44140625" style="117" customWidth="1"/>
    <col min="35" max="35" width="25.44140625" style="5" bestFit="1" customWidth="1"/>
    <col min="36" max="36" width="14.5546875" style="5" bestFit="1" customWidth="1"/>
    <col min="37" max="16384" width="9.109375" style="5"/>
  </cols>
  <sheetData>
    <row r="1" spans="1:36" s="1" customFormat="1" ht="25.2">
      <c r="A1" s="271" t="s">
        <v>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  <c r="AF1" s="271"/>
      <c r="AG1" s="271"/>
      <c r="AH1" s="34"/>
    </row>
    <row r="2" spans="1:36" s="1" customFormat="1" ht="25.2">
      <c r="A2" s="271" t="s">
        <v>43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  <c r="AE2" s="271"/>
      <c r="AF2" s="271"/>
      <c r="AG2" s="271"/>
      <c r="AH2" s="34"/>
    </row>
    <row r="3" spans="1:36" s="1" customFormat="1" ht="25.2">
      <c r="A3" s="271" t="str">
        <f>' سهام'!A3</f>
        <v>برای ماه منتهی به 1403/11/30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34"/>
    </row>
    <row r="4" spans="1:36" s="1" customFormat="1" ht="25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34"/>
    </row>
    <row r="5" spans="1:36" ht="25.2">
      <c r="A5" s="272" t="s">
        <v>56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2"/>
    </row>
    <row r="6" spans="1:36" ht="25.2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6" ht="27.75" customHeight="1" thickBot="1">
      <c r="A7" s="273" t="s">
        <v>57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 t="str">
        <f>' سهام'!$C$8</f>
        <v>1403/10/30</v>
      </c>
      <c r="N7" s="273"/>
      <c r="O7" s="273"/>
      <c r="P7" s="273"/>
      <c r="Q7" s="273"/>
      <c r="R7" s="221"/>
      <c r="S7" s="274" t="s">
        <v>7</v>
      </c>
      <c r="T7" s="274"/>
      <c r="U7" s="274"/>
      <c r="V7" s="274"/>
      <c r="W7" s="274"/>
      <c r="X7" s="97"/>
      <c r="Y7" s="273" t="str">
        <f>' سهام'!Q8</f>
        <v>1403/11/30</v>
      </c>
      <c r="Z7" s="273"/>
      <c r="AA7" s="273"/>
      <c r="AB7" s="273"/>
      <c r="AC7" s="273"/>
      <c r="AD7" s="273"/>
      <c r="AE7" s="273"/>
      <c r="AF7" s="273"/>
      <c r="AG7" s="273"/>
    </row>
    <row r="8" spans="1:36" ht="26.25" customHeight="1">
      <c r="A8" s="276" t="s">
        <v>58</v>
      </c>
      <c r="B8" s="222"/>
      <c r="C8" s="277" t="s">
        <v>59</v>
      </c>
      <c r="D8" s="222"/>
      <c r="E8" s="279" t="s">
        <v>64</v>
      </c>
      <c r="F8" s="222"/>
      <c r="G8" s="275" t="s">
        <v>60</v>
      </c>
      <c r="H8" s="222"/>
      <c r="I8" s="277" t="s">
        <v>20</v>
      </c>
      <c r="J8" s="222"/>
      <c r="K8" s="279" t="s">
        <v>61</v>
      </c>
      <c r="L8" s="223"/>
      <c r="M8" s="280" t="s">
        <v>3</v>
      </c>
      <c r="N8" s="275"/>
      <c r="O8" s="275" t="s">
        <v>0</v>
      </c>
      <c r="P8" s="275"/>
      <c r="Q8" s="275" t="s">
        <v>18</v>
      </c>
      <c r="R8" s="222"/>
      <c r="S8" s="271" t="s">
        <v>4</v>
      </c>
      <c r="T8" s="271"/>
      <c r="U8" s="97"/>
      <c r="V8" s="271" t="s">
        <v>5</v>
      </c>
      <c r="W8" s="271"/>
      <c r="X8" s="97"/>
      <c r="Y8" s="280" t="s">
        <v>3</v>
      </c>
      <c r="Z8" s="276"/>
      <c r="AA8" s="275" t="s">
        <v>62</v>
      </c>
      <c r="AB8" s="222"/>
      <c r="AC8" s="275" t="s">
        <v>0</v>
      </c>
      <c r="AD8" s="276"/>
      <c r="AE8" s="275" t="s">
        <v>18</v>
      </c>
      <c r="AF8" s="224"/>
      <c r="AG8" s="275" t="s">
        <v>19</v>
      </c>
    </row>
    <row r="9" spans="1:36" s="7" customFormat="1" ht="55.5" customHeight="1" thickBot="1">
      <c r="A9" s="273"/>
      <c r="B9" s="222"/>
      <c r="C9" s="278"/>
      <c r="D9" s="222"/>
      <c r="E9" s="278"/>
      <c r="F9" s="222"/>
      <c r="G9" s="273"/>
      <c r="H9" s="222"/>
      <c r="I9" s="278"/>
      <c r="J9" s="222"/>
      <c r="K9" s="278"/>
      <c r="L9" s="221"/>
      <c r="M9" s="281"/>
      <c r="N9" s="276"/>
      <c r="O9" s="273"/>
      <c r="P9" s="276"/>
      <c r="Q9" s="273"/>
      <c r="R9" s="222"/>
      <c r="S9" s="225" t="s">
        <v>3</v>
      </c>
      <c r="T9" s="225" t="s">
        <v>0</v>
      </c>
      <c r="U9" s="226"/>
      <c r="V9" s="225" t="s">
        <v>3</v>
      </c>
      <c r="W9" s="225" t="s">
        <v>42</v>
      </c>
      <c r="X9" s="226"/>
      <c r="Y9" s="281"/>
      <c r="Z9" s="276"/>
      <c r="AA9" s="273"/>
      <c r="AB9" s="222"/>
      <c r="AC9" s="273"/>
      <c r="AD9" s="276"/>
      <c r="AE9" s="273"/>
      <c r="AF9" s="224"/>
      <c r="AG9" s="273"/>
      <c r="AH9" s="118"/>
      <c r="AJ9" s="6"/>
    </row>
    <row r="10" spans="1:36" s="7" customFormat="1" ht="55.5" customHeight="1" thickBot="1">
      <c r="A10" s="227" t="s">
        <v>74</v>
      </c>
      <c r="B10" s="222"/>
      <c r="C10" s="228" t="s">
        <v>204</v>
      </c>
      <c r="D10" s="229"/>
      <c r="E10" s="228" t="s">
        <v>187</v>
      </c>
      <c r="F10" s="229"/>
      <c r="G10" s="228" t="s">
        <v>74</v>
      </c>
      <c r="H10" s="229"/>
      <c r="I10" s="228" t="s">
        <v>74</v>
      </c>
      <c r="J10" s="228"/>
      <c r="K10" s="31">
        <v>0</v>
      </c>
      <c r="L10" s="221"/>
      <c r="M10" s="32">
        <v>0</v>
      </c>
      <c r="N10" s="230"/>
      <c r="O10" s="32">
        <v>0</v>
      </c>
      <c r="P10" s="32"/>
      <c r="Q10" s="32">
        <v>0</v>
      </c>
      <c r="R10" s="32"/>
      <c r="S10" s="32">
        <v>0</v>
      </c>
      <c r="T10" s="32">
        <v>0</v>
      </c>
      <c r="U10" s="32"/>
      <c r="V10" s="32">
        <v>0</v>
      </c>
      <c r="W10" s="32">
        <v>0</v>
      </c>
      <c r="X10" s="32"/>
      <c r="Y10" s="32">
        <v>0</v>
      </c>
      <c r="Z10" s="32"/>
      <c r="AA10" s="32">
        <v>0</v>
      </c>
      <c r="AB10" s="32"/>
      <c r="AC10" s="32">
        <v>0</v>
      </c>
      <c r="AD10" s="32"/>
      <c r="AE10" s="32">
        <v>0</v>
      </c>
      <c r="AF10" s="231"/>
      <c r="AG10" s="33">
        <f>AE10/درآمدها!$J$6</f>
        <v>0</v>
      </c>
      <c r="AH10" s="118"/>
      <c r="AI10" s="3"/>
      <c r="AJ10" s="6"/>
    </row>
    <row r="11" spans="1:36" s="7" customFormat="1" ht="55.5" customHeight="1" thickBot="1">
      <c r="A11" s="232"/>
      <c r="B11" s="233"/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117"/>
      <c r="N11" s="117"/>
      <c r="O11" s="234">
        <f>SUM(O10:O10)</f>
        <v>0</v>
      </c>
      <c r="P11" s="117"/>
      <c r="Q11" s="234">
        <f>SUM(Q10:Q10)</f>
        <v>0</v>
      </c>
      <c r="R11" s="117"/>
      <c r="S11" s="117"/>
      <c r="T11" s="234">
        <f>SUM(T10:T10)</f>
        <v>0</v>
      </c>
      <c r="U11" s="117"/>
      <c r="V11" s="117"/>
      <c r="W11" s="234">
        <f>SUM(W10:W10)</f>
        <v>0</v>
      </c>
      <c r="X11" s="117"/>
      <c r="Y11" s="117"/>
      <c r="Z11" s="117"/>
      <c r="AA11" s="117"/>
      <c r="AB11" s="117"/>
      <c r="AC11" s="234">
        <f>SUM(AC10:AC10)</f>
        <v>0</v>
      </c>
      <c r="AD11" s="117"/>
      <c r="AE11" s="234">
        <f>SUM(AE10:AE10)</f>
        <v>0</v>
      </c>
      <c r="AF11" s="117"/>
      <c r="AG11" s="235">
        <f>SUM(AG10:AG10)</f>
        <v>0</v>
      </c>
      <c r="AH11" s="118"/>
      <c r="AI11" s="3"/>
      <c r="AJ11" s="6"/>
    </row>
    <row r="12" spans="1:36" s="7" customFormat="1" ht="55.5" customHeight="1" thickTop="1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7"/>
      <c r="N12" s="117"/>
      <c r="O12" s="119"/>
      <c r="P12" s="117"/>
      <c r="Q12" s="119"/>
      <c r="R12" s="117"/>
      <c r="S12" s="117"/>
      <c r="T12" s="119"/>
      <c r="U12" s="117"/>
      <c r="V12" s="117"/>
      <c r="W12" s="119"/>
      <c r="X12" s="117"/>
      <c r="Y12" s="117"/>
      <c r="Z12" s="117"/>
      <c r="AA12" s="117"/>
      <c r="AB12" s="117"/>
      <c r="AC12" s="119"/>
      <c r="AD12" s="117"/>
      <c r="AE12" s="119"/>
      <c r="AF12" s="117"/>
      <c r="AG12" s="119"/>
      <c r="AH12" s="118"/>
      <c r="AJ12" s="6"/>
    </row>
    <row r="13" spans="1:36" s="7" customFormat="1" ht="55.5" customHeight="1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118"/>
      <c r="AI13" s="3"/>
      <c r="AJ13" s="6"/>
    </row>
    <row r="14" spans="1:36" s="8" customFormat="1" ht="29.4">
      <c r="A14" s="32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3"/>
      <c r="AH14" s="120"/>
      <c r="AJ14" s="6"/>
    </row>
    <row r="15" spans="1:36" s="9" customFormat="1" ht="30.6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  <c r="AD15" s="32"/>
      <c r="AE15" s="32"/>
      <c r="AF15" s="32"/>
      <c r="AG15" s="33"/>
      <c r="AH15" s="119"/>
    </row>
    <row r="16" spans="1:36" s="3" customFormat="1" ht="29.4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  <c r="AD16" s="32"/>
      <c r="AE16" s="32"/>
      <c r="AF16" s="32"/>
      <c r="AG16" s="33"/>
      <c r="AH16" s="32"/>
    </row>
    <row r="17" spans="1:34" s="3" customFormat="1" ht="29.4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  <c r="AD17" s="32"/>
      <c r="AE17" s="32"/>
      <c r="AF17" s="32"/>
      <c r="AG17" s="35"/>
      <c r="AH17" s="32"/>
    </row>
    <row r="18" spans="1:34" s="3" customFormat="1" ht="29.4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s="3" customFormat="1" ht="29.4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s="3" customFormat="1" ht="29.4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s="3" customFormat="1" ht="29.4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s="3" customFormat="1" ht="29.4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</row>
    <row r="23" spans="1:34" s="3" customFormat="1" ht="29.4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</row>
    <row r="24" spans="1:34" s="3" customFormat="1" ht="29.4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32"/>
    </row>
    <row r="25" spans="1:34" s="3" customFormat="1" ht="29.4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32"/>
    </row>
    <row r="26" spans="1:34" s="3" customFormat="1" ht="29.4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32"/>
    </row>
  </sheetData>
  <mergeCells count="28">
    <mergeCell ref="AD8:AD9"/>
    <mergeCell ref="AE8:AE9"/>
    <mergeCell ref="AG8:AG9"/>
    <mergeCell ref="S8:T8"/>
    <mergeCell ref="V8:W8"/>
    <mergeCell ref="Y8:Y9"/>
    <mergeCell ref="Z8:Z9"/>
    <mergeCell ref="AA8:AA9"/>
    <mergeCell ref="AC8:AC9"/>
    <mergeCell ref="Q8:Q9"/>
    <mergeCell ref="A8:A9"/>
    <mergeCell ref="C8:C9"/>
    <mergeCell ref="E8:E9"/>
    <mergeCell ref="G8:G9"/>
    <mergeCell ref="I8:I9"/>
    <mergeCell ref="K8:K9"/>
    <mergeCell ref="M8:M9"/>
    <mergeCell ref="N8:N9"/>
    <mergeCell ref="O8:O9"/>
    <mergeCell ref="P8:P9"/>
    <mergeCell ref="A1:AG1"/>
    <mergeCell ref="A2:AG2"/>
    <mergeCell ref="A3:AG3"/>
    <mergeCell ref="A5:AG5"/>
    <mergeCell ref="A7:L7"/>
    <mergeCell ref="M7:Q7"/>
    <mergeCell ref="S7:W7"/>
    <mergeCell ref="Y7:AG7"/>
  </mergeCells>
  <pageMargins left="0.25" right="0.25" top="0.75" bottom="0.75" header="0.3" footer="0.3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  <pageSetUpPr fitToPage="1"/>
  </sheetPr>
  <dimension ref="A1:K16"/>
  <sheetViews>
    <sheetView rightToLeft="1" view="pageBreakPreview" topLeftCell="A4" zoomScale="90" zoomScaleNormal="100" zoomScaleSheetLayoutView="90" workbookViewId="0">
      <selection activeCell="C25" sqref="C25"/>
    </sheetView>
  </sheetViews>
  <sheetFormatPr defaultColWidth="9.109375" defaultRowHeight="15.6"/>
  <cols>
    <col min="1" max="1" width="34.6640625" style="116" bestFit="1" customWidth="1"/>
    <col min="2" max="2" width="0.6640625" style="116" customWidth="1"/>
    <col min="3" max="3" width="22.88671875" style="49" bestFit="1" customWidth="1"/>
    <col min="4" max="4" width="0.6640625" style="116" customWidth="1"/>
    <col min="5" max="5" width="21.88671875" style="116" customWidth="1"/>
    <col min="6" max="6" width="0.44140625" style="116" customWidth="1"/>
    <col min="7" max="7" width="22.109375" style="116" customWidth="1"/>
    <col min="8" max="8" width="0.44140625" style="116" customWidth="1"/>
    <col min="9" max="9" width="22.6640625" style="116" bestFit="1" customWidth="1"/>
    <col min="10" max="10" width="0.5546875" style="116" customWidth="1"/>
    <col min="11" max="11" width="12.109375" style="116" customWidth="1"/>
    <col min="12" max="16384" width="9.109375" style="25"/>
  </cols>
  <sheetData>
    <row r="1" spans="1:11" ht="18.600000000000001">
      <c r="A1" s="285" t="s">
        <v>77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spans="1:11" ht="18.600000000000001">
      <c r="A2" s="285" t="s">
        <v>43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8.600000000000001">
      <c r="A3" s="285" t="str">
        <f>' سهام'!A3</f>
        <v>برای ماه منتهی به 1403/11/30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</row>
    <row r="4" spans="1:11" ht="18.60000000000000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8.600000000000001">
      <c r="A5" s="288" t="s">
        <v>44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 ht="18.600000000000001" thickBot="1">
      <c r="A6" s="37"/>
      <c r="B6" s="37"/>
      <c r="C6" s="38"/>
      <c r="D6" s="110"/>
      <c r="E6" s="110"/>
      <c r="F6" s="110"/>
      <c r="G6" s="110"/>
      <c r="H6" s="110"/>
      <c r="I6" s="110"/>
      <c r="J6" s="110"/>
      <c r="K6" s="110"/>
    </row>
    <row r="7" spans="1:11" ht="18.75" customHeight="1" thickBot="1">
      <c r="A7" s="106"/>
      <c r="B7" s="37"/>
      <c r="C7" s="39" t="str">
        <f>اوراق!M7</f>
        <v>1403/10/30</v>
      </c>
      <c r="D7" s="105"/>
      <c r="E7" s="284" t="s">
        <v>7</v>
      </c>
      <c r="F7" s="284"/>
      <c r="G7" s="284"/>
      <c r="H7" s="37"/>
      <c r="I7" s="289" t="str">
        <f>اوراق!Y7</f>
        <v>1403/11/30</v>
      </c>
      <c r="J7" s="289"/>
      <c r="K7" s="289"/>
    </row>
    <row r="8" spans="1:11" ht="24" customHeight="1">
      <c r="A8" s="292" t="s">
        <v>8</v>
      </c>
      <c r="B8" s="115"/>
      <c r="C8" s="294" t="s">
        <v>6</v>
      </c>
      <c r="D8" s="115"/>
      <c r="E8" s="282" t="s">
        <v>31</v>
      </c>
      <c r="F8" s="41"/>
      <c r="G8" s="282" t="s">
        <v>32</v>
      </c>
      <c r="H8" s="37"/>
      <c r="I8" s="290" t="s">
        <v>6</v>
      </c>
      <c r="J8" s="292"/>
      <c r="K8" s="286" t="s">
        <v>19</v>
      </c>
    </row>
    <row r="9" spans="1:11" ht="18.600000000000001" thickBot="1">
      <c r="A9" s="293"/>
      <c r="B9" s="115"/>
      <c r="C9" s="295"/>
      <c r="D9" s="115"/>
      <c r="E9" s="283"/>
      <c r="F9" s="37"/>
      <c r="G9" s="283"/>
      <c r="H9" s="37"/>
      <c r="I9" s="291"/>
      <c r="J9" s="292"/>
      <c r="K9" s="287"/>
    </row>
    <row r="10" spans="1:11" ht="18">
      <c r="A10" s="107" t="s">
        <v>358</v>
      </c>
      <c r="B10" s="115"/>
      <c r="C10" s="40">
        <v>408983</v>
      </c>
      <c r="D10" s="115"/>
      <c r="E10" s="42">
        <v>1674</v>
      </c>
      <c r="F10" s="43"/>
      <c r="G10" s="42">
        <v>0</v>
      </c>
      <c r="H10" s="44"/>
      <c r="I10" s="40">
        <f>C10+E10-G10</f>
        <v>410657</v>
      </c>
      <c r="J10" s="107"/>
      <c r="K10" s="45">
        <f>I10/درآمدها!$J$6</f>
        <v>2.1532601793506173E-8</v>
      </c>
    </row>
    <row r="11" spans="1:11" ht="18">
      <c r="A11" s="107" t="s">
        <v>359</v>
      </c>
      <c r="B11" s="115"/>
      <c r="C11" s="40">
        <v>1061121</v>
      </c>
      <c r="D11" s="115"/>
      <c r="E11" s="42">
        <v>4349</v>
      </c>
      <c r="F11" s="43"/>
      <c r="G11" s="42">
        <v>0</v>
      </c>
      <c r="H11" s="44"/>
      <c r="I11" s="40">
        <f t="shared" ref="I11" si="0">C11+E11-G11</f>
        <v>1065470</v>
      </c>
      <c r="J11" s="107"/>
      <c r="K11" s="45">
        <f>I11/درآمدها!$J$6</f>
        <v>5.5867405725281735E-8</v>
      </c>
    </row>
    <row r="12" spans="1:11" s="2" customFormat="1" ht="18">
      <c r="A12" s="162" t="s">
        <v>361</v>
      </c>
      <c r="B12" s="37"/>
      <c r="C12" s="46">
        <v>19452021883</v>
      </c>
      <c r="D12" s="46"/>
      <c r="E12" s="42">
        <v>1847993387618</v>
      </c>
      <c r="F12" s="46"/>
      <c r="G12" s="42">
        <v>1788419456583</v>
      </c>
      <c r="H12" s="46"/>
      <c r="I12" s="40">
        <f>C12+E12-G12</f>
        <v>79025952918</v>
      </c>
      <c r="J12" s="37"/>
      <c r="K12" s="45">
        <f>I12/درآمدها!$J$6</f>
        <v>4.1436877382722351E-3</v>
      </c>
    </row>
    <row r="13" spans="1:11" s="2" customFormat="1" ht="18.600000000000001" thickBot="1">
      <c r="A13" s="102" t="s">
        <v>360</v>
      </c>
      <c r="B13" s="37"/>
      <c r="C13" s="46">
        <v>3412656</v>
      </c>
      <c r="D13" s="46"/>
      <c r="E13" s="42">
        <v>13967</v>
      </c>
      <c r="F13" s="46"/>
      <c r="G13" s="42">
        <v>504000</v>
      </c>
      <c r="H13" s="46"/>
      <c r="I13" s="40">
        <f>C13+E13-G13</f>
        <v>2922623</v>
      </c>
      <c r="J13" s="37"/>
      <c r="K13" s="45">
        <f>I13/درآمدها!$J$6</f>
        <v>1.532463278393949E-7</v>
      </c>
    </row>
    <row r="14" spans="1:11" s="2" customFormat="1" ht="18.600000000000001" thickBot="1">
      <c r="A14" s="107" t="s">
        <v>2</v>
      </c>
      <c r="B14" s="115"/>
      <c r="C14" s="47">
        <f>SUM(C10:C13)</f>
        <v>19456904643</v>
      </c>
      <c r="D14" s="37"/>
      <c r="E14" s="47">
        <f>SUM(E10:E13)</f>
        <v>1847993407608</v>
      </c>
      <c r="F14" s="37"/>
      <c r="G14" s="47">
        <f>SUM(G10:G13)</f>
        <v>1788419960583</v>
      </c>
      <c r="H14" s="37"/>
      <c r="I14" s="47">
        <f>SUM(I10:I13)</f>
        <v>79030351668</v>
      </c>
      <c r="J14" s="37"/>
      <c r="K14" s="48">
        <f>SUM(K10:K13)</f>
        <v>4.1439183846075931E-3</v>
      </c>
    </row>
    <row r="15" spans="1:11" s="2" customFormat="1" ht="18.600000000000001" thickTop="1">
      <c r="A15" s="116"/>
      <c r="B15" s="116"/>
      <c r="C15" s="49"/>
      <c r="D15" s="37"/>
      <c r="E15" s="116"/>
      <c r="F15" s="37"/>
      <c r="G15" s="116"/>
      <c r="H15" s="37"/>
      <c r="I15" s="116"/>
      <c r="J15" s="37"/>
      <c r="K15" s="116"/>
    </row>
    <row r="16" spans="1:11" s="2" customFormat="1" ht="24" customHeight="1">
      <c r="B16" s="116"/>
      <c r="C16" s="49"/>
      <c r="D16" s="37"/>
      <c r="E16" s="116"/>
      <c r="F16" s="37"/>
      <c r="G16" s="116"/>
      <c r="H16" s="37"/>
      <c r="I16" s="116"/>
      <c r="J16" s="37"/>
      <c r="K16" s="116"/>
    </row>
  </sheetData>
  <autoFilter ref="A9:K9" xr:uid="{00000000-0009-0000-0000-000003000000}">
    <sortState xmlns:xlrd2="http://schemas.microsoft.com/office/spreadsheetml/2017/richdata2" ref="A13:K14">
      <sortCondition descending="1" ref="I9"/>
    </sortState>
  </autoFilter>
  <mergeCells count="13">
    <mergeCell ref="G8:G9"/>
    <mergeCell ref="E7:G7"/>
    <mergeCell ref="A1:K1"/>
    <mergeCell ref="A2:K2"/>
    <mergeCell ref="A3:K3"/>
    <mergeCell ref="K8:K9"/>
    <mergeCell ref="A5:K5"/>
    <mergeCell ref="I7:K7"/>
    <mergeCell ref="I8:I9"/>
    <mergeCell ref="J8:J9"/>
    <mergeCell ref="A8:A9"/>
    <mergeCell ref="C8:C9"/>
    <mergeCell ref="E8:E9"/>
  </mergeCells>
  <pageMargins left="0.25" right="0.25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K29"/>
  <sheetViews>
    <sheetView rightToLeft="1" view="pageBreakPreview" zoomScaleNormal="100" zoomScaleSheetLayoutView="100" workbookViewId="0">
      <selection activeCell="A17" sqref="A17"/>
    </sheetView>
  </sheetViews>
  <sheetFormatPr defaultColWidth="9.109375" defaultRowHeight="16.8"/>
  <cols>
    <col min="1" max="1" width="60.109375" style="67" customWidth="1"/>
    <col min="2" max="2" width="1" style="67" customWidth="1"/>
    <col min="3" max="3" width="9.109375" style="68"/>
    <col min="4" max="4" width="1.109375" style="68" customWidth="1"/>
    <col min="5" max="5" width="25.33203125" style="69" bestFit="1" customWidth="1"/>
    <col min="6" max="6" width="1" style="68" customWidth="1"/>
    <col min="7" max="7" width="19.6640625" style="68" customWidth="1"/>
    <col min="8" max="8" width="0.44140625" style="68" customWidth="1"/>
    <col min="9" max="9" width="24.5546875" style="68" customWidth="1"/>
    <col min="10" max="10" width="25.5546875" style="21" bestFit="1" customWidth="1"/>
    <col min="11" max="11" width="7.6640625" style="21" bestFit="1" customWidth="1"/>
    <col min="12" max="12" width="17.33203125" style="11" bestFit="1" customWidth="1"/>
    <col min="13" max="13" width="14.88671875" style="11" bestFit="1" customWidth="1"/>
    <col min="14" max="16384" width="9.109375" style="11"/>
  </cols>
  <sheetData>
    <row r="1" spans="1:11" ht="20.399999999999999">
      <c r="A1" s="285" t="s">
        <v>77</v>
      </c>
      <c r="B1" s="285"/>
      <c r="C1" s="285"/>
      <c r="D1" s="285"/>
      <c r="E1" s="285"/>
      <c r="F1" s="285"/>
      <c r="G1" s="285"/>
      <c r="H1" s="285"/>
      <c r="I1" s="285"/>
      <c r="J1" s="16"/>
      <c r="K1" s="16"/>
    </row>
    <row r="2" spans="1:11" ht="20.399999999999999">
      <c r="A2" s="285" t="s">
        <v>43</v>
      </c>
      <c r="B2" s="285"/>
      <c r="C2" s="285"/>
      <c r="D2" s="285"/>
      <c r="E2" s="285"/>
      <c r="F2" s="285"/>
      <c r="G2" s="285"/>
      <c r="H2" s="285"/>
      <c r="I2" s="285"/>
      <c r="J2" s="17"/>
      <c r="K2" s="16"/>
    </row>
    <row r="3" spans="1:11" ht="20.399999999999999">
      <c r="A3" s="285" t="str">
        <f>سپرده!A3</f>
        <v>برای ماه منتهی به 1403/11/30</v>
      </c>
      <c r="B3" s="285"/>
      <c r="C3" s="285"/>
      <c r="D3" s="285"/>
      <c r="E3" s="285"/>
      <c r="F3" s="285"/>
      <c r="G3" s="285"/>
      <c r="H3" s="285"/>
      <c r="I3" s="285"/>
      <c r="J3" s="16"/>
      <c r="K3" s="16"/>
    </row>
    <row r="4" spans="1:11" ht="21" thickBot="1">
      <c r="A4" s="36"/>
      <c r="B4" s="36"/>
      <c r="C4" s="36"/>
      <c r="D4" s="36"/>
      <c r="E4" s="36"/>
      <c r="F4" s="36"/>
      <c r="G4" s="36"/>
      <c r="H4" s="36"/>
      <c r="I4" s="36"/>
      <c r="J4" s="16"/>
      <c r="K4" s="16"/>
    </row>
    <row r="5" spans="1:11" ht="21" thickBot="1">
      <c r="A5" s="50" t="s">
        <v>24</v>
      </c>
      <c r="B5" s="51"/>
      <c r="C5" s="51"/>
      <c r="D5" s="51"/>
      <c r="E5" s="51"/>
      <c r="F5" s="51"/>
      <c r="G5" s="51"/>
      <c r="H5" s="51"/>
      <c r="I5" s="51"/>
      <c r="J5" s="4">
        <v>2800548642592</v>
      </c>
      <c r="K5" s="18" t="s">
        <v>73</v>
      </c>
    </row>
    <row r="6" spans="1:11" ht="21.75" customHeight="1" thickBot="1">
      <c r="A6" s="50"/>
      <c r="B6" s="50"/>
      <c r="C6" s="50"/>
      <c r="D6" s="50"/>
      <c r="E6" s="289" t="str">
        <f>اوراق!Y7</f>
        <v>1403/11/30</v>
      </c>
      <c r="F6" s="289"/>
      <c r="G6" s="289"/>
      <c r="H6" s="289"/>
      <c r="I6" s="289"/>
      <c r="J6" s="4">
        <v>19071406416100</v>
      </c>
      <c r="K6" s="18" t="s">
        <v>414</v>
      </c>
    </row>
    <row r="7" spans="1:11" ht="21.75" customHeight="1" thickBot="1">
      <c r="A7" s="52" t="s">
        <v>33</v>
      </c>
      <c r="B7" s="53"/>
      <c r="C7" s="54" t="s">
        <v>34</v>
      </c>
      <c r="D7" s="41"/>
      <c r="E7" s="55" t="s">
        <v>6</v>
      </c>
      <c r="F7" s="41"/>
      <c r="G7" s="54" t="s">
        <v>16</v>
      </c>
      <c r="H7" s="41"/>
      <c r="I7" s="54" t="s">
        <v>72</v>
      </c>
      <c r="J7" s="19"/>
      <c r="K7" s="19"/>
    </row>
    <row r="8" spans="1:11" ht="21" customHeight="1">
      <c r="A8" s="50" t="s">
        <v>39</v>
      </c>
      <c r="B8" s="50"/>
      <c r="C8" s="56" t="s">
        <v>45</v>
      </c>
      <c r="D8" s="51"/>
      <c r="E8" s="57">
        <f>'درآمد سرمایه گذاری در سهام '!T374</f>
        <v>2720294579123</v>
      </c>
      <c r="F8" s="51"/>
      <c r="G8" s="58">
        <f>E8/$E$12</f>
        <v>0.99131529332579871</v>
      </c>
      <c r="H8" s="59"/>
      <c r="I8" s="58">
        <f>E8/$J$6</f>
        <v>0.14263733464494463</v>
      </c>
      <c r="J8" s="20"/>
      <c r="K8" s="11"/>
    </row>
    <row r="9" spans="1:11" ht="18.75" customHeight="1">
      <c r="A9" s="50" t="s">
        <v>40</v>
      </c>
      <c r="B9" s="50"/>
      <c r="C9" s="56" t="s">
        <v>46</v>
      </c>
      <c r="D9" s="51"/>
      <c r="E9" s="60">
        <f>'درآمد سرمایه گذاری در اوراق بها'!Q12</f>
        <v>0</v>
      </c>
      <c r="F9" s="51"/>
      <c r="G9" s="58">
        <f>E9/$E$12</f>
        <v>0</v>
      </c>
      <c r="H9" s="61"/>
      <c r="I9" s="58">
        <f>E9/$J$6</f>
        <v>0</v>
      </c>
      <c r="J9" s="11"/>
      <c r="K9" s="11"/>
    </row>
    <row r="10" spans="1:11" ht="18.75" customHeight="1">
      <c r="A10" s="50" t="s">
        <v>41</v>
      </c>
      <c r="B10" s="50"/>
      <c r="C10" s="56" t="s">
        <v>47</v>
      </c>
      <c r="D10" s="51"/>
      <c r="E10" s="60">
        <f>'درآمد سپرده بانکی'!G13</f>
        <v>420124091</v>
      </c>
      <c r="F10" s="51"/>
      <c r="G10" s="58">
        <f>E10/$E$12</f>
        <v>1.5309938846298318E-4</v>
      </c>
      <c r="H10" s="61"/>
      <c r="I10" s="58">
        <f>E10/$J$6</f>
        <v>2.2029004145458986E-5</v>
      </c>
      <c r="J10" s="12"/>
      <c r="K10" s="11"/>
    </row>
    <row r="11" spans="1:11" ht="19.5" customHeight="1" thickBot="1">
      <c r="A11" s="50" t="s">
        <v>29</v>
      </c>
      <c r="B11" s="50"/>
      <c r="C11" s="56" t="s">
        <v>48</v>
      </c>
      <c r="D11" s="51"/>
      <c r="E11" s="62">
        <f>'سایر درآمدها'!E11</f>
        <v>23411809751</v>
      </c>
      <c r="F11" s="51"/>
      <c r="G11" s="58">
        <f>E11/$E$12</f>
        <v>8.5316072857383619E-3</v>
      </c>
      <c r="H11" s="61"/>
      <c r="I11" s="58">
        <f>E11/$J$6</f>
        <v>1.2275869561059667E-3</v>
      </c>
      <c r="J11" s="12"/>
      <c r="K11" s="11"/>
    </row>
    <row r="12" spans="1:11" ht="19.5" customHeight="1" thickBot="1">
      <c r="A12" s="50"/>
      <c r="B12" s="63"/>
      <c r="C12" s="37"/>
      <c r="D12" s="37"/>
      <c r="E12" s="64">
        <f>SUM(E8:E11)</f>
        <v>2744126512965</v>
      </c>
      <c r="F12" s="37"/>
      <c r="G12" s="65">
        <f>SUM(G8:G11)</f>
        <v>1</v>
      </c>
      <c r="H12" s="59"/>
      <c r="I12" s="66">
        <f>SUM(I8:I11)</f>
        <v>0.14388695060519607</v>
      </c>
      <c r="J12" s="19"/>
      <c r="K12" s="19"/>
    </row>
    <row r="13" spans="1:11" ht="17.399999999999999" thickTop="1"/>
    <row r="18" ht="18.75" customHeight="1"/>
    <row r="27" ht="18.75" customHeight="1"/>
    <row r="28" ht="17.399999999999999" customHeight="1"/>
    <row r="29" ht="17.399999999999999" customHeight="1"/>
  </sheetData>
  <mergeCells count="4">
    <mergeCell ref="E6:I6"/>
    <mergeCell ref="A1:I1"/>
    <mergeCell ref="A2:I2"/>
    <mergeCell ref="A3:I3"/>
  </mergeCells>
  <pageMargins left="0.25" right="0.25" top="0.75" bottom="0.75" header="0.3" footer="0.3"/>
  <pageSetup paperSize="9" fitToHeight="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XCX376"/>
  <sheetViews>
    <sheetView rightToLeft="1" view="pageBreakPreview" zoomScale="50" zoomScaleNormal="100" zoomScaleSheetLayoutView="50" workbookViewId="0">
      <pane ySplit="10" topLeftCell="A11" activePane="bottomLeft" state="frozen"/>
      <selection pane="bottomLeft" activeCell="B5" sqref="B5:V5"/>
    </sheetView>
  </sheetViews>
  <sheetFormatPr defaultColWidth="9.109375" defaultRowHeight="29.4"/>
  <cols>
    <col min="1" max="1" width="2.44140625" style="23" customWidth="1"/>
    <col min="2" max="2" width="55.33203125" style="24" customWidth="1"/>
    <col min="3" max="3" width="2.33203125" style="24" customWidth="1"/>
    <col min="4" max="4" width="28.6640625" style="3" bestFit="1" customWidth="1"/>
    <col min="5" max="5" width="3.5546875" style="3" customWidth="1"/>
    <col min="6" max="6" width="31.33203125" style="140" bestFit="1" customWidth="1"/>
    <col min="7" max="7" width="1.33203125" style="140" customWidth="1"/>
    <col min="8" max="8" width="31.88671875" style="140" bestFit="1" customWidth="1"/>
    <col min="9" max="9" width="1.33203125" style="140" customWidth="1"/>
    <col min="10" max="10" width="35.109375" style="195" bestFit="1" customWidth="1"/>
    <col min="11" max="11" width="1.6640625" style="195" customWidth="1"/>
    <col min="12" max="12" width="21.44140625" style="196" customWidth="1"/>
    <col min="13" max="13" width="1" style="196" customWidth="1"/>
    <col min="14" max="14" width="31" style="3" bestFit="1" customWidth="1"/>
    <col min="15" max="15" width="1.109375" style="3" customWidth="1"/>
    <col min="16" max="16" width="32.88671875" style="140" customWidth="1"/>
    <col min="17" max="17" width="1.5546875" style="140" customWidth="1"/>
    <col min="18" max="18" width="29.5546875" style="140" customWidth="1"/>
    <col min="19" max="19" width="1.88671875" style="140" customWidth="1"/>
    <col min="20" max="20" width="32" style="140" customWidth="1"/>
    <col min="21" max="21" width="1.44140625" style="140" customWidth="1"/>
    <col min="22" max="22" width="19" style="196" customWidth="1"/>
    <col min="23" max="23" width="9.109375" style="24" customWidth="1"/>
    <col min="24" max="16325" width="9.109375" style="24"/>
    <col min="16326" max="16326" width="22.88671875" style="24" bestFit="1" customWidth="1"/>
    <col min="16327" max="16384" width="9.109375" style="24"/>
  </cols>
  <sheetData>
    <row r="1" spans="1:22" ht="30.6">
      <c r="B1" s="256" t="s">
        <v>77</v>
      </c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</row>
    <row r="2" spans="1:22" ht="30.6">
      <c r="B2" s="256" t="s">
        <v>49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</row>
    <row r="3" spans="1:22" ht="30.6">
      <c r="B3" s="256" t="str">
        <f>' سهام'!A3</f>
        <v>برای ماه منتهی به 1403/11/30</v>
      </c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</row>
    <row r="5" spans="1:22" ht="30.6">
      <c r="B5" s="264" t="s">
        <v>25</v>
      </c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</row>
    <row r="6" spans="1:22" ht="9.75" customHeight="1"/>
    <row r="7" spans="1:22" ht="31.2" thickBot="1">
      <c r="B7" s="197"/>
      <c r="C7" s="198"/>
      <c r="D7" s="296" t="str">
        <f>'درآمد سود سهام'!$I$7</f>
        <v>طی بهمن ماه</v>
      </c>
      <c r="E7" s="296"/>
      <c r="F7" s="267"/>
      <c r="G7" s="267"/>
      <c r="H7" s="267"/>
      <c r="I7" s="267"/>
      <c r="J7" s="267"/>
      <c r="K7" s="267"/>
      <c r="L7" s="267"/>
      <c r="M7" s="199"/>
      <c r="N7" s="296" t="str">
        <f>'درآمد سود سهام'!$O$7</f>
        <v>از ابتدای سال مالی تا پایان بهمن ماه</v>
      </c>
      <c r="O7" s="296"/>
      <c r="P7" s="267"/>
      <c r="Q7" s="267"/>
      <c r="R7" s="267"/>
      <c r="S7" s="267"/>
      <c r="T7" s="267"/>
      <c r="U7" s="267"/>
      <c r="V7" s="267"/>
    </row>
    <row r="8" spans="1:22" s="165" customFormat="1" ht="24.75" customHeight="1">
      <c r="A8" s="166"/>
      <c r="B8" s="297" t="s">
        <v>21</v>
      </c>
      <c r="C8" s="298"/>
      <c r="D8" s="300" t="s">
        <v>9</v>
      </c>
      <c r="E8" s="141"/>
      <c r="F8" s="302" t="s">
        <v>10</v>
      </c>
      <c r="G8" s="142"/>
      <c r="H8" s="302" t="s">
        <v>11</v>
      </c>
      <c r="I8" s="142"/>
      <c r="J8" s="304" t="s">
        <v>2</v>
      </c>
      <c r="K8" s="304"/>
      <c r="L8" s="304"/>
      <c r="M8" s="201"/>
      <c r="N8" s="300" t="s">
        <v>9</v>
      </c>
      <c r="O8" s="141"/>
      <c r="P8" s="302" t="s">
        <v>10</v>
      </c>
      <c r="Q8" s="142"/>
      <c r="R8" s="302" t="s">
        <v>11</v>
      </c>
      <c r="S8" s="142"/>
      <c r="T8" s="304" t="s">
        <v>2</v>
      </c>
      <c r="U8" s="304"/>
      <c r="V8" s="304"/>
    </row>
    <row r="9" spans="1:22" s="165" customFormat="1" ht="6" customHeight="1" thickBot="1">
      <c r="A9" s="166"/>
      <c r="B9" s="298"/>
      <c r="C9" s="298"/>
      <c r="D9" s="301"/>
      <c r="E9" s="143"/>
      <c r="F9" s="303"/>
      <c r="G9" s="144"/>
      <c r="H9" s="303"/>
      <c r="I9" s="144"/>
      <c r="J9" s="267"/>
      <c r="K9" s="267"/>
      <c r="L9" s="267"/>
      <c r="M9" s="202"/>
      <c r="N9" s="301"/>
      <c r="O9" s="143"/>
      <c r="P9" s="303"/>
      <c r="Q9" s="144"/>
      <c r="R9" s="303"/>
      <c r="S9" s="144"/>
      <c r="T9" s="267"/>
      <c r="U9" s="267"/>
      <c r="V9" s="267"/>
    </row>
    <row r="10" spans="1:22" s="165" customFormat="1" ht="60.6" customHeight="1" thickBot="1">
      <c r="A10" s="166"/>
      <c r="B10" s="299"/>
      <c r="C10" s="298"/>
      <c r="D10" s="128" t="s">
        <v>52</v>
      </c>
      <c r="E10" s="128"/>
      <c r="F10" s="145" t="s">
        <v>53</v>
      </c>
      <c r="G10" s="145"/>
      <c r="H10" s="145" t="s">
        <v>54</v>
      </c>
      <c r="I10" s="145"/>
      <c r="J10" s="203" t="s">
        <v>6</v>
      </c>
      <c r="K10" s="203"/>
      <c r="L10" s="204" t="s">
        <v>16</v>
      </c>
      <c r="M10" s="199"/>
      <c r="N10" s="128" t="s">
        <v>52</v>
      </c>
      <c r="O10" s="128"/>
      <c r="P10" s="145" t="s">
        <v>53</v>
      </c>
      <c r="Q10" s="145"/>
      <c r="R10" s="145" t="s">
        <v>54</v>
      </c>
      <c r="S10" s="145"/>
      <c r="T10" s="146" t="s">
        <v>6</v>
      </c>
      <c r="U10" s="146"/>
      <c r="V10" s="204" t="s">
        <v>16</v>
      </c>
    </row>
    <row r="11" spans="1:22" s="165" customFormat="1" ht="42.75" customHeight="1">
      <c r="A11" s="166"/>
      <c r="B11" s="205" t="s">
        <v>246</v>
      </c>
      <c r="C11" s="200"/>
      <c r="D11" s="125">
        <f>IFERROR(_xlfn.XLOOKUP(B11,'درآمد سود سهام'!$A$9:$A$183,'درآمد سود سهام'!$M$9:$M$183),0)</f>
        <v>0</v>
      </c>
      <c r="E11" s="125"/>
      <c r="F11" s="125">
        <v>-8102691089</v>
      </c>
      <c r="G11" s="125"/>
      <c r="H11" s="125">
        <v>7970515473</v>
      </c>
      <c r="I11" s="125"/>
      <c r="J11" s="147">
        <f t="shared" ref="J11:J74" si="0">D11+F11+H11</f>
        <v>-132175616</v>
      </c>
      <c r="K11" s="147"/>
      <c r="L11" s="206">
        <f>J11/-1443640210765</f>
        <v>9.1557172635111601E-5</v>
      </c>
      <c r="M11" s="206"/>
      <c r="N11" s="125">
        <f>IFERROR(_xlfn.XLOOKUP(B11,'درآمد سود سهام'!$A$9:$A$183,'درآمد سود سهام'!$S$9:$S$183),0)</f>
        <v>3450443700</v>
      </c>
      <c r="O11" s="125"/>
      <c r="P11" s="125">
        <v>14387194828</v>
      </c>
      <c r="Q11" s="125"/>
      <c r="R11" s="125">
        <v>8371432397</v>
      </c>
      <c r="S11" s="125"/>
      <c r="T11" s="147">
        <f t="shared" ref="T11:T74" si="1">N11+P11+R11</f>
        <v>26209070925</v>
      </c>
      <c r="U11" s="144"/>
      <c r="V11" s="206">
        <f>T11/درآمدها!$J$5</f>
        <v>9.3585487237752962E-3</v>
      </c>
    </row>
    <row r="12" spans="1:22" s="165" customFormat="1" ht="42.75" customHeight="1">
      <c r="A12" s="166"/>
      <c r="B12" s="205" t="s">
        <v>460</v>
      </c>
      <c r="C12" s="200"/>
      <c r="D12" s="125">
        <f>IFERROR(_xlfn.XLOOKUP(B12,'درآمد سود سهام'!$A$9:$A$183,'درآمد سود سهام'!$M$9:$M$183),0)</f>
        <v>0</v>
      </c>
      <c r="E12" s="125"/>
      <c r="F12" s="125">
        <v>0</v>
      </c>
      <c r="G12" s="125"/>
      <c r="H12" s="125">
        <v>0</v>
      </c>
      <c r="I12" s="125"/>
      <c r="J12" s="147">
        <f t="shared" si="0"/>
        <v>0</v>
      </c>
      <c r="K12" s="147"/>
      <c r="L12" s="206">
        <f t="shared" ref="L12:L75" si="2">J12/-1443640210765</f>
        <v>0</v>
      </c>
      <c r="M12" s="206"/>
      <c r="N12" s="125">
        <f>IFERROR(_xlfn.XLOOKUP(B12,'درآمد سود سهام'!$A$9:$A$183,'درآمد سود سهام'!$S$9:$S$183),0)</f>
        <v>8517</v>
      </c>
      <c r="O12" s="125"/>
      <c r="P12" s="125">
        <v>0</v>
      </c>
      <c r="Q12" s="125"/>
      <c r="R12" s="125">
        <v>0</v>
      </c>
      <c r="S12" s="125"/>
      <c r="T12" s="147">
        <f t="shared" si="1"/>
        <v>8517</v>
      </c>
      <c r="U12" s="144"/>
      <c r="V12" s="206">
        <f>T12/درآمدها!$J$5</f>
        <v>3.0411898120495547E-9</v>
      </c>
    </row>
    <row r="13" spans="1:22" s="165" customFormat="1" ht="42.75" customHeight="1">
      <c r="A13" s="166"/>
      <c r="B13" s="205" t="s">
        <v>326</v>
      </c>
      <c r="C13" s="200"/>
      <c r="D13" s="125">
        <f>IFERROR(_xlfn.XLOOKUP(B13,'درآمد سود سهام'!$A$9:$A$183,'درآمد سود سهام'!$M$9:$M$183),0)</f>
        <v>0</v>
      </c>
      <c r="E13" s="125"/>
      <c r="F13" s="125">
        <v>-1132816867</v>
      </c>
      <c r="G13" s="125"/>
      <c r="H13" s="125">
        <v>-28716225</v>
      </c>
      <c r="I13" s="125"/>
      <c r="J13" s="147">
        <f t="shared" si="0"/>
        <v>-1161533092</v>
      </c>
      <c r="K13" s="147"/>
      <c r="L13" s="206">
        <f t="shared" si="2"/>
        <v>8.0458626972193547E-4</v>
      </c>
      <c r="M13" s="206"/>
      <c r="N13" s="125">
        <f>IFERROR(_xlfn.XLOOKUP(B13,'درآمد سود سهام'!$A$9:$A$183,'درآمد سود سهام'!$S$9:$S$183),0)</f>
        <v>824393540</v>
      </c>
      <c r="O13" s="125"/>
      <c r="P13" s="125">
        <v>-2304573757</v>
      </c>
      <c r="Q13" s="125"/>
      <c r="R13" s="125">
        <v>-2771854502</v>
      </c>
      <c r="S13" s="125"/>
      <c r="T13" s="147">
        <f t="shared" si="1"/>
        <v>-4252034719</v>
      </c>
      <c r="U13" s="144"/>
      <c r="V13" s="206">
        <f>T13/درآمدها!$J$5</f>
        <v>-1.5182863294474335E-3</v>
      </c>
    </row>
    <row r="14" spans="1:22" s="165" customFormat="1" ht="42.75" customHeight="1">
      <c r="A14" s="166"/>
      <c r="B14" s="205" t="s">
        <v>229</v>
      </c>
      <c r="C14" s="200"/>
      <c r="D14" s="125">
        <f>IFERROR(_xlfn.XLOOKUP(B14,'درآمد سود سهام'!$A$9:$A$183,'درآمد سود سهام'!$M$9:$M$183),0)</f>
        <v>0</v>
      </c>
      <c r="E14" s="125"/>
      <c r="F14" s="125">
        <v>-4709449476</v>
      </c>
      <c r="G14" s="125"/>
      <c r="H14" s="125">
        <v>1166360185</v>
      </c>
      <c r="I14" s="125"/>
      <c r="J14" s="147">
        <f t="shared" si="0"/>
        <v>-3543089291</v>
      </c>
      <c r="K14" s="147"/>
      <c r="L14" s="206">
        <f t="shared" si="2"/>
        <v>2.4542744546596413E-3</v>
      </c>
      <c r="M14" s="206"/>
      <c r="N14" s="125">
        <f>IFERROR(_xlfn.XLOOKUP(B14,'درآمد سود سهام'!$A$9:$A$183,'درآمد سود سهام'!$S$9:$S$183),0)</f>
        <v>0</v>
      </c>
      <c r="O14" s="125"/>
      <c r="P14" s="125">
        <v>24972510779</v>
      </c>
      <c r="Q14" s="125"/>
      <c r="R14" s="125">
        <v>632874044</v>
      </c>
      <c r="S14" s="125"/>
      <c r="T14" s="147">
        <f t="shared" si="1"/>
        <v>25605384823</v>
      </c>
      <c r="U14" s="144"/>
      <c r="V14" s="206">
        <f>T14/درآمدها!$J$5</f>
        <v>9.1429887821199828E-3</v>
      </c>
    </row>
    <row r="15" spans="1:22" s="165" customFormat="1" ht="42.75" customHeight="1">
      <c r="A15" s="166"/>
      <c r="B15" s="205" t="s">
        <v>304</v>
      </c>
      <c r="C15" s="200"/>
      <c r="D15" s="125">
        <f>IFERROR(_xlfn.XLOOKUP(B15,'درآمد سود سهام'!$A$9:$A$183,'درآمد سود سهام'!$M$9:$M$183),0)</f>
        <v>0</v>
      </c>
      <c r="E15" s="125"/>
      <c r="F15" s="125">
        <v>0</v>
      </c>
      <c r="G15" s="125"/>
      <c r="H15" s="125">
        <v>0</v>
      </c>
      <c r="I15" s="125"/>
      <c r="J15" s="147">
        <f t="shared" si="0"/>
        <v>0</v>
      </c>
      <c r="K15" s="147"/>
      <c r="L15" s="206">
        <f t="shared" si="2"/>
        <v>0</v>
      </c>
      <c r="M15" s="206"/>
      <c r="N15" s="125">
        <f>IFERROR(_xlfn.XLOOKUP(B15,'درآمد سود سهام'!$A$9:$A$183,'درآمد سود سهام'!$S$9:$S$183),0)</f>
        <v>2041884000</v>
      </c>
      <c r="O15" s="125"/>
      <c r="P15" s="125">
        <v>4070257629</v>
      </c>
      <c r="Q15" s="125"/>
      <c r="R15" s="125">
        <v>1242752686</v>
      </c>
      <c r="S15" s="125"/>
      <c r="T15" s="147">
        <f t="shared" si="1"/>
        <v>7354894315</v>
      </c>
      <c r="U15" s="144"/>
      <c r="V15" s="206">
        <f>T15/درآمدها!$J$5</f>
        <v>2.6262333755405882E-3</v>
      </c>
    </row>
    <row r="16" spans="1:22" s="165" customFormat="1" ht="42.75" customHeight="1">
      <c r="A16" s="166"/>
      <c r="B16" s="205" t="s">
        <v>239</v>
      </c>
      <c r="C16" s="200"/>
      <c r="D16" s="125">
        <f>IFERROR(_xlfn.XLOOKUP(B16,'درآمد سود سهام'!$A$9:$A$183,'درآمد سود سهام'!$M$9:$M$183),0)</f>
        <v>0</v>
      </c>
      <c r="E16" s="125"/>
      <c r="F16" s="125">
        <v>-8209218682</v>
      </c>
      <c r="G16" s="125"/>
      <c r="H16" s="125">
        <v>130617250</v>
      </c>
      <c r="I16" s="125"/>
      <c r="J16" s="147">
        <f t="shared" si="0"/>
        <v>-8078601432</v>
      </c>
      <c r="K16" s="147"/>
      <c r="L16" s="206">
        <f t="shared" si="2"/>
        <v>5.5959936359205901E-3</v>
      </c>
      <c r="M16" s="206"/>
      <c r="N16" s="125">
        <f>IFERROR(_xlfn.XLOOKUP(B16,'درآمد سود سهام'!$A$9:$A$183,'درآمد سود سهام'!$S$9:$S$183),0)</f>
        <v>0</v>
      </c>
      <c r="O16" s="125"/>
      <c r="P16" s="125">
        <v>21947254</v>
      </c>
      <c r="Q16" s="125"/>
      <c r="R16" s="125">
        <v>-801979029</v>
      </c>
      <c r="S16" s="125"/>
      <c r="T16" s="147">
        <f t="shared" si="1"/>
        <v>-780031775</v>
      </c>
      <c r="U16" s="144"/>
      <c r="V16" s="206">
        <f>T16/درآمدها!$J$5</f>
        <v>-2.7852820091639431E-4</v>
      </c>
    </row>
    <row r="17" spans="1:22" s="165" customFormat="1" ht="42.75" customHeight="1">
      <c r="A17" s="166"/>
      <c r="B17" s="205" t="s">
        <v>221</v>
      </c>
      <c r="C17" s="200"/>
      <c r="D17" s="125">
        <f>IFERROR(_xlfn.XLOOKUP(B17,'درآمد سود سهام'!$A$9:$A$183,'درآمد سود سهام'!$M$9:$M$183),0)</f>
        <v>0</v>
      </c>
      <c r="E17" s="125"/>
      <c r="F17" s="125">
        <v>-12927612740</v>
      </c>
      <c r="G17" s="125"/>
      <c r="H17" s="125">
        <v>152678440</v>
      </c>
      <c r="I17" s="125"/>
      <c r="J17" s="147">
        <f t="shared" si="0"/>
        <v>-12774934300</v>
      </c>
      <c r="K17" s="147"/>
      <c r="L17" s="206">
        <f t="shared" si="2"/>
        <v>8.8491122682364393E-3</v>
      </c>
      <c r="M17" s="206"/>
      <c r="N17" s="125">
        <f>IFERROR(_xlfn.XLOOKUP(B17,'درآمد سود سهام'!$A$9:$A$183,'درآمد سود سهام'!$S$9:$S$183),0)</f>
        <v>1650693553</v>
      </c>
      <c r="O17" s="125"/>
      <c r="P17" s="125">
        <v>-2433630950</v>
      </c>
      <c r="Q17" s="125"/>
      <c r="R17" s="125">
        <v>258497003</v>
      </c>
      <c r="S17" s="125"/>
      <c r="T17" s="147">
        <f t="shared" si="1"/>
        <v>-524440394</v>
      </c>
      <c r="U17" s="144"/>
      <c r="V17" s="206">
        <f>T17/درآمدها!$J$5</f>
        <v>-1.8726344760597094E-4</v>
      </c>
    </row>
    <row r="18" spans="1:22" s="165" customFormat="1" ht="42.75" customHeight="1">
      <c r="A18" s="166"/>
      <c r="B18" s="205" t="s">
        <v>129</v>
      </c>
      <c r="C18" s="200"/>
      <c r="D18" s="125">
        <f>IFERROR(_xlfn.XLOOKUP(B18,'درآمد سود سهام'!$A$9:$A$183,'درآمد سود سهام'!$M$9:$M$183),0)</f>
        <v>0</v>
      </c>
      <c r="E18" s="125"/>
      <c r="F18" s="125">
        <v>-4210107739</v>
      </c>
      <c r="G18" s="125"/>
      <c r="H18" s="125">
        <v>2913571698</v>
      </c>
      <c r="I18" s="125"/>
      <c r="J18" s="147">
        <f t="shared" si="0"/>
        <v>-1296536041</v>
      </c>
      <c r="K18" s="147"/>
      <c r="L18" s="206">
        <f t="shared" si="2"/>
        <v>8.9810191717571515E-4</v>
      </c>
      <c r="M18" s="206"/>
      <c r="N18" s="125">
        <f>IFERROR(_xlfn.XLOOKUP(B18,'درآمد سود سهام'!$A$9:$A$183,'درآمد سود سهام'!$S$9:$S$183),0)</f>
        <v>3920371560</v>
      </c>
      <c r="O18" s="125"/>
      <c r="P18" s="125">
        <v>16983263838</v>
      </c>
      <c r="Q18" s="125"/>
      <c r="R18" s="125">
        <v>4064952876</v>
      </c>
      <c r="S18" s="125"/>
      <c r="T18" s="147">
        <f t="shared" si="1"/>
        <v>24968588274</v>
      </c>
      <c r="U18" s="144"/>
      <c r="V18" s="206">
        <f>T18/درآمدها!$J$5</f>
        <v>8.915605997434399E-3</v>
      </c>
    </row>
    <row r="19" spans="1:22" s="165" customFormat="1" ht="42.75" customHeight="1">
      <c r="A19" s="166"/>
      <c r="B19" s="205" t="s">
        <v>363</v>
      </c>
      <c r="C19" s="200"/>
      <c r="D19" s="125">
        <f>IFERROR(_xlfn.XLOOKUP(B19,'درآمد سود سهام'!$A$9:$A$183,'درآمد سود سهام'!$M$9:$M$183),0)</f>
        <v>0</v>
      </c>
      <c r="E19" s="125"/>
      <c r="F19" s="125">
        <v>9798069725</v>
      </c>
      <c r="G19" s="125"/>
      <c r="H19" s="125">
        <v>1219365623</v>
      </c>
      <c r="I19" s="125"/>
      <c r="J19" s="147">
        <f t="shared" si="0"/>
        <v>11017435348</v>
      </c>
      <c r="K19" s="147"/>
      <c r="L19" s="206">
        <f t="shared" si="2"/>
        <v>-7.6317043996452175E-3</v>
      </c>
      <c r="M19" s="206"/>
      <c r="N19" s="125">
        <f>IFERROR(_xlfn.XLOOKUP(B19,'درآمد سود سهام'!$A$9:$A$183,'درآمد سود سهام'!$S$9:$S$183),0)</f>
        <v>0</v>
      </c>
      <c r="O19" s="125"/>
      <c r="P19" s="125">
        <v>14957308586</v>
      </c>
      <c r="Q19" s="125"/>
      <c r="R19" s="125">
        <v>1337869925</v>
      </c>
      <c r="S19" s="125"/>
      <c r="T19" s="147">
        <f t="shared" si="1"/>
        <v>16295178511</v>
      </c>
      <c r="U19" s="144"/>
      <c r="V19" s="206">
        <f>T19/درآمدها!$J$5</f>
        <v>5.8185664991407815E-3</v>
      </c>
    </row>
    <row r="20" spans="1:22" s="165" customFormat="1" ht="42.75" customHeight="1">
      <c r="A20" s="166"/>
      <c r="B20" s="205" t="s">
        <v>114</v>
      </c>
      <c r="C20" s="200"/>
      <c r="D20" s="125">
        <f>IFERROR(_xlfn.XLOOKUP(B20,'درآمد سود سهام'!$A$9:$A$183,'درآمد سود سهام'!$M$9:$M$183),0)</f>
        <v>0</v>
      </c>
      <c r="E20" s="125"/>
      <c r="F20" s="125">
        <v>-2091257769</v>
      </c>
      <c r="G20" s="125"/>
      <c r="H20" s="125">
        <v>515411593</v>
      </c>
      <c r="I20" s="125"/>
      <c r="J20" s="147">
        <f t="shared" si="0"/>
        <v>-1575846176</v>
      </c>
      <c r="K20" s="147"/>
      <c r="L20" s="206">
        <f t="shared" si="2"/>
        <v>1.0915781953489247E-3</v>
      </c>
      <c r="M20" s="206"/>
      <c r="N20" s="125">
        <f>IFERROR(_xlfn.XLOOKUP(B20,'درآمد سود سهام'!$A$9:$A$183,'درآمد سود سهام'!$S$9:$S$183),0)</f>
        <v>231798510</v>
      </c>
      <c r="O20" s="125"/>
      <c r="P20" s="125">
        <v>5966605867</v>
      </c>
      <c r="Q20" s="125"/>
      <c r="R20" s="125">
        <v>911653015</v>
      </c>
      <c r="S20" s="125"/>
      <c r="T20" s="147">
        <f t="shared" si="1"/>
        <v>7110057392</v>
      </c>
      <c r="U20" s="144"/>
      <c r="V20" s="206">
        <f>T20/درآمدها!$J$5</f>
        <v>2.5388087476386082E-3</v>
      </c>
    </row>
    <row r="21" spans="1:22" s="165" customFormat="1" ht="42.75" customHeight="1">
      <c r="A21" s="166"/>
      <c r="B21" s="205" t="s">
        <v>196</v>
      </c>
      <c r="C21" s="200"/>
      <c r="D21" s="125">
        <f>IFERROR(_xlfn.XLOOKUP(B21,'درآمد سود سهام'!$A$9:$A$183,'درآمد سود سهام'!$M$9:$M$183),0)</f>
        <v>0</v>
      </c>
      <c r="E21" s="125"/>
      <c r="F21" s="125">
        <v>-9280436693</v>
      </c>
      <c r="G21" s="125"/>
      <c r="H21" s="125">
        <v>2858123255</v>
      </c>
      <c r="I21" s="125"/>
      <c r="J21" s="147">
        <f t="shared" si="0"/>
        <v>-6422313438</v>
      </c>
      <c r="K21" s="147"/>
      <c r="L21" s="206">
        <f t="shared" si="2"/>
        <v>4.4486939267206673E-3</v>
      </c>
      <c r="M21" s="206"/>
      <c r="N21" s="125">
        <f>IFERROR(_xlfn.XLOOKUP(B21,'درآمد سود سهام'!$A$9:$A$183,'درآمد سود سهام'!$S$9:$S$183),0)</f>
        <v>2543365000</v>
      </c>
      <c r="O21" s="125"/>
      <c r="P21" s="125">
        <v>16908458775</v>
      </c>
      <c r="Q21" s="125"/>
      <c r="R21" s="125">
        <v>31199753397</v>
      </c>
      <c r="S21" s="125"/>
      <c r="T21" s="147">
        <f t="shared" si="1"/>
        <v>50651577172</v>
      </c>
      <c r="U21" s="144"/>
      <c r="V21" s="206">
        <f>T21/درآمدها!$J$5</f>
        <v>1.8086305090962568E-2</v>
      </c>
    </row>
    <row r="22" spans="1:22" s="165" customFormat="1" ht="42.75" customHeight="1">
      <c r="A22" s="166"/>
      <c r="B22" s="205" t="s">
        <v>312</v>
      </c>
      <c r="C22" s="200"/>
      <c r="D22" s="125">
        <f>IFERROR(_xlfn.XLOOKUP(B22,'درآمد سود سهام'!$A$9:$A$183,'درآمد سود سهام'!$M$9:$M$183),0)</f>
        <v>0</v>
      </c>
      <c r="E22" s="125"/>
      <c r="F22" s="125">
        <v>-5742944061</v>
      </c>
      <c r="G22" s="125"/>
      <c r="H22" s="125">
        <v>1063462255</v>
      </c>
      <c r="I22" s="125"/>
      <c r="J22" s="147">
        <f t="shared" si="0"/>
        <v>-4679481806</v>
      </c>
      <c r="K22" s="147"/>
      <c r="L22" s="206">
        <f t="shared" si="2"/>
        <v>3.2414460134220658E-3</v>
      </c>
      <c r="M22" s="206"/>
      <c r="N22" s="125">
        <f>IFERROR(_xlfn.XLOOKUP(B22,'درآمد سود سهام'!$A$9:$A$183,'درآمد سود سهام'!$S$9:$S$183),0)</f>
        <v>0</v>
      </c>
      <c r="O22" s="125"/>
      <c r="P22" s="125">
        <v>8974489176</v>
      </c>
      <c r="Q22" s="125"/>
      <c r="R22" s="125">
        <v>2337535112</v>
      </c>
      <c r="S22" s="125"/>
      <c r="T22" s="147">
        <f t="shared" si="1"/>
        <v>11312024288</v>
      </c>
      <c r="U22" s="144"/>
      <c r="V22" s="206">
        <f>T22/درآمدها!$J$5</f>
        <v>4.0392172147848673E-3</v>
      </c>
    </row>
    <row r="23" spans="1:22" s="165" customFormat="1" ht="42.75" customHeight="1">
      <c r="A23" s="166"/>
      <c r="B23" s="205" t="s">
        <v>84</v>
      </c>
      <c r="C23" s="200"/>
      <c r="D23" s="125">
        <f>IFERROR(_xlfn.XLOOKUP(B23,'درآمد سود سهام'!$A$9:$A$183,'درآمد سود سهام'!$M$9:$M$183),0)</f>
        <v>0</v>
      </c>
      <c r="E23" s="125"/>
      <c r="F23" s="125">
        <v>-15781814866</v>
      </c>
      <c r="G23" s="125"/>
      <c r="H23" s="125">
        <v>1352515664</v>
      </c>
      <c r="I23" s="125"/>
      <c r="J23" s="147">
        <f t="shared" si="0"/>
        <v>-14429299202</v>
      </c>
      <c r="K23" s="147"/>
      <c r="L23" s="206">
        <f t="shared" si="2"/>
        <v>9.9950798643616088E-3</v>
      </c>
      <c r="M23" s="206"/>
      <c r="N23" s="125">
        <f>IFERROR(_xlfn.XLOOKUP(B23,'درآمد سود سهام'!$A$9:$A$183,'درآمد سود سهام'!$S$9:$S$183),0)</f>
        <v>0</v>
      </c>
      <c r="O23" s="125"/>
      <c r="P23" s="125">
        <v>17033582724</v>
      </c>
      <c r="Q23" s="125"/>
      <c r="R23" s="125">
        <v>2353744171</v>
      </c>
      <c r="S23" s="125"/>
      <c r="T23" s="147">
        <f t="shared" si="1"/>
        <v>19387326895</v>
      </c>
      <c r="U23" s="144"/>
      <c r="V23" s="206">
        <f>T23/درآمدها!$J$5</f>
        <v>6.9226888617997329E-3</v>
      </c>
    </row>
    <row r="24" spans="1:22" s="165" customFormat="1" ht="42.6" customHeight="1">
      <c r="A24" s="166"/>
      <c r="B24" s="205" t="s">
        <v>333</v>
      </c>
      <c r="C24" s="200"/>
      <c r="D24" s="125">
        <f>IFERROR(_xlfn.XLOOKUP(B24,'درآمد سود سهام'!$A$9:$A$183,'درآمد سود سهام'!$M$9:$M$183),0)</f>
        <v>0</v>
      </c>
      <c r="E24" s="125"/>
      <c r="F24" s="125">
        <v>-2078564327</v>
      </c>
      <c r="G24" s="125"/>
      <c r="H24" s="125">
        <v>574087784</v>
      </c>
      <c r="I24" s="125"/>
      <c r="J24" s="147">
        <f t="shared" si="0"/>
        <v>-1504476543</v>
      </c>
      <c r="K24" s="147"/>
      <c r="L24" s="206">
        <f t="shared" si="2"/>
        <v>1.0421409238821093E-3</v>
      </c>
      <c r="M24" s="206"/>
      <c r="N24" s="125">
        <f>IFERROR(_xlfn.XLOOKUP(B24,'درآمد سود سهام'!$A$9:$A$183,'درآمد سود سهام'!$S$9:$S$183),0)</f>
        <v>4192630200</v>
      </c>
      <c r="O24" s="125"/>
      <c r="P24" s="125">
        <v>3869504622</v>
      </c>
      <c r="Q24" s="125"/>
      <c r="R24" s="125">
        <v>1428720007</v>
      </c>
      <c r="S24" s="125"/>
      <c r="T24" s="147">
        <f t="shared" si="1"/>
        <v>9490854829</v>
      </c>
      <c r="U24" s="144"/>
      <c r="V24" s="206">
        <f>T24/درآمدها!$J$5</f>
        <v>3.3889269711865821E-3</v>
      </c>
    </row>
    <row r="25" spans="1:22" s="165" customFormat="1" ht="42.75" customHeight="1">
      <c r="A25" s="166"/>
      <c r="B25" s="205" t="s">
        <v>108</v>
      </c>
      <c r="C25" s="200"/>
      <c r="D25" s="125">
        <f>IFERROR(_xlfn.XLOOKUP(B25,'درآمد سود سهام'!$A$9:$A$183,'درآمد سود سهام'!$M$9:$M$183),0)</f>
        <v>0</v>
      </c>
      <c r="E25" s="125"/>
      <c r="F25" s="125">
        <v>-6026776732</v>
      </c>
      <c r="G25" s="125"/>
      <c r="H25" s="125">
        <v>1906263323</v>
      </c>
      <c r="I25" s="125"/>
      <c r="J25" s="147">
        <f t="shared" si="0"/>
        <v>-4120513409</v>
      </c>
      <c r="K25" s="147"/>
      <c r="L25" s="206">
        <f t="shared" si="2"/>
        <v>2.8542523118114706E-3</v>
      </c>
      <c r="M25" s="206"/>
      <c r="N25" s="125">
        <f>IFERROR(_xlfn.XLOOKUP(B25,'درآمد سود سهام'!$A$9:$A$183,'درآمد سود سهام'!$S$9:$S$183),0)</f>
        <v>6858530100</v>
      </c>
      <c r="O25" s="125"/>
      <c r="P25" s="125">
        <v>11216492307</v>
      </c>
      <c r="Q25" s="125"/>
      <c r="R25" s="125">
        <v>5846180182</v>
      </c>
      <c r="S25" s="125"/>
      <c r="T25" s="147">
        <f t="shared" si="1"/>
        <v>23921202589</v>
      </c>
      <c r="U25" s="144"/>
      <c r="V25" s="206">
        <f>T25/درآمدها!$J$5</f>
        <v>8.5416129629729051E-3</v>
      </c>
    </row>
    <row r="26" spans="1:22" s="165" customFormat="1" ht="42.75" customHeight="1">
      <c r="A26" s="166"/>
      <c r="B26" s="205" t="s">
        <v>143</v>
      </c>
      <c r="C26" s="200"/>
      <c r="D26" s="125">
        <f>IFERROR(_xlfn.XLOOKUP(B26,'درآمد سود سهام'!$A$9:$A$183,'درآمد سود سهام'!$M$9:$M$183),0)</f>
        <v>0</v>
      </c>
      <c r="E26" s="125"/>
      <c r="F26" s="125">
        <v>-7956104572</v>
      </c>
      <c r="G26" s="125"/>
      <c r="H26" s="125">
        <v>-1191096739</v>
      </c>
      <c r="I26" s="125"/>
      <c r="J26" s="147">
        <f t="shared" si="0"/>
        <v>-9147201311</v>
      </c>
      <c r="K26" s="147"/>
      <c r="L26" s="206">
        <f t="shared" si="2"/>
        <v>6.3362056853160124E-3</v>
      </c>
      <c r="M26" s="206"/>
      <c r="N26" s="125">
        <f>IFERROR(_xlfn.XLOOKUP(B26,'درآمد سود سهام'!$A$9:$A$183,'درآمد سود سهام'!$S$9:$S$183),0)</f>
        <v>0</v>
      </c>
      <c r="O26" s="125"/>
      <c r="P26" s="125">
        <v>-12128610151</v>
      </c>
      <c r="Q26" s="125"/>
      <c r="R26" s="125">
        <v>-3516258235</v>
      </c>
      <c r="S26" s="125"/>
      <c r="T26" s="147">
        <f t="shared" si="1"/>
        <v>-15644868386</v>
      </c>
      <c r="U26" s="144"/>
      <c r="V26" s="206">
        <f>T26/درآمدها!$J$5</f>
        <v>-5.5863583828060772E-3</v>
      </c>
    </row>
    <row r="27" spans="1:22" s="165" customFormat="1" ht="44.4" customHeight="1">
      <c r="A27" s="166"/>
      <c r="B27" s="205" t="s">
        <v>339</v>
      </c>
      <c r="C27" s="200"/>
      <c r="D27" s="125">
        <f>IFERROR(_xlfn.XLOOKUP(B27,'درآمد سود سهام'!$A$9:$A$183,'درآمد سود سهام'!$M$9:$M$183),0)</f>
        <v>0</v>
      </c>
      <c r="E27" s="125"/>
      <c r="F27" s="125">
        <v>-9147250235</v>
      </c>
      <c r="G27" s="125"/>
      <c r="H27" s="125">
        <v>-587627082</v>
      </c>
      <c r="I27" s="125"/>
      <c r="J27" s="147">
        <f t="shared" si="0"/>
        <v>-9734877317</v>
      </c>
      <c r="K27" s="147"/>
      <c r="L27" s="206">
        <f t="shared" si="2"/>
        <v>6.7432849572965185E-3</v>
      </c>
      <c r="M27" s="206"/>
      <c r="N27" s="125">
        <f>IFERROR(_xlfn.XLOOKUP(B27,'درآمد سود سهام'!$A$9:$A$183,'درآمد سود سهام'!$S$9:$S$183),0)</f>
        <v>0</v>
      </c>
      <c r="O27" s="125"/>
      <c r="P27" s="125">
        <v>-8497473167</v>
      </c>
      <c r="Q27" s="125"/>
      <c r="R27" s="125">
        <v>-156867969</v>
      </c>
      <c r="S27" s="125"/>
      <c r="T27" s="147">
        <f t="shared" si="1"/>
        <v>-8654341136</v>
      </c>
      <c r="U27" s="144"/>
      <c r="V27" s="206">
        <f>T27/درآمدها!$J$5</f>
        <v>-3.0902306085246649E-3</v>
      </c>
    </row>
    <row r="28" spans="1:22" s="165" customFormat="1" ht="42.75" customHeight="1">
      <c r="A28" s="166"/>
      <c r="B28" s="205" t="s">
        <v>103</v>
      </c>
      <c r="C28" s="200"/>
      <c r="D28" s="125">
        <f>IFERROR(_xlfn.XLOOKUP(B28,'درآمد سود سهام'!$A$9:$A$183,'درآمد سود سهام'!$M$9:$M$183),0)</f>
        <v>0</v>
      </c>
      <c r="E28" s="125"/>
      <c r="F28" s="125">
        <v>-6918454478</v>
      </c>
      <c r="G28" s="125"/>
      <c r="H28" s="125">
        <v>1740601514</v>
      </c>
      <c r="I28" s="125"/>
      <c r="J28" s="147">
        <f t="shared" si="0"/>
        <v>-5177852964</v>
      </c>
      <c r="K28" s="147"/>
      <c r="L28" s="206">
        <f t="shared" si="2"/>
        <v>3.5866644094488071E-3</v>
      </c>
      <c r="M28" s="206"/>
      <c r="N28" s="125">
        <f>IFERROR(_xlfn.XLOOKUP(B28,'درآمد سود سهام'!$A$9:$A$183,'درآمد سود سهام'!$S$9:$S$183),0)</f>
        <v>0</v>
      </c>
      <c r="O28" s="125"/>
      <c r="P28" s="125">
        <v>9744833301</v>
      </c>
      <c r="Q28" s="125"/>
      <c r="R28" s="125">
        <v>7360995242</v>
      </c>
      <c r="S28" s="125"/>
      <c r="T28" s="147">
        <f t="shared" si="1"/>
        <v>17105828543</v>
      </c>
      <c r="U28" s="144"/>
      <c r="V28" s="206">
        <f>T28/درآمدها!$J$5</f>
        <v>6.1080276495993988E-3</v>
      </c>
    </row>
    <row r="29" spans="1:22" s="165" customFormat="1" ht="42.75" customHeight="1">
      <c r="A29" s="166"/>
      <c r="B29" s="205" t="s">
        <v>322</v>
      </c>
      <c r="C29" s="200"/>
      <c r="D29" s="125">
        <f>IFERROR(_xlfn.XLOOKUP(B29,'درآمد سود سهام'!$A$9:$A$183,'درآمد سود سهام'!$M$9:$M$183),0)</f>
        <v>0</v>
      </c>
      <c r="E29" s="125"/>
      <c r="F29" s="125">
        <v>-3403760401</v>
      </c>
      <c r="G29" s="125"/>
      <c r="H29" s="125">
        <v>365475850</v>
      </c>
      <c r="I29" s="125"/>
      <c r="J29" s="147">
        <f t="shared" si="0"/>
        <v>-3038284551</v>
      </c>
      <c r="K29" s="147"/>
      <c r="L29" s="206">
        <f t="shared" si="2"/>
        <v>2.1045995590480131E-3</v>
      </c>
      <c r="M29" s="206"/>
      <c r="N29" s="125">
        <f>IFERROR(_xlfn.XLOOKUP(B29,'درآمد سود سهام'!$A$9:$A$183,'درآمد سود سهام'!$S$9:$S$183),0)</f>
        <v>0</v>
      </c>
      <c r="O29" s="125"/>
      <c r="P29" s="125">
        <v>1609232145</v>
      </c>
      <c r="Q29" s="125"/>
      <c r="R29" s="125">
        <v>-44306655</v>
      </c>
      <c r="S29" s="125"/>
      <c r="T29" s="147">
        <f t="shared" si="1"/>
        <v>1564925490</v>
      </c>
      <c r="U29" s="144"/>
      <c r="V29" s="206">
        <f>T29/درآمدها!$J$5</f>
        <v>5.587924688041162E-4</v>
      </c>
    </row>
    <row r="30" spans="1:22" s="165" customFormat="1" ht="42.75" customHeight="1">
      <c r="A30" s="166"/>
      <c r="B30" s="205" t="s">
        <v>130</v>
      </c>
      <c r="C30" s="200"/>
      <c r="D30" s="125">
        <f>IFERROR(_xlfn.XLOOKUP(B30,'درآمد سود سهام'!$A$9:$A$183,'درآمد سود سهام'!$M$9:$M$183),0)</f>
        <v>0</v>
      </c>
      <c r="E30" s="125"/>
      <c r="F30" s="125">
        <v>0</v>
      </c>
      <c r="G30" s="125"/>
      <c r="H30" s="125">
        <v>0</v>
      </c>
      <c r="I30" s="125"/>
      <c r="J30" s="147">
        <f t="shared" si="0"/>
        <v>0</v>
      </c>
      <c r="K30" s="147"/>
      <c r="L30" s="206">
        <f t="shared" si="2"/>
        <v>0</v>
      </c>
      <c r="M30" s="206"/>
      <c r="N30" s="125">
        <f>IFERROR(_xlfn.XLOOKUP(B30,'درآمد سود سهام'!$A$9:$A$183,'درآمد سود سهام'!$S$9:$S$183),0)</f>
        <v>0</v>
      </c>
      <c r="O30" s="125"/>
      <c r="P30" s="125">
        <v>0</v>
      </c>
      <c r="Q30" s="125"/>
      <c r="R30" s="125">
        <v>1404259122</v>
      </c>
      <c r="S30" s="125"/>
      <c r="T30" s="147">
        <f t="shared" si="1"/>
        <v>1404259122</v>
      </c>
      <c r="U30" s="144"/>
      <c r="V30" s="206">
        <f>T30/درآمدها!$J$5</f>
        <v>5.0142286430715662E-4</v>
      </c>
    </row>
    <row r="31" spans="1:22" s="165" customFormat="1" ht="42.75" customHeight="1">
      <c r="A31" s="166"/>
      <c r="B31" s="205" t="s">
        <v>218</v>
      </c>
      <c r="C31" s="200"/>
      <c r="D31" s="125">
        <f>IFERROR(_xlfn.XLOOKUP(B31,'درآمد سود سهام'!$A$9:$A$183,'درآمد سود سهام'!$M$9:$M$183),0)</f>
        <v>303551060</v>
      </c>
      <c r="E31" s="125"/>
      <c r="F31" s="125">
        <v>-9587985429</v>
      </c>
      <c r="G31" s="125"/>
      <c r="H31" s="125">
        <v>2087166</v>
      </c>
      <c r="I31" s="125"/>
      <c r="J31" s="147">
        <f t="shared" si="0"/>
        <v>-9282347203</v>
      </c>
      <c r="K31" s="147"/>
      <c r="L31" s="206">
        <f t="shared" si="2"/>
        <v>6.4298203484379167E-3</v>
      </c>
      <c r="M31" s="206"/>
      <c r="N31" s="125">
        <f>IFERROR(_xlfn.XLOOKUP(B31,'درآمد سود سهام'!$A$9:$A$183,'درآمد سود سهام'!$S$9:$S$183),0)</f>
        <v>303551060</v>
      </c>
      <c r="O31" s="125"/>
      <c r="P31" s="125">
        <v>-5405779916</v>
      </c>
      <c r="Q31" s="125"/>
      <c r="R31" s="125">
        <v>-143765480</v>
      </c>
      <c r="S31" s="125"/>
      <c r="T31" s="147">
        <f t="shared" si="1"/>
        <v>-5245994336</v>
      </c>
      <c r="U31" s="144"/>
      <c r="V31" s="206">
        <f>T31/درآمدها!$J$5</f>
        <v>-1.8732023633571526E-3</v>
      </c>
    </row>
    <row r="32" spans="1:22" s="165" customFormat="1" ht="42.75" customHeight="1">
      <c r="A32" s="166"/>
      <c r="B32" s="205" t="s">
        <v>164</v>
      </c>
      <c r="C32" s="200"/>
      <c r="D32" s="125">
        <f>IFERROR(_xlfn.XLOOKUP(B32,'درآمد سود سهام'!$A$9:$A$183,'درآمد سود سهام'!$M$9:$M$183),0)</f>
        <v>0</v>
      </c>
      <c r="E32" s="125"/>
      <c r="F32" s="125">
        <v>-12803535847</v>
      </c>
      <c r="G32" s="125"/>
      <c r="H32" s="125">
        <v>-213358579</v>
      </c>
      <c r="I32" s="125"/>
      <c r="J32" s="147">
        <f t="shared" si="0"/>
        <v>-13016894426</v>
      </c>
      <c r="K32" s="147"/>
      <c r="L32" s="206">
        <f t="shared" si="2"/>
        <v>9.0167164428747882E-3</v>
      </c>
      <c r="M32" s="206"/>
      <c r="N32" s="125">
        <f>IFERROR(_xlfn.XLOOKUP(B32,'درآمد سود سهام'!$A$9:$A$183,'درآمد سود سهام'!$S$9:$S$183),0)</f>
        <v>552243300</v>
      </c>
      <c r="O32" s="125"/>
      <c r="P32" s="125">
        <v>-6475170438</v>
      </c>
      <c r="Q32" s="125"/>
      <c r="R32" s="125">
        <v>-1824108040</v>
      </c>
      <c r="S32" s="125"/>
      <c r="T32" s="147">
        <f t="shared" si="1"/>
        <v>-7747035178</v>
      </c>
      <c r="U32" s="144"/>
      <c r="V32" s="206">
        <f>T32/درآمدها!$J$5</f>
        <v>-2.7662562471437251E-3</v>
      </c>
    </row>
    <row r="33" spans="1:22" s="165" customFormat="1" ht="42.75" customHeight="1">
      <c r="A33" s="166"/>
      <c r="B33" s="205" t="s">
        <v>150</v>
      </c>
      <c r="C33" s="200"/>
      <c r="D33" s="125">
        <f>IFERROR(_xlfn.XLOOKUP(B33,'درآمد سود سهام'!$A$9:$A$183,'درآمد سود سهام'!$M$9:$M$183),0)</f>
        <v>0</v>
      </c>
      <c r="E33" s="125"/>
      <c r="F33" s="125">
        <v>-9076439369</v>
      </c>
      <c r="G33" s="125"/>
      <c r="H33" s="125">
        <v>1510744180</v>
      </c>
      <c r="I33" s="125"/>
      <c r="J33" s="147">
        <f t="shared" si="0"/>
        <v>-7565695189</v>
      </c>
      <c r="K33" s="147"/>
      <c r="L33" s="206">
        <f t="shared" si="2"/>
        <v>5.2407068829087682E-3</v>
      </c>
      <c r="M33" s="206"/>
      <c r="N33" s="125">
        <f>IFERROR(_xlfn.XLOOKUP(B33,'درآمد سود سهام'!$A$9:$A$183,'درآمد سود سهام'!$S$9:$S$183),0)</f>
        <v>0</v>
      </c>
      <c r="O33" s="125"/>
      <c r="P33" s="125">
        <v>20787789477</v>
      </c>
      <c r="Q33" s="125"/>
      <c r="R33" s="125">
        <v>1982390378</v>
      </c>
      <c r="S33" s="125"/>
      <c r="T33" s="147">
        <f t="shared" si="1"/>
        <v>22770179855</v>
      </c>
      <c r="U33" s="144"/>
      <c r="V33" s="206">
        <f>T33/درآمدها!$J$5</f>
        <v>8.1306139478175415E-3</v>
      </c>
    </row>
    <row r="34" spans="1:22" s="165" customFormat="1" ht="42.75" customHeight="1">
      <c r="A34" s="166"/>
      <c r="B34" s="205" t="s">
        <v>345</v>
      </c>
      <c r="C34" s="200"/>
      <c r="D34" s="125">
        <f>IFERROR(_xlfn.XLOOKUP(B34,'درآمد سود سهام'!$A$9:$A$183,'درآمد سود سهام'!$M$9:$M$183),0)</f>
        <v>0</v>
      </c>
      <c r="E34" s="125"/>
      <c r="F34" s="125">
        <v>-7320944757</v>
      </c>
      <c r="G34" s="125"/>
      <c r="H34" s="125">
        <v>0</v>
      </c>
      <c r="I34" s="125"/>
      <c r="J34" s="147">
        <f t="shared" si="0"/>
        <v>-7320944757</v>
      </c>
      <c r="K34" s="147"/>
      <c r="L34" s="206">
        <f t="shared" si="2"/>
        <v>5.071169881809094E-3</v>
      </c>
      <c r="M34" s="206"/>
      <c r="N34" s="125">
        <f>IFERROR(_xlfn.XLOOKUP(B34,'درآمد سود سهام'!$A$9:$A$183,'درآمد سود سهام'!$S$9:$S$183),0)</f>
        <v>0</v>
      </c>
      <c r="O34" s="125"/>
      <c r="P34" s="125">
        <v>3328653880</v>
      </c>
      <c r="Q34" s="125"/>
      <c r="R34" s="125">
        <v>-62222815</v>
      </c>
      <c r="S34" s="125"/>
      <c r="T34" s="147">
        <f t="shared" si="1"/>
        <v>3266431065</v>
      </c>
      <c r="U34" s="144"/>
      <c r="V34" s="206">
        <f>T34/درآمدها!$J$5</f>
        <v>1.1663539834026273E-3</v>
      </c>
    </row>
    <row r="35" spans="1:22" s="165" customFormat="1" ht="42.75" customHeight="1">
      <c r="A35" s="166"/>
      <c r="B35" s="205" t="s">
        <v>283</v>
      </c>
      <c r="C35" s="200"/>
      <c r="D35" s="125">
        <f>IFERROR(_xlfn.XLOOKUP(B35,'درآمد سود سهام'!$A$9:$A$183,'درآمد سود سهام'!$M$9:$M$183),0)</f>
        <v>0</v>
      </c>
      <c r="E35" s="125"/>
      <c r="F35" s="125">
        <v>-2691897630</v>
      </c>
      <c r="G35" s="125"/>
      <c r="H35" s="125">
        <v>452500440</v>
      </c>
      <c r="I35" s="125"/>
      <c r="J35" s="147">
        <f t="shared" si="0"/>
        <v>-2239397190</v>
      </c>
      <c r="K35" s="147"/>
      <c r="L35" s="206">
        <f t="shared" si="2"/>
        <v>1.551215582179801E-3</v>
      </c>
      <c r="M35" s="206"/>
      <c r="N35" s="125">
        <f>IFERROR(_xlfn.XLOOKUP(B35,'درآمد سود سهام'!$A$9:$A$183,'درآمد سود سهام'!$S$9:$S$183),0)</f>
        <v>0</v>
      </c>
      <c r="O35" s="125"/>
      <c r="P35" s="125">
        <v>2581855812</v>
      </c>
      <c r="Q35" s="125"/>
      <c r="R35" s="125">
        <v>-827632248</v>
      </c>
      <c r="S35" s="125"/>
      <c r="T35" s="147">
        <f t="shared" si="1"/>
        <v>1754223564</v>
      </c>
      <c r="U35" s="144"/>
      <c r="V35" s="206">
        <f>T35/درآمدها!$J$5</f>
        <v>6.2638567933474929E-4</v>
      </c>
    </row>
    <row r="36" spans="1:22" s="165" customFormat="1" ht="42.75" customHeight="1">
      <c r="A36" s="166"/>
      <c r="B36" s="205" t="s">
        <v>135</v>
      </c>
      <c r="C36" s="200"/>
      <c r="D36" s="125">
        <f>IFERROR(_xlfn.XLOOKUP(B36,'درآمد سود سهام'!$A$9:$A$183,'درآمد سود سهام'!$M$9:$M$183),0)</f>
        <v>0</v>
      </c>
      <c r="E36" s="125"/>
      <c r="F36" s="125">
        <v>-13795027947</v>
      </c>
      <c r="G36" s="125"/>
      <c r="H36" s="125">
        <v>2094587479</v>
      </c>
      <c r="I36" s="125"/>
      <c r="J36" s="147">
        <f t="shared" si="0"/>
        <v>-11700440468</v>
      </c>
      <c r="K36" s="147"/>
      <c r="L36" s="206">
        <f t="shared" si="2"/>
        <v>8.1048175166856945E-3</v>
      </c>
      <c r="M36" s="206"/>
      <c r="N36" s="125">
        <f>IFERROR(_xlfn.XLOOKUP(B36,'درآمد سود سهام'!$A$9:$A$183,'درآمد سود سهام'!$S$9:$S$183),0)</f>
        <v>0</v>
      </c>
      <c r="O36" s="125"/>
      <c r="P36" s="125">
        <v>24888131316</v>
      </c>
      <c r="Q36" s="125"/>
      <c r="R36" s="125">
        <v>3205723469</v>
      </c>
      <c r="S36" s="125"/>
      <c r="T36" s="147">
        <f t="shared" si="1"/>
        <v>28093854785</v>
      </c>
      <c r="U36" s="144"/>
      <c r="V36" s="206">
        <f>T36/درآمدها!$J$5</f>
        <v>1.0031553945443424E-2</v>
      </c>
    </row>
    <row r="37" spans="1:22" s="165" customFormat="1" ht="42.75" customHeight="1">
      <c r="A37" s="166"/>
      <c r="B37" s="205" t="s">
        <v>266</v>
      </c>
      <c r="C37" s="200"/>
      <c r="D37" s="125">
        <f>IFERROR(_xlfn.XLOOKUP(B37,'درآمد سود سهام'!$A$9:$A$183,'درآمد سود سهام'!$M$9:$M$183),0)</f>
        <v>14257664047</v>
      </c>
      <c r="E37" s="125"/>
      <c r="F37" s="125">
        <v>-9591287055</v>
      </c>
      <c r="G37" s="125"/>
      <c r="H37" s="125">
        <v>981415973</v>
      </c>
      <c r="I37" s="125"/>
      <c r="J37" s="147">
        <f t="shared" si="0"/>
        <v>5647792965</v>
      </c>
      <c r="K37" s="147"/>
      <c r="L37" s="206">
        <f t="shared" si="2"/>
        <v>-3.912188731572651E-3</v>
      </c>
      <c r="M37" s="206"/>
      <c r="N37" s="125">
        <f>IFERROR(_xlfn.XLOOKUP(B37,'درآمد سود سهام'!$A$9:$A$183,'درآمد سود سهام'!$S$9:$S$183),0)+'درآمد سود سهام'!S49</f>
        <v>20325023007</v>
      </c>
      <c r="O37" s="125"/>
      <c r="P37" s="125">
        <v>14509854613</v>
      </c>
      <c r="Q37" s="125"/>
      <c r="R37" s="125">
        <v>1058532266</v>
      </c>
      <c r="S37" s="125"/>
      <c r="T37" s="147">
        <f t="shared" si="1"/>
        <v>35893409886</v>
      </c>
      <c r="U37" s="144"/>
      <c r="V37" s="206">
        <f>T37/درآمدها!$J$5</f>
        <v>1.2816563633324172E-2</v>
      </c>
    </row>
    <row r="38" spans="1:22" s="165" customFormat="1" ht="42.75" customHeight="1">
      <c r="A38" s="166"/>
      <c r="B38" s="205" t="s">
        <v>470</v>
      </c>
      <c r="C38" s="200"/>
      <c r="D38" s="125">
        <f>IFERROR(_xlfn.XLOOKUP(B38,'درآمد سود سهام'!$A$9:$A$183,'درآمد سود سهام'!$M$9:$M$183),0)</f>
        <v>0</v>
      </c>
      <c r="E38" s="125"/>
      <c r="F38" s="125">
        <v>-3190026665</v>
      </c>
      <c r="G38" s="125"/>
      <c r="H38" s="125">
        <v>-236898722</v>
      </c>
      <c r="I38" s="125"/>
      <c r="J38" s="147">
        <f t="shared" si="0"/>
        <v>-3426925387</v>
      </c>
      <c r="K38" s="147"/>
      <c r="L38" s="206">
        <f t="shared" si="2"/>
        <v>2.3738084887397507E-3</v>
      </c>
      <c r="M38" s="206"/>
      <c r="N38" s="125">
        <f>IFERROR(_xlfn.XLOOKUP(B38,'درآمد سود سهام'!$A$9:$A$183,'درآمد سود سهام'!$S$9:$S$183),0)</f>
        <v>0</v>
      </c>
      <c r="O38" s="125"/>
      <c r="P38" s="125">
        <v>-3200274610</v>
      </c>
      <c r="Q38" s="125"/>
      <c r="R38" s="125">
        <v>-227546687</v>
      </c>
      <c r="S38" s="125"/>
      <c r="T38" s="147">
        <f t="shared" si="1"/>
        <v>-3427821297</v>
      </c>
      <c r="U38" s="144"/>
      <c r="V38" s="206">
        <f>T38/درآمدها!$J$5</f>
        <v>-1.223982060110707E-3</v>
      </c>
    </row>
    <row r="39" spans="1:22" s="165" customFormat="1" ht="42.75" customHeight="1">
      <c r="A39" s="166"/>
      <c r="B39" s="205" t="s">
        <v>430</v>
      </c>
      <c r="C39" s="200"/>
      <c r="D39" s="125">
        <f>IFERROR(_xlfn.XLOOKUP(B39,'درآمد سود سهام'!$A$9:$A$183,'درآمد سود سهام'!$M$9:$M$183),0)</f>
        <v>0</v>
      </c>
      <c r="E39" s="125"/>
      <c r="F39" s="125">
        <v>-4738937174</v>
      </c>
      <c r="G39" s="125"/>
      <c r="H39" s="125">
        <v>-625075933</v>
      </c>
      <c r="I39" s="125"/>
      <c r="J39" s="147">
        <f t="shared" si="0"/>
        <v>-5364013107</v>
      </c>
      <c r="K39" s="147"/>
      <c r="L39" s="206">
        <f t="shared" si="2"/>
        <v>3.7156163059198478E-3</v>
      </c>
      <c r="M39" s="206"/>
      <c r="N39" s="125">
        <f>IFERROR(_xlfn.XLOOKUP(B39,'درآمد سود سهام'!$A$9:$A$183,'درآمد سود سهام'!$S$9:$S$183),0)</f>
        <v>0</v>
      </c>
      <c r="O39" s="125"/>
      <c r="P39" s="125">
        <v>-3014196990</v>
      </c>
      <c r="Q39" s="125"/>
      <c r="R39" s="125">
        <v>-623940804</v>
      </c>
      <c r="S39" s="125"/>
      <c r="T39" s="147">
        <f t="shared" si="1"/>
        <v>-3638137794</v>
      </c>
      <c r="U39" s="144"/>
      <c r="V39" s="206">
        <f>T39/درآمدها!$J$5</f>
        <v>-1.2990803797047366E-3</v>
      </c>
    </row>
    <row r="40" spans="1:22" s="165" customFormat="1" ht="42.75" customHeight="1">
      <c r="A40" s="166"/>
      <c r="B40" s="205" t="s">
        <v>432</v>
      </c>
      <c r="C40" s="200"/>
      <c r="D40" s="125">
        <f>IFERROR(_xlfn.XLOOKUP(B40,'درآمد سود سهام'!$A$9:$A$183,'درآمد سود سهام'!$M$9:$M$183),0)</f>
        <v>0</v>
      </c>
      <c r="E40" s="125"/>
      <c r="F40" s="125">
        <v>-13155600629</v>
      </c>
      <c r="G40" s="125"/>
      <c r="H40" s="125">
        <v>320362846</v>
      </c>
      <c r="I40" s="125"/>
      <c r="J40" s="147">
        <f t="shared" si="0"/>
        <v>-12835237783</v>
      </c>
      <c r="K40" s="147"/>
      <c r="L40" s="206">
        <f t="shared" si="2"/>
        <v>8.8908840909872368E-3</v>
      </c>
      <c r="M40" s="206"/>
      <c r="N40" s="125">
        <f>IFERROR(_xlfn.XLOOKUP(B40,'درآمد سود سهام'!$A$9:$A$183,'درآمد سود سهام'!$S$9:$S$183),0)</f>
        <v>0</v>
      </c>
      <c r="O40" s="125"/>
      <c r="P40" s="125">
        <v>2408959855</v>
      </c>
      <c r="Q40" s="125"/>
      <c r="R40" s="125">
        <v>405983765</v>
      </c>
      <c r="S40" s="125"/>
      <c r="T40" s="147">
        <f t="shared" si="1"/>
        <v>2814943620</v>
      </c>
      <c r="U40" s="144"/>
      <c r="V40" s="206">
        <f>T40/درآمدها!$J$5</f>
        <v>1.0051400561979444E-3</v>
      </c>
    </row>
    <row r="41" spans="1:22" s="165" customFormat="1" ht="42.75" customHeight="1">
      <c r="A41" s="166"/>
      <c r="B41" s="205" t="s">
        <v>79</v>
      </c>
      <c r="C41" s="200"/>
      <c r="D41" s="125">
        <f>IFERROR(_xlfn.XLOOKUP(B41,'درآمد سود سهام'!$A$9:$A$183,'درآمد سود سهام'!$M$9:$M$183),0)</f>
        <v>0</v>
      </c>
      <c r="E41" s="125"/>
      <c r="F41" s="125">
        <v>-13378084182</v>
      </c>
      <c r="G41" s="125"/>
      <c r="H41" s="125">
        <v>12726745899</v>
      </c>
      <c r="I41" s="125"/>
      <c r="J41" s="147">
        <f t="shared" si="0"/>
        <v>-651338283</v>
      </c>
      <c r="K41" s="147"/>
      <c r="L41" s="206">
        <f t="shared" si="2"/>
        <v>4.511777090601051E-4</v>
      </c>
      <c r="M41" s="206"/>
      <c r="N41" s="125">
        <f>IFERROR(_xlfn.XLOOKUP(B41,'درآمد سود سهام'!$A$9:$A$183,'درآمد سود سهام'!$S$9:$S$183),0)</f>
        <v>4134351320</v>
      </c>
      <c r="O41" s="125"/>
      <c r="P41" s="125">
        <v>5264714</v>
      </c>
      <c r="Q41" s="125"/>
      <c r="R41" s="125">
        <v>28394705869</v>
      </c>
      <c r="S41" s="125"/>
      <c r="T41" s="147">
        <f t="shared" si="1"/>
        <v>32534321903</v>
      </c>
      <c r="U41" s="144"/>
      <c r="V41" s="206">
        <f>T41/درآمدها!$J$5</f>
        <v>1.1617124376346634E-2</v>
      </c>
    </row>
    <row r="42" spans="1:22" s="165" customFormat="1" ht="42.75" customHeight="1">
      <c r="A42" s="166"/>
      <c r="B42" s="205" t="s">
        <v>365</v>
      </c>
      <c r="C42" s="200"/>
      <c r="D42" s="125">
        <f>IFERROR(_xlfn.XLOOKUP(B42,'درآمد سود سهام'!$A$9:$A$183,'درآمد سود سهام'!$M$9:$M$183),0)</f>
        <v>0</v>
      </c>
      <c r="E42" s="125"/>
      <c r="F42" s="125">
        <v>662666305</v>
      </c>
      <c r="G42" s="125"/>
      <c r="H42" s="125">
        <v>1607324917</v>
      </c>
      <c r="I42" s="125"/>
      <c r="J42" s="147">
        <f t="shared" si="0"/>
        <v>2269991222</v>
      </c>
      <c r="K42" s="147"/>
      <c r="L42" s="206">
        <f t="shared" si="2"/>
        <v>-1.5724078652513483E-3</v>
      </c>
      <c r="M42" s="206"/>
      <c r="N42" s="125">
        <f>IFERROR(_xlfn.XLOOKUP(B42,'درآمد سود سهام'!$A$9:$A$183,'درآمد سود سهام'!$S$9:$S$183),0)</f>
        <v>613661000</v>
      </c>
      <c r="O42" s="125"/>
      <c r="P42" s="125">
        <v>24016892832</v>
      </c>
      <c r="Q42" s="125"/>
      <c r="R42" s="125">
        <v>1340255617</v>
      </c>
      <c r="S42" s="125"/>
      <c r="T42" s="147">
        <f t="shared" si="1"/>
        <v>25970809449</v>
      </c>
      <c r="U42" s="144"/>
      <c r="V42" s="206">
        <f>T42/درآمدها!$J$5</f>
        <v>9.2734720097427618E-3</v>
      </c>
    </row>
    <row r="43" spans="1:22" s="165" customFormat="1" ht="42.75" customHeight="1">
      <c r="A43" s="166"/>
      <c r="B43" s="205" t="s">
        <v>307</v>
      </c>
      <c r="C43" s="200"/>
      <c r="D43" s="125">
        <f>IFERROR(_xlfn.XLOOKUP(B43,'درآمد سود سهام'!$A$9:$A$183,'درآمد سود سهام'!$M$9:$M$183),0)</f>
        <v>0</v>
      </c>
      <c r="E43" s="125"/>
      <c r="F43" s="125">
        <v>-8189843010</v>
      </c>
      <c r="G43" s="125"/>
      <c r="H43" s="125">
        <v>-150768079</v>
      </c>
      <c r="I43" s="125"/>
      <c r="J43" s="147">
        <f t="shared" si="0"/>
        <v>-8340611089</v>
      </c>
      <c r="K43" s="147"/>
      <c r="L43" s="206">
        <f t="shared" si="2"/>
        <v>5.777485987717274E-3</v>
      </c>
      <c r="M43" s="206"/>
      <c r="N43" s="125">
        <f>IFERROR(_xlfn.XLOOKUP(B43,'درآمد سود سهام'!$A$9:$A$183,'درآمد سود سهام'!$S$9:$S$183),0)</f>
        <v>0</v>
      </c>
      <c r="O43" s="125"/>
      <c r="P43" s="125">
        <v>-7925367459</v>
      </c>
      <c r="Q43" s="125"/>
      <c r="R43" s="125">
        <v>-204980118</v>
      </c>
      <c r="S43" s="125"/>
      <c r="T43" s="147">
        <f t="shared" si="1"/>
        <v>-8130347577</v>
      </c>
      <c r="U43" s="144"/>
      <c r="V43" s="206">
        <f>T43/درآمدها!$J$5</f>
        <v>-2.9031267135839122E-3</v>
      </c>
    </row>
    <row r="44" spans="1:22" s="165" customFormat="1" ht="42.75" customHeight="1">
      <c r="A44" s="166"/>
      <c r="B44" s="205" t="s">
        <v>465</v>
      </c>
      <c r="C44" s="200"/>
      <c r="D44" s="125">
        <f>IFERROR(_xlfn.XLOOKUP(B44,'درآمد سود سهام'!$A$9:$A$183,'درآمد سود سهام'!$M$9:$M$183),0)</f>
        <v>0</v>
      </c>
      <c r="E44" s="125"/>
      <c r="F44" s="125">
        <v>-7549209725</v>
      </c>
      <c r="G44" s="125"/>
      <c r="H44" s="125">
        <v>-88151459</v>
      </c>
      <c r="I44" s="125"/>
      <c r="J44" s="147">
        <f t="shared" si="0"/>
        <v>-7637361184</v>
      </c>
      <c r="K44" s="147"/>
      <c r="L44" s="206">
        <f t="shared" si="2"/>
        <v>5.2903494423675573E-3</v>
      </c>
      <c r="M44" s="206"/>
      <c r="N44" s="125">
        <f>IFERROR(_xlfn.XLOOKUP(B44,'درآمد سود سهام'!$A$9:$A$183,'درآمد سود سهام'!$S$9:$S$183),0)</f>
        <v>0</v>
      </c>
      <c r="O44" s="125"/>
      <c r="P44" s="125">
        <v>-14557867909</v>
      </c>
      <c r="Q44" s="125"/>
      <c r="R44" s="125">
        <v>-88151459</v>
      </c>
      <c r="S44" s="125"/>
      <c r="T44" s="147">
        <f t="shared" si="1"/>
        <v>-14646019368</v>
      </c>
      <c r="U44" s="144"/>
      <c r="V44" s="206">
        <f>T44/درآمدها!$J$5</f>
        <v>-5.2296964763463728E-3</v>
      </c>
    </row>
    <row r="45" spans="1:22" s="165" customFormat="1" ht="42.75" customHeight="1">
      <c r="A45" s="166"/>
      <c r="B45" s="205" t="s">
        <v>324</v>
      </c>
      <c r="C45" s="200"/>
      <c r="D45" s="125">
        <f>IFERROR(_xlfn.XLOOKUP(B45,'درآمد سود سهام'!$A$9:$A$183,'درآمد سود سهام'!$M$9:$M$183),0)</f>
        <v>0</v>
      </c>
      <c r="E45" s="125"/>
      <c r="F45" s="125">
        <v>1151399243</v>
      </c>
      <c r="G45" s="125"/>
      <c r="H45" s="125">
        <v>2051547787</v>
      </c>
      <c r="I45" s="125"/>
      <c r="J45" s="147">
        <f t="shared" si="0"/>
        <v>3202947030</v>
      </c>
      <c r="K45" s="147"/>
      <c r="L45" s="206">
        <f t="shared" si="2"/>
        <v>-2.2186601662354121E-3</v>
      </c>
      <c r="M45" s="206"/>
      <c r="N45" s="125">
        <f>IFERROR(_xlfn.XLOOKUP(B45,'درآمد سود سهام'!$A$9:$A$183,'درآمد سود سهام'!$S$9:$S$183),0)</f>
        <v>0</v>
      </c>
      <c r="O45" s="125"/>
      <c r="P45" s="125">
        <v>15421102672</v>
      </c>
      <c r="Q45" s="125"/>
      <c r="R45" s="125">
        <v>1665357645</v>
      </c>
      <c r="S45" s="125"/>
      <c r="T45" s="147">
        <f t="shared" si="1"/>
        <v>17086460317</v>
      </c>
      <c r="U45" s="144"/>
      <c r="V45" s="206">
        <f>T45/درآمدها!$J$5</f>
        <v>6.1011117811493962E-3</v>
      </c>
    </row>
    <row r="46" spans="1:22" s="165" customFormat="1" ht="42.75" customHeight="1">
      <c r="A46" s="166"/>
      <c r="B46" s="205" t="s">
        <v>300</v>
      </c>
      <c r="C46" s="200"/>
      <c r="D46" s="125">
        <f>IFERROR(_xlfn.XLOOKUP(B46,'درآمد سود سهام'!$A$9:$A$183,'درآمد سود سهام'!$M$9:$M$183),0)</f>
        <v>0</v>
      </c>
      <c r="E46" s="125"/>
      <c r="F46" s="125">
        <v>-11146800578</v>
      </c>
      <c r="G46" s="125"/>
      <c r="H46" s="125">
        <v>14971621585</v>
      </c>
      <c r="I46" s="125"/>
      <c r="J46" s="147">
        <f t="shared" si="0"/>
        <v>3824821007</v>
      </c>
      <c r="K46" s="147"/>
      <c r="L46" s="206">
        <f t="shared" si="2"/>
        <v>-2.6494281459320031E-3</v>
      </c>
      <c r="M46" s="206"/>
      <c r="N46" s="125">
        <f>IFERROR(_xlfn.XLOOKUP(B46,'درآمد سود سهام'!$A$9:$A$183,'درآمد سود سهام'!$S$9:$S$183),0)</f>
        <v>0</v>
      </c>
      <c r="O46" s="125"/>
      <c r="P46" s="125">
        <v>11846941832</v>
      </c>
      <c r="Q46" s="125"/>
      <c r="R46" s="125">
        <v>16766457443</v>
      </c>
      <c r="S46" s="125"/>
      <c r="T46" s="147">
        <f t="shared" si="1"/>
        <v>28613399275</v>
      </c>
      <c r="U46" s="144"/>
      <c r="V46" s="206">
        <f>T46/درآمدها!$J$5</f>
        <v>1.0217069198454399E-2</v>
      </c>
    </row>
    <row r="47" spans="1:22" s="165" customFormat="1" ht="42.75" customHeight="1">
      <c r="A47" s="166"/>
      <c r="B47" s="205" t="s">
        <v>199</v>
      </c>
      <c r="C47" s="200"/>
      <c r="D47" s="125">
        <f>IFERROR(_xlfn.XLOOKUP(B47,'درآمد سود سهام'!$A$9:$A$183,'درآمد سود سهام'!$M$9:$M$183),0)</f>
        <v>0</v>
      </c>
      <c r="E47" s="125"/>
      <c r="F47" s="125">
        <v>474884462</v>
      </c>
      <c r="G47" s="125"/>
      <c r="H47" s="125">
        <v>-206346334</v>
      </c>
      <c r="I47" s="125"/>
      <c r="J47" s="147">
        <f t="shared" si="0"/>
        <v>268538128</v>
      </c>
      <c r="K47" s="147"/>
      <c r="L47" s="206">
        <f t="shared" si="2"/>
        <v>-1.8601458036258137E-4</v>
      </c>
      <c r="M47" s="206"/>
      <c r="N47" s="125">
        <f>IFERROR(_xlfn.XLOOKUP(B47,'درآمد سود سهام'!$A$9:$A$183,'درآمد سود سهام'!$S$9:$S$183),0)</f>
        <v>14515413087</v>
      </c>
      <c r="O47" s="125"/>
      <c r="P47" s="125">
        <v>-4043225700</v>
      </c>
      <c r="Q47" s="125"/>
      <c r="R47" s="125">
        <v>-453760558</v>
      </c>
      <c r="S47" s="125"/>
      <c r="T47" s="147">
        <f t="shared" si="1"/>
        <v>10018426829</v>
      </c>
      <c r="U47" s="144"/>
      <c r="V47" s="206">
        <f>T47/درآمدها!$J$5</f>
        <v>3.5773086304002263E-3</v>
      </c>
    </row>
    <row r="48" spans="1:22" s="165" customFormat="1" ht="42.75" customHeight="1">
      <c r="A48" s="166"/>
      <c r="B48" s="205" t="s">
        <v>299</v>
      </c>
      <c r="C48" s="200"/>
      <c r="D48" s="125">
        <f>IFERROR(_xlfn.XLOOKUP(B48,'درآمد سود سهام'!$A$9:$A$183,'درآمد سود سهام'!$M$9:$M$183),0)</f>
        <v>0</v>
      </c>
      <c r="E48" s="125"/>
      <c r="F48" s="125">
        <v>5066451923</v>
      </c>
      <c r="G48" s="125"/>
      <c r="H48" s="125">
        <v>162560602</v>
      </c>
      <c r="I48" s="125"/>
      <c r="J48" s="147">
        <f t="shared" si="0"/>
        <v>5229012525</v>
      </c>
      <c r="K48" s="147"/>
      <c r="L48" s="206">
        <f t="shared" si="2"/>
        <v>-3.6221022980712707E-3</v>
      </c>
      <c r="M48" s="206"/>
      <c r="N48" s="125">
        <f>IFERROR(_xlfn.XLOOKUP(B48,'درآمد سود سهام'!$A$9:$A$183,'درآمد سود سهام'!$S$9:$S$183),0)</f>
        <v>658704260</v>
      </c>
      <c r="O48" s="125"/>
      <c r="P48" s="125">
        <v>3724067990</v>
      </c>
      <c r="Q48" s="125"/>
      <c r="R48" s="125">
        <v>-306800773</v>
      </c>
      <c r="S48" s="125"/>
      <c r="T48" s="147">
        <f t="shared" si="1"/>
        <v>4075971477</v>
      </c>
      <c r="U48" s="144"/>
      <c r="V48" s="206">
        <f>T48/درآمدها!$J$5</f>
        <v>1.4554189186400113E-3</v>
      </c>
    </row>
    <row r="49" spans="1:22" s="165" customFormat="1" ht="42.75" customHeight="1">
      <c r="A49" s="166"/>
      <c r="B49" s="205" t="s">
        <v>422</v>
      </c>
      <c r="C49" s="200"/>
      <c r="D49" s="125">
        <f>IFERROR(_xlfn.XLOOKUP(B49,'درآمد سود سهام'!$A$9:$A$183,'درآمد سود سهام'!$M$9:$M$183),0)</f>
        <v>8389362801</v>
      </c>
      <c r="E49" s="125"/>
      <c r="F49" s="125">
        <v>-10546408154</v>
      </c>
      <c r="G49" s="125"/>
      <c r="H49" s="125">
        <v>390502864</v>
      </c>
      <c r="I49" s="125"/>
      <c r="J49" s="147">
        <f t="shared" si="0"/>
        <v>-1766542489</v>
      </c>
      <c r="K49" s="147"/>
      <c r="L49" s="206">
        <f t="shared" si="2"/>
        <v>1.2236722666957931E-3</v>
      </c>
      <c r="M49" s="206"/>
      <c r="N49" s="125">
        <f>IFERROR(_xlfn.XLOOKUP(B49,'درآمد سود سهام'!$A$9:$A$183,'درآمد سود سهام'!$S$9:$S$183),0)</f>
        <v>8389362801</v>
      </c>
      <c r="O49" s="125"/>
      <c r="P49" s="125">
        <v>2800053897</v>
      </c>
      <c r="Q49" s="125"/>
      <c r="R49" s="125">
        <v>486490973</v>
      </c>
      <c r="S49" s="125"/>
      <c r="T49" s="147">
        <f t="shared" si="1"/>
        <v>11675907671</v>
      </c>
      <c r="U49" s="144"/>
      <c r="V49" s="206">
        <f>T49/درآمدها!$J$5</f>
        <v>4.1691501063140122E-3</v>
      </c>
    </row>
    <row r="50" spans="1:22" s="165" customFormat="1" ht="42.75" customHeight="1">
      <c r="A50" s="166"/>
      <c r="B50" s="205" t="s">
        <v>294</v>
      </c>
      <c r="C50" s="200"/>
      <c r="D50" s="125">
        <f>IFERROR(_xlfn.XLOOKUP(B50,'درآمد سود سهام'!$A$9:$A$183,'درآمد سود سهام'!$M$9:$M$183),0)</f>
        <v>0</v>
      </c>
      <c r="E50" s="125"/>
      <c r="F50" s="125">
        <v>-13678423320</v>
      </c>
      <c r="G50" s="125"/>
      <c r="H50" s="125">
        <v>-307577660</v>
      </c>
      <c r="I50" s="125"/>
      <c r="J50" s="147">
        <f t="shared" si="0"/>
        <v>-13986000980</v>
      </c>
      <c r="K50" s="147"/>
      <c r="L50" s="206">
        <f t="shared" si="2"/>
        <v>9.688010125866937E-3</v>
      </c>
      <c r="M50" s="206"/>
      <c r="N50" s="125">
        <f>IFERROR(_xlfn.XLOOKUP(B50,'درآمد سود سهام'!$A$9:$A$183,'درآمد سود سهام'!$S$9:$S$183),0)</f>
        <v>0</v>
      </c>
      <c r="O50" s="125"/>
      <c r="P50" s="125">
        <v>-11473927087</v>
      </c>
      <c r="Q50" s="125"/>
      <c r="R50" s="125">
        <v>-855590830</v>
      </c>
      <c r="S50" s="125"/>
      <c r="T50" s="147">
        <f t="shared" si="1"/>
        <v>-12329517917</v>
      </c>
      <c r="U50" s="144"/>
      <c r="V50" s="206">
        <f>T50/درآمدها!$J$5</f>
        <v>-4.402536606394605E-3</v>
      </c>
    </row>
    <row r="51" spans="1:22" s="165" customFormat="1" ht="42.75" customHeight="1">
      <c r="A51" s="166"/>
      <c r="B51" s="205" t="s">
        <v>321</v>
      </c>
      <c r="C51" s="200"/>
      <c r="D51" s="125">
        <f>IFERROR(_xlfn.XLOOKUP(B51,'درآمد سود سهام'!$A$9:$A$183,'درآمد سود سهام'!$M$9:$M$183),0)</f>
        <v>0</v>
      </c>
      <c r="E51" s="125"/>
      <c r="F51" s="125">
        <v>-5839720745</v>
      </c>
      <c r="G51" s="125"/>
      <c r="H51" s="125">
        <v>830393296</v>
      </c>
      <c r="I51" s="125"/>
      <c r="J51" s="147">
        <f t="shared" si="0"/>
        <v>-5009327449</v>
      </c>
      <c r="K51" s="147"/>
      <c r="L51" s="206">
        <f t="shared" si="2"/>
        <v>3.4699279028432613E-3</v>
      </c>
      <c r="M51" s="206"/>
      <c r="N51" s="125">
        <f>IFERROR(_xlfn.XLOOKUP(B51,'درآمد سود سهام'!$A$9:$A$183,'درآمد سود سهام'!$S$9:$S$183),0)</f>
        <v>6548225700</v>
      </c>
      <c r="O51" s="125"/>
      <c r="P51" s="125">
        <v>4092442696</v>
      </c>
      <c r="Q51" s="125"/>
      <c r="R51" s="125">
        <v>3224071328</v>
      </c>
      <c r="S51" s="125"/>
      <c r="T51" s="147">
        <f t="shared" si="1"/>
        <v>13864739724</v>
      </c>
      <c r="U51" s="144"/>
      <c r="V51" s="206">
        <f>T51/درآمدها!$J$5</f>
        <v>4.9507226952386464E-3</v>
      </c>
    </row>
    <row r="52" spans="1:22" s="165" customFormat="1" ht="42.75" customHeight="1">
      <c r="A52" s="166"/>
      <c r="B52" s="205" t="s">
        <v>260</v>
      </c>
      <c r="C52" s="200"/>
      <c r="D52" s="125">
        <f>IFERROR(_xlfn.XLOOKUP(B52,'درآمد سود سهام'!$A$9:$A$183,'درآمد سود سهام'!$M$9:$M$183),0)</f>
        <v>0</v>
      </c>
      <c r="E52" s="125"/>
      <c r="F52" s="125">
        <v>-4637329586</v>
      </c>
      <c r="G52" s="125"/>
      <c r="H52" s="125">
        <v>-344610129</v>
      </c>
      <c r="I52" s="125"/>
      <c r="J52" s="147">
        <f t="shared" si="0"/>
        <v>-4981939715</v>
      </c>
      <c r="K52" s="147"/>
      <c r="L52" s="206">
        <f t="shared" si="2"/>
        <v>3.4509566011326452E-3</v>
      </c>
      <c r="M52" s="206"/>
      <c r="N52" s="125">
        <f>IFERROR(_xlfn.XLOOKUP(B52,'درآمد سود سهام'!$A$9:$A$183,'درآمد سود سهام'!$S$9:$S$183),0)</f>
        <v>0</v>
      </c>
      <c r="O52" s="125"/>
      <c r="P52" s="125">
        <v>-8462419323</v>
      </c>
      <c r="Q52" s="125"/>
      <c r="R52" s="125">
        <v>-1725377811</v>
      </c>
      <c r="S52" s="125"/>
      <c r="T52" s="147">
        <f t="shared" si="1"/>
        <v>-10187797134</v>
      </c>
      <c r="U52" s="144"/>
      <c r="V52" s="206">
        <f>T52/درآمدها!$J$5</f>
        <v>-3.6377861748442472E-3</v>
      </c>
    </row>
    <row r="53" spans="1:22" s="165" customFormat="1" ht="42.75" customHeight="1">
      <c r="A53" s="166"/>
      <c r="B53" s="205" t="s">
        <v>134</v>
      </c>
      <c r="C53" s="200"/>
      <c r="D53" s="125">
        <f>IFERROR(_xlfn.XLOOKUP(B53,'درآمد سود سهام'!$A$9:$A$183,'درآمد سود سهام'!$M$9:$M$183),0)</f>
        <v>0</v>
      </c>
      <c r="E53" s="125"/>
      <c r="F53" s="125">
        <v>-10720251862</v>
      </c>
      <c r="G53" s="125"/>
      <c r="H53" s="125">
        <v>750389316</v>
      </c>
      <c r="I53" s="125"/>
      <c r="J53" s="147">
        <f t="shared" si="0"/>
        <v>-9969862546</v>
      </c>
      <c r="K53" s="147"/>
      <c r="L53" s="206">
        <f t="shared" si="2"/>
        <v>6.9060576670393978E-3</v>
      </c>
      <c r="M53" s="206"/>
      <c r="N53" s="125">
        <f>IFERROR(_xlfn.XLOOKUP(B53,'درآمد سود سهام'!$A$9:$A$183,'درآمد سود سهام'!$S$9:$S$183),0)</f>
        <v>243112032</v>
      </c>
      <c r="O53" s="125"/>
      <c r="P53" s="125">
        <v>5779142347</v>
      </c>
      <c r="Q53" s="125"/>
      <c r="R53" s="125">
        <v>13393271</v>
      </c>
      <c r="S53" s="125"/>
      <c r="T53" s="147">
        <f t="shared" si="1"/>
        <v>6035647650</v>
      </c>
      <c r="U53" s="144"/>
      <c r="V53" s="206">
        <f>T53/درآمدها!$J$5</f>
        <v>2.1551661550194712E-3</v>
      </c>
    </row>
    <row r="54" spans="1:22" s="165" customFormat="1" ht="42.75" customHeight="1">
      <c r="A54" s="166"/>
      <c r="B54" s="205" t="s">
        <v>279</v>
      </c>
      <c r="C54" s="200"/>
      <c r="D54" s="125">
        <f>IFERROR(_xlfn.XLOOKUP(B54,'درآمد سود سهام'!$A$9:$A$183,'درآمد سود سهام'!$M$9:$M$183),0)</f>
        <v>0</v>
      </c>
      <c r="E54" s="125"/>
      <c r="F54" s="125">
        <v>-10599463431</v>
      </c>
      <c r="G54" s="125"/>
      <c r="H54" s="125">
        <v>1344374075</v>
      </c>
      <c r="I54" s="125"/>
      <c r="J54" s="147">
        <f t="shared" si="0"/>
        <v>-9255089356</v>
      </c>
      <c r="K54" s="147"/>
      <c r="L54" s="206">
        <f t="shared" si="2"/>
        <v>6.4109390185908104E-3</v>
      </c>
      <c r="M54" s="206"/>
      <c r="N54" s="125">
        <f>IFERROR(_xlfn.XLOOKUP(B54,'درآمد سود سهام'!$A$9:$A$183,'درآمد سود سهام'!$S$9:$S$183),0)</f>
        <v>0</v>
      </c>
      <c r="O54" s="125"/>
      <c r="P54" s="125">
        <v>3446570892</v>
      </c>
      <c r="Q54" s="125"/>
      <c r="R54" s="125">
        <v>1187913809</v>
      </c>
      <c r="S54" s="125"/>
      <c r="T54" s="147">
        <f t="shared" si="1"/>
        <v>4634484701</v>
      </c>
      <c r="U54" s="144"/>
      <c r="V54" s="206">
        <f>T54/درآمدها!$J$5</f>
        <v>1.6548488501562436E-3</v>
      </c>
    </row>
    <row r="55" spans="1:22" s="165" customFormat="1" ht="42.75" customHeight="1">
      <c r="A55" s="166"/>
      <c r="B55" s="205" t="s">
        <v>181</v>
      </c>
      <c r="C55" s="200"/>
      <c r="D55" s="125">
        <f>IFERROR(_xlfn.XLOOKUP(B55,'درآمد سود سهام'!$A$9:$A$183,'درآمد سود سهام'!$M$9:$M$183),0)</f>
        <v>0</v>
      </c>
      <c r="E55" s="125"/>
      <c r="F55" s="125">
        <v>-5102712987</v>
      </c>
      <c r="G55" s="125"/>
      <c r="H55" s="125">
        <v>4304074541</v>
      </c>
      <c r="I55" s="125"/>
      <c r="J55" s="147">
        <f t="shared" si="0"/>
        <v>-798638446</v>
      </c>
      <c r="K55" s="147"/>
      <c r="L55" s="206">
        <f t="shared" si="2"/>
        <v>5.5321155509847788E-4</v>
      </c>
      <c r="M55" s="206"/>
      <c r="N55" s="125">
        <f>IFERROR(_xlfn.XLOOKUP(B55,'درآمد سود سهام'!$A$9:$A$183,'درآمد سود سهام'!$S$9:$S$183),0)</f>
        <v>0</v>
      </c>
      <c r="O55" s="125"/>
      <c r="P55" s="125">
        <v>2318350819</v>
      </c>
      <c r="Q55" s="125"/>
      <c r="R55" s="125">
        <v>25474394699</v>
      </c>
      <c r="S55" s="125"/>
      <c r="T55" s="147">
        <f t="shared" si="1"/>
        <v>27792745518</v>
      </c>
      <c r="U55" s="144"/>
      <c r="V55" s="206">
        <f>T55/درآمدها!$J$5</f>
        <v>9.924035988989964E-3</v>
      </c>
    </row>
    <row r="56" spans="1:22" s="165" customFormat="1" ht="42.75" customHeight="1">
      <c r="A56" s="166"/>
      <c r="B56" s="205" t="s">
        <v>291</v>
      </c>
      <c r="C56" s="200"/>
      <c r="D56" s="125">
        <f>IFERROR(_xlfn.XLOOKUP(B56,'درآمد سود سهام'!$A$9:$A$183,'درآمد سود سهام'!$M$9:$M$183),0)</f>
        <v>0</v>
      </c>
      <c r="E56" s="125"/>
      <c r="F56" s="125">
        <v>1531427947</v>
      </c>
      <c r="G56" s="125"/>
      <c r="H56" s="125">
        <v>35131480</v>
      </c>
      <c r="I56" s="125"/>
      <c r="J56" s="147">
        <f t="shared" si="0"/>
        <v>1566559427</v>
      </c>
      <c r="K56" s="147"/>
      <c r="L56" s="206">
        <f t="shared" si="2"/>
        <v>-1.0851453259048969E-3</v>
      </c>
      <c r="M56" s="206"/>
      <c r="N56" s="125">
        <f>IFERROR(_xlfn.XLOOKUP(B56,'درآمد سود سهام'!$A$9:$A$183,'درآمد سود سهام'!$S$9:$S$183),0)</f>
        <v>0</v>
      </c>
      <c r="O56" s="125"/>
      <c r="P56" s="125">
        <v>3145834676</v>
      </c>
      <c r="Q56" s="125"/>
      <c r="R56" s="125">
        <v>-252280536</v>
      </c>
      <c r="S56" s="125"/>
      <c r="T56" s="147">
        <f t="shared" si="1"/>
        <v>2893554140</v>
      </c>
      <c r="U56" s="144"/>
      <c r="V56" s="206">
        <f>T56/درآمدها!$J$5</f>
        <v>1.0332097418318436E-3</v>
      </c>
    </row>
    <row r="57" spans="1:22" s="165" customFormat="1" ht="42.75" customHeight="1">
      <c r="A57" s="166"/>
      <c r="B57" s="205" t="s">
        <v>109</v>
      </c>
      <c r="C57" s="200"/>
      <c r="D57" s="125">
        <f>IFERROR(_xlfn.XLOOKUP(B57,'درآمد سود سهام'!$A$9:$A$183,'درآمد سود سهام'!$M$9:$M$183),0)</f>
        <v>0</v>
      </c>
      <c r="E57" s="125"/>
      <c r="F57" s="125">
        <v>-9559180991</v>
      </c>
      <c r="G57" s="125"/>
      <c r="H57" s="125">
        <v>-397948519</v>
      </c>
      <c r="I57" s="125"/>
      <c r="J57" s="147">
        <f t="shared" si="0"/>
        <v>-9957129510</v>
      </c>
      <c r="K57" s="147"/>
      <c r="L57" s="206">
        <f t="shared" si="2"/>
        <v>6.8972375774457081E-3</v>
      </c>
      <c r="M57" s="206"/>
      <c r="N57" s="125">
        <f>IFERROR(_xlfn.XLOOKUP(B57,'درآمد سود سهام'!$A$9:$A$183,'درآمد سود سهام'!$S$9:$S$183),0)</f>
        <v>273272991</v>
      </c>
      <c r="O57" s="125"/>
      <c r="P57" s="125">
        <v>-6313829104</v>
      </c>
      <c r="Q57" s="125"/>
      <c r="R57" s="125">
        <v>-2739906253</v>
      </c>
      <c r="S57" s="125"/>
      <c r="T57" s="147">
        <f t="shared" si="1"/>
        <v>-8780462366</v>
      </c>
      <c r="U57" s="144"/>
      <c r="V57" s="206">
        <f>T57/درآمدها!$J$5</f>
        <v>-3.1352650807283935E-3</v>
      </c>
    </row>
    <row r="58" spans="1:22" s="165" customFormat="1" ht="42.75" customHeight="1">
      <c r="A58" s="166"/>
      <c r="B58" s="205" t="s">
        <v>118</v>
      </c>
      <c r="C58" s="200"/>
      <c r="D58" s="125">
        <f>IFERROR(_xlfn.XLOOKUP(B58,'درآمد سود سهام'!$A$9:$A$183,'درآمد سود سهام'!$M$9:$M$183),0)</f>
        <v>0</v>
      </c>
      <c r="E58" s="125"/>
      <c r="F58" s="125">
        <v>-10829956335</v>
      </c>
      <c r="G58" s="125"/>
      <c r="H58" s="125">
        <v>731915172</v>
      </c>
      <c r="I58" s="125"/>
      <c r="J58" s="147">
        <f t="shared" si="0"/>
        <v>-10098041163</v>
      </c>
      <c r="K58" s="147"/>
      <c r="L58" s="206">
        <f t="shared" si="2"/>
        <v>6.994846144974684E-3</v>
      </c>
      <c r="M58" s="206"/>
      <c r="N58" s="125">
        <f>IFERROR(_xlfn.XLOOKUP(B58,'درآمد سود سهام'!$A$9:$A$183,'درآمد سود سهام'!$S$9:$S$183),0)</f>
        <v>70371801</v>
      </c>
      <c r="O58" s="125"/>
      <c r="P58" s="125">
        <v>4893781097</v>
      </c>
      <c r="Q58" s="125"/>
      <c r="R58" s="125">
        <v>-327855774</v>
      </c>
      <c r="S58" s="125"/>
      <c r="T58" s="147">
        <f t="shared" si="1"/>
        <v>4636297124</v>
      </c>
      <c r="U58" s="144"/>
      <c r="V58" s="206">
        <f>T58/درآمدها!$J$5</f>
        <v>1.6554960172764414E-3</v>
      </c>
    </row>
    <row r="59" spans="1:22" s="165" customFormat="1" ht="42.75" customHeight="1">
      <c r="A59" s="166"/>
      <c r="B59" s="205" t="s">
        <v>262</v>
      </c>
      <c r="C59" s="200"/>
      <c r="D59" s="125">
        <f>IFERROR(_xlfn.XLOOKUP(B59,'درآمد سود سهام'!$A$9:$A$183,'درآمد سود سهام'!$M$9:$M$183),0)</f>
        <v>0</v>
      </c>
      <c r="E59" s="125"/>
      <c r="F59" s="125">
        <v>1330593205</v>
      </c>
      <c r="G59" s="125"/>
      <c r="H59" s="125">
        <v>614271678</v>
      </c>
      <c r="I59" s="125"/>
      <c r="J59" s="147">
        <f t="shared" si="0"/>
        <v>1944864883</v>
      </c>
      <c r="K59" s="147"/>
      <c r="L59" s="206">
        <f t="shared" si="2"/>
        <v>-1.3471950064132641E-3</v>
      </c>
      <c r="M59" s="206"/>
      <c r="N59" s="125">
        <f>IFERROR(_xlfn.XLOOKUP(B59,'درآمد سود سهام'!$A$9:$A$183,'درآمد سود سهام'!$S$9:$S$183),0)</f>
        <v>407919500</v>
      </c>
      <c r="O59" s="125"/>
      <c r="P59" s="125">
        <v>15579583470</v>
      </c>
      <c r="Q59" s="125"/>
      <c r="R59" s="125">
        <v>995379374</v>
      </c>
      <c r="S59" s="125"/>
      <c r="T59" s="147">
        <f t="shared" si="1"/>
        <v>16982882344</v>
      </c>
      <c r="U59" s="144"/>
      <c r="V59" s="206">
        <f>T59/درآمدها!$J$5</f>
        <v>6.0641268948936318E-3</v>
      </c>
    </row>
    <row r="60" spans="1:22" s="165" customFormat="1" ht="42.75" customHeight="1">
      <c r="A60" s="166"/>
      <c r="B60" s="205" t="s">
        <v>206</v>
      </c>
      <c r="C60" s="200"/>
      <c r="D60" s="125">
        <f>IFERROR(_xlfn.XLOOKUP(B60,'درآمد سود سهام'!$A$9:$A$183,'درآمد سود سهام'!$M$9:$M$183),0)</f>
        <v>0</v>
      </c>
      <c r="E60" s="125"/>
      <c r="F60" s="125">
        <v>-4599145174</v>
      </c>
      <c r="G60" s="125"/>
      <c r="H60" s="125">
        <v>989564127</v>
      </c>
      <c r="I60" s="125"/>
      <c r="J60" s="147">
        <f t="shared" si="0"/>
        <v>-3609581047</v>
      </c>
      <c r="K60" s="147"/>
      <c r="L60" s="206">
        <f t="shared" si="2"/>
        <v>2.5003328530778771E-3</v>
      </c>
      <c r="M60" s="206"/>
      <c r="N60" s="125">
        <f>IFERROR(_xlfn.XLOOKUP(B60,'درآمد سود سهام'!$A$9:$A$183,'درآمد سود سهام'!$S$9:$S$183),0)</f>
        <v>0</v>
      </c>
      <c r="O60" s="125"/>
      <c r="P60" s="125">
        <v>3815462603</v>
      </c>
      <c r="Q60" s="125"/>
      <c r="R60" s="125">
        <v>1116696401</v>
      </c>
      <c r="S60" s="125"/>
      <c r="T60" s="147">
        <f t="shared" si="1"/>
        <v>4932159004</v>
      </c>
      <c r="U60" s="144"/>
      <c r="V60" s="206">
        <f>T60/درآمدها!$J$5</f>
        <v>1.7611402740839825E-3</v>
      </c>
    </row>
    <row r="61" spans="1:22" s="165" customFormat="1" ht="42.75" customHeight="1">
      <c r="A61" s="166"/>
      <c r="B61" s="205" t="s">
        <v>178</v>
      </c>
      <c r="C61" s="200"/>
      <c r="D61" s="125">
        <f>IFERROR(_xlfn.XLOOKUP(B61,'درآمد سود سهام'!$A$9:$A$183,'درآمد سود سهام'!$M$9:$M$183),0)</f>
        <v>0</v>
      </c>
      <c r="E61" s="125"/>
      <c r="F61" s="125">
        <v>-4544187049</v>
      </c>
      <c r="G61" s="125"/>
      <c r="H61" s="125">
        <v>1328632068</v>
      </c>
      <c r="I61" s="125"/>
      <c r="J61" s="147">
        <f t="shared" si="0"/>
        <v>-3215554981</v>
      </c>
      <c r="K61" s="147"/>
      <c r="L61" s="206">
        <f t="shared" si="2"/>
        <v>2.2273936102791456E-3</v>
      </c>
      <c r="M61" s="206"/>
      <c r="N61" s="125">
        <f>IFERROR(_xlfn.XLOOKUP(B61,'درآمد سود سهام'!$A$9:$A$183,'درآمد سود سهام'!$S$9:$S$183),0)</f>
        <v>2331908400</v>
      </c>
      <c r="O61" s="125"/>
      <c r="P61" s="125">
        <v>16130564405</v>
      </c>
      <c r="Q61" s="125"/>
      <c r="R61" s="125">
        <v>2439866294</v>
      </c>
      <c r="S61" s="125"/>
      <c r="T61" s="147">
        <f t="shared" si="1"/>
        <v>20902339099</v>
      </c>
      <c r="U61" s="144"/>
      <c r="V61" s="206">
        <f>T61/درآمدها!$J$5</f>
        <v>7.4636586492760207E-3</v>
      </c>
    </row>
    <row r="62" spans="1:22" s="165" customFormat="1" ht="42.75" customHeight="1">
      <c r="A62" s="166"/>
      <c r="B62" s="205" t="s">
        <v>496</v>
      </c>
      <c r="C62" s="200"/>
      <c r="D62" s="125">
        <f>IFERROR(_xlfn.XLOOKUP(B62,'درآمد سود سهام'!$A$9:$A$183,'درآمد سود سهام'!$M$9:$M$183),0)</f>
        <v>0</v>
      </c>
      <c r="E62" s="125"/>
      <c r="F62" s="125">
        <v>-1249876429</v>
      </c>
      <c r="G62" s="125"/>
      <c r="H62" s="125">
        <v>785134918</v>
      </c>
      <c r="I62" s="125"/>
      <c r="J62" s="147">
        <f t="shared" si="0"/>
        <v>-464741511</v>
      </c>
      <c r="K62" s="147"/>
      <c r="L62" s="206">
        <f t="shared" si="2"/>
        <v>3.2192336257641968E-4</v>
      </c>
      <c r="M62" s="206"/>
      <c r="N62" s="125">
        <f>IFERROR(_xlfn.XLOOKUP(B62,'درآمد سود سهام'!$A$9:$A$183,'درآمد سود سهام'!$S$9:$S$183),0)</f>
        <v>0</v>
      </c>
      <c r="O62" s="125"/>
      <c r="P62" s="125">
        <v>46029348</v>
      </c>
      <c r="Q62" s="125"/>
      <c r="R62" s="125">
        <v>785134918</v>
      </c>
      <c r="S62" s="125"/>
      <c r="T62" s="147">
        <f t="shared" si="1"/>
        <v>831164266</v>
      </c>
      <c r="U62" s="144"/>
      <c r="V62" s="206">
        <f>T62/درآمدها!$J$5</f>
        <v>2.9678622729820901E-4</v>
      </c>
    </row>
    <row r="63" spans="1:22" s="165" customFormat="1" ht="42.75" customHeight="1">
      <c r="A63" s="166"/>
      <c r="B63" s="205" t="s">
        <v>298</v>
      </c>
      <c r="C63" s="200"/>
      <c r="D63" s="125">
        <f>IFERROR(_xlfn.XLOOKUP(B63,'درآمد سود سهام'!$A$9:$A$183,'درآمد سود سهام'!$M$9:$M$183),0)</f>
        <v>0</v>
      </c>
      <c r="E63" s="125"/>
      <c r="F63" s="125">
        <v>-2156158025</v>
      </c>
      <c r="G63" s="125"/>
      <c r="H63" s="125">
        <v>12369725</v>
      </c>
      <c r="I63" s="125"/>
      <c r="J63" s="147">
        <f t="shared" si="0"/>
        <v>-2143788300</v>
      </c>
      <c r="K63" s="147"/>
      <c r="L63" s="206">
        <f t="shared" si="2"/>
        <v>1.4849879381400608E-3</v>
      </c>
      <c r="M63" s="206"/>
      <c r="N63" s="125">
        <f>IFERROR(_xlfn.XLOOKUP(B63,'درآمد سود سهام'!$A$9:$A$183,'درآمد سود سهام'!$S$9:$S$183),0)</f>
        <v>1704093800</v>
      </c>
      <c r="O63" s="125"/>
      <c r="P63" s="125">
        <v>-596053948</v>
      </c>
      <c r="Q63" s="125"/>
      <c r="R63" s="125">
        <v>-60933656</v>
      </c>
      <c r="S63" s="125"/>
      <c r="T63" s="147">
        <f t="shared" si="1"/>
        <v>1047106196</v>
      </c>
      <c r="U63" s="144"/>
      <c r="V63" s="206">
        <f>T63/درآمدها!$J$5</f>
        <v>3.7389323651628088E-4</v>
      </c>
    </row>
    <row r="64" spans="1:22" s="165" customFormat="1" ht="42.75" customHeight="1">
      <c r="A64" s="166"/>
      <c r="B64" s="205" t="s">
        <v>364</v>
      </c>
      <c r="C64" s="200"/>
      <c r="D64" s="125">
        <f>IFERROR(_xlfn.XLOOKUP(B64,'درآمد سود سهام'!$A$9:$A$183,'درآمد سود سهام'!$M$9:$M$183),0)</f>
        <v>0</v>
      </c>
      <c r="E64" s="125"/>
      <c r="F64" s="125">
        <v>-6655769831</v>
      </c>
      <c r="G64" s="125"/>
      <c r="H64" s="125">
        <v>-130823685</v>
      </c>
      <c r="I64" s="125"/>
      <c r="J64" s="147">
        <f t="shared" si="0"/>
        <v>-6786593516</v>
      </c>
      <c r="K64" s="147"/>
      <c r="L64" s="206">
        <f t="shared" si="2"/>
        <v>4.7010283209025557E-3</v>
      </c>
      <c r="M64" s="206"/>
      <c r="N64" s="125">
        <f>IFERROR(_xlfn.XLOOKUP(B64,'درآمد سود سهام'!$A$9:$A$183,'درآمد سود سهام'!$S$9:$S$183),0)</f>
        <v>0</v>
      </c>
      <c r="O64" s="125"/>
      <c r="P64" s="125">
        <v>-1472445309</v>
      </c>
      <c r="Q64" s="125"/>
      <c r="R64" s="125">
        <v>-239118899</v>
      </c>
      <c r="S64" s="125"/>
      <c r="T64" s="147">
        <f t="shared" si="1"/>
        <v>-1711564208</v>
      </c>
      <c r="U64" s="144"/>
      <c r="V64" s="206">
        <f>T64/درآمدها!$J$5</f>
        <v>-6.1115317976262354E-4</v>
      </c>
    </row>
    <row r="65" spans="1:22" s="165" customFormat="1" ht="42.75" customHeight="1">
      <c r="A65" s="166"/>
      <c r="B65" s="205" t="s">
        <v>146</v>
      </c>
      <c r="C65" s="200"/>
      <c r="D65" s="125">
        <f>IFERROR(_xlfn.XLOOKUP(B65,'درآمد سود سهام'!$A$9:$A$183,'درآمد سود سهام'!$M$9:$M$183),0)</f>
        <v>0</v>
      </c>
      <c r="E65" s="125"/>
      <c r="F65" s="125">
        <v>-3825414827</v>
      </c>
      <c r="G65" s="125"/>
      <c r="H65" s="125">
        <v>-297432218</v>
      </c>
      <c r="I65" s="125"/>
      <c r="J65" s="147">
        <f t="shared" si="0"/>
        <v>-4122847045</v>
      </c>
      <c r="K65" s="147"/>
      <c r="L65" s="206">
        <f t="shared" si="2"/>
        <v>2.8558688059923602E-3</v>
      </c>
      <c r="M65" s="206"/>
      <c r="N65" s="125">
        <f>IFERROR(_xlfn.XLOOKUP(B65,'درآمد سود سهام'!$A$9:$A$183,'درآمد سود سهام'!$S$9:$S$183),0)</f>
        <v>314218400</v>
      </c>
      <c r="O65" s="125"/>
      <c r="P65" s="125">
        <v>-5621910987</v>
      </c>
      <c r="Q65" s="125"/>
      <c r="R65" s="125">
        <v>-292592056</v>
      </c>
      <c r="S65" s="125"/>
      <c r="T65" s="147">
        <f t="shared" si="1"/>
        <v>-5600284643</v>
      </c>
      <c r="U65" s="144"/>
      <c r="V65" s="206">
        <f>T65/درآمدها!$J$5</f>
        <v>-1.9997098275060677E-3</v>
      </c>
    </row>
    <row r="66" spans="1:22" s="165" customFormat="1" ht="42.75" customHeight="1">
      <c r="A66" s="166"/>
      <c r="B66" s="205" t="s">
        <v>264</v>
      </c>
      <c r="C66" s="200"/>
      <c r="D66" s="125">
        <f>IFERROR(_xlfn.XLOOKUP(B66,'درآمد سود سهام'!$A$9:$A$183,'درآمد سود سهام'!$M$9:$M$183),0)</f>
        <v>0</v>
      </c>
      <c r="E66" s="125"/>
      <c r="F66" s="125">
        <v>-5038536271</v>
      </c>
      <c r="G66" s="125"/>
      <c r="H66" s="125">
        <v>836634105</v>
      </c>
      <c r="I66" s="125"/>
      <c r="J66" s="147">
        <f t="shared" si="0"/>
        <v>-4201902166</v>
      </c>
      <c r="K66" s="147"/>
      <c r="L66" s="206">
        <f t="shared" si="2"/>
        <v>2.9106297640278172E-3</v>
      </c>
      <c r="M66" s="206"/>
      <c r="N66" s="125">
        <f>IFERROR(_xlfn.XLOOKUP(B66,'درآمد سود سهام'!$A$9:$A$183,'درآمد سود سهام'!$S$9:$S$183),0)</f>
        <v>1100063238</v>
      </c>
      <c r="O66" s="125"/>
      <c r="P66" s="125">
        <v>7698189784</v>
      </c>
      <c r="Q66" s="125"/>
      <c r="R66" s="125">
        <v>1129978924</v>
      </c>
      <c r="S66" s="125"/>
      <c r="T66" s="147">
        <f t="shared" si="1"/>
        <v>9928231946</v>
      </c>
      <c r="U66" s="144"/>
      <c r="V66" s="206">
        <f>T66/درآمدها!$J$5</f>
        <v>3.5451024827803362E-3</v>
      </c>
    </row>
    <row r="67" spans="1:22" s="165" customFormat="1" ht="42.75" customHeight="1">
      <c r="A67" s="166"/>
      <c r="B67" s="205" t="s">
        <v>245</v>
      </c>
      <c r="C67" s="200"/>
      <c r="D67" s="125">
        <f>IFERROR(_xlfn.XLOOKUP(B67,'درآمد سود سهام'!$A$9:$A$183,'درآمد سود سهام'!$M$9:$M$183),0)</f>
        <v>0</v>
      </c>
      <c r="E67" s="125"/>
      <c r="F67" s="125">
        <v>-5094473517</v>
      </c>
      <c r="G67" s="125"/>
      <c r="H67" s="125">
        <v>1704684135</v>
      </c>
      <c r="I67" s="125"/>
      <c r="J67" s="147">
        <f t="shared" si="0"/>
        <v>-3389789382</v>
      </c>
      <c r="K67" s="147"/>
      <c r="L67" s="206">
        <f t="shared" si="2"/>
        <v>2.3480846243564492E-3</v>
      </c>
      <c r="M67" s="206"/>
      <c r="N67" s="125">
        <f>IFERROR(_xlfn.XLOOKUP(B67,'درآمد سود سهام'!$A$9:$A$183,'درآمد سود سهام'!$S$9:$S$183),0)</f>
        <v>0</v>
      </c>
      <c r="O67" s="125"/>
      <c r="P67" s="125">
        <v>13974620473</v>
      </c>
      <c r="Q67" s="125"/>
      <c r="R67" s="125">
        <v>2962175714</v>
      </c>
      <c r="S67" s="125"/>
      <c r="T67" s="147">
        <f t="shared" si="1"/>
        <v>16936796187</v>
      </c>
      <c r="U67" s="144"/>
      <c r="V67" s="206">
        <f>T67/درآمدها!$J$5</f>
        <v>6.0476707775817947E-3</v>
      </c>
    </row>
    <row r="68" spans="1:22" s="165" customFormat="1" ht="42.75" customHeight="1">
      <c r="A68" s="166"/>
      <c r="B68" s="205" t="s">
        <v>170</v>
      </c>
      <c r="C68" s="200"/>
      <c r="D68" s="125">
        <f>IFERROR(_xlfn.XLOOKUP(B68,'درآمد سود سهام'!$A$9:$A$183,'درآمد سود سهام'!$M$9:$M$183),0)</f>
        <v>0</v>
      </c>
      <c r="E68" s="125"/>
      <c r="F68" s="125">
        <v>7367541088</v>
      </c>
      <c r="G68" s="125"/>
      <c r="H68" s="125">
        <v>384113392</v>
      </c>
      <c r="I68" s="125"/>
      <c r="J68" s="147">
        <f t="shared" si="0"/>
        <v>7751654480</v>
      </c>
      <c r="K68" s="147"/>
      <c r="L68" s="206">
        <f t="shared" si="2"/>
        <v>-5.3695196505314279E-3</v>
      </c>
      <c r="M68" s="206"/>
      <c r="N68" s="125">
        <f>IFERROR(_xlfn.XLOOKUP(B68,'درآمد سود سهام'!$A$9:$A$183,'درآمد سود سهام'!$S$9:$S$183),0)</f>
        <v>799884833</v>
      </c>
      <c r="O68" s="125"/>
      <c r="P68" s="125">
        <v>16685182864</v>
      </c>
      <c r="Q68" s="125"/>
      <c r="R68" s="125">
        <v>723521282</v>
      </c>
      <c r="S68" s="125"/>
      <c r="T68" s="147">
        <f t="shared" si="1"/>
        <v>18208588979</v>
      </c>
      <c r="U68" s="144"/>
      <c r="V68" s="206">
        <f>T68/درآمدها!$J$5</f>
        <v>6.5017935064849829E-3</v>
      </c>
    </row>
    <row r="69" spans="1:22" s="165" customFormat="1" ht="42.75" customHeight="1">
      <c r="A69" s="166"/>
      <c r="B69" s="205" t="s">
        <v>469</v>
      </c>
      <c r="C69" s="200"/>
      <c r="D69" s="125">
        <f>IFERROR(_xlfn.XLOOKUP(B69,'درآمد سود سهام'!$A$9:$A$183,'درآمد سود سهام'!$M$9:$M$183),0)</f>
        <v>0</v>
      </c>
      <c r="E69" s="125"/>
      <c r="F69" s="125">
        <v>-8828792873</v>
      </c>
      <c r="G69" s="125"/>
      <c r="H69" s="125">
        <v>98236797</v>
      </c>
      <c r="I69" s="125"/>
      <c r="J69" s="147">
        <f t="shared" si="0"/>
        <v>-8730556076</v>
      </c>
      <c r="K69" s="147"/>
      <c r="L69" s="206">
        <f t="shared" si="2"/>
        <v>6.0475982941577853E-3</v>
      </c>
      <c r="M69" s="206"/>
      <c r="N69" s="125">
        <f>IFERROR(_xlfn.XLOOKUP(B69,'درآمد سود سهام'!$A$9:$A$183,'درآمد سود سهام'!$S$9:$S$183),0)</f>
        <v>0</v>
      </c>
      <c r="O69" s="125"/>
      <c r="P69" s="125">
        <v>315007580</v>
      </c>
      <c r="Q69" s="125"/>
      <c r="R69" s="125">
        <v>465526819</v>
      </c>
      <c r="S69" s="125"/>
      <c r="T69" s="147">
        <f t="shared" si="1"/>
        <v>780534399</v>
      </c>
      <c r="U69" s="144"/>
      <c r="V69" s="206">
        <f>T69/درآمدها!$J$5</f>
        <v>2.7870767432112503E-4</v>
      </c>
    </row>
    <row r="70" spans="1:22" s="165" customFormat="1" ht="42.75" customHeight="1">
      <c r="A70" s="166"/>
      <c r="B70" s="205" t="s">
        <v>350</v>
      </c>
      <c r="C70" s="200"/>
      <c r="D70" s="125">
        <f>IFERROR(_xlfn.XLOOKUP(B70,'درآمد سود سهام'!$A$9:$A$183,'درآمد سود سهام'!$M$9:$M$183),0)</f>
        <v>0</v>
      </c>
      <c r="E70" s="125"/>
      <c r="F70" s="125">
        <v>-12728788408</v>
      </c>
      <c r="G70" s="125"/>
      <c r="H70" s="125">
        <v>97863048</v>
      </c>
      <c r="I70" s="125"/>
      <c r="J70" s="147">
        <f t="shared" si="0"/>
        <v>-12630925360</v>
      </c>
      <c r="K70" s="147"/>
      <c r="L70" s="206">
        <f t="shared" si="2"/>
        <v>8.7493582305432881E-3</v>
      </c>
      <c r="M70" s="206"/>
      <c r="N70" s="125">
        <f>IFERROR(_xlfn.XLOOKUP(B70,'درآمد سود سهام'!$A$9:$A$183,'درآمد سود سهام'!$S$9:$S$183),0)</f>
        <v>0</v>
      </c>
      <c r="O70" s="125"/>
      <c r="P70" s="125">
        <v>-2244050423</v>
      </c>
      <c r="Q70" s="125"/>
      <c r="R70" s="125">
        <v>384807614</v>
      </c>
      <c r="S70" s="125"/>
      <c r="T70" s="147">
        <f t="shared" si="1"/>
        <v>-1859242809</v>
      </c>
      <c r="U70" s="144"/>
      <c r="V70" s="206">
        <f>T70/درآمدها!$J$5</f>
        <v>-6.6388520475016974E-4</v>
      </c>
    </row>
    <row r="71" spans="1:22" s="165" customFormat="1" ht="42.75" customHeight="1">
      <c r="A71" s="166"/>
      <c r="B71" s="205" t="s">
        <v>132</v>
      </c>
      <c r="C71" s="200"/>
      <c r="D71" s="125">
        <f>IFERROR(_xlfn.XLOOKUP(B71,'درآمد سود سهام'!$A$9:$A$183,'درآمد سود سهام'!$M$9:$M$183),0)</f>
        <v>0</v>
      </c>
      <c r="E71" s="125"/>
      <c r="F71" s="125">
        <v>-5897868392</v>
      </c>
      <c r="G71" s="125"/>
      <c r="H71" s="125">
        <v>744237288</v>
      </c>
      <c r="I71" s="125"/>
      <c r="J71" s="147">
        <f t="shared" si="0"/>
        <v>-5153631104</v>
      </c>
      <c r="K71" s="147"/>
      <c r="L71" s="206">
        <f t="shared" si="2"/>
        <v>3.5698860876624081E-3</v>
      </c>
      <c r="M71" s="206"/>
      <c r="N71" s="125">
        <f>IFERROR(_xlfn.XLOOKUP(B71,'درآمد سود سهام'!$A$9:$A$183,'درآمد سود سهام'!$S$9:$S$183),0)</f>
        <v>3134002234</v>
      </c>
      <c r="O71" s="125"/>
      <c r="P71" s="125">
        <v>8130361506</v>
      </c>
      <c r="Q71" s="125"/>
      <c r="R71" s="125">
        <v>371332233</v>
      </c>
      <c r="S71" s="125"/>
      <c r="T71" s="147">
        <f t="shared" si="1"/>
        <v>11635695973</v>
      </c>
      <c r="U71" s="144"/>
      <c r="V71" s="206">
        <f>T71/درآمدها!$J$5</f>
        <v>4.1547915990599541E-3</v>
      </c>
    </row>
    <row r="72" spans="1:22" s="165" customFormat="1" ht="42.75" customHeight="1">
      <c r="A72" s="166"/>
      <c r="B72" s="205" t="s">
        <v>332</v>
      </c>
      <c r="C72" s="200"/>
      <c r="D72" s="125">
        <f>IFERROR(_xlfn.XLOOKUP(B72,'درآمد سود سهام'!$A$9:$A$183,'درآمد سود سهام'!$M$9:$M$183),0)</f>
        <v>0</v>
      </c>
      <c r="E72" s="125"/>
      <c r="F72" s="125">
        <v>-3548569550</v>
      </c>
      <c r="G72" s="125"/>
      <c r="H72" s="125">
        <v>614610655</v>
      </c>
      <c r="I72" s="125"/>
      <c r="J72" s="147">
        <f t="shared" si="0"/>
        <v>-2933958895</v>
      </c>
      <c r="K72" s="147"/>
      <c r="L72" s="206">
        <f t="shared" si="2"/>
        <v>2.032333869008307E-3</v>
      </c>
      <c r="M72" s="206"/>
      <c r="N72" s="125">
        <f>IFERROR(_xlfn.XLOOKUP(B72,'درآمد سود سهام'!$A$9:$A$183,'درآمد سود سهام'!$S$9:$S$183),0)</f>
        <v>0</v>
      </c>
      <c r="O72" s="125"/>
      <c r="P72" s="125">
        <v>2573143901</v>
      </c>
      <c r="Q72" s="125"/>
      <c r="R72" s="125">
        <v>3122666536</v>
      </c>
      <c r="S72" s="125"/>
      <c r="T72" s="147">
        <f t="shared" si="1"/>
        <v>5695810437</v>
      </c>
      <c r="U72" s="144"/>
      <c r="V72" s="206">
        <f>T72/درآمدها!$J$5</f>
        <v>2.033819498928017E-3</v>
      </c>
    </row>
    <row r="73" spans="1:22" s="165" customFormat="1" ht="42.75" customHeight="1">
      <c r="A73" s="166"/>
      <c r="B73" s="205" t="s">
        <v>81</v>
      </c>
      <c r="C73" s="200"/>
      <c r="D73" s="125">
        <f>IFERROR(_xlfn.XLOOKUP(B73,'درآمد سود سهام'!$A$9:$A$183,'درآمد سود سهام'!$M$9:$M$183),0)</f>
        <v>0</v>
      </c>
      <c r="E73" s="125"/>
      <c r="F73" s="125">
        <v>-14645401755</v>
      </c>
      <c r="G73" s="125"/>
      <c r="H73" s="125">
        <v>834605730</v>
      </c>
      <c r="I73" s="125"/>
      <c r="J73" s="147">
        <f t="shared" si="0"/>
        <v>-13810796025</v>
      </c>
      <c r="K73" s="147"/>
      <c r="L73" s="206">
        <f t="shared" si="2"/>
        <v>9.5666468154703976E-3</v>
      </c>
      <c r="M73" s="206"/>
      <c r="N73" s="125">
        <f>IFERROR(_xlfn.XLOOKUP(B73,'درآمد سود سهام'!$A$9:$A$183,'درآمد سود سهام'!$S$9:$S$183),0)</f>
        <v>986991880</v>
      </c>
      <c r="O73" s="125"/>
      <c r="P73" s="125">
        <v>5924046809</v>
      </c>
      <c r="Q73" s="125"/>
      <c r="R73" s="125">
        <v>7873995</v>
      </c>
      <c r="S73" s="125"/>
      <c r="T73" s="147">
        <f t="shared" si="1"/>
        <v>6918912684</v>
      </c>
      <c r="U73" s="144"/>
      <c r="V73" s="206">
        <f>T73/درآمدها!$J$5</f>
        <v>2.4705561541671058E-3</v>
      </c>
    </row>
    <row r="74" spans="1:22" s="165" customFormat="1" ht="42.75" customHeight="1">
      <c r="A74" s="166"/>
      <c r="B74" s="205" t="s">
        <v>278</v>
      </c>
      <c r="C74" s="200"/>
      <c r="D74" s="125">
        <f>IFERROR(_xlfn.XLOOKUP(B74,'درآمد سود سهام'!$A$9:$A$183,'درآمد سود سهام'!$M$9:$M$183),0)</f>
        <v>0</v>
      </c>
      <c r="E74" s="125"/>
      <c r="F74" s="125">
        <v>-3022023864</v>
      </c>
      <c r="G74" s="125"/>
      <c r="H74" s="125">
        <v>659082922</v>
      </c>
      <c r="I74" s="125"/>
      <c r="J74" s="147">
        <f t="shared" si="0"/>
        <v>-2362940942</v>
      </c>
      <c r="K74" s="147"/>
      <c r="L74" s="206">
        <f t="shared" si="2"/>
        <v>1.6367935198672895E-3</v>
      </c>
      <c r="M74" s="206"/>
      <c r="N74" s="125">
        <f>IFERROR(_xlfn.XLOOKUP(B74,'درآمد سود سهام'!$A$9:$A$183,'درآمد سود سهام'!$S$9:$S$183),0)</f>
        <v>0</v>
      </c>
      <c r="O74" s="125"/>
      <c r="P74" s="125">
        <v>5952922414</v>
      </c>
      <c r="Q74" s="125"/>
      <c r="R74" s="125">
        <v>1202327132</v>
      </c>
      <c r="S74" s="125"/>
      <c r="T74" s="147">
        <f t="shared" si="1"/>
        <v>7155249546</v>
      </c>
      <c r="U74" s="144"/>
      <c r="V74" s="206">
        <f>T74/درآمدها!$J$5</f>
        <v>2.5549456407147355E-3</v>
      </c>
    </row>
    <row r="75" spans="1:22" s="165" customFormat="1" ht="42.6" customHeight="1">
      <c r="A75" s="166"/>
      <c r="B75" s="205" t="s">
        <v>157</v>
      </c>
      <c r="C75" s="200"/>
      <c r="D75" s="125">
        <f>IFERROR(_xlfn.XLOOKUP(B75,'درآمد سود سهام'!$A$9:$A$183,'درآمد سود سهام'!$M$9:$M$183),0)</f>
        <v>0</v>
      </c>
      <c r="E75" s="125"/>
      <c r="F75" s="125">
        <v>-3969572428</v>
      </c>
      <c r="G75" s="125"/>
      <c r="H75" s="125">
        <v>1090037245</v>
      </c>
      <c r="I75" s="125"/>
      <c r="J75" s="147">
        <f t="shared" ref="J75:J138" si="3">D75+F75+H75</f>
        <v>-2879535183</v>
      </c>
      <c r="K75" s="147"/>
      <c r="L75" s="206">
        <f t="shared" si="2"/>
        <v>1.994634924635484E-3</v>
      </c>
      <c r="M75" s="206"/>
      <c r="N75" s="125">
        <f>IFERROR(_xlfn.XLOOKUP(B75,'درآمد سود سهام'!$A$9:$A$183,'درآمد سود سهام'!$S$9:$S$183),0)</f>
        <v>6114372000</v>
      </c>
      <c r="O75" s="125"/>
      <c r="P75" s="125">
        <v>5973431531</v>
      </c>
      <c r="Q75" s="125"/>
      <c r="R75" s="125">
        <v>-2639920420</v>
      </c>
      <c r="S75" s="125"/>
      <c r="T75" s="147">
        <f t="shared" ref="T75:T138" si="4">N75+P75+R75</f>
        <v>9447883111</v>
      </c>
      <c r="U75" s="144"/>
      <c r="V75" s="206">
        <f>T75/درآمدها!$J$5</f>
        <v>3.3735829356120995E-3</v>
      </c>
    </row>
    <row r="76" spans="1:22" s="165" customFormat="1" ht="42.75" customHeight="1">
      <c r="A76" s="166"/>
      <c r="B76" s="205" t="s">
        <v>186</v>
      </c>
      <c r="C76" s="200"/>
      <c r="D76" s="125">
        <f>IFERROR(_xlfn.XLOOKUP(B76,'درآمد سود سهام'!$A$9:$A$183,'درآمد سود سهام'!$M$9:$M$183),0)</f>
        <v>0</v>
      </c>
      <c r="E76" s="125"/>
      <c r="F76" s="125">
        <v>-11447136577</v>
      </c>
      <c r="G76" s="125"/>
      <c r="H76" s="125">
        <v>43157265</v>
      </c>
      <c r="I76" s="125"/>
      <c r="J76" s="147">
        <f t="shared" si="3"/>
        <v>-11403979312</v>
      </c>
      <c r="K76" s="147"/>
      <c r="L76" s="206">
        <f t="shared" ref="L76:L139" si="5">J76/-1443640210765</f>
        <v>7.8994608400086829E-3</v>
      </c>
      <c r="M76" s="206"/>
      <c r="N76" s="125">
        <f>IFERROR(_xlfn.XLOOKUP(B76,'درآمد سود سهام'!$A$9:$A$183,'درآمد سود سهام'!$S$9:$S$183),0)</f>
        <v>0</v>
      </c>
      <c r="O76" s="125"/>
      <c r="P76" s="125">
        <v>-4708470978</v>
      </c>
      <c r="Q76" s="125"/>
      <c r="R76" s="125">
        <v>-244147055</v>
      </c>
      <c r="S76" s="125"/>
      <c r="T76" s="147">
        <f t="shared" si="4"/>
        <v>-4952618033</v>
      </c>
      <c r="U76" s="144"/>
      <c r="V76" s="206">
        <f>T76/درآمدها!$J$5</f>
        <v>-1.7684456387146302E-3</v>
      </c>
    </row>
    <row r="77" spans="1:22" s="165" customFormat="1" ht="42.75" customHeight="1">
      <c r="A77" s="166"/>
      <c r="B77" s="205" t="s">
        <v>241</v>
      </c>
      <c r="C77" s="200"/>
      <c r="D77" s="125">
        <f>IFERROR(_xlfn.XLOOKUP(B77,'درآمد سود سهام'!$A$9:$A$183,'درآمد سود سهام'!$M$9:$M$183),0)</f>
        <v>0</v>
      </c>
      <c r="E77" s="125"/>
      <c r="F77" s="125">
        <v>-19173720952</v>
      </c>
      <c r="G77" s="125"/>
      <c r="H77" s="125">
        <v>242546644</v>
      </c>
      <c r="I77" s="125"/>
      <c r="J77" s="147">
        <f t="shared" si="3"/>
        <v>-18931174308</v>
      </c>
      <c r="K77" s="147"/>
      <c r="L77" s="206">
        <f t="shared" si="5"/>
        <v>1.3113498894553632E-2</v>
      </c>
      <c r="M77" s="206"/>
      <c r="N77" s="125">
        <f>IFERROR(_xlfn.XLOOKUP(B77,'درآمد سود سهام'!$A$9:$A$183,'درآمد سود سهام'!$S$9:$S$183),0)</f>
        <v>5393113920</v>
      </c>
      <c r="O77" s="125"/>
      <c r="P77" s="125">
        <v>2164161383</v>
      </c>
      <c r="Q77" s="125"/>
      <c r="R77" s="125">
        <v>802089980</v>
      </c>
      <c r="S77" s="125"/>
      <c r="T77" s="147">
        <f t="shared" si="4"/>
        <v>8359365283</v>
      </c>
      <c r="U77" s="144"/>
      <c r="V77" s="206">
        <f>T77/درآمدها!$J$5</f>
        <v>2.9849027279394555E-3</v>
      </c>
    </row>
    <row r="78" spans="1:22" s="165" customFormat="1" ht="42.75" customHeight="1">
      <c r="A78" s="166"/>
      <c r="B78" s="205" t="s">
        <v>95</v>
      </c>
      <c r="C78" s="200"/>
      <c r="D78" s="125">
        <f>IFERROR(_xlfn.XLOOKUP(B78,'درآمد سود سهام'!$A$9:$A$183,'درآمد سود سهام'!$M$9:$M$183),0)</f>
        <v>0</v>
      </c>
      <c r="E78" s="125"/>
      <c r="F78" s="125">
        <v>-7121861565</v>
      </c>
      <c r="G78" s="125"/>
      <c r="H78" s="125">
        <v>-442658376</v>
      </c>
      <c r="I78" s="125"/>
      <c r="J78" s="147">
        <f t="shared" si="3"/>
        <v>-7564519941</v>
      </c>
      <c r="K78" s="147"/>
      <c r="L78" s="206">
        <f t="shared" si="5"/>
        <v>5.23989279641323E-3</v>
      </c>
      <c r="M78" s="206"/>
      <c r="N78" s="125">
        <f>IFERROR(_xlfn.XLOOKUP(B78,'درآمد سود سهام'!$A$9:$A$183,'درآمد سود سهام'!$S$9:$S$183),0)</f>
        <v>858397680</v>
      </c>
      <c r="O78" s="125"/>
      <c r="P78" s="125">
        <v>-8069476158</v>
      </c>
      <c r="Q78" s="125"/>
      <c r="R78" s="125">
        <v>-580869017</v>
      </c>
      <c r="S78" s="125"/>
      <c r="T78" s="147">
        <f t="shared" si="4"/>
        <v>-7791947495</v>
      </c>
      <c r="U78" s="144"/>
      <c r="V78" s="206">
        <f>T78/درآمدها!$J$5</f>
        <v>-2.7822932180132732E-3</v>
      </c>
    </row>
    <row r="79" spans="1:22" s="165" customFormat="1" ht="42.75" customHeight="1">
      <c r="A79" s="166"/>
      <c r="B79" s="205" t="s">
        <v>120</v>
      </c>
      <c r="C79" s="200"/>
      <c r="D79" s="125">
        <f>IFERROR(_xlfn.XLOOKUP(B79,'درآمد سود سهام'!$A$9:$A$183,'درآمد سود سهام'!$M$9:$M$183),0)</f>
        <v>0</v>
      </c>
      <c r="E79" s="125"/>
      <c r="F79" s="125">
        <v>-4885421347</v>
      </c>
      <c r="G79" s="125"/>
      <c r="H79" s="125">
        <v>327392730</v>
      </c>
      <c r="I79" s="125"/>
      <c r="J79" s="147">
        <f t="shared" si="3"/>
        <v>-4558028617</v>
      </c>
      <c r="K79" s="147"/>
      <c r="L79" s="206">
        <f t="shared" si="5"/>
        <v>3.157316194860389E-3</v>
      </c>
      <c r="M79" s="206"/>
      <c r="N79" s="125">
        <f>IFERROR(_xlfn.XLOOKUP(B79,'درآمد سود سهام'!$A$9:$A$183,'درآمد سود سهام'!$S$9:$S$183),0)</f>
        <v>0</v>
      </c>
      <c r="O79" s="125"/>
      <c r="P79" s="125">
        <v>-40175285</v>
      </c>
      <c r="Q79" s="125"/>
      <c r="R79" s="125">
        <v>490716938</v>
      </c>
      <c r="S79" s="125"/>
      <c r="T79" s="147">
        <f t="shared" si="4"/>
        <v>450541653</v>
      </c>
      <c r="U79" s="144"/>
      <c r="V79" s="206">
        <f>T79/درآمدها!$J$5</f>
        <v>1.608762105210245E-4</v>
      </c>
    </row>
    <row r="80" spans="1:22" s="165" customFormat="1" ht="42.75" customHeight="1">
      <c r="A80" s="166"/>
      <c r="B80" s="205" t="s">
        <v>198</v>
      </c>
      <c r="C80" s="200"/>
      <c r="D80" s="125">
        <f>IFERROR(_xlfn.XLOOKUP(B80,'درآمد سود سهام'!$A$9:$A$183,'درآمد سود سهام'!$M$9:$M$183),0)</f>
        <v>0</v>
      </c>
      <c r="E80" s="125"/>
      <c r="F80" s="125">
        <v>-523245183</v>
      </c>
      <c r="G80" s="125"/>
      <c r="H80" s="125">
        <v>61552416</v>
      </c>
      <c r="I80" s="125"/>
      <c r="J80" s="147">
        <f t="shared" si="3"/>
        <v>-461692767</v>
      </c>
      <c r="K80" s="147"/>
      <c r="L80" s="206">
        <f t="shared" si="5"/>
        <v>3.1981151782641481E-4</v>
      </c>
      <c r="M80" s="206"/>
      <c r="N80" s="125">
        <f>IFERROR(_xlfn.XLOOKUP(B80,'درآمد سود سهام'!$A$9:$A$183,'درآمد سود سهام'!$S$9:$S$183),0)</f>
        <v>298459560</v>
      </c>
      <c r="O80" s="125"/>
      <c r="P80" s="125">
        <v>895877936</v>
      </c>
      <c r="Q80" s="125"/>
      <c r="R80" s="125">
        <v>3936265373</v>
      </c>
      <c r="S80" s="125"/>
      <c r="T80" s="147">
        <f t="shared" si="4"/>
        <v>5130602869</v>
      </c>
      <c r="U80" s="144"/>
      <c r="V80" s="206">
        <f>T80/درآمدها!$J$5</f>
        <v>1.8319991986468259E-3</v>
      </c>
    </row>
    <row r="81" spans="1:22" s="165" customFormat="1" ht="42.75" customHeight="1">
      <c r="A81" s="166"/>
      <c r="B81" s="205" t="s">
        <v>138</v>
      </c>
      <c r="C81" s="200"/>
      <c r="D81" s="125">
        <f>IFERROR(_xlfn.XLOOKUP(B81,'درآمد سود سهام'!$A$9:$A$183,'درآمد سود سهام'!$M$9:$M$183),0)</f>
        <v>0</v>
      </c>
      <c r="E81" s="125"/>
      <c r="F81" s="125">
        <v>-1921013428</v>
      </c>
      <c r="G81" s="125"/>
      <c r="H81" s="125">
        <v>664909322</v>
      </c>
      <c r="I81" s="125"/>
      <c r="J81" s="147">
        <f t="shared" si="3"/>
        <v>-1256104106</v>
      </c>
      <c r="K81" s="147"/>
      <c r="L81" s="206">
        <f t="shared" si="5"/>
        <v>8.7009498393950753E-4</v>
      </c>
      <c r="M81" s="206"/>
      <c r="N81" s="125">
        <f>IFERROR(_xlfn.XLOOKUP(B81,'درآمد سود سهام'!$A$9:$A$183,'درآمد سود سهام'!$S$9:$S$183),0)</f>
        <v>1367802000</v>
      </c>
      <c r="O81" s="125"/>
      <c r="P81" s="125">
        <v>731423025</v>
      </c>
      <c r="Q81" s="125"/>
      <c r="R81" s="125">
        <v>-1294530108</v>
      </c>
      <c r="S81" s="125"/>
      <c r="T81" s="147">
        <f t="shared" si="4"/>
        <v>804694917</v>
      </c>
      <c r="U81" s="144"/>
      <c r="V81" s="206">
        <f>T81/درآمدها!$J$5</f>
        <v>2.8733474032974779E-4</v>
      </c>
    </row>
    <row r="82" spans="1:22" s="165" customFormat="1" ht="42.75" customHeight="1">
      <c r="A82" s="166"/>
      <c r="B82" s="205" t="s">
        <v>306</v>
      </c>
      <c r="C82" s="200"/>
      <c r="D82" s="125">
        <f>IFERROR(_xlfn.XLOOKUP(B82,'درآمد سود سهام'!$A$9:$A$183,'درآمد سود سهام'!$M$9:$M$183),0)</f>
        <v>0</v>
      </c>
      <c r="E82" s="125"/>
      <c r="F82" s="125">
        <v>-4523117169</v>
      </c>
      <c r="G82" s="125"/>
      <c r="H82" s="125">
        <v>-1265172313</v>
      </c>
      <c r="I82" s="125"/>
      <c r="J82" s="147">
        <f t="shared" si="3"/>
        <v>-5788289482</v>
      </c>
      <c r="K82" s="147"/>
      <c r="L82" s="206">
        <f t="shared" si="5"/>
        <v>4.009509737147544E-3</v>
      </c>
      <c r="M82" s="206"/>
      <c r="N82" s="125">
        <f>IFERROR(_xlfn.XLOOKUP(B82,'درآمد سود سهام'!$A$9:$A$183,'درآمد سود سهام'!$S$9:$S$183),0)</f>
        <v>0</v>
      </c>
      <c r="O82" s="125"/>
      <c r="P82" s="125">
        <v>-5875731176</v>
      </c>
      <c r="Q82" s="125"/>
      <c r="R82" s="125">
        <v>-2210530355</v>
      </c>
      <c r="S82" s="125"/>
      <c r="T82" s="147">
        <f t="shared" si="4"/>
        <v>-8086261531</v>
      </c>
      <c r="U82" s="144"/>
      <c r="V82" s="206">
        <f>T82/درآمدها!$J$5</f>
        <v>-2.8873847816890258E-3</v>
      </c>
    </row>
    <row r="83" spans="1:22" s="165" customFormat="1" ht="42.75" customHeight="1">
      <c r="A83" s="166"/>
      <c r="B83" s="205" t="s">
        <v>189</v>
      </c>
      <c r="C83" s="200"/>
      <c r="D83" s="125">
        <f>IFERROR(_xlfn.XLOOKUP(B83,'درآمد سود سهام'!$A$9:$A$183,'درآمد سود سهام'!$M$9:$M$183),0)</f>
        <v>0</v>
      </c>
      <c r="E83" s="125"/>
      <c r="F83" s="125">
        <v>-3044421120</v>
      </c>
      <c r="G83" s="125"/>
      <c r="H83" s="125">
        <v>374399701</v>
      </c>
      <c r="I83" s="125"/>
      <c r="J83" s="147">
        <f t="shared" si="3"/>
        <v>-2670021419</v>
      </c>
      <c r="K83" s="147"/>
      <c r="L83" s="206">
        <f t="shared" si="5"/>
        <v>1.8495061297753184E-3</v>
      </c>
      <c r="M83" s="206"/>
      <c r="N83" s="125">
        <f>IFERROR(_xlfn.XLOOKUP(B83,'درآمد سود سهام'!$A$9:$A$183,'درآمد سود سهام'!$S$9:$S$183),0)</f>
        <v>0</v>
      </c>
      <c r="O83" s="125"/>
      <c r="P83" s="125">
        <v>2341267686</v>
      </c>
      <c r="Q83" s="125"/>
      <c r="R83" s="125">
        <v>-122740163</v>
      </c>
      <c r="S83" s="125"/>
      <c r="T83" s="147">
        <f t="shared" si="4"/>
        <v>2218527523</v>
      </c>
      <c r="U83" s="144"/>
      <c r="V83" s="206">
        <f>T83/درآمدها!$J$5</f>
        <v>7.9217603624505504E-4</v>
      </c>
    </row>
    <row r="84" spans="1:22" s="165" customFormat="1" ht="42.75" customHeight="1">
      <c r="A84" s="166"/>
      <c r="B84" s="205" t="s">
        <v>340</v>
      </c>
      <c r="C84" s="200"/>
      <c r="D84" s="125">
        <f>IFERROR(_xlfn.XLOOKUP(B84,'درآمد سود سهام'!$A$9:$A$183,'درآمد سود سهام'!$M$9:$M$183),0)</f>
        <v>0</v>
      </c>
      <c r="E84" s="125"/>
      <c r="F84" s="125">
        <v>-8212302441</v>
      </c>
      <c r="G84" s="125"/>
      <c r="H84" s="125">
        <v>-675614318</v>
      </c>
      <c r="I84" s="125"/>
      <c r="J84" s="147">
        <f t="shared" si="3"/>
        <v>-8887916759</v>
      </c>
      <c r="K84" s="147"/>
      <c r="L84" s="206">
        <f t="shared" si="5"/>
        <v>6.1566009956803575E-3</v>
      </c>
      <c r="M84" s="206"/>
      <c r="N84" s="125">
        <f>IFERROR(_xlfn.XLOOKUP(B84,'درآمد سود سهام'!$A$9:$A$183,'درآمد سود سهام'!$S$9:$S$183),0)</f>
        <v>2115900800</v>
      </c>
      <c r="O84" s="125"/>
      <c r="P84" s="125">
        <v>-6403095002</v>
      </c>
      <c r="Q84" s="125"/>
      <c r="R84" s="125">
        <v>-1918549446</v>
      </c>
      <c r="S84" s="125"/>
      <c r="T84" s="147">
        <f t="shared" si="4"/>
        <v>-6205743648</v>
      </c>
      <c r="U84" s="144"/>
      <c r="V84" s="206">
        <f>T84/درآمدها!$J$5</f>
        <v>-2.2159028247609298E-3</v>
      </c>
    </row>
    <row r="85" spans="1:22" s="165" customFormat="1" ht="42.75" customHeight="1">
      <c r="A85" s="166"/>
      <c r="B85" s="205" t="s">
        <v>126</v>
      </c>
      <c r="C85" s="200"/>
      <c r="D85" s="125">
        <f>IFERROR(_xlfn.XLOOKUP(B85,'درآمد سود سهام'!$A$9:$A$183,'درآمد سود سهام'!$M$9:$M$183),0)</f>
        <v>0</v>
      </c>
      <c r="E85" s="125"/>
      <c r="F85" s="125">
        <v>-5835907273</v>
      </c>
      <c r="G85" s="125"/>
      <c r="H85" s="125">
        <v>-705918441</v>
      </c>
      <c r="I85" s="125"/>
      <c r="J85" s="147">
        <f t="shared" si="3"/>
        <v>-6541825714</v>
      </c>
      <c r="K85" s="147"/>
      <c r="L85" s="206">
        <f t="shared" si="5"/>
        <v>4.5314792877190766E-3</v>
      </c>
      <c r="M85" s="206"/>
      <c r="N85" s="125">
        <f>IFERROR(_xlfn.XLOOKUP(B85,'درآمد سود سهام'!$A$9:$A$183,'درآمد سود سهام'!$S$9:$S$183),0)</f>
        <v>451176464</v>
      </c>
      <c r="O85" s="125"/>
      <c r="P85" s="125">
        <v>-7234312717</v>
      </c>
      <c r="Q85" s="125"/>
      <c r="R85" s="125">
        <v>-1397225263</v>
      </c>
      <c r="S85" s="125"/>
      <c r="T85" s="147">
        <f t="shared" si="4"/>
        <v>-8180361516</v>
      </c>
      <c r="U85" s="144"/>
      <c r="V85" s="206">
        <f>T85/درآمدها!$J$5</f>
        <v>-2.920985335369432E-3</v>
      </c>
    </row>
    <row r="86" spans="1:22" s="165" customFormat="1" ht="42.75" customHeight="1">
      <c r="A86" s="166"/>
      <c r="B86" s="205" t="s">
        <v>404</v>
      </c>
      <c r="C86" s="200"/>
      <c r="D86" s="125">
        <f>IFERROR(_xlfn.XLOOKUP(B86,'درآمد سود سهام'!$A$9:$A$183,'درآمد سود سهام'!$M$9:$M$183),0)</f>
        <v>0</v>
      </c>
      <c r="E86" s="125"/>
      <c r="F86" s="125">
        <v>0</v>
      </c>
      <c r="G86" s="125"/>
      <c r="H86" s="125">
        <v>0</v>
      </c>
      <c r="I86" s="125"/>
      <c r="J86" s="147">
        <f t="shared" si="3"/>
        <v>0</v>
      </c>
      <c r="K86" s="147"/>
      <c r="L86" s="206">
        <f t="shared" si="5"/>
        <v>0</v>
      </c>
      <c r="M86" s="206"/>
      <c r="N86" s="125">
        <f>IFERROR(_xlfn.XLOOKUP(B86,'درآمد سود سهام'!$A$9:$A$183,'درآمد سود سهام'!$S$9:$S$183),0)</f>
        <v>5480605000</v>
      </c>
      <c r="O86" s="125"/>
      <c r="P86" s="125">
        <v>0</v>
      </c>
      <c r="Q86" s="125"/>
      <c r="R86" s="125">
        <v>-3562321862</v>
      </c>
      <c r="S86" s="125"/>
      <c r="T86" s="147">
        <f t="shared" si="4"/>
        <v>1918283138</v>
      </c>
      <c r="U86" s="144"/>
      <c r="V86" s="206">
        <f>T86/درآمدها!$J$5</f>
        <v>6.8496690570764936E-4</v>
      </c>
    </row>
    <row r="87" spans="1:22" s="165" customFormat="1" ht="42.75" customHeight="1">
      <c r="A87" s="166"/>
      <c r="B87" s="205" t="s">
        <v>402</v>
      </c>
      <c r="C87" s="200"/>
      <c r="D87" s="125">
        <f>IFERROR(_xlfn.XLOOKUP(B87,'درآمد سود سهام'!$A$9:$A$183,'درآمد سود سهام'!$M$9:$M$183),0)</f>
        <v>0</v>
      </c>
      <c r="E87" s="125"/>
      <c r="F87" s="125">
        <v>-593172167</v>
      </c>
      <c r="G87" s="125"/>
      <c r="H87" s="125">
        <v>101112167</v>
      </c>
      <c r="I87" s="125"/>
      <c r="J87" s="147">
        <f t="shared" si="3"/>
        <v>-492060000</v>
      </c>
      <c r="K87" s="147"/>
      <c r="L87" s="206">
        <f t="shared" si="5"/>
        <v>3.4084669873475767E-4</v>
      </c>
      <c r="M87" s="206"/>
      <c r="N87" s="125">
        <f>IFERROR(_xlfn.XLOOKUP(B87,'درآمد سود سهام'!$A$9:$A$183,'درآمد سود سهام'!$S$9:$S$183),0)</f>
        <v>0</v>
      </c>
      <c r="O87" s="125"/>
      <c r="P87" s="125">
        <v>783791791</v>
      </c>
      <c r="Q87" s="125"/>
      <c r="R87" s="125">
        <v>177842156</v>
      </c>
      <c r="S87" s="125"/>
      <c r="T87" s="147">
        <f t="shared" si="4"/>
        <v>961633947</v>
      </c>
      <c r="U87" s="144"/>
      <c r="V87" s="206">
        <f>T87/درآمدها!$J$5</f>
        <v>3.4337341347157469E-4</v>
      </c>
    </row>
    <row r="88" spans="1:22" s="165" customFormat="1" ht="42.75" customHeight="1">
      <c r="A88" s="166"/>
      <c r="B88" s="205" t="s">
        <v>346</v>
      </c>
      <c r="C88" s="200"/>
      <c r="D88" s="125">
        <f>IFERROR(_xlfn.XLOOKUP(B88,'درآمد سود سهام'!$A$9:$A$183,'درآمد سود سهام'!$M$9:$M$183),0)</f>
        <v>0</v>
      </c>
      <c r="E88" s="125"/>
      <c r="F88" s="125">
        <v>-1992087155</v>
      </c>
      <c r="G88" s="125"/>
      <c r="H88" s="125">
        <v>915670701</v>
      </c>
      <c r="I88" s="125"/>
      <c r="J88" s="147">
        <f t="shared" si="3"/>
        <v>-1076416454</v>
      </c>
      <c r="K88" s="147"/>
      <c r="L88" s="206">
        <f t="shared" si="5"/>
        <v>7.4562653905961497E-4</v>
      </c>
      <c r="M88" s="206"/>
      <c r="N88" s="125">
        <f>IFERROR(_xlfn.XLOOKUP(B88,'درآمد سود سهام'!$A$9:$A$183,'درآمد سود سهام'!$S$9:$S$183),0)</f>
        <v>0</v>
      </c>
      <c r="O88" s="125"/>
      <c r="P88" s="125">
        <v>8803419936</v>
      </c>
      <c r="Q88" s="125"/>
      <c r="R88" s="125">
        <v>2848806715</v>
      </c>
      <c r="S88" s="125"/>
      <c r="T88" s="147">
        <f t="shared" si="4"/>
        <v>11652226651</v>
      </c>
      <c r="U88" s="144"/>
      <c r="V88" s="206">
        <f>T88/درآمدها!$J$5</f>
        <v>4.1606942560424446E-3</v>
      </c>
    </row>
    <row r="89" spans="1:22" s="165" customFormat="1" ht="42.75" customHeight="1">
      <c r="A89" s="166"/>
      <c r="B89" s="205" t="s">
        <v>352</v>
      </c>
      <c r="C89" s="200"/>
      <c r="D89" s="125">
        <f>IFERROR(_xlfn.XLOOKUP(B89,'درآمد سود سهام'!$A$9:$A$183,'درآمد سود سهام'!$M$9:$M$183),0)</f>
        <v>0</v>
      </c>
      <c r="E89" s="125"/>
      <c r="F89" s="125">
        <v>-6570209885</v>
      </c>
      <c r="G89" s="125"/>
      <c r="H89" s="125">
        <v>-2252447724</v>
      </c>
      <c r="I89" s="125"/>
      <c r="J89" s="147">
        <f t="shared" si="3"/>
        <v>-8822657609</v>
      </c>
      <c r="K89" s="147"/>
      <c r="L89" s="206">
        <f t="shared" si="5"/>
        <v>6.1113964152638709E-3</v>
      </c>
      <c r="M89" s="206"/>
      <c r="N89" s="125">
        <f>IFERROR(_xlfn.XLOOKUP(B89,'درآمد سود سهام'!$A$9:$A$183,'درآمد سود سهام'!$S$9:$S$183),0)</f>
        <v>0</v>
      </c>
      <c r="O89" s="125"/>
      <c r="P89" s="125">
        <v>-7474056181</v>
      </c>
      <c r="Q89" s="125"/>
      <c r="R89" s="125">
        <v>-2288149338</v>
      </c>
      <c r="S89" s="125"/>
      <c r="T89" s="147">
        <f t="shared" si="4"/>
        <v>-9762205519</v>
      </c>
      <c r="U89" s="144"/>
      <c r="V89" s="206">
        <f>T89/درآمدها!$J$5</f>
        <v>-3.485818946520692E-3</v>
      </c>
    </row>
    <row r="90" spans="1:22" s="165" customFormat="1" ht="42.75" customHeight="1">
      <c r="A90" s="166"/>
      <c r="B90" s="205" t="s">
        <v>203</v>
      </c>
      <c r="C90" s="200"/>
      <c r="D90" s="125">
        <f>IFERROR(_xlfn.XLOOKUP(B90,'درآمد سود سهام'!$A$9:$A$183,'درآمد سود سهام'!$M$9:$M$183),0)</f>
        <v>0</v>
      </c>
      <c r="E90" s="125"/>
      <c r="F90" s="125">
        <v>-9673755199</v>
      </c>
      <c r="G90" s="125"/>
      <c r="H90" s="125">
        <v>1718744464</v>
      </c>
      <c r="I90" s="125"/>
      <c r="J90" s="147">
        <f t="shared" si="3"/>
        <v>-7955010735</v>
      </c>
      <c r="K90" s="147"/>
      <c r="L90" s="206">
        <f t="shared" si="5"/>
        <v>5.5103831797429339E-3</v>
      </c>
      <c r="M90" s="206"/>
      <c r="N90" s="125">
        <f>IFERROR(_xlfn.XLOOKUP(B90,'درآمد سود سهام'!$A$9:$A$183,'درآمد سود سهام'!$S$9:$S$183),0)</f>
        <v>4082561200</v>
      </c>
      <c r="O90" s="125"/>
      <c r="P90" s="125">
        <v>10065976694</v>
      </c>
      <c r="Q90" s="125"/>
      <c r="R90" s="125">
        <v>4817753953</v>
      </c>
      <c r="S90" s="125"/>
      <c r="T90" s="147">
        <f t="shared" si="4"/>
        <v>18966291847</v>
      </c>
      <c r="U90" s="144"/>
      <c r="V90" s="206">
        <f>T90/درآمدها!$J$5</f>
        <v>6.7723486600275839E-3</v>
      </c>
    </row>
    <row r="91" spans="1:22" s="165" customFormat="1" ht="42.75" customHeight="1">
      <c r="A91" s="166"/>
      <c r="B91" s="205" t="s">
        <v>325</v>
      </c>
      <c r="C91" s="200"/>
      <c r="D91" s="125">
        <f>IFERROR(_xlfn.XLOOKUP(B91,'درآمد سود سهام'!$A$9:$A$183,'درآمد سود سهام'!$M$9:$M$183),0)</f>
        <v>0</v>
      </c>
      <c r="E91" s="125"/>
      <c r="F91" s="125">
        <v>-2993410960</v>
      </c>
      <c r="G91" s="125"/>
      <c r="H91" s="125">
        <v>919915744</v>
      </c>
      <c r="I91" s="125"/>
      <c r="J91" s="147">
        <f t="shared" si="3"/>
        <v>-2073495216</v>
      </c>
      <c r="K91" s="147"/>
      <c r="L91" s="206">
        <f t="shared" si="5"/>
        <v>1.43629638502604E-3</v>
      </c>
      <c r="M91" s="206"/>
      <c r="N91" s="125">
        <f>IFERROR(_xlfn.XLOOKUP(B91,'درآمد سود سهام'!$A$9:$A$183,'درآمد سود سهام'!$S$9:$S$183),0)</f>
        <v>866860622</v>
      </c>
      <c r="O91" s="125"/>
      <c r="P91" s="125">
        <v>7404469144</v>
      </c>
      <c r="Q91" s="125"/>
      <c r="R91" s="125">
        <v>2103500002</v>
      </c>
      <c r="S91" s="125"/>
      <c r="T91" s="147">
        <f t="shared" si="4"/>
        <v>10374829768</v>
      </c>
      <c r="U91" s="144"/>
      <c r="V91" s="206">
        <f>T91/درآمدها!$J$5</f>
        <v>3.7045704581648519E-3</v>
      </c>
    </row>
    <row r="92" spans="1:22" s="165" customFormat="1" ht="52.5" customHeight="1">
      <c r="A92" s="166"/>
      <c r="B92" s="205" t="s">
        <v>319</v>
      </c>
      <c r="C92" s="200"/>
      <c r="D92" s="125">
        <f>IFERROR(_xlfn.XLOOKUP(B92,'درآمد سود سهام'!$A$9:$A$183,'درآمد سود سهام'!$M$9:$M$183),0)</f>
        <v>0</v>
      </c>
      <c r="E92" s="125"/>
      <c r="F92" s="125">
        <v>-5371410814</v>
      </c>
      <c r="G92" s="125"/>
      <c r="H92" s="125">
        <v>-2979998363</v>
      </c>
      <c r="I92" s="125"/>
      <c r="J92" s="147">
        <f t="shared" si="3"/>
        <v>-8351409177</v>
      </c>
      <c r="K92" s="147"/>
      <c r="L92" s="206">
        <f t="shared" si="5"/>
        <v>5.7849657516636371E-3</v>
      </c>
      <c r="M92" s="206"/>
      <c r="N92" s="125">
        <f>IFERROR(_xlfn.XLOOKUP(B92,'درآمد سود سهام'!$A$9:$A$183,'درآمد سود سهام'!$S$9:$S$183),0)</f>
        <v>45931950</v>
      </c>
      <c r="O92" s="125"/>
      <c r="P92" s="125">
        <v>-3826675823</v>
      </c>
      <c r="Q92" s="125"/>
      <c r="R92" s="125">
        <v>-3347702794</v>
      </c>
      <c r="S92" s="125"/>
      <c r="T92" s="147">
        <f t="shared" si="4"/>
        <v>-7128446667</v>
      </c>
      <c r="U92" s="144"/>
      <c r="V92" s="206">
        <f>T92/درآمدها!$J$5</f>
        <v>-2.5453750592249625E-3</v>
      </c>
    </row>
    <row r="93" spans="1:22" s="165" customFormat="1" ht="42.75" customHeight="1">
      <c r="A93" s="166"/>
      <c r="B93" s="24" t="s">
        <v>201</v>
      </c>
      <c r="C93" s="207"/>
      <c r="D93" s="125">
        <f>IFERROR(_xlfn.XLOOKUP(B93,'درآمد سود سهام'!$A$9:$A$183,'درآمد سود سهام'!$M$9:$M$183),0)</f>
        <v>0</v>
      </c>
      <c r="E93" s="125"/>
      <c r="F93" s="125">
        <v>-854939632</v>
      </c>
      <c r="G93" s="125"/>
      <c r="H93" s="125">
        <v>63964896</v>
      </c>
      <c r="I93" s="125"/>
      <c r="J93" s="147">
        <f t="shared" si="3"/>
        <v>-790974736</v>
      </c>
      <c r="K93" s="147"/>
      <c r="L93" s="206">
        <f t="shared" si="5"/>
        <v>5.4790295400600837E-4</v>
      </c>
      <c r="M93" s="206"/>
      <c r="N93" s="125">
        <f>IFERROR(_xlfn.XLOOKUP(B93,'درآمد سود سهام'!$A$9:$A$183,'درآمد سود سهام'!$S$9:$S$183),0)</f>
        <v>471251000</v>
      </c>
      <c r="O93" s="125"/>
      <c r="P93" s="125">
        <v>845800758</v>
      </c>
      <c r="Q93" s="125"/>
      <c r="R93" s="125">
        <v>163495763</v>
      </c>
      <c r="S93" s="125"/>
      <c r="T93" s="147">
        <f t="shared" si="4"/>
        <v>1480547521</v>
      </c>
      <c r="U93" s="208"/>
      <c r="V93" s="206">
        <f>T93/درآمدها!$J$5</f>
        <v>5.286633834824967E-4</v>
      </c>
    </row>
    <row r="94" spans="1:22" s="165" customFormat="1" ht="42.75" customHeight="1">
      <c r="A94" s="166"/>
      <c r="B94" s="205" t="s">
        <v>476</v>
      </c>
      <c r="C94" s="200"/>
      <c r="D94" s="125">
        <f>IFERROR(_xlfn.XLOOKUP(B94,'درآمد سود سهام'!$A$9:$A$183,'درآمد سود سهام'!$M$9:$M$183),0)</f>
        <v>0</v>
      </c>
      <c r="E94" s="125"/>
      <c r="F94" s="125">
        <v>-3521278159</v>
      </c>
      <c r="G94" s="125"/>
      <c r="H94" s="125">
        <v>-519105461</v>
      </c>
      <c r="I94" s="125"/>
      <c r="J94" s="147">
        <f t="shared" si="3"/>
        <v>-4040383620</v>
      </c>
      <c r="K94" s="147"/>
      <c r="L94" s="206">
        <f t="shared" si="5"/>
        <v>2.7987469383794449E-3</v>
      </c>
      <c r="M94" s="206"/>
      <c r="N94" s="125">
        <f>IFERROR(_xlfn.XLOOKUP(B94,'درآمد سود سهام'!$A$9:$A$183,'درآمد سود سهام'!$S$9:$S$183),0)</f>
        <v>0</v>
      </c>
      <c r="O94" s="125"/>
      <c r="P94" s="125">
        <v>-4852659128</v>
      </c>
      <c r="Q94" s="125"/>
      <c r="R94" s="125">
        <v>-534103700</v>
      </c>
      <c r="S94" s="125"/>
      <c r="T94" s="147">
        <f t="shared" si="4"/>
        <v>-5386762828</v>
      </c>
      <c r="U94" s="144"/>
      <c r="V94" s="206">
        <f>T94/درآمدها!$J$5</f>
        <v>-1.9234669757474284E-3</v>
      </c>
    </row>
    <row r="95" spans="1:22" s="165" customFormat="1" ht="42.75" customHeight="1">
      <c r="A95" s="166"/>
      <c r="B95" s="205" t="s">
        <v>285</v>
      </c>
      <c r="C95" s="200"/>
      <c r="D95" s="125">
        <f>IFERROR(_xlfn.XLOOKUP(B95,'درآمد سود سهام'!$A$9:$A$183,'درآمد سود سهام'!$M$9:$M$183),0)</f>
        <v>0</v>
      </c>
      <c r="E95" s="125"/>
      <c r="F95" s="125">
        <v>0</v>
      </c>
      <c r="G95" s="125"/>
      <c r="H95" s="125">
        <v>0</v>
      </c>
      <c r="I95" s="125"/>
      <c r="J95" s="147">
        <f t="shared" si="3"/>
        <v>0</v>
      </c>
      <c r="K95" s="147"/>
      <c r="L95" s="206">
        <f t="shared" si="5"/>
        <v>0</v>
      </c>
      <c r="M95" s="206"/>
      <c r="N95" s="125">
        <f>IFERROR(_xlfn.XLOOKUP(B95,'درآمد سود سهام'!$A$9:$A$183,'درآمد سود سهام'!$S$9:$S$183),0)</f>
        <v>709166700</v>
      </c>
      <c r="O95" s="125"/>
      <c r="P95" s="125">
        <v>0</v>
      </c>
      <c r="Q95" s="125"/>
      <c r="R95" s="125">
        <v>-1632666060</v>
      </c>
      <c r="S95" s="125"/>
      <c r="T95" s="147">
        <f t="shared" si="4"/>
        <v>-923499360</v>
      </c>
      <c r="U95" s="144"/>
      <c r="V95" s="206">
        <f>T95/درآمدها!$J$5</f>
        <v>-3.2975658624706869E-4</v>
      </c>
    </row>
    <row r="96" spans="1:22" s="165" customFormat="1" ht="42.75" customHeight="1">
      <c r="A96" s="166"/>
      <c r="B96" s="24" t="s">
        <v>423</v>
      </c>
      <c r="C96" s="207"/>
      <c r="D96" s="125">
        <f>IFERROR(_xlfn.XLOOKUP(B96,'درآمد سود سهام'!$A$9:$A$183,'درآمد سود سهام'!$M$9:$M$183),0)</f>
        <v>0</v>
      </c>
      <c r="E96" s="125"/>
      <c r="F96" s="125">
        <v>0</v>
      </c>
      <c r="G96" s="125"/>
      <c r="H96" s="125">
        <v>0</v>
      </c>
      <c r="I96" s="125"/>
      <c r="J96" s="147">
        <f t="shared" si="3"/>
        <v>0</v>
      </c>
      <c r="K96" s="147"/>
      <c r="L96" s="206">
        <f t="shared" si="5"/>
        <v>0</v>
      </c>
      <c r="M96" s="206"/>
      <c r="N96" s="125">
        <f>IFERROR(_xlfn.XLOOKUP(B96,'درآمد سود سهام'!$A$9:$A$183,'درآمد سود سهام'!$S$9:$S$183),0)</f>
        <v>0</v>
      </c>
      <c r="O96" s="125"/>
      <c r="P96" s="125">
        <v>0</v>
      </c>
      <c r="Q96" s="125"/>
      <c r="R96" s="125">
        <v>-977422980</v>
      </c>
      <c r="S96" s="125"/>
      <c r="T96" s="147">
        <f t="shared" si="4"/>
        <v>-977422980</v>
      </c>
      <c r="U96" s="208"/>
      <c r="V96" s="206">
        <f>T96/درآمدها!$J$5</f>
        <v>-3.490112491298715E-4</v>
      </c>
    </row>
    <row r="97" spans="1:22" s="165" customFormat="1" ht="42.75" customHeight="1">
      <c r="A97" s="166"/>
      <c r="B97" s="205" t="s">
        <v>500</v>
      </c>
      <c r="C97" s="200"/>
      <c r="D97" s="125">
        <f>IFERROR(_xlfn.XLOOKUP(B97,'درآمد سود سهام'!$A$9:$A$183,'درآمد سود سهام'!$M$9:$M$183),0)</f>
        <v>0</v>
      </c>
      <c r="E97" s="125"/>
      <c r="F97" s="125">
        <v>-692286683</v>
      </c>
      <c r="G97" s="125"/>
      <c r="H97" s="125">
        <v>-95805403</v>
      </c>
      <c r="I97" s="125"/>
      <c r="J97" s="147">
        <f t="shared" si="3"/>
        <v>-788092086</v>
      </c>
      <c r="K97" s="147"/>
      <c r="L97" s="206">
        <f t="shared" si="5"/>
        <v>5.45906161468294E-4</v>
      </c>
      <c r="M97" s="206"/>
      <c r="N97" s="125">
        <f>IFERROR(_xlfn.XLOOKUP(B97,'درآمد سود سهام'!$A$9:$A$183,'درآمد سود سهام'!$S$9:$S$183),0)</f>
        <v>0</v>
      </c>
      <c r="O97" s="125"/>
      <c r="P97" s="125">
        <v>-848327603</v>
      </c>
      <c r="Q97" s="125"/>
      <c r="R97" s="125">
        <v>-106899025</v>
      </c>
      <c r="S97" s="125"/>
      <c r="T97" s="147">
        <f t="shared" si="4"/>
        <v>-955226628</v>
      </c>
      <c r="U97" s="144"/>
      <c r="V97" s="206">
        <f>T97/درآمدها!$J$5</f>
        <v>-3.4108553355313492E-4</v>
      </c>
    </row>
    <row r="98" spans="1:22" s="165" customFormat="1" ht="42.75" customHeight="1">
      <c r="A98" s="166"/>
      <c r="B98" s="205" t="s">
        <v>479</v>
      </c>
      <c r="C98" s="200"/>
      <c r="D98" s="125">
        <f>IFERROR(_xlfn.XLOOKUP(B98,'درآمد سود سهام'!$A$9:$A$183,'درآمد سود سهام'!$M$9:$M$183),0)</f>
        <v>0</v>
      </c>
      <c r="E98" s="125"/>
      <c r="F98" s="125">
        <v>1268991941</v>
      </c>
      <c r="G98" s="125"/>
      <c r="H98" s="125">
        <v>780830964</v>
      </c>
      <c r="I98" s="125"/>
      <c r="J98" s="147">
        <f t="shared" si="3"/>
        <v>2049822905</v>
      </c>
      <c r="K98" s="147"/>
      <c r="L98" s="206">
        <f t="shared" si="5"/>
        <v>-1.4198987321874176E-3</v>
      </c>
      <c r="M98" s="206"/>
      <c r="N98" s="125">
        <f>IFERROR(_xlfn.XLOOKUP(B98,'درآمد سود سهام'!$A$9:$A$183,'درآمد سود سهام'!$S$9:$S$183),0)</f>
        <v>0</v>
      </c>
      <c r="O98" s="125"/>
      <c r="P98" s="125">
        <v>3851190756</v>
      </c>
      <c r="Q98" s="125"/>
      <c r="R98" s="125">
        <v>779519407</v>
      </c>
      <c r="S98" s="125"/>
      <c r="T98" s="147">
        <f t="shared" si="4"/>
        <v>4630710163</v>
      </c>
      <c r="U98" s="144"/>
      <c r="V98" s="206">
        <f>T98/درآمدها!$J$5</f>
        <v>1.653501064960659E-3</v>
      </c>
    </row>
    <row r="99" spans="1:22" s="165" customFormat="1" ht="42.75" customHeight="1">
      <c r="A99" s="166"/>
      <c r="B99" s="205" t="s">
        <v>89</v>
      </c>
      <c r="C99" s="200"/>
      <c r="D99" s="125">
        <f>IFERROR(_xlfn.XLOOKUP(B99,'درآمد سود سهام'!$A$9:$A$183,'درآمد سود سهام'!$M$9:$M$183),0)</f>
        <v>0</v>
      </c>
      <c r="E99" s="125"/>
      <c r="F99" s="125">
        <v>-11885723045</v>
      </c>
      <c r="G99" s="125"/>
      <c r="H99" s="125">
        <v>-823820211</v>
      </c>
      <c r="I99" s="125"/>
      <c r="J99" s="147">
        <f t="shared" si="3"/>
        <v>-12709543256</v>
      </c>
      <c r="K99" s="147"/>
      <c r="L99" s="206">
        <f t="shared" si="5"/>
        <v>8.8038163257208521E-3</v>
      </c>
      <c r="M99" s="206"/>
      <c r="N99" s="125">
        <f>IFERROR(_xlfn.XLOOKUP(B99,'درآمد سود سهام'!$A$9:$A$183,'درآمد سود سهام'!$S$9:$S$183),0)</f>
        <v>456216320</v>
      </c>
      <c r="O99" s="125"/>
      <c r="P99" s="125">
        <v>-7537795198</v>
      </c>
      <c r="Q99" s="125"/>
      <c r="R99" s="125">
        <v>-917454657</v>
      </c>
      <c r="S99" s="125"/>
      <c r="T99" s="147">
        <f t="shared" si="4"/>
        <v>-7999033535</v>
      </c>
      <c r="U99" s="144"/>
      <c r="V99" s="206">
        <f>T99/درآمدها!$J$5</f>
        <v>-2.8562380289872884E-3</v>
      </c>
    </row>
    <row r="100" spans="1:22" s="165" customFormat="1" ht="42.75" customHeight="1">
      <c r="A100" s="166"/>
      <c r="B100" s="205" t="s">
        <v>424</v>
      </c>
      <c r="C100" s="200"/>
      <c r="D100" s="125">
        <f>IFERROR(_xlfn.XLOOKUP(B100,'درآمد سود سهام'!$A$9:$A$183,'درآمد سود سهام'!$M$9:$M$183),0)</f>
        <v>0</v>
      </c>
      <c r="E100" s="125"/>
      <c r="F100" s="125">
        <v>-8741567678</v>
      </c>
      <c r="G100" s="125"/>
      <c r="H100" s="125">
        <v>-454767700</v>
      </c>
      <c r="I100" s="125"/>
      <c r="J100" s="147">
        <f t="shared" si="3"/>
        <v>-9196335378</v>
      </c>
      <c r="K100" s="147"/>
      <c r="L100" s="206">
        <f t="shared" si="5"/>
        <v>6.3702405276774374E-3</v>
      </c>
      <c r="M100" s="206"/>
      <c r="N100" s="125">
        <f>IFERROR(_xlfn.XLOOKUP(B100,'درآمد سود سهام'!$A$9:$A$183,'درآمد سود سهام'!$S$9:$S$183),0)</f>
        <v>70519051</v>
      </c>
      <c r="O100" s="125"/>
      <c r="P100" s="125">
        <v>-7705467329</v>
      </c>
      <c r="Q100" s="125"/>
      <c r="R100" s="125">
        <v>-186679053</v>
      </c>
      <c r="S100" s="125"/>
      <c r="T100" s="147">
        <f t="shared" si="4"/>
        <v>-7821627331</v>
      </c>
      <c r="U100" s="144"/>
      <c r="V100" s="206">
        <f>T100/درآمدها!$J$5</f>
        <v>-2.7928910828561174E-3</v>
      </c>
    </row>
    <row r="101" spans="1:22" s="165" customFormat="1" ht="42.75" customHeight="1">
      <c r="A101" s="166"/>
      <c r="B101" s="205" t="s">
        <v>487</v>
      </c>
      <c r="C101" s="200"/>
      <c r="D101" s="125">
        <f>IFERROR(_xlfn.XLOOKUP(B101,'درآمد سود سهام'!$A$9:$A$183,'درآمد سود سهام'!$M$9:$M$183),0)</f>
        <v>0</v>
      </c>
      <c r="E101" s="125"/>
      <c r="F101" s="125">
        <v>-3958096247</v>
      </c>
      <c r="G101" s="125"/>
      <c r="H101" s="125">
        <v>-74670502</v>
      </c>
      <c r="I101" s="125"/>
      <c r="J101" s="147">
        <f t="shared" si="3"/>
        <v>-4032766749</v>
      </c>
      <c r="K101" s="147"/>
      <c r="L101" s="206">
        <f t="shared" si="5"/>
        <v>2.7934707823516463E-3</v>
      </c>
      <c r="M101" s="206"/>
      <c r="N101" s="125">
        <f>IFERROR(_xlfn.XLOOKUP(B101,'درآمد سود سهام'!$A$9:$A$183,'درآمد سود سهام'!$S$9:$S$183),0)</f>
        <v>0</v>
      </c>
      <c r="O101" s="125"/>
      <c r="P101" s="125">
        <v>-4227603941</v>
      </c>
      <c r="Q101" s="125"/>
      <c r="R101" s="125">
        <v>-74670502</v>
      </c>
      <c r="S101" s="125"/>
      <c r="T101" s="147">
        <f t="shared" si="4"/>
        <v>-4302274443</v>
      </c>
      <c r="U101" s="144"/>
      <c r="V101" s="206">
        <f>T101/درآمدها!$J$5</f>
        <v>-1.5362255729356315E-3</v>
      </c>
    </row>
    <row r="102" spans="1:22" s="165" customFormat="1" ht="42.75" customHeight="1">
      <c r="A102" s="166"/>
      <c r="B102" s="205" t="s">
        <v>338</v>
      </c>
      <c r="C102" s="200"/>
      <c r="D102" s="125">
        <f>IFERROR(_xlfn.XLOOKUP(B102,'درآمد سود سهام'!$A$9:$A$183,'درآمد سود سهام'!$M$9:$M$183),0)</f>
        <v>0</v>
      </c>
      <c r="E102" s="125"/>
      <c r="F102" s="125">
        <v>-2022498680</v>
      </c>
      <c r="G102" s="125"/>
      <c r="H102" s="125">
        <v>362516548</v>
      </c>
      <c r="I102" s="125"/>
      <c r="J102" s="147">
        <f t="shared" si="3"/>
        <v>-1659982132</v>
      </c>
      <c r="K102" s="147"/>
      <c r="L102" s="206">
        <f t="shared" si="5"/>
        <v>1.1498586140935754E-3</v>
      </c>
      <c r="M102" s="206"/>
      <c r="N102" s="125">
        <f>IFERROR(_xlfn.XLOOKUP(B102,'درآمد سود سهام'!$A$9:$A$183,'درآمد سود سهام'!$S$9:$S$183),0)</f>
        <v>1323216400</v>
      </c>
      <c r="O102" s="125"/>
      <c r="P102" s="125">
        <v>2204242643</v>
      </c>
      <c r="Q102" s="125"/>
      <c r="R102" s="125">
        <v>453104646</v>
      </c>
      <c r="S102" s="125"/>
      <c r="T102" s="147">
        <f t="shared" si="4"/>
        <v>3980563689</v>
      </c>
      <c r="U102" s="144"/>
      <c r="V102" s="206">
        <f>T102/درآمدها!$J$5</f>
        <v>1.4213513839616287E-3</v>
      </c>
    </row>
    <row r="103" spans="1:22" s="165" customFormat="1" ht="42.75" customHeight="1">
      <c r="A103" s="166"/>
      <c r="B103" s="205" t="s">
        <v>232</v>
      </c>
      <c r="C103" s="200"/>
      <c r="D103" s="125">
        <f>IFERROR(_xlfn.XLOOKUP(B103,'درآمد سود سهام'!$A$9:$A$183,'درآمد سود سهام'!$M$9:$M$183),0)</f>
        <v>0</v>
      </c>
      <c r="E103" s="125"/>
      <c r="F103" s="125">
        <v>-4616019292</v>
      </c>
      <c r="G103" s="125"/>
      <c r="H103" s="125">
        <v>8649473422</v>
      </c>
      <c r="I103" s="125"/>
      <c r="J103" s="147">
        <f t="shared" si="3"/>
        <v>4033454130</v>
      </c>
      <c r="K103" s="147"/>
      <c r="L103" s="206">
        <f t="shared" si="5"/>
        <v>-2.7939469266117425E-3</v>
      </c>
      <c r="M103" s="206"/>
      <c r="N103" s="125">
        <f>IFERROR(_xlfn.XLOOKUP(B103,'درآمد سود سهام'!$A$9:$A$183,'درآمد سود سهام'!$S$9:$S$183),0)</f>
        <v>75546800</v>
      </c>
      <c r="O103" s="125"/>
      <c r="P103" s="125">
        <v>2097855004</v>
      </c>
      <c r="Q103" s="125"/>
      <c r="R103" s="125">
        <v>18327395023</v>
      </c>
      <c r="S103" s="125"/>
      <c r="T103" s="147">
        <f t="shared" si="4"/>
        <v>20500796827</v>
      </c>
      <c r="U103" s="144"/>
      <c r="V103" s="206">
        <f>T103/درآمدها!$J$5</f>
        <v>7.3202787893824391E-3</v>
      </c>
    </row>
    <row r="104" spans="1:22" s="165" customFormat="1" ht="42.75" customHeight="1">
      <c r="A104" s="166"/>
      <c r="B104" s="205" t="s">
        <v>491</v>
      </c>
      <c r="C104" s="200"/>
      <c r="D104" s="125">
        <f>IFERROR(_xlfn.XLOOKUP(B104,'درآمد سود سهام'!$A$9:$A$183,'درآمد سود سهام'!$M$9:$M$183),0)</f>
        <v>0</v>
      </c>
      <c r="E104" s="125"/>
      <c r="F104" s="125">
        <v>-3968438236</v>
      </c>
      <c r="G104" s="125"/>
      <c r="H104" s="125">
        <v>-288907969</v>
      </c>
      <c r="I104" s="125"/>
      <c r="J104" s="147">
        <f t="shared" si="3"/>
        <v>-4257346205</v>
      </c>
      <c r="K104" s="147"/>
      <c r="L104" s="206">
        <f t="shared" si="5"/>
        <v>2.9490354821468901E-3</v>
      </c>
      <c r="M104" s="206"/>
      <c r="N104" s="125">
        <f>IFERROR(_xlfn.XLOOKUP(B104,'درآمد سود سهام'!$A$9:$A$183,'درآمد سود سهام'!$S$9:$S$183),0)</f>
        <v>0</v>
      </c>
      <c r="O104" s="125"/>
      <c r="P104" s="125">
        <v>-2626274129</v>
      </c>
      <c r="Q104" s="125"/>
      <c r="R104" s="125">
        <v>-288907969</v>
      </c>
      <c r="S104" s="125"/>
      <c r="T104" s="147">
        <f t="shared" si="4"/>
        <v>-2915182098</v>
      </c>
      <c r="U104" s="144"/>
      <c r="V104" s="206">
        <f>T104/درآمدها!$J$5</f>
        <v>-1.040932499319813E-3</v>
      </c>
    </row>
    <row r="105" spans="1:22" s="165" customFormat="1" ht="42.75" customHeight="1">
      <c r="A105" s="166"/>
      <c r="B105" s="205" t="s">
        <v>318</v>
      </c>
      <c r="C105" s="200"/>
      <c r="D105" s="125">
        <f>IFERROR(_xlfn.XLOOKUP(B105,'درآمد سود سهام'!$A$9:$A$183,'درآمد سود سهام'!$M$9:$M$183),0)</f>
        <v>0</v>
      </c>
      <c r="E105" s="125"/>
      <c r="F105" s="125">
        <v>-4409813108</v>
      </c>
      <c r="G105" s="125"/>
      <c r="H105" s="125">
        <v>0</v>
      </c>
      <c r="I105" s="125"/>
      <c r="J105" s="147">
        <f t="shared" si="3"/>
        <v>-4409813108</v>
      </c>
      <c r="K105" s="147"/>
      <c r="L105" s="206">
        <f t="shared" si="5"/>
        <v>3.0546482947182486E-3</v>
      </c>
      <c r="M105" s="206"/>
      <c r="N105" s="125">
        <f>IFERROR(_xlfn.XLOOKUP(B105,'درآمد سود سهام'!$A$9:$A$183,'درآمد سود سهام'!$S$9:$S$183),0)</f>
        <v>292033350</v>
      </c>
      <c r="O105" s="125"/>
      <c r="P105" s="125">
        <v>-9311507504</v>
      </c>
      <c r="Q105" s="125"/>
      <c r="R105" s="125">
        <v>-1156614251</v>
      </c>
      <c r="S105" s="125"/>
      <c r="T105" s="147">
        <f t="shared" si="4"/>
        <v>-10176088405</v>
      </c>
      <c r="U105" s="144"/>
      <c r="V105" s="206">
        <f>T105/درآمدها!$J$5</f>
        <v>-3.6336053051311029E-3</v>
      </c>
    </row>
    <row r="106" spans="1:22" s="165" customFormat="1" ht="42.75" customHeight="1">
      <c r="A106" s="166"/>
      <c r="B106" s="205" t="s">
        <v>179</v>
      </c>
      <c r="C106" s="200"/>
      <c r="D106" s="125">
        <f>IFERROR(_xlfn.XLOOKUP(B106,'درآمد سود سهام'!$A$9:$A$183,'درآمد سود سهام'!$M$9:$M$183),0)</f>
        <v>0</v>
      </c>
      <c r="E106" s="125"/>
      <c r="F106" s="125">
        <v>7969975914</v>
      </c>
      <c r="G106" s="125"/>
      <c r="H106" s="125">
        <v>109832617</v>
      </c>
      <c r="I106" s="125"/>
      <c r="J106" s="147">
        <f t="shared" si="3"/>
        <v>8079808531</v>
      </c>
      <c r="K106" s="147"/>
      <c r="L106" s="206">
        <f t="shared" si="5"/>
        <v>-5.5968297853925984E-3</v>
      </c>
      <c r="M106" s="206"/>
      <c r="N106" s="125">
        <f>IFERROR(_xlfn.XLOOKUP(B106,'درآمد سود سهام'!$A$9:$A$183,'درآمد سود سهام'!$S$9:$S$183),0)</f>
        <v>0</v>
      </c>
      <c r="O106" s="125"/>
      <c r="P106" s="125">
        <v>18068770370</v>
      </c>
      <c r="Q106" s="125"/>
      <c r="R106" s="125">
        <v>2706862383</v>
      </c>
      <c r="S106" s="125"/>
      <c r="T106" s="147">
        <f t="shared" si="4"/>
        <v>20775632753</v>
      </c>
      <c r="U106" s="144"/>
      <c r="V106" s="206">
        <f>T106/درآمدها!$J$5</f>
        <v>7.4184152480106427E-3</v>
      </c>
    </row>
    <row r="107" spans="1:22" s="165" customFormat="1" ht="42.75" customHeight="1">
      <c r="A107" s="166"/>
      <c r="B107" s="205" t="s">
        <v>268</v>
      </c>
      <c r="C107" s="200"/>
      <c r="D107" s="125">
        <f>IFERROR(_xlfn.XLOOKUP(B107,'درآمد سود سهام'!$A$9:$A$183,'درآمد سود سهام'!$M$9:$M$183),0)</f>
        <v>945769409</v>
      </c>
      <c r="E107" s="125"/>
      <c r="F107" s="125">
        <v>-10248692567</v>
      </c>
      <c r="G107" s="125"/>
      <c r="H107" s="125">
        <v>-216958296</v>
      </c>
      <c r="I107" s="125"/>
      <c r="J107" s="147">
        <f t="shared" si="3"/>
        <v>-9519881454</v>
      </c>
      <c r="K107" s="147"/>
      <c r="L107" s="206">
        <f t="shared" si="5"/>
        <v>6.5943587488154791E-3</v>
      </c>
      <c r="M107" s="206"/>
      <c r="N107" s="125">
        <f>IFERROR(_xlfn.XLOOKUP(B107,'درآمد سود سهام'!$A$9:$A$183,'درآمد سود سهام'!$S$9:$S$183),0)</f>
        <v>945769409</v>
      </c>
      <c r="O107" s="125"/>
      <c r="P107" s="125">
        <v>-9610581667</v>
      </c>
      <c r="Q107" s="125"/>
      <c r="R107" s="125">
        <v>-1416758490</v>
      </c>
      <c r="S107" s="125"/>
      <c r="T107" s="147">
        <f t="shared" si="4"/>
        <v>-10081570748</v>
      </c>
      <c r="U107" s="144"/>
      <c r="V107" s="206">
        <f>T107/درآمدها!$J$5</f>
        <v>-3.5998556121021965E-3</v>
      </c>
    </row>
    <row r="108" spans="1:22" s="165" customFormat="1" ht="42.75" customHeight="1">
      <c r="A108" s="166"/>
      <c r="B108" s="205" t="s">
        <v>455</v>
      </c>
      <c r="C108" s="200"/>
      <c r="D108" s="125">
        <f>IFERROR(_xlfn.XLOOKUP(B108,'درآمد سود سهام'!$A$9:$A$183,'درآمد سود سهام'!$M$9:$M$183),0)</f>
        <v>0</v>
      </c>
      <c r="E108" s="125"/>
      <c r="F108" s="125">
        <v>-11645481930</v>
      </c>
      <c r="G108" s="125"/>
      <c r="H108" s="125">
        <v>-233925764</v>
      </c>
      <c r="I108" s="125"/>
      <c r="J108" s="147">
        <f t="shared" si="3"/>
        <v>-11879407694</v>
      </c>
      <c r="K108" s="147"/>
      <c r="L108" s="206">
        <f t="shared" si="5"/>
        <v>8.2287869272531407E-3</v>
      </c>
      <c r="M108" s="206"/>
      <c r="N108" s="125">
        <f>IFERROR(_xlfn.XLOOKUP(B108,'درآمد سود سهام'!$A$9:$A$183,'درآمد سود سهام'!$S$9:$S$183),0)</f>
        <v>0</v>
      </c>
      <c r="O108" s="125"/>
      <c r="P108" s="125">
        <v>-20174883632</v>
      </c>
      <c r="Q108" s="125"/>
      <c r="R108" s="125">
        <v>-186445490</v>
      </c>
      <c r="S108" s="125"/>
      <c r="T108" s="147">
        <f t="shared" si="4"/>
        <v>-20361329122</v>
      </c>
      <c r="U108" s="144"/>
      <c r="V108" s="206">
        <f>T108/درآمدها!$J$5</f>
        <v>-7.2704786527667377E-3</v>
      </c>
    </row>
    <row r="109" spans="1:22" s="165" customFormat="1" ht="42.6" customHeight="1">
      <c r="A109" s="166"/>
      <c r="B109" s="205" t="s">
        <v>342</v>
      </c>
      <c r="C109" s="200"/>
      <c r="D109" s="125">
        <f>IFERROR(_xlfn.XLOOKUP(B109,'درآمد سود سهام'!$A$9:$A$183,'درآمد سود سهام'!$M$9:$M$183),0)</f>
        <v>0</v>
      </c>
      <c r="E109" s="125"/>
      <c r="F109" s="125">
        <v>-14950885327</v>
      </c>
      <c r="G109" s="125"/>
      <c r="H109" s="125">
        <v>-318745776</v>
      </c>
      <c r="I109" s="125"/>
      <c r="J109" s="147">
        <f t="shared" si="3"/>
        <v>-15269631103</v>
      </c>
      <c r="K109" s="147"/>
      <c r="L109" s="206">
        <f t="shared" si="5"/>
        <v>1.057717219923409E-2</v>
      </c>
      <c r="M109" s="206"/>
      <c r="N109" s="125">
        <f>IFERROR(_xlfn.XLOOKUP(B109,'درآمد سود سهام'!$A$9:$A$183,'درآمد سود سهام'!$S$9:$S$183),0)</f>
        <v>2535684480</v>
      </c>
      <c r="O109" s="125"/>
      <c r="P109" s="125">
        <v>-11501737465</v>
      </c>
      <c r="Q109" s="125"/>
      <c r="R109" s="125">
        <v>-456928408</v>
      </c>
      <c r="S109" s="125"/>
      <c r="T109" s="147">
        <f t="shared" si="4"/>
        <v>-9422981393</v>
      </c>
      <c r="U109" s="144"/>
      <c r="V109" s="206">
        <f>T109/درآمدها!$J$5</f>
        <v>-3.3646912071767197E-3</v>
      </c>
    </row>
    <row r="110" spans="1:22" s="165" customFormat="1" ht="42.75" customHeight="1">
      <c r="A110" s="166"/>
      <c r="B110" s="205" t="s">
        <v>222</v>
      </c>
      <c r="C110" s="200"/>
      <c r="D110" s="125">
        <f>IFERROR(_xlfn.XLOOKUP(B110,'درآمد سود سهام'!$A$9:$A$183,'درآمد سود سهام'!$M$9:$M$183),0)</f>
        <v>1341542564</v>
      </c>
      <c r="E110" s="125"/>
      <c r="F110" s="125">
        <v>-3971742484</v>
      </c>
      <c r="G110" s="125"/>
      <c r="H110" s="125">
        <v>-86194629</v>
      </c>
      <c r="I110" s="125"/>
      <c r="J110" s="147">
        <f t="shared" si="3"/>
        <v>-2716394549</v>
      </c>
      <c r="K110" s="147"/>
      <c r="L110" s="206">
        <f t="shared" si="5"/>
        <v>1.8816284893869465E-3</v>
      </c>
      <c r="M110" s="206"/>
      <c r="N110" s="125">
        <f>IFERROR(_xlfn.XLOOKUP(B110,'درآمد سود سهام'!$A$9:$A$183,'درآمد سود سهام'!$S$9:$S$183),0)</f>
        <v>1341542564</v>
      </c>
      <c r="O110" s="125"/>
      <c r="P110" s="125">
        <v>-5700798294</v>
      </c>
      <c r="Q110" s="125"/>
      <c r="R110" s="125">
        <v>-969976773</v>
      </c>
      <c r="S110" s="125"/>
      <c r="T110" s="147">
        <f t="shared" si="4"/>
        <v>-5329232503</v>
      </c>
      <c r="U110" s="144"/>
      <c r="V110" s="206">
        <f>T110/درآمدها!$J$5</f>
        <v>-1.9029244562835444E-3</v>
      </c>
    </row>
    <row r="111" spans="1:22" s="165" customFormat="1" ht="42.6" customHeight="1">
      <c r="A111" s="166"/>
      <c r="B111" s="205" t="s">
        <v>443</v>
      </c>
      <c r="C111" s="200"/>
      <c r="D111" s="125">
        <f>IFERROR(_xlfn.XLOOKUP(B111,'درآمد سود سهام'!$A$9:$A$183,'درآمد سود سهام'!$M$9:$M$183),0)</f>
        <v>0</v>
      </c>
      <c r="E111" s="125"/>
      <c r="F111" s="125">
        <v>746145682</v>
      </c>
      <c r="G111" s="125"/>
      <c r="H111" s="125">
        <v>11057324495</v>
      </c>
      <c r="I111" s="125"/>
      <c r="J111" s="147">
        <f t="shared" si="3"/>
        <v>11803470177</v>
      </c>
      <c r="K111" s="147"/>
      <c r="L111" s="206">
        <f t="shared" si="5"/>
        <v>-8.1761855128330198E-3</v>
      </c>
      <c r="M111" s="206"/>
      <c r="N111" s="125">
        <f>IFERROR(_xlfn.XLOOKUP(B111,'درآمد سود سهام'!$A$9:$A$183,'درآمد سود سهام'!$S$9:$S$183),0)</f>
        <v>8129716660</v>
      </c>
      <c r="O111" s="125"/>
      <c r="P111" s="125">
        <v>15119907965</v>
      </c>
      <c r="Q111" s="125"/>
      <c r="R111" s="125">
        <v>9098842094</v>
      </c>
      <c r="S111" s="125"/>
      <c r="T111" s="147">
        <f t="shared" si="4"/>
        <v>32348466719</v>
      </c>
      <c r="U111" s="144"/>
      <c r="V111" s="206">
        <f>T111/درآمدها!$J$5</f>
        <v>1.1550760528501455E-2</v>
      </c>
    </row>
    <row r="112" spans="1:22" s="165" customFormat="1" ht="42.75" customHeight="1">
      <c r="A112" s="166"/>
      <c r="B112" s="205" t="s">
        <v>286</v>
      </c>
      <c r="C112" s="200"/>
      <c r="D112" s="125">
        <f>IFERROR(_xlfn.XLOOKUP(B112,'درآمد سود سهام'!$A$9:$A$183,'درآمد سود سهام'!$M$9:$M$183),0)</f>
        <v>0</v>
      </c>
      <c r="E112" s="125"/>
      <c r="F112" s="125">
        <v>-6562699398</v>
      </c>
      <c r="G112" s="125"/>
      <c r="H112" s="125">
        <v>-81038913</v>
      </c>
      <c r="I112" s="125"/>
      <c r="J112" s="147">
        <f t="shared" si="3"/>
        <v>-6643738311</v>
      </c>
      <c r="K112" s="147"/>
      <c r="L112" s="206">
        <f t="shared" si="5"/>
        <v>4.6020734677925147E-3</v>
      </c>
      <c r="M112" s="206"/>
      <c r="N112" s="125">
        <f>IFERROR(_xlfn.XLOOKUP(B112,'درآمد سود سهام'!$A$9:$A$183,'درآمد سود سهام'!$S$9:$S$183),0)</f>
        <v>335472000</v>
      </c>
      <c r="O112" s="125"/>
      <c r="P112" s="125">
        <v>-4542396751</v>
      </c>
      <c r="Q112" s="125"/>
      <c r="R112" s="125">
        <v>-712515765</v>
      </c>
      <c r="S112" s="125"/>
      <c r="T112" s="147">
        <f t="shared" si="4"/>
        <v>-4919440516</v>
      </c>
      <c r="U112" s="144"/>
      <c r="V112" s="206">
        <f>T112/درآمدها!$J$5</f>
        <v>-1.7565988468055658E-3</v>
      </c>
    </row>
    <row r="113" spans="1:22" s="165" customFormat="1" ht="42.75" customHeight="1">
      <c r="A113" s="166"/>
      <c r="B113" s="205" t="s">
        <v>161</v>
      </c>
      <c r="C113" s="200"/>
      <c r="D113" s="125">
        <f>IFERROR(_xlfn.XLOOKUP(B113,'درآمد سود سهام'!$A$9:$A$183,'درآمد سود سهام'!$M$9:$M$183),0)</f>
        <v>0</v>
      </c>
      <c r="E113" s="125"/>
      <c r="F113" s="125">
        <v>-5860296976</v>
      </c>
      <c r="G113" s="125"/>
      <c r="H113" s="125">
        <v>75059603</v>
      </c>
      <c r="I113" s="125"/>
      <c r="J113" s="147">
        <f t="shared" si="3"/>
        <v>-5785237373</v>
      </c>
      <c r="K113" s="147"/>
      <c r="L113" s="206">
        <f t="shared" si="5"/>
        <v>4.0073955614843551E-3</v>
      </c>
      <c r="M113" s="206"/>
      <c r="N113" s="125">
        <f>IFERROR(_xlfn.XLOOKUP(B113,'درآمد سود سهام'!$A$9:$A$183,'درآمد سود سهام'!$S$9:$S$183),0)</f>
        <v>0</v>
      </c>
      <c r="O113" s="125"/>
      <c r="P113" s="125">
        <v>-1971742745</v>
      </c>
      <c r="Q113" s="125"/>
      <c r="R113" s="125">
        <v>-980921191</v>
      </c>
      <c r="S113" s="125"/>
      <c r="T113" s="147">
        <f t="shared" si="4"/>
        <v>-2952663936</v>
      </c>
      <c r="U113" s="144"/>
      <c r="V113" s="206">
        <f>T113/درآمدها!$J$5</f>
        <v>-1.0543162475718374E-3</v>
      </c>
    </row>
    <row r="114" spans="1:22" s="165" customFormat="1" ht="42.75" customHeight="1">
      <c r="A114" s="166"/>
      <c r="B114" s="205" t="s">
        <v>445</v>
      </c>
      <c r="C114" s="200"/>
      <c r="D114" s="125">
        <f>IFERROR(_xlfn.XLOOKUP(B114,'درآمد سود سهام'!$A$9:$A$183,'درآمد سود سهام'!$M$9:$M$183),0)</f>
        <v>7660732005</v>
      </c>
      <c r="E114" s="125"/>
      <c r="F114" s="125">
        <v>-11099559004</v>
      </c>
      <c r="G114" s="125"/>
      <c r="H114" s="125">
        <v>9023294988</v>
      </c>
      <c r="I114" s="125"/>
      <c r="J114" s="147">
        <f t="shared" si="3"/>
        <v>5584467989</v>
      </c>
      <c r="K114" s="147"/>
      <c r="L114" s="206">
        <f t="shared" si="5"/>
        <v>-3.8683239406588242E-3</v>
      </c>
      <c r="M114" s="206"/>
      <c r="N114" s="125">
        <f>IFERROR(_xlfn.XLOOKUP(B114,'درآمد سود سهام'!$A$9:$A$183,'درآمد سود سهام'!$S$9:$S$183),0)</f>
        <v>7660732005</v>
      </c>
      <c r="O114" s="125"/>
      <c r="P114" s="125">
        <v>7077480928</v>
      </c>
      <c r="Q114" s="125"/>
      <c r="R114" s="125">
        <v>9114396284</v>
      </c>
      <c r="S114" s="125"/>
      <c r="T114" s="147">
        <f t="shared" si="4"/>
        <v>23852609217</v>
      </c>
      <c r="U114" s="144"/>
      <c r="V114" s="206">
        <f>T114/درآمدها!$J$5</f>
        <v>8.5171201293342373E-3</v>
      </c>
    </row>
    <row r="115" spans="1:22" s="165" customFormat="1" ht="42.75" customHeight="1">
      <c r="A115" s="166"/>
      <c r="B115" s="205" t="s">
        <v>197</v>
      </c>
      <c r="C115" s="200"/>
      <c r="D115" s="125">
        <f>IFERROR(_xlfn.XLOOKUP(B115,'درآمد سود سهام'!$A$9:$A$183,'درآمد سود سهام'!$M$9:$M$183),0)</f>
        <v>0</v>
      </c>
      <c r="E115" s="125"/>
      <c r="F115" s="125">
        <v>-11957403804</v>
      </c>
      <c r="G115" s="125"/>
      <c r="H115" s="125">
        <v>-96527673</v>
      </c>
      <c r="I115" s="125"/>
      <c r="J115" s="147">
        <f t="shared" si="3"/>
        <v>-12053931477</v>
      </c>
      <c r="K115" s="147"/>
      <c r="L115" s="206">
        <f t="shared" si="5"/>
        <v>8.3496783943227074E-3</v>
      </c>
      <c r="M115" s="206"/>
      <c r="N115" s="125">
        <f>IFERROR(_xlfn.XLOOKUP(B115,'درآمد سود سهام'!$A$9:$A$183,'درآمد سود سهام'!$S$9:$S$183),0)</f>
        <v>2021122080</v>
      </c>
      <c r="O115" s="125"/>
      <c r="P115" s="125">
        <v>-3920107250</v>
      </c>
      <c r="Q115" s="125"/>
      <c r="R115" s="125">
        <v>-534943868</v>
      </c>
      <c r="S115" s="125"/>
      <c r="T115" s="147">
        <f t="shared" si="4"/>
        <v>-2433929038</v>
      </c>
      <c r="U115" s="144"/>
      <c r="V115" s="206">
        <f>T115/درآمدها!$J$5</f>
        <v>-8.6909007791677513E-4</v>
      </c>
    </row>
    <row r="116" spans="1:22" s="165" customFormat="1" ht="42.6" customHeight="1">
      <c r="A116" s="166"/>
      <c r="B116" s="205" t="s">
        <v>449</v>
      </c>
      <c r="C116" s="200"/>
      <c r="D116" s="125">
        <f>IFERROR(_xlfn.XLOOKUP(B116,'درآمد سود سهام'!$A$9:$A$183,'درآمد سود سهام'!$M$9:$M$183),0)</f>
        <v>0</v>
      </c>
      <c r="E116" s="125"/>
      <c r="F116" s="125">
        <v>-12922285193</v>
      </c>
      <c r="G116" s="125"/>
      <c r="H116" s="125">
        <v>49810274</v>
      </c>
      <c r="I116" s="125"/>
      <c r="J116" s="147">
        <f t="shared" si="3"/>
        <v>-12872474919</v>
      </c>
      <c r="K116" s="147"/>
      <c r="L116" s="206">
        <f t="shared" si="5"/>
        <v>8.9166780081435543E-3</v>
      </c>
      <c r="M116" s="206"/>
      <c r="N116" s="125">
        <f>IFERROR(_xlfn.XLOOKUP(B116,'درآمد سود سهام'!$A$9:$A$183,'درآمد سود سهام'!$S$9:$S$183),0)</f>
        <v>0</v>
      </c>
      <c r="O116" s="125"/>
      <c r="P116" s="125">
        <v>746209259</v>
      </c>
      <c r="Q116" s="125"/>
      <c r="R116" s="125">
        <v>49810274</v>
      </c>
      <c r="S116" s="125"/>
      <c r="T116" s="147">
        <f t="shared" si="4"/>
        <v>796019533</v>
      </c>
      <c r="U116" s="144"/>
      <c r="V116" s="206">
        <f>T116/درآمدها!$J$5</f>
        <v>2.8423699588494124E-4</v>
      </c>
    </row>
    <row r="117" spans="1:22" s="165" customFormat="1" ht="42.75" customHeight="1">
      <c r="A117" s="166"/>
      <c r="B117" s="205" t="s">
        <v>91</v>
      </c>
      <c r="C117" s="200"/>
      <c r="D117" s="125">
        <f>IFERROR(_xlfn.XLOOKUP(B117,'درآمد سود سهام'!$A$9:$A$183,'درآمد سود سهام'!$M$9:$M$183),0)</f>
        <v>0</v>
      </c>
      <c r="E117" s="125"/>
      <c r="F117" s="125">
        <v>-2291998501</v>
      </c>
      <c r="G117" s="125"/>
      <c r="H117" s="125">
        <v>10679665510</v>
      </c>
      <c r="I117" s="125"/>
      <c r="J117" s="147">
        <f t="shared" si="3"/>
        <v>8387667009</v>
      </c>
      <c r="K117" s="147"/>
      <c r="L117" s="206">
        <f t="shared" si="5"/>
        <v>-5.8100813114337459E-3</v>
      </c>
      <c r="M117" s="206"/>
      <c r="N117" s="125">
        <f>IFERROR(_xlfn.XLOOKUP(B117,'درآمد سود سهام'!$A$9:$A$183,'درآمد سود سهام'!$S$9:$S$183),0)</f>
        <v>0</v>
      </c>
      <c r="O117" s="125"/>
      <c r="P117" s="125">
        <v>36603049186</v>
      </c>
      <c r="Q117" s="125"/>
      <c r="R117" s="125">
        <v>15254103491</v>
      </c>
      <c r="S117" s="125"/>
      <c r="T117" s="147">
        <f t="shared" si="4"/>
        <v>51857152677</v>
      </c>
      <c r="U117" s="144"/>
      <c r="V117" s="206">
        <f>T117/درآمدها!$J$5</f>
        <v>1.8516783421767137E-2</v>
      </c>
    </row>
    <row r="118" spans="1:22" s="165" customFormat="1" ht="42.75" customHeight="1">
      <c r="A118" s="166"/>
      <c r="B118" s="205" t="s">
        <v>439</v>
      </c>
      <c r="C118" s="200"/>
      <c r="D118" s="125">
        <f>IFERROR(_xlfn.XLOOKUP(B118,'درآمد سود سهام'!$A$9:$A$183,'درآمد سود سهام'!$M$9:$M$183),0)</f>
        <v>0</v>
      </c>
      <c r="E118" s="125"/>
      <c r="F118" s="125">
        <v>-3782770033</v>
      </c>
      <c r="G118" s="125"/>
      <c r="H118" s="125">
        <v>811955589</v>
      </c>
      <c r="I118" s="125"/>
      <c r="J118" s="147">
        <f t="shared" si="3"/>
        <v>-2970814444</v>
      </c>
      <c r="K118" s="147"/>
      <c r="L118" s="206">
        <f t="shared" si="5"/>
        <v>2.0578634633803489E-3</v>
      </c>
      <c r="M118" s="206"/>
      <c r="N118" s="125">
        <f>IFERROR(_xlfn.XLOOKUP(B118,'درآمد سود سهام'!$A$9:$A$183,'درآمد سود سهام'!$S$9:$S$183),0)</f>
        <v>0</v>
      </c>
      <c r="O118" s="125"/>
      <c r="P118" s="125">
        <v>7230448375</v>
      </c>
      <c r="Q118" s="125"/>
      <c r="R118" s="125">
        <v>881872429</v>
      </c>
      <c r="S118" s="125"/>
      <c r="T118" s="147">
        <f t="shared" si="4"/>
        <v>8112320804</v>
      </c>
      <c r="U118" s="144"/>
      <c r="V118" s="206">
        <f>T118/درآمدها!$J$5</f>
        <v>2.8966898416346661E-3</v>
      </c>
    </row>
    <row r="119" spans="1:22" s="165" customFormat="1" ht="42.75" customHeight="1">
      <c r="A119" s="166"/>
      <c r="B119" s="205" t="s">
        <v>94</v>
      </c>
      <c r="C119" s="200"/>
      <c r="D119" s="125">
        <f>IFERROR(_xlfn.XLOOKUP(B119,'درآمد سود سهام'!$A$9:$A$183,'درآمد سود سهام'!$M$9:$M$183),0)</f>
        <v>0</v>
      </c>
      <c r="E119" s="125"/>
      <c r="F119" s="125">
        <v>-15018493018</v>
      </c>
      <c r="G119" s="125"/>
      <c r="H119" s="125">
        <v>923900950</v>
      </c>
      <c r="I119" s="125"/>
      <c r="J119" s="147">
        <f t="shared" si="3"/>
        <v>-14094592068</v>
      </c>
      <c r="K119" s="147"/>
      <c r="L119" s="206">
        <f t="shared" si="5"/>
        <v>9.7632304523653634E-3</v>
      </c>
      <c r="M119" s="206"/>
      <c r="N119" s="125">
        <f>IFERROR(_xlfn.XLOOKUP(B119,'درآمد سود سهام'!$A$9:$A$183,'درآمد سود سهام'!$S$9:$S$183),0)</f>
        <v>4067017271</v>
      </c>
      <c r="O119" s="125"/>
      <c r="P119" s="125">
        <v>9996549072</v>
      </c>
      <c r="Q119" s="125"/>
      <c r="R119" s="125">
        <v>-522975009</v>
      </c>
      <c r="S119" s="125"/>
      <c r="T119" s="147">
        <f t="shared" si="4"/>
        <v>13540591334</v>
      </c>
      <c r="U119" s="144"/>
      <c r="V119" s="206">
        <f>T119/درآمدها!$J$5</f>
        <v>4.8349780925310898E-3</v>
      </c>
    </row>
    <row r="120" spans="1:22" s="165" customFormat="1" ht="42.75" customHeight="1">
      <c r="A120" s="166"/>
      <c r="B120" s="205" t="s">
        <v>344</v>
      </c>
      <c r="C120" s="200"/>
      <c r="D120" s="125">
        <f>IFERROR(_xlfn.XLOOKUP(B120,'درآمد سود سهام'!$A$9:$A$183,'درآمد سود سهام'!$M$9:$M$183),0)</f>
        <v>0</v>
      </c>
      <c r="E120" s="125"/>
      <c r="F120" s="125">
        <v>-6615341226</v>
      </c>
      <c r="G120" s="125"/>
      <c r="H120" s="125">
        <v>1344860121</v>
      </c>
      <c r="I120" s="125"/>
      <c r="J120" s="147">
        <f t="shared" si="3"/>
        <v>-5270481105</v>
      </c>
      <c r="K120" s="147"/>
      <c r="L120" s="206">
        <f t="shared" si="5"/>
        <v>3.6508273084241102E-3</v>
      </c>
      <c r="M120" s="206"/>
      <c r="N120" s="125">
        <f>IFERROR(_xlfn.XLOOKUP(B120,'درآمد سود سهام'!$A$9:$A$183,'درآمد سود سهام'!$S$9:$S$183),0)</f>
        <v>0</v>
      </c>
      <c r="O120" s="125"/>
      <c r="P120" s="125">
        <v>7732164245</v>
      </c>
      <c r="Q120" s="125"/>
      <c r="R120" s="125">
        <v>1990850804</v>
      </c>
      <c r="S120" s="125"/>
      <c r="T120" s="147">
        <f t="shared" si="4"/>
        <v>9723015049</v>
      </c>
      <c r="U120" s="144"/>
      <c r="V120" s="206">
        <f>T120/درآمدها!$J$5</f>
        <v>3.4718250921008924E-3</v>
      </c>
    </row>
    <row r="121" spans="1:22" s="165" customFormat="1" ht="42.75" customHeight="1">
      <c r="A121" s="166"/>
      <c r="B121" s="205" t="s">
        <v>438</v>
      </c>
      <c r="C121" s="200"/>
      <c r="D121" s="125">
        <f>IFERROR(_xlfn.XLOOKUP(B121,'درآمد سود سهام'!$A$9:$A$183,'درآمد سود سهام'!$M$9:$M$183),0)</f>
        <v>0</v>
      </c>
      <c r="E121" s="125"/>
      <c r="F121" s="125">
        <v>-7417673504</v>
      </c>
      <c r="G121" s="125"/>
      <c r="H121" s="125">
        <v>1032463654</v>
      </c>
      <c r="I121" s="125"/>
      <c r="J121" s="147">
        <f t="shared" si="3"/>
        <v>-6385209850</v>
      </c>
      <c r="K121" s="147"/>
      <c r="L121" s="206">
        <f t="shared" si="5"/>
        <v>4.4229925173782814E-3</v>
      </c>
      <c r="M121" s="206"/>
      <c r="N121" s="125">
        <f>IFERROR(_xlfn.XLOOKUP(B121,'درآمد سود سهام'!$A$9:$A$183,'درآمد سود سهام'!$S$9:$S$183),0)</f>
        <v>0</v>
      </c>
      <c r="O121" s="125"/>
      <c r="P121" s="125">
        <v>7585625755</v>
      </c>
      <c r="Q121" s="125"/>
      <c r="R121" s="125">
        <v>1032350620</v>
      </c>
      <c r="S121" s="125"/>
      <c r="T121" s="147">
        <f t="shared" si="4"/>
        <v>8617976375</v>
      </c>
      <c r="U121" s="144"/>
      <c r="V121" s="206">
        <f>T121/درآمدها!$J$5</f>
        <v>3.0772457381864214E-3</v>
      </c>
    </row>
    <row r="122" spans="1:22" s="165" customFormat="1" ht="42.75" customHeight="1">
      <c r="A122" s="166"/>
      <c r="B122" s="205" t="s">
        <v>137</v>
      </c>
      <c r="C122" s="200"/>
      <c r="D122" s="125">
        <f>IFERROR(_xlfn.XLOOKUP(B122,'درآمد سود سهام'!$A$9:$A$183,'درآمد سود سهام'!$M$9:$M$183),0)</f>
        <v>0</v>
      </c>
      <c r="E122" s="125"/>
      <c r="F122" s="125">
        <v>-13136420771</v>
      </c>
      <c r="G122" s="125"/>
      <c r="H122" s="125">
        <v>599612793</v>
      </c>
      <c r="I122" s="125"/>
      <c r="J122" s="147">
        <f t="shared" si="3"/>
        <v>-12536807978</v>
      </c>
      <c r="K122" s="147"/>
      <c r="L122" s="206">
        <f t="shared" si="5"/>
        <v>8.6841637442036986E-3</v>
      </c>
      <c r="M122" s="206"/>
      <c r="N122" s="125">
        <f>IFERROR(_xlfn.XLOOKUP(B122,'درآمد سود سهام'!$A$9:$A$183,'درآمد سود سهام'!$S$9:$S$183),0)</f>
        <v>0</v>
      </c>
      <c r="O122" s="125"/>
      <c r="P122" s="125">
        <v>-295099636</v>
      </c>
      <c r="Q122" s="125"/>
      <c r="R122" s="125">
        <v>3077377023</v>
      </c>
      <c r="S122" s="125"/>
      <c r="T122" s="147">
        <f t="shared" si="4"/>
        <v>2782277387</v>
      </c>
      <c r="U122" s="144"/>
      <c r="V122" s="206">
        <f>T122/درآمدها!$J$5</f>
        <v>9.9347582994484631E-4</v>
      </c>
    </row>
    <row r="123" spans="1:22" s="165" customFormat="1" ht="42.75" customHeight="1">
      <c r="A123" s="166"/>
      <c r="B123" s="205" t="s">
        <v>115</v>
      </c>
      <c r="C123" s="200"/>
      <c r="D123" s="125">
        <f>IFERROR(_xlfn.XLOOKUP(B123,'درآمد سود سهام'!$A$9:$A$183,'درآمد سود سهام'!$M$9:$M$183),0)</f>
        <v>0</v>
      </c>
      <c r="E123" s="125"/>
      <c r="F123" s="125">
        <v>-1659602874</v>
      </c>
      <c r="G123" s="125"/>
      <c r="H123" s="125">
        <v>-372188841</v>
      </c>
      <c r="I123" s="125"/>
      <c r="J123" s="147">
        <f t="shared" si="3"/>
        <v>-2031791715</v>
      </c>
      <c r="K123" s="147"/>
      <c r="L123" s="206">
        <f t="shared" si="5"/>
        <v>1.40740864645446E-3</v>
      </c>
      <c r="M123" s="206"/>
      <c r="N123" s="125">
        <f>IFERROR(_xlfn.XLOOKUP(B123,'درآمد سود سهام'!$A$9:$A$183,'درآمد سود سهام'!$S$9:$S$183),0)</f>
        <v>0</v>
      </c>
      <c r="O123" s="125"/>
      <c r="P123" s="125">
        <v>-2527203638</v>
      </c>
      <c r="Q123" s="125"/>
      <c r="R123" s="125">
        <v>-4530677786</v>
      </c>
      <c r="S123" s="125"/>
      <c r="T123" s="147">
        <f t="shared" si="4"/>
        <v>-7057881424</v>
      </c>
      <c r="U123" s="144"/>
      <c r="V123" s="206">
        <f>T123/درآمدها!$J$5</f>
        <v>-2.5201781239077847E-3</v>
      </c>
    </row>
    <row r="124" spans="1:22" s="165" customFormat="1" ht="42.75" customHeight="1">
      <c r="A124" s="166"/>
      <c r="B124" s="205" t="s">
        <v>501</v>
      </c>
      <c r="C124" s="200"/>
      <c r="D124" s="125">
        <f>IFERROR(_xlfn.XLOOKUP(B124,'درآمد سود سهام'!$A$9:$A$183,'درآمد سود سهام'!$M$9:$M$183),0)</f>
        <v>0</v>
      </c>
      <c r="E124" s="125"/>
      <c r="F124" s="125">
        <v>2488359274</v>
      </c>
      <c r="G124" s="125"/>
      <c r="H124" s="125">
        <v>256833527</v>
      </c>
      <c r="I124" s="125"/>
      <c r="J124" s="147">
        <f t="shared" si="3"/>
        <v>2745192801</v>
      </c>
      <c r="K124" s="147"/>
      <c r="L124" s="206">
        <f t="shared" si="5"/>
        <v>-1.9015768475618268E-3</v>
      </c>
      <c r="M124" s="206"/>
      <c r="N124" s="125">
        <f>IFERROR(_xlfn.XLOOKUP(B124,'درآمد سود سهام'!$A$9:$A$183,'درآمد سود سهام'!$S$9:$S$183),0)</f>
        <v>0</v>
      </c>
      <c r="O124" s="125"/>
      <c r="P124" s="125">
        <v>3674988792</v>
      </c>
      <c r="Q124" s="125"/>
      <c r="R124" s="125">
        <v>267477603</v>
      </c>
      <c r="S124" s="125"/>
      <c r="T124" s="147">
        <f t="shared" si="4"/>
        <v>3942466395</v>
      </c>
      <c r="U124" s="144"/>
      <c r="V124" s="206">
        <f>T124/درآمدها!$J$5</f>
        <v>1.4077478730564442E-3</v>
      </c>
    </row>
    <row r="125" spans="1:22" s="165" customFormat="1" ht="42.75" customHeight="1">
      <c r="A125" s="166"/>
      <c r="B125" s="205" t="s">
        <v>457</v>
      </c>
      <c r="C125" s="200"/>
      <c r="D125" s="125">
        <f>IFERROR(_xlfn.XLOOKUP(B125,'درآمد سود سهام'!$A$9:$A$183,'درآمد سود سهام'!$M$9:$M$183),0)</f>
        <v>0</v>
      </c>
      <c r="E125" s="125"/>
      <c r="F125" s="125">
        <v>0</v>
      </c>
      <c r="G125" s="125"/>
      <c r="H125" s="125">
        <v>0</v>
      </c>
      <c r="I125" s="125"/>
      <c r="J125" s="147">
        <f t="shared" si="3"/>
        <v>0</v>
      </c>
      <c r="K125" s="147"/>
      <c r="L125" s="206">
        <f t="shared" si="5"/>
        <v>0</v>
      </c>
      <c r="M125" s="206"/>
      <c r="N125" s="125">
        <f>IFERROR(_xlfn.XLOOKUP(B125,'درآمد سود سهام'!$A$9:$A$183,'درآمد سود سهام'!$S$9:$S$183),0)</f>
        <v>0</v>
      </c>
      <c r="O125" s="125"/>
      <c r="P125" s="125">
        <v>4192169170</v>
      </c>
      <c r="Q125" s="125"/>
      <c r="R125" s="125">
        <v>67576880</v>
      </c>
      <c r="S125" s="125"/>
      <c r="T125" s="147">
        <f t="shared" si="4"/>
        <v>4259746050</v>
      </c>
      <c r="U125" s="144"/>
      <c r="V125" s="206">
        <f>T125/درآمدها!$J$5</f>
        <v>1.5210398367005206E-3</v>
      </c>
    </row>
    <row r="126" spans="1:22" s="165" customFormat="1" ht="42.75" customHeight="1">
      <c r="A126" s="166"/>
      <c r="B126" s="205" t="s">
        <v>117</v>
      </c>
      <c r="C126" s="200"/>
      <c r="D126" s="125">
        <f>IFERROR(_xlfn.XLOOKUP(B126,'درآمد سود سهام'!$A$9:$A$183,'درآمد سود سهام'!$M$9:$M$183),0)</f>
        <v>0</v>
      </c>
      <c r="E126" s="125"/>
      <c r="F126" s="125">
        <v>-5432163450</v>
      </c>
      <c r="G126" s="125"/>
      <c r="H126" s="125">
        <v>454204103</v>
      </c>
      <c r="I126" s="125"/>
      <c r="J126" s="147">
        <f t="shared" si="3"/>
        <v>-4977959347</v>
      </c>
      <c r="K126" s="147"/>
      <c r="L126" s="206">
        <f t="shared" si="5"/>
        <v>3.4481994266162257E-3</v>
      </c>
      <c r="M126" s="206"/>
      <c r="N126" s="125">
        <f>IFERROR(_xlfn.XLOOKUP(B126,'درآمد سود سهام'!$A$9:$A$183,'درآمد سود سهام'!$S$9:$S$183),0)</f>
        <v>1433975000</v>
      </c>
      <c r="O126" s="125"/>
      <c r="P126" s="125">
        <v>1423697229</v>
      </c>
      <c r="Q126" s="125"/>
      <c r="R126" s="125">
        <v>180810032</v>
      </c>
      <c r="S126" s="125"/>
      <c r="T126" s="147">
        <f t="shared" si="4"/>
        <v>3038482261</v>
      </c>
      <c r="U126" s="144"/>
      <c r="V126" s="206">
        <f>T126/درآمدها!$J$5</f>
        <v>1.0849596449743449E-3</v>
      </c>
    </row>
    <row r="127" spans="1:22" s="165" customFormat="1" ht="42.75" customHeight="1">
      <c r="A127" s="166"/>
      <c r="B127" s="205" t="s">
        <v>468</v>
      </c>
      <c r="C127" s="200"/>
      <c r="D127" s="125">
        <f>IFERROR(_xlfn.XLOOKUP(B127,'درآمد سود سهام'!$A$9:$A$183,'درآمد سود سهام'!$M$9:$M$183),0)</f>
        <v>0</v>
      </c>
      <c r="E127" s="125"/>
      <c r="F127" s="125">
        <v>-8833167017</v>
      </c>
      <c r="G127" s="125"/>
      <c r="H127" s="125">
        <v>-332668105</v>
      </c>
      <c r="I127" s="125"/>
      <c r="J127" s="147">
        <f t="shared" si="3"/>
        <v>-9165835122</v>
      </c>
      <c r="K127" s="147"/>
      <c r="L127" s="206">
        <f t="shared" si="5"/>
        <v>6.3491132026191818E-3</v>
      </c>
      <c r="M127" s="206"/>
      <c r="N127" s="125">
        <f>IFERROR(_xlfn.XLOOKUP(B127,'درآمد سود سهام'!$A$9:$A$183,'درآمد سود سهام'!$S$9:$S$183),0)</f>
        <v>1937869029</v>
      </c>
      <c r="O127" s="125"/>
      <c r="P127" s="125">
        <v>-6279486794</v>
      </c>
      <c r="Q127" s="125"/>
      <c r="R127" s="125">
        <v>-165276229</v>
      </c>
      <c r="S127" s="125"/>
      <c r="T127" s="147">
        <f t="shared" si="4"/>
        <v>-4506893994</v>
      </c>
      <c r="U127" s="144"/>
      <c r="V127" s="206">
        <f>T127/درآمدها!$J$5</f>
        <v>-1.6092896675519697E-3</v>
      </c>
    </row>
    <row r="128" spans="1:22" s="165" customFormat="1" ht="42.75" customHeight="1">
      <c r="A128" s="166"/>
      <c r="B128" s="205" t="s">
        <v>288</v>
      </c>
      <c r="C128" s="200"/>
      <c r="D128" s="125">
        <f>IFERROR(_xlfn.XLOOKUP(B128,'درآمد سود سهام'!$A$9:$A$183,'درآمد سود سهام'!$M$9:$M$183),0)</f>
        <v>0</v>
      </c>
      <c r="E128" s="125"/>
      <c r="F128" s="125">
        <v>0</v>
      </c>
      <c r="G128" s="125"/>
      <c r="H128" s="125">
        <v>0</v>
      </c>
      <c r="I128" s="125"/>
      <c r="J128" s="147">
        <f t="shared" si="3"/>
        <v>0</v>
      </c>
      <c r="K128" s="147"/>
      <c r="L128" s="206">
        <f t="shared" si="5"/>
        <v>0</v>
      </c>
      <c r="M128" s="206"/>
      <c r="N128" s="125">
        <f>IFERROR(_xlfn.XLOOKUP(B128,'درآمد سود سهام'!$A$9:$A$183,'درآمد سود سهام'!$S$9:$S$183),0)</f>
        <v>0</v>
      </c>
      <c r="O128" s="125"/>
      <c r="P128" s="125">
        <v>0</v>
      </c>
      <c r="Q128" s="125"/>
      <c r="R128" s="125">
        <v>944096680</v>
      </c>
      <c r="S128" s="125"/>
      <c r="T128" s="147">
        <f t="shared" si="4"/>
        <v>944096680</v>
      </c>
      <c r="U128" s="144"/>
      <c r="V128" s="206">
        <f>T128/درآمدها!$J$5</f>
        <v>3.3711133084487598E-4</v>
      </c>
    </row>
    <row r="129" spans="1:22" s="165" customFormat="1" ht="42.75" customHeight="1">
      <c r="A129" s="166"/>
      <c r="B129" s="205" t="s">
        <v>119</v>
      </c>
      <c r="C129" s="200"/>
      <c r="D129" s="125">
        <f>IFERROR(_xlfn.XLOOKUP(B129,'درآمد سود سهام'!$A$9:$A$183,'درآمد سود سهام'!$M$9:$M$183),0)</f>
        <v>0</v>
      </c>
      <c r="E129" s="125"/>
      <c r="F129" s="125">
        <v>-8638524021</v>
      </c>
      <c r="G129" s="125"/>
      <c r="H129" s="125">
        <v>695271371</v>
      </c>
      <c r="I129" s="125"/>
      <c r="J129" s="147">
        <f t="shared" si="3"/>
        <v>-7943252650</v>
      </c>
      <c r="K129" s="147"/>
      <c r="L129" s="206">
        <f t="shared" si="5"/>
        <v>5.5022384322412216E-3</v>
      </c>
      <c r="M129" s="206"/>
      <c r="N129" s="125">
        <f>IFERROR(_xlfn.XLOOKUP(B129,'درآمد سود سهام'!$A$9:$A$183,'درآمد سود سهام'!$S$9:$S$183),0)</f>
        <v>0</v>
      </c>
      <c r="O129" s="125"/>
      <c r="P129" s="125">
        <v>9703528302</v>
      </c>
      <c r="Q129" s="125"/>
      <c r="R129" s="125">
        <v>10603863437</v>
      </c>
      <c r="S129" s="125"/>
      <c r="T129" s="147">
        <f t="shared" si="4"/>
        <v>20307391739</v>
      </c>
      <c r="U129" s="144"/>
      <c r="V129" s="206">
        <f>T129/درآمدها!$J$5</f>
        <v>7.2512190754897366E-3</v>
      </c>
    </row>
    <row r="130" spans="1:22" s="165" customFormat="1" ht="42.75" customHeight="1">
      <c r="A130" s="166"/>
      <c r="B130" s="205" t="s">
        <v>305</v>
      </c>
      <c r="C130" s="200"/>
      <c r="D130" s="125">
        <f>IFERROR(_xlfn.XLOOKUP(B130,'درآمد سود سهام'!$A$9:$A$183,'درآمد سود سهام'!$M$9:$M$183),0)</f>
        <v>0</v>
      </c>
      <c r="E130" s="125"/>
      <c r="F130" s="125">
        <v>-4467540945</v>
      </c>
      <c r="G130" s="125"/>
      <c r="H130" s="125">
        <v>-509408826</v>
      </c>
      <c r="I130" s="125"/>
      <c r="J130" s="147">
        <f t="shared" si="3"/>
        <v>-4976949771</v>
      </c>
      <c r="K130" s="147"/>
      <c r="L130" s="206">
        <f t="shared" si="5"/>
        <v>3.4475001000163763E-3</v>
      </c>
      <c r="M130" s="206"/>
      <c r="N130" s="125">
        <f>IFERROR(_xlfn.XLOOKUP(B130,'درآمد سود سهام'!$A$9:$A$183,'درآمد سود سهام'!$S$9:$S$183),0)</f>
        <v>0</v>
      </c>
      <c r="O130" s="125"/>
      <c r="P130" s="125">
        <v>-4842481868</v>
      </c>
      <c r="Q130" s="125"/>
      <c r="R130" s="125">
        <v>-1290535337</v>
      </c>
      <c r="S130" s="125"/>
      <c r="T130" s="147">
        <f t="shared" si="4"/>
        <v>-6133017205</v>
      </c>
      <c r="U130" s="144"/>
      <c r="V130" s="206">
        <f>T130/درآمدها!$J$5</f>
        <v>-2.1899341835118747E-3</v>
      </c>
    </row>
    <row r="131" spans="1:22" s="165" customFormat="1" ht="42.75" customHeight="1">
      <c r="A131" s="166"/>
      <c r="B131" s="205" t="s">
        <v>145</v>
      </c>
      <c r="C131" s="200"/>
      <c r="D131" s="125">
        <f>IFERROR(_xlfn.XLOOKUP(B131,'درآمد سود سهام'!$A$9:$A$183,'درآمد سود سهام'!$M$9:$M$183),0)</f>
        <v>0</v>
      </c>
      <c r="E131" s="125"/>
      <c r="F131" s="125">
        <v>-6934062088</v>
      </c>
      <c r="G131" s="125"/>
      <c r="H131" s="125">
        <v>1119525232</v>
      </c>
      <c r="I131" s="125"/>
      <c r="J131" s="147">
        <f t="shared" si="3"/>
        <v>-5814536856</v>
      </c>
      <c r="K131" s="147"/>
      <c r="L131" s="206">
        <f t="shared" si="5"/>
        <v>4.0276911190488497E-3</v>
      </c>
      <c r="M131" s="206"/>
      <c r="N131" s="125">
        <f>IFERROR(_xlfn.XLOOKUP(B131,'درآمد سود سهام'!$A$9:$A$183,'درآمد سود سهام'!$S$9:$S$183),0)</f>
        <v>3176070000</v>
      </c>
      <c r="O131" s="125"/>
      <c r="P131" s="125">
        <v>6517199771</v>
      </c>
      <c r="Q131" s="125"/>
      <c r="R131" s="125">
        <v>2483225302</v>
      </c>
      <c r="S131" s="125"/>
      <c r="T131" s="147">
        <f t="shared" si="4"/>
        <v>12176495073</v>
      </c>
      <c r="U131" s="144"/>
      <c r="V131" s="206">
        <f>T131/درآمدها!$J$5</f>
        <v>4.347896297109217E-3</v>
      </c>
    </row>
    <row r="132" spans="1:22" s="165" customFormat="1" ht="42.75" customHeight="1">
      <c r="A132" s="166"/>
      <c r="B132" s="205" t="s">
        <v>139</v>
      </c>
      <c r="C132" s="200"/>
      <c r="D132" s="125">
        <f>IFERROR(_xlfn.XLOOKUP(B132,'درآمد سود سهام'!$A$9:$A$183,'درآمد سود سهام'!$M$9:$M$183),0)</f>
        <v>0</v>
      </c>
      <c r="E132" s="125"/>
      <c r="F132" s="125">
        <v>-10473050518</v>
      </c>
      <c r="G132" s="125"/>
      <c r="H132" s="125">
        <v>5118186</v>
      </c>
      <c r="I132" s="125"/>
      <c r="J132" s="147">
        <f t="shared" si="3"/>
        <v>-10467932332</v>
      </c>
      <c r="K132" s="147"/>
      <c r="L132" s="206">
        <f t="shared" si="5"/>
        <v>7.2510673046803911E-3</v>
      </c>
      <c r="M132" s="206"/>
      <c r="N132" s="125">
        <f>IFERROR(_xlfn.XLOOKUP(B132,'درآمد سود سهام'!$A$9:$A$183,'درآمد سود سهام'!$S$9:$S$183),0)</f>
        <v>0</v>
      </c>
      <c r="O132" s="125"/>
      <c r="P132" s="125">
        <v>-7425058019</v>
      </c>
      <c r="Q132" s="125"/>
      <c r="R132" s="125">
        <v>-133965523</v>
      </c>
      <c r="S132" s="125"/>
      <c r="T132" s="147">
        <f t="shared" si="4"/>
        <v>-7559023542</v>
      </c>
      <c r="U132" s="144"/>
      <c r="V132" s="206">
        <f>T132/درآمدها!$J$5</f>
        <v>-2.6991223887487541E-3</v>
      </c>
    </row>
    <row r="133" spans="1:22" s="165" customFormat="1" ht="42.75" customHeight="1">
      <c r="A133" s="166"/>
      <c r="B133" s="205" t="s">
        <v>420</v>
      </c>
      <c r="C133" s="200"/>
      <c r="D133" s="125">
        <f>IFERROR(_xlfn.XLOOKUP(B133,'درآمد سود سهام'!$A$9:$A$183,'درآمد سود سهام'!$M$9:$M$183),0)</f>
        <v>0</v>
      </c>
      <c r="E133" s="125"/>
      <c r="F133" s="125">
        <v>-7930558757</v>
      </c>
      <c r="G133" s="125"/>
      <c r="H133" s="125">
        <v>-685369822</v>
      </c>
      <c r="I133" s="125"/>
      <c r="J133" s="147">
        <f t="shared" si="3"/>
        <v>-8615928579</v>
      </c>
      <c r="K133" s="147"/>
      <c r="L133" s="206">
        <f t="shared" si="5"/>
        <v>5.9681965871775829E-3</v>
      </c>
      <c r="M133" s="206"/>
      <c r="N133" s="125">
        <f>IFERROR(_xlfn.XLOOKUP(B133,'درآمد سود سهام'!$A$9:$A$183,'درآمد سود سهام'!$S$9:$S$183),0)</f>
        <v>0</v>
      </c>
      <c r="O133" s="125"/>
      <c r="P133" s="125">
        <v>-7646973802</v>
      </c>
      <c r="Q133" s="125"/>
      <c r="R133" s="125">
        <v>-683306317</v>
      </c>
      <c r="S133" s="125"/>
      <c r="T133" s="147">
        <f t="shared" si="4"/>
        <v>-8330280119</v>
      </c>
      <c r="U133" s="144"/>
      <c r="V133" s="206">
        <f>T133/درآمدها!$J$5</f>
        <v>-2.9745172043468067E-3</v>
      </c>
    </row>
    <row r="134" spans="1:22" s="165" customFormat="1" ht="42.75" customHeight="1">
      <c r="A134" s="166"/>
      <c r="B134" s="205" t="s">
        <v>253</v>
      </c>
      <c r="C134" s="200"/>
      <c r="D134" s="125">
        <f>IFERROR(_xlfn.XLOOKUP(B134,'درآمد سود سهام'!$A$9:$A$183,'درآمد سود سهام'!$M$9:$M$183),0)</f>
        <v>0</v>
      </c>
      <c r="E134" s="125"/>
      <c r="F134" s="125">
        <v>-3011654249</v>
      </c>
      <c r="G134" s="125"/>
      <c r="H134" s="125">
        <v>618723696</v>
      </c>
      <c r="I134" s="125"/>
      <c r="J134" s="147">
        <f t="shared" si="3"/>
        <v>-2392930553</v>
      </c>
      <c r="K134" s="147"/>
      <c r="L134" s="206">
        <f t="shared" si="5"/>
        <v>1.6575671245205627E-3</v>
      </c>
      <c r="M134" s="206"/>
      <c r="N134" s="125">
        <f>IFERROR(_xlfn.XLOOKUP(B134,'درآمد سود سهام'!$A$9:$A$183,'درآمد سود سهام'!$S$9:$S$183),0)</f>
        <v>497219736</v>
      </c>
      <c r="O134" s="125"/>
      <c r="P134" s="125">
        <v>3469111714</v>
      </c>
      <c r="Q134" s="125"/>
      <c r="R134" s="125">
        <v>686336636</v>
      </c>
      <c r="S134" s="125"/>
      <c r="T134" s="147">
        <f t="shared" si="4"/>
        <v>4652668086</v>
      </c>
      <c r="U134" s="144"/>
      <c r="V134" s="206">
        <f>T134/درآمدها!$J$5</f>
        <v>1.6613416440050841E-3</v>
      </c>
    </row>
    <row r="135" spans="1:22" s="165" customFormat="1" ht="42.75" customHeight="1">
      <c r="A135" s="166"/>
      <c r="B135" s="205" t="s">
        <v>280</v>
      </c>
      <c r="C135" s="200"/>
      <c r="D135" s="125">
        <f>IFERROR(_xlfn.XLOOKUP(B135,'درآمد سود سهام'!$A$9:$A$183,'درآمد سود سهام'!$M$9:$M$183),0)</f>
        <v>0</v>
      </c>
      <c r="E135" s="125"/>
      <c r="F135" s="125">
        <v>-9549970954</v>
      </c>
      <c r="G135" s="125"/>
      <c r="H135" s="125">
        <v>-561074185</v>
      </c>
      <c r="I135" s="125"/>
      <c r="J135" s="147">
        <f t="shared" si="3"/>
        <v>-10111045139</v>
      </c>
      <c r="K135" s="147"/>
      <c r="L135" s="206">
        <f t="shared" si="5"/>
        <v>7.0038539129095414E-3</v>
      </c>
      <c r="M135" s="206"/>
      <c r="N135" s="125">
        <f>IFERROR(_xlfn.XLOOKUP(B135,'درآمد سود سهام'!$A$9:$A$183,'درآمد سود سهام'!$S$9:$S$183),0)</f>
        <v>0</v>
      </c>
      <c r="O135" s="125"/>
      <c r="P135" s="125">
        <v>-6212472588</v>
      </c>
      <c r="Q135" s="125"/>
      <c r="R135" s="125">
        <v>-1278972473</v>
      </c>
      <c r="S135" s="125"/>
      <c r="T135" s="147">
        <f t="shared" si="4"/>
        <v>-7491445061</v>
      </c>
      <c r="U135" s="144"/>
      <c r="V135" s="206">
        <f>T135/درآمدها!$J$5</f>
        <v>-2.6749919451734359E-3</v>
      </c>
    </row>
    <row r="136" spans="1:22" s="165" customFormat="1" ht="42.75" customHeight="1">
      <c r="A136" s="166"/>
      <c r="B136" s="205" t="s">
        <v>149</v>
      </c>
      <c r="C136" s="200"/>
      <c r="D136" s="125">
        <f>IFERROR(_xlfn.XLOOKUP(B136,'درآمد سود سهام'!$A$9:$A$183,'درآمد سود سهام'!$M$9:$M$183),0)</f>
        <v>0</v>
      </c>
      <c r="E136" s="125"/>
      <c r="F136" s="125">
        <v>-1864479891</v>
      </c>
      <c r="G136" s="125"/>
      <c r="H136" s="125">
        <v>435312545</v>
      </c>
      <c r="I136" s="125"/>
      <c r="J136" s="147">
        <f t="shared" si="3"/>
        <v>-1429167346</v>
      </c>
      <c r="K136" s="147"/>
      <c r="L136" s="206">
        <f t="shared" si="5"/>
        <v>9.8997474255906829E-4</v>
      </c>
      <c r="M136" s="206"/>
      <c r="N136" s="125">
        <f>IFERROR(_xlfn.XLOOKUP(B136,'درآمد سود سهام'!$A$9:$A$183,'درآمد سود سهام'!$S$9:$S$183),0)</f>
        <v>3093881570</v>
      </c>
      <c r="O136" s="125"/>
      <c r="P136" s="125">
        <v>3264339797</v>
      </c>
      <c r="Q136" s="125"/>
      <c r="R136" s="125">
        <v>1685247882</v>
      </c>
      <c r="S136" s="125"/>
      <c r="T136" s="147">
        <f t="shared" si="4"/>
        <v>8043469249</v>
      </c>
      <c r="U136" s="144"/>
      <c r="V136" s="206">
        <f>T136/درآمدها!$J$5</f>
        <v>2.8721048178458005E-3</v>
      </c>
    </row>
    <row r="137" spans="1:22" s="165" customFormat="1" ht="42.75" customHeight="1">
      <c r="A137" s="166"/>
      <c r="B137" s="205" t="s">
        <v>367</v>
      </c>
      <c r="C137" s="200"/>
      <c r="D137" s="125">
        <f>IFERROR(_xlfn.XLOOKUP(B137,'درآمد سود سهام'!$A$9:$A$183,'درآمد سود سهام'!$M$9:$M$183),0)</f>
        <v>0</v>
      </c>
      <c r="E137" s="125"/>
      <c r="F137" s="125">
        <v>-11153621177</v>
      </c>
      <c r="G137" s="125"/>
      <c r="H137" s="125">
        <v>-184120045</v>
      </c>
      <c r="I137" s="125"/>
      <c r="J137" s="147">
        <f t="shared" si="3"/>
        <v>-11337741222</v>
      </c>
      <c r="K137" s="147"/>
      <c r="L137" s="206">
        <f t="shared" si="5"/>
        <v>7.8535781543463742E-3</v>
      </c>
      <c r="M137" s="206"/>
      <c r="N137" s="125">
        <f>IFERROR(_xlfn.XLOOKUP(B137,'درآمد سود سهام'!$A$9:$A$183,'درآمد سود سهام'!$S$9:$S$183),0)</f>
        <v>0</v>
      </c>
      <c r="O137" s="125"/>
      <c r="P137" s="125">
        <v>-4385998045</v>
      </c>
      <c r="Q137" s="125"/>
      <c r="R137" s="125">
        <v>-822642068</v>
      </c>
      <c r="S137" s="125"/>
      <c r="T137" s="147">
        <f t="shared" si="4"/>
        <v>-5208640113</v>
      </c>
      <c r="U137" s="144"/>
      <c r="V137" s="206">
        <f>T137/درآمدها!$J$5</f>
        <v>-1.8598641829621042E-3</v>
      </c>
    </row>
    <row r="138" spans="1:22" s="165" customFormat="1" ht="42.75" customHeight="1">
      <c r="A138" s="166"/>
      <c r="B138" s="205" t="s">
        <v>141</v>
      </c>
      <c r="C138" s="200"/>
      <c r="D138" s="125">
        <f>IFERROR(_xlfn.XLOOKUP(B138,'درآمد سود سهام'!$A$9:$A$183,'درآمد سود سهام'!$M$9:$M$183),0)</f>
        <v>0</v>
      </c>
      <c r="E138" s="125"/>
      <c r="F138" s="125">
        <v>0</v>
      </c>
      <c r="G138" s="125"/>
      <c r="H138" s="125">
        <v>0</v>
      </c>
      <c r="I138" s="125"/>
      <c r="J138" s="147">
        <f t="shared" si="3"/>
        <v>0</v>
      </c>
      <c r="K138" s="147"/>
      <c r="L138" s="206">
        <f t="shared" si="5"/>
        <v>0</v>
      </c>
      <c r="M138" s="206"/>
      <c r="N138" s="125">
        <f>IFERROR(_xlfn.XLOOKUP(B138,'درآمد سود سهام'!$A$9:$A$183,'درآمد سود سهام'!$S$9:$S$183),0)</f>
        <v>2177890960</v>
      </c>
      <c r="O138" s="125"/>
      <c r="P138" s="125">
        <v>0</v>
      </c>
      <c r="Q138" s="125"/>
      <c r="R138" s="125">
        <v>-4399171208</v>
      </c>
      <c r="S138" s="125"/>
      <c r="T138" s="147">
        <f t="shared" si="4"/>
        <v>-2221280248</v>
      </c>
      <c r="U138" s="144"/>
      <c r="V138" s="206">
        <f>T138/درآمدها!$J$5</f>
        <v>-7.9315895971874E-4</v>
      </c>
    </row>
    <row r="139" spans="1:22" s="165" customFormat="1" ht="42.75" customHeight="1">
      <c r="A139" s="166"/>
      <c r="B139" s="205" t="s">
        <v>478</v>
      </c>
      <c r="C139" s="200"/>
      <c r="D139" s="125">
        <f>IFERROR(_xlfn.XLOOKUP(B139,'درآمد سود سهام'!$A$9:$A$183,'درآمد سود سهام'!$M$9:$M$183),0)</f>
        <v>0</v>
      </c>
      <c r="E139" s="125"/>
      <c r="F139" s="125">
        <v>11894931648</v>
      </c>
      <c r="G139" s="125"/>
      <c r="H139" s="125">
        <v>3500649654</v>
      </c>
      <c r="I139" s="125"/>
      <c r="J139" s="147">
        <f t="shared" ref="J139:J202" si="6">D139+F139+H139</f>
        <v>15395581302</v>
      </c>
      <c r="K139" s="147"/>
      <c r="L139" s="206">
        <f t="shared" si="5"/>
        <v>-1.0664417066799298E-2</v>
      </c>
      <c r="M139" s="206"/>
      <c r="N139" s="125">
        <f>IFERROR(_xlfn.XLOOKUP(B139,'درآمد سود سهام'!$A$9:$A$183,'درآمد سود سهام'!$S$9:$S$183),0)</f>
        <v>0</v>
      </c>
      <c r="O139" s="125"/>
      <c r="P139" s="125">
        <v>25365587320</v>
      </c>
      <c r="Q139" s="125"/>
      <c r="R139" s="125">
        <v>4065329609</v>
      </c>
      <c r="S139" s="125"/>
      <c r="T139" s="147">
        <f t="shared" ref="T139:T202" si="7">N139+P139+R139</f>
        <v>29430916929</v>
      </c>
      <c r="U139" s="144"/>
      <c r="V139" s="206">
        <f>T139/درآمدها!$J$5</f>
        <v>1.0508982590554369E-2</v>
      </c>
    </row>
    <row r="140" spans="1:22" s="165" customFormat="1" ht="42.75" customHeight="1">
      <c r="A140" s="166"/>
      <c r="B140" s="205" t="s">
        <v>282</v>
      </c>
      <c r="C140" s="200"/>
      <c r="D140" s="125">
        <f>IFERROR(_xlfn.XLOOKUP(B140,'درآمد سود سهام'!$A$9:$A$183,'درآمد سود سهام'!$M$9:$M$183),0)</f>
        <v>0</v>
      </c>
      <c r="E140" s="125"/>
      <c r="F140" s="125">
        <v>-7482904464</v>
      </c>
      <c r="G140" s="125"/>
      <c r="H140" s="125">
        <v>-326175334</v>
      </c>
      <c r="I140" s="125"/>
      <c r="J140" s="147">
        <f t="shared" si="6"/>
        <v>-7809079798</v>
      </c>
      <c r="K140" s="147"/>
      <c r="L140" s="206">
        <f t="shared" ref="L140:L203" si="8">J140/-1443640210765</f>
        <v>5.4092977874742676E-3</v>
      </c>
      <c r="M140" s="206"/>
      <c r="N140" s="125">
        <f>IFERROR(_xlfn.XLOOKUP(B140,'درآمد سود سهام'!$A$9:$A$183,'درآمد سود سهام'!$S$9:$S$183),0)</f>
        <v>4225610809</v>
      </c>
      <c r="O140" s="125"/>
      <c r="P140" s="125">
        <v>-2956963770</v>
      </c>
      <c r="Q140" s="125"/>
      <c r="R140" s="125">
        <v>-812129220</v>
      </c>
      <c r="S140" s="125"/>
      <c r="T140" s="147">
        <f t="shared" si="7"/>
        <v>456517819</v>
      </c>
      <c r="U140" s="144"/>
      <c r="V140" s="206">
        <f>T140/درآمدها!$J$5</f>
        <v>1.6301013739132119E-4</v>
      </c>
    </row>
    <row r="141" spans="1:22" s="165" customFormat="1" ht="42.75" customHeight="1">
      <c r="A141" s="166"/>
      <c r="B141" s="196" t="s">
        <v>317</v>
      </c>
      <c r="C141" s="200"/>
      <c r="D141" s="125">
        <f>IFERROR(_xlfn.XLOOKUP(B141,'درآمد سود سهام'!$A$9:$A$183,'درآمد سود سهام'!$M$9:$M$183),0)</f>
        <v>0</v>
      </c>
      <c r="E141" s="125"/>
      <c r="F141" s="125">
        <v>-8504290245</v>
      </c>
      <c r="G141" s="125"/>
      <c r="H141" s="125">
        <v>-492564363</v>
      </c>
      <c r="I141" s="125"/>
      <c r="J141" s="147">
        <f t="shared" si="6"/>
        <v>-8996854608</v>
      </c>
      <c r="K141" s="147"/>
      <c r="L141" s="206">
        <f t="shared" si="8"/>
        <v>6.232061521223819E-3</v>
      </c>
      <c r="M141" s="206"/>
      <c r="N141" s="125">
        <f>IFERROR(_xlfn.XLOOKUP(B141,'درآمد سود سهام'!$A$9:$A$183,'درآمد سود سهام'!$S$9:$S$183),0)</f>
        <v>0</v>
      </c>
      <c r="O141" s="125"/>
      <c r="P141" s="125">
        <v>-6639319468</v>
      </c>
      <c r="Q141" s="125"/>
      <c r="R141" s="125">
        <v>-1235060475</v>
      </c>
      <c r="S141" s="125"/>
      <c r="T141" s="147">
        <f t="shared" si="7"/>
        <v>-7874379943</v>
      </c>
      <c r="U141" s="144"/>
      <c r="V141" s="206">
        <f>T141/درآمدها!$J$5</f>
        <v>-2.8117276105270581E-3</v>
      </c>
    </row>
    <row r="142" spans="1:22" s="165" customFormat="1" ht="42.75" customHeight="1">
      <c r="A142" s="166"/>
      <c r="B142" s="205" t="s">
        <v>447</v>
      </c>
      <c r="C142" s="200"/>
      <c r="D142" s="125">
        <f>IFERROR(_xlfn.XLOOKUP(B142,'درآمد سود سهام'!$A$9:$A$183,'درآمد سود سهام'!$M$9:$M$183),0)</f>
        <v>0</v>
      </c>
      <c r="E142" s="125"/>
      <c r="F142" s="125">
        <v>-7245923690</v>
      </c>
      <c r="G142" s="125"/>
      <c r="H142" s="125">
        <v>-560871645</v>
      </c>
      <c r="I142" s="125"/>
      <c r="J142" s="147">
        <f t="shared" si="6"/>
        <v>-7806795335</v>
      </c>
      <c r="K142" s="147"/>
      <c r="L142" s="206">
        <f t="shared" si="8"/>
        <v>5.40771535510437E-3</v>
      </c>
      <c r="M142" s="206"/>
      <c r="N142" s="125">
        <f>IFERROR(_xlfn.XLOOKUP(B142,'درآمد سود سهام'!$A$9:$A$183,'درآمد سود سهام'!$S$9:$S$183),0)</f>
        <v>0</v>
      </c>
      <c r="O142" s="125"/>
      <c r="P142" s="125">
        <v>-10763815919</v>
      </c>
      <c r="Q142" s="125"/>
      <c r="R142" s="125">
        <v>-498184416</v>
      </c>
      <c r="S142" s="125"/>
      <c r="T142" s="147">
        <f t="shared" si="7"/>
        <v>-11262000335</v>
      </c>
      <c r="U142" s="144"/>
      <c r="V142" s="206">
        <f>T142/درآمدها!$J$5</f>
        <v>-4.0213550172714186E-3</v>
      </c>
    </row>
    <row r="143" spans="1:22" s="165" customFormat="1" ht="42.75" customHeight="1">
      <c r="A143" s="166"/>
      <c r="B143" s="205" t="s">
        <v>205</v>
      </c>
      <c r="C143" s="200"/>
      <c r="D143" s="125">
        <f>IFERROR(_xlfn.XLOOKUP(B143,'درآمد سود سهام'!$A$9:$A$183,'درآمد سود سهام'!$M$9:$M$183),0)</f>
        <v>0</v>
      </c>
      <c r="E143" s="125"/>
      <c r="F143" s="125">
        <v>-9676284112</v>
      </c>
      <c r="G143" s="125"/>
      <c r="H143" s="125">
        <v>1869468096</v>
      </c>
      <c r="I143" s="125"/>
      <c r="J143" s="147">
        <f t="shared" si="6"/>
        <v>-7806816016</v>
      </c>
      <c r="K143" s="147"/>
      <c r="L143" s="206">
        <f t="shared" si="8"/>
        <v>5.4077296806959172E-3</v>
      </c>
      <c r="M143" s="206"/>
      <c r="N143" s="125">
        <f>IFERROR(_xlfn.XLOOKUP(B143,'درآمد سود سهام'!$A$9:$A$183,'درآمد سود سهام'!$S$9:$S$183),0)</f>
        <v>0</v>
      </c>
      <c r="O143" s="125"/>
      <c r="P143" s="125">
        <v>20952146299</v>
      </c>
      <c r="Q143" s="125"/>
      <c r="R143" s="125">
        <v>12755174153</v>
      </c>
      <c r="S143" s="125"/>
      <c r="T143" s="147">
        <f t="shared" si="7"/>
        <v>33707320452</v>
      </c>
      <c r="U143" s="144"/>
      <c r="V143" s="206">
        <f>T143/درآمدها!$J$5</f>
        <v>1.2035970359294585E-2</v>
      </c>
    </row>
    <row r="144" spans="1:22" s="165" customFormat="1" ht="42.75" customHeight="1">
      <c r="A144" s="166"/>
      <c r="B144" s="205" t="s">
        <v>459</v>
      </c>
      <c r="C144" s="200"/>
      <c r="D144" s="125">
        <f>IFERROR(_xlfn.XLOOKUP(B144,'درآمد سود سهام'!$A$9:$A$183,'درآمد سود سهام'!$M$9:$M$183),0)</f>
        <v>0</v>
      </c>
      <c r="E144" s="125"/>
      <c r="F144" s="125">
        <v>-901346094</v>
      </c>
      <c r="G144" s="125"/>
      <c r="H144" s="125">
        <v>1347099433</v>
      </c>
      <c r="I144" s="125"/>
      <c r="J144" s="147">
        <f t="shared" si="6"/>
        <v>445753339</v>
      </c>
      <c r="K144" s="147"/>
      <c r="L144" s="206">
        <f t="shared" si="8"/>
        <v>-3.0877038175861743E-4</v>
      </c>
      <c r="M144" s="206"/>
      <c r="N144" s="125">
        <f>IFERROR(_xlfn.XLOOKUP(B144,'درآمد سود سهام'!$A$9:$A$183,'درآمد سود سهام'!$S$9:$S$183),0)</f>
        <v>0</v>
      </c>
      <c r="O144" s="125"/>
      <c r="P144" s="125">
        <v>10038538719</v>
      </c>
      <c r="Q144" s="125"/>
      <c r="R144" s="125">
        <v>5252017243</v>
      </c>
      <c r="S144" s="125"/>
      <c r="T144" s="147">
        <f t="shared" si="7"/>
        <v>15290555962</v>
      </c>
      <c r="U144" s="144"/>
      <c r="V144" s="206">
        <f>T144/درآمدها!$J$5</f>
        <v>5.4598430212760337E-3</v>
      </c>
    </row>
    <row r="145" spans="1:22" s="165" customFormat="1" ht="42.75" customHeight="1">
      <c r="A145" s="166"/>
      <c r="B145" s="205" t="s">
        <v>195</v>
      </c>
      <c r="C145" s="200"/>
      <c r="D145" s="125">
        <f>IFERROR(_xlfn.XLOOKUP(B145,'درآمد سود سهام'!$A$9:$A$183,'درآمد سود سهام'!$M$9:$M$183),0)</f>
        <v>0</v>
      </c>
      <c r="E145" s="125"/>
      <c r="F145" s="125">
        <v>-807876449</v>
      </c>
      <c r="G145" s="125"/>
      <c r="H145" s="125">
        <v>455655816</v>
      </c>
      <c r="I145" s="125"/>
      <c r="J145" s="147">
        <f t="shared" si="6"/>
        <v>-352220633</v>
      </c>
      <c r="K145" s="147"/>
      <c r="L145" s="206">
        <f t="shared" si="8"/>
        <v>2.4398089660674843E-4</v>
      </c>
      <c r="M145" s="206"/>
      <c r="N145" s="125">
        <f>IFERROR(_xlfn.XLOOKUP(B145,'درآمد سود سهام'!$A$9:$A$183,'درآمد سود سهام'!$S$9:$S$183),0)</f>
        <v>0</v>
      </c>
      <c r="O145" s="125"/>
      <c r="P145" s="125">
        <v>3330335323</v>
      </c>
      <c r="Q145" s="125"/>
      <c r="R145" s="125">
        <v>527807999</v>
      </c>
      <c r="S145" s="125"/>
      <c r="T145" s="147">
        <f t="shared" si="7"/>
        <v>3858143322</v>
      </c>
      <c r="U145" s="144"/>
      <c r="V145" s="206">
        <f>T145/درآمدها!$J$5</f>
        <v>1.3776383896082452E-3</v>
      </c>
    </row>
    <row r="146" spans="1:22" s="165" customFormat="1" ht="42.75" customHeight="1">
      <c r="A146" s="166"/>
      <c r="B146" s="205" t="s">
        <v>236</v>
      </c>
      <c r="C146" s="200"/>
      <c r="D146" s="125">
        <f>IFERROR(_xlfn.XLOOKUP(B146,'درآمد سود سهام'!$A$9:$A$183,'درآمد سود سهام'!$M$9:$M$183),0)</f>
        <v>0</v>
      </c>
      <c r="E146" s="125"/>
      <c r="F146" s="125">
        <v>-12268352</v>
      </c>
      <c r="G146" s="125"/>
      <c r="H146" s="125">
        <v>456803560</v>
      </c>
      <c r="I146" s="125"/>
      <c r="J146" s="147">
        <f t="shared" si="6"/>
        <v>444535208</v>
      </c>
      <c r="K146" s="147"/>
      <c r="L146" s="206">
        <f t="shared" si="8"/>
        <v>-3.0792659049337244E-4</v>
      </c>
      <c r="M146" s="206"/>
      <c r="N146" s="125">
        <f>IFERROR(_xlfn.XLOOKUP(B146,'درآمد سود سهام'!$A$9:$A$183,'درآمد سود سهام'!$S$9:$S$183),0)</f>
        <v>1656671980</v>
      </c>
      <c r="O146" s="125"/>
      <c r="P146" s="125">
        <v>5944839326</v>
      </c>
      <c r="Q146" s="125"/>
      <c r="R146" s="125">
        <v>-426410777</v>
      </c>
      <c r="S146" s="125"/>
      <c r="T146" s="147">
        <f t="shared" si="7"/>
        <v>7175100529</v>
      </c>
      <c r="U146" s="144"/>
      <c r="V146" s="206">
        <f>T146/درآمدها!$J$5</f>
        <v>2.5620338886023449E-3</v>
      </c>
    </row>
    <row r="147" spans="1:22" s="165" customFormat="1" ht="42.75" customHeight="1">
      <c r="A147" s="166"/>
      <c r="B147" s="205" t="s">
        <v>148</v>
      </c>
      <c r="C147" s="200"/>
      <c r="D147" s="125">
        <f>IFERROR(_xlfn.XLOOKUP(B147,'درآمد سود سهام'!$A$9:$A$183,'درآمد سود سهام'!$M$9:$M$183),0)</f>
        <v>0</v>
      </c>
      <c r="E147" s="125"/>
      <c r="F147" s="125">
        <v>-352119657</v>
      </c>
      <c r="G147" s="125"/>
      <c r="H147" s="125">
        <v>11784120</v>
      </c>
      <c r="I147" s="125"/>
      <c r="J147" s="147">
        <f t="shared" si="6"/>
        <v>-340335537</v>
      </c>
      <c r="K147" s="147"/>
      <c r="L147" s="206">
        <f t="shared" si="8"/>
        <v>2.3574816942765307E-4</v>
      </c>
      <c r="M147" s="206"/>
      <c r="N147" s="125">
        <f>IFERROR(_xlfn.XLOOKUP(B147,'درآمد سود سهام'!$A$9:$A$183,'درآمد سود سهام'!$S$9:$S$183),0)</f>
        <v>843023920</v>
      </c>
      <c r="O147" s="125"/>
      <c r="P147" s="125">
        <v>-45530667</v>
      </c>
      <c r="Q147" s="125"/>
      <c r="R147" s="125">
        <v>-1054528718</v>
      </c>
      <c r="S147" s="125"/>
      <c r="T147" s="147">
        <f t="shared" si="7"/>
        <v>-257035465</v>
      </c>
      <c r="U147" s="144"/>
      <c r="V147" s="206">
        <f>T147/درآمدها!$J$5</f>
        <v>-9.178039655904895E-5</v>
      </c>
    </row>
    <row r="148" spans="1:22" s="165" customFormat="1" ht="42.75" customHeight="1">
      <c r="A148" s="166"/>
      <c r="B148" s="205" t="s">
        <v>140</v>
      </c>
      <c r="C148" s="200"/>
      <c r="D148" s="125">
        <f>IFERROR(_xlfn.XLOOKUP(B148,'درآمد سود سهام'!$A$9:$A$183,'درآمد سود سهام'!$M$9:$M$183),0)</f>
        <v>0</v>
      </c>
      <c r="E148" s="125"/>
      <c r="F148" s="125">
        <v>-6561824360</v>
      </c>
      <c r="G148" s="125"/>
      <c r="H148" s="125">
        <v>12290832</v>
      </c>
      <c r="I148" s="125"/>
      <c r="J148" s="147">
        <f t="shared" si="6"/>
        <v>-6549533528</v>
      </c>
      <c r="K148" s="147"/>
      <c r="L148" s="206">
        <f t="shared" si="8"/>
        <v>4.5368184393598555E-3</v>
      </c>
      <c r="M148" s="206"/>
      <c r="N148" s="125">
        <f>IFERROR(_xlfn.XLOOKUP(B148,'درآمد سود سهام'!$A$9:$A$183,'درآمد سود سهام'!$S$9:$S$183),0)</f>
        <v>0</v>
      </c>
      <c r="O148" s="125"/>
      <c r="P148" s="125">
        <v>-4794301655</v>
      </c>
      <c r="Q148" s="125"/>
      <c r="R148" s="125">
        <v>36659846</v>
      </c>
      <c r="S148" s="125"/>
      <c r="T148" s="147">
        <f t="shared" si="7"/>
        <v>-4757641809</v>
      </c>
      <c r="U148" s="144"/>
      <c r="V148" s="206">
        <f>T148/درآمدها!$J$5</f>
        <v>-1.6988249147483637E-3</v>
      </c>
    </row>
    <row r="149" spans="1:22" s="165" customFormat="1" ht="42.75" customHeight="1">
      <c r="A149" s="166"/>
      <c r="B149" s="205" t="s">
        <v>248</v>
      </c>
      <c r="C149" s="200"/>
      <c r="D149" s="125">
        <f>IFERROR(_xlfn.XLOOKUP(B149,'درآمد سود سهام'!$A$9:$A$183,'درآمد سود سهام'!$M$9:$M$183),0)</f>
        <v>0</v>
      </c>
      <c r="E149" s="125"/>
      <c r="F149" s="125">
        <v>-5559948191</v>
      </c>
      <c r="G149" s="125"/>
      <c r="H149" s="125">
        <v>-5145563792</v>
      </c>
      <c r="I149" s="125"/>
      <c r="J149" s="147">
        <f t="shared" si="6"/>
        <v>-10705511983</v>
      </c>
      <c r="K149" s="147"/>
      <c r="L149" s="206">
        <f t="shared" si="8"/>
        <v>7.4156371533368676E-3</v>
      </c>
      <c r="M149" s="206"/>
      <c r="N149" s="125">
        <f>IFERROR(_xlfn.XLOOKUP(B149,'درآمد سود سهام'!$A$9:$A$183,'درآمد سود سهام'!$S$9:$S$183),0)</f>
        <v>460806960</v>
      </c>
      <c r="O149" s="125"/>
      <c r="P149" s="125">
        <v>-8809043627</v>
      </c>
      <c r="Q149" s="125"/>
      <c r="R149" s="125">
        <v>-5457992596</v>
      </c>
      <c r="S149" s="125"/>
      <c r="T149" s="147">
        <f t="shared" si="7"/>
        <v>-13806229263</v>
      </c>
      <c r="U149" s="144"/>
      <c r="V149" s="206">
        <f>T149/درآمدها!$J$5</f>
        <v>-4.9298301957797384E-3</v>
      </c>
    </row>
    <row r="150" spans="1:22" s="165" customFormat="1" ht="42.75" customHeight="1">
      <c r="A150" s="166"/>
      <c r="B150" s="205" t="s">
        <v>327</v>
      </c>
      <c r="C150" s="200"/>
      <c r="D150" s="125">
        <f>IFERROR(_xlfn.XLOOKUP(B150,'درآمد سود سهام'!$A$9:$A$183,'درآمد سود سهام'!$M$9:$M$183),0)</f>
        <v>0</v>
      </c>
      <c r="E150" s="125"/>
      <c r="F150" s="125">
        <v>0</v>
      </c>
      <c r="G150" s="125"/>
      <c r="H150" s="125">
        <v>0</v>
      </c>
      <c r="I150" s="125"/>
      <c r="J150" s="147">
        <f t="shared" si="6"/>
        <v>0</v>
      </c>
      <c r="K150" s="147"/>
      <c r="L150" s="206">
        <f t="shared" si="8"/>
        <v>0</v>
      </c>
      <c r="M150" s="206"/>
      <c r="N150" s="125">
        <f>IFERROR(_xlfn.XLOOKUP(B150,'درآمد سود سهام'!$A$9:$A$183,'درآمد سود سهام'!$S$9:$S$183),0)+'درآمد سود سهام'!S16</f>
        <v>145843735</v>
      </c>
      <c r="O150" s="125"/>
      <c r="P150" s="125">
        <v>1579710611</v>
      </c>
      <c r="Q150" s="125"/>
      <c r="R150" s="125">
        <v>382680682</v>
      </c>
      <c r="S150" s="125"/>
      <c r="T150" s="147">
        <f t="shared" si="7"/>
        <v>2108235028</v>
      </c>
      <c r="U150" s="144"/>
      <c r="V150" s="206">
        <f>T150/درآمدها!$J$5</f>
        <v>7.527935762075388E-4</v>
      </c>
    </row>
    <row r="151" spans="1:22" s="165" customFormat="1" ht="42.75" customHeight="1">
      <c r="A151" s="166"/>
      <c r="B151" s="205" t="s">
        <v>374</v>
      </c>
      <c r="C151" s="200"/>
      <c r="D151" s="125">
        <f>IFERROR(_xlfn.XLOOKUP(B151,'درآمد سود سهام'!$A$9:$A$183,'درآمد سود سهام'!$M$9:$M$183),0)</f>
        <v>0</v>
      </c>
      <c r="E151" s="125"/>
      <c r="F151" s="125">
        <v>0</v>
      </c>
      <c r="G151" s="125"/>
      <c r="H151" s="125">
        <v>0</v>
      </c>
      <c r="I151" s="125"/>
      <c r="J151" s="147">
        <f t="shared" si="6"/>
        <v>0</v>
      </c>
      <c r="K151" s="147"/>
      <c r="L151" s="206">
        <f t="shared" si="8"/>
        <v>0</v>
      </c>
      <c r="M151" s="206"/>
      <c r="N151" s="125">
        <f>IFERROR(_xlfn.XLOOKUP(B151,'درآمد سود سهام'!$A$9:$A$183,'درآمد سود سهام'!$S$9:$S$183),0)</f>
        <v>0</v>
      </c>
      <c r="O151" s="125"/>
      <c r="P151" s="125">
        <v>0</v>
      </c>
      <c r="Q151" s="125"/>
      <c r="R151" s="125">
        <v>-304631914</v>
      </c>
      <c r="S151" s="125"/>
      <c r="T151" s="147">
        <f t="shared" si="7"/>
        <v>-304631914</v>
      </c>
      <c r="U151" s="144"/>
      <c r="V151" s="206">
        <f>T151/درآمدها!$J$5</f>
        <v>-1.0877579820147424E-4</v>
      </c>
    </row>
    <row r="152" spans="1:22" s="165" customFormat="1" ht="42.75" customHeight="1">
      <c r="A152" s="166"/>
      <c r="B152" s="205" t="s">
        <v>472</v>
      </c>
      <c r="C152" s="200"/>
      <c r="D152" s="125">
        <f>IFERROR(_xlfn.XLOOKUP(B152,'درآمد سود سهام'!$A$9:$A$183,'درآمد سود سهام'!$M$9:$M$183),0)</f>
        <v>0</v>
      </c>
      <c r="E152" s="125"/>
      <c r="F152" s="125">
        <v>-11144115190</v>
      </c>
      <c r="G152" s="125"/>
      <c r="H152" s="125">
        <v>-399388553</v>
      </c>
      <c r="I152" s="125"/>
      <c r="J152" s="147">
        <f t="shared" si="6"/>
        <v>-11543503743</v>
      </c>
      <c r="K152" s="147"/>
      <c r="L152" s="206">
        <f t="shared" si="8"/>
        <v>7.9961084880580992E-3</v>
      </c>
      <c r="M152" s="206"/>
      <c r="N152" s="125">
        <f>IFERROR(_xlfn.XLOOKUP(B152,'درآمد سود سهام'!$A$9:$A$183,'درآمد سود سهام'!$S$9:$S$183),0)</f>
        <v>0</v>
      </c>
      <c r="O152" s="125"/>
      <c r="P152" s="125">
        <v>-9930566632</v>
      </c>
      <c r="Q152" s="125"/>
      <c r="R152" s="125">
        <v>-341570701</v>
      </c>
      <c r="S152" s="125"/>
      <c r="T152" s="147">
        <f t="shared" si="7"/>
        <v>-10272137333</v>
      </c>
      <c r="U152" s="144"/>
      <c r="V152" s="206">
        <f>T152/درآمدها!$J$5</f>
        <v>-3.6679017735227761E-3</v>
      </c>
    </row>
    <row r="153" spans="1:22" s="165" customFormat="1" ht="42.75" customHeight="1">
      <c r="A153" s="166"/>
      <c r="B153" s="205" t="s">
        <v>110</v>
      </c>
      <c r="C153" s="200"/>
      <c r="D153" s="125">
        <f>IFERROR(_xlfn.XLOOKUP(B153,'درآمد سود سهام'!$A$9:$A$183,'درآمد سود سهام'!$M$9:$M$183),0)</f>
        <v>0</v>
      </c>
      <c r="E153" s="125"/>
      <c r="F153" s="125">
        <v>-10977888501</v>
      </c>
      <c r="G153" s="125"/>
      <c r="H153" s="125">
        <v>-127369421</v>
      </c>
      <c r="I153" s="125"/>
      <c r="J153" s="147">
        <f t="shared" si="6"/>
        <v>-11105257922</v>
      </c>
      <c r="K153" s="147"/>
      <c r="L153" s="206">
        <f t="shared" si="8"/>
        <v>7.6925385142293922E-3</v>
      </c>
      <c r="M153" s="206"/>
      <c r="N153" s="125">
        <f>IFERROR(_xlfn.XLOOKUP(B153,'درآمد سود سهام'!$A$9:$A$183,'درآمد سود سهام'!$S$9:$S$183),0)</f>
        <v>1002626962</v>
      </c>
      <c r="O153" s="125"/>
      <c r="P153" s="125">
        <v>-3415808540</v>
      </c>
      <c r="Q153" s="125"/>
      <c r="R153" s="125">
        <v>426532340</v>
      </c>
      <c r="S153" s="125"/>
      <c r="T153" s="147">
        <f t="shared" si="7"/>
        <v>-1986649238</v>
      </c>
      <c r="U153" s="144"/>
      <c r="V153" s="206">
        <f>T153/درآمدها!$J$5</f>
        <v>-7.093785866762488E-4</v>
      </c>
    </row>
    <row r="154" spans="1:22" s="165" customFormat="1" ht="42.75" customHeight="1">
      <c r="A154" s="166"/>
      <c r="B154" s="205" t="s">
        <v>191</v>
      </c>
      <c r="C154" s="200"/>
      <c r="D154" s="125">
        <f>IFERROR(_xlfn.XLOOKUP(B154,'درآمد سود سهام'!$A$9:$A$183,'درآمد سود سهام'!$M$9:$M$183),0)</f>
        <v>0</v>
      </c>
      <c r="E154" s="125"/>
      <c r="F154" s="125">
        <v>-4278799173</v>
      </c>
      <c r="G154" s="125"/>
      <c r="H154" s="125">
        <v>343420621</v>
      </c>
      <c r="I154" s="125"/>
      <c r="J154" s="147">
        <f t="shared" si="6"/>
        <v>-3935378552</v>
      </c>
      <c r="K154" s="147"/>
      <c r="L154" s="206">
        <f t="shared" si="8"/>
        <v>2.7260106241530926E-3</v>
      </c>
      <c r="M154" s="206"/>
      <c r="N154" s="125">
        <f>IFERROR(_xlfn.XLOOKUP(B154,'درآمد سود سهام'!$A$9:$A$183,'درآمد سود سهام'!$S$9:$S$183),0)</f>
        <v>1688854500</v>
      </c>
      <c r="O154" s="125"/>
      <c r="P154" s="125">
        <v>3350146428</v>
      </c>
      <c r="Q154" s="125"/>
      <c r="R154" s="125">
        <v>5126345508</v>
      </c>
      <c r="S154" s="125"/>
      <c r="T154" s="147">
        <f t="shared" si="7"/>
        <v>10165346436</v>
      </c>
      <c r="U154" s="144"/>
      <c r="V154" s="206">
        <f>T154/درآمدها!$J$5</f>
        <v>3.6297696392059938E-3</v>
      </c>
    </row>
    <row r="155" spans="1:22" s="165" customFormat="1" ht="42.75" customHeight="1">
      <c r="A155" s="166"/>
      <c r="B155" s="205" t="s">
        <v>190</v>
      </c>
      <c r="C155" s="200"/>
      <c r="D155" s="125">
        <f>IFERROR(_xlfn.XLOOKUP(B155,'درآمد سود سهام'!$A$9:$A$183,'درآمد سود سهام'!$M$9:$M$183),0)</f>
        <v>0</v>
      </c>
      <c r="E155" s="125"/>
      <c r="F155" s="125">
        <v>-6036560797</v>
      </c>
      <c r="G155" s="125"/>
      <c r="H155" s="125">
        <v>69202562</v>
      </c>
      <c r="I155" s="125"/>
      <c r="J155" s="147">
        <f t="shared" si="6"/>
        <v>-5967358235</v>
      </c>
      <c r="K155" s="147"/>
      <c r="L155" s="206">
        <f t="shared" si="8"/>
        <v>4.133549474794578E-3</v>
      </c>
      <c r="M155" s="206"/>
      <c r="N155" s="125">
        <f>IFERROR(_xlfn.XLOOKUP(B155,'درآمد سود سهام'!$A$9:$A$183,'درآمد سود سهام'!$S$9:$S$183),0)</f>
        <v>0</v>
      </c>
      <c r="O155" s="125"/>
      <c r="P155" s="125">
        <v>-1998665353</v>
      </c>
      <c r="Q155" s="125"/>
      <c r="R155" s="125">
        <v>-483674330</v>
      </c>
      <c r="S155" s="125"/>
      <c r="T155" s="147">
        <f t="shared" si="7"/>
        <v>-2482339683</v>
      </c>
      <c r="U155" s="144"/>
      <c r="V155" s="206">
        <f>T155/درآمدها!$J$5</f>
        <v>-8.8637620687870386E-4</v>
      </c>
    </row>
    <row r="156" spans="1:22" s="165" customFormat="1" ht="42.75" customHeight="1">
      <c r="A156" s="166"/>
      <c r="B156" s="205" t="s">
        <v>168</v>
      </c>
      <c r="C156" s="200"/>
      <c r="D156" s="125">
        <f>IFERROR(_xlfn.XLOOKUP(B156,'درآمد سود سهام'!$A$9:$A$183,'درآمد سود سهام'!$M$9:$M$183),0)</f>
        <v>0</v>
      </c>
      <c r="E156" s="125"/>
      <c r="F156" s="125">
        <v>-7650722126</v>
      </c>
      <c r="G156" s="125"/>
      <c r="H156" s="125">
        <v>1367670754</v>
      </c>
      <c r="I156" s="125"/>
      <c r="J156" s="147">
        <f t="shared" si="6"/>
        <v>-6283051372</v>
      </c>
      <c r="K156" s="147"/>
      <c r="L156" s="206">
        <f t="shared" si="8"/>
        <v>4.3522280171667885E-3</v>
      </c>
      <c r="M156" s="206"/>
      <c r="N156" s="125">
        <f>IFERROR(_xlfn.XLOOKUP(B156,'درآمد سود سهام'!$A$9:$A$183,'درآمد سود سهام'!$S$9:$S$183),0)</f>
        <v>2246634600</v>
      </c>
      <c r="O156" s="125"/>
      <c r="P156" s="125">
        <v>6969747372</v>
      </c>
      <c r="Q156" s="125"/>
      <c r="R156" s="125">
        <v>4395145306</v>
      </c>
      <c r="S156" s="125"/>
      <c r="T156" s="147">
        <f t="shared" si="7"/>
        <v>13611527278</v>
      </c>
      <c r="U156" s="144"/>
      <c r="V156" s="206">
        <f>T156/درآمدها!$J$5</f>
        <v>4.8603073951260078E-3</v>
      </c>
    </row>
    <row r="157" spans="1:22" s="165" customFormat="1" ht="42.75" customHeight="1">
      <c r="A157" s="166"/>
      <c r="B157" s="205" t="s">
        <v>104</v>
      </c>
      <c r="C157" s="200"/>
      <c r="D157" s="125">
        <f>IFERROR(_xlfn.XLOOKUP(B157,'درآمد سود سهام'!$A$9:$A$183,'درآمد سود سهام'!$M$9:$M$183),0)</f>
        <v>0</v>
      </c>
      <c r="E157" s="125"/>
      <c r="F157" s="125">
        <v>-10798389435</v>
      </c>
      <c r="G157" s="125"/>
      <c r="H157" s="125">
        <v>-1955656457</v>
      </c>
      <c r="I157" s="125"/>
      <c r="J157" s="147">
        <f t="shared" si="6"/>
        <v>-12754045892</v>
      </c>
      <c r="K157" s="147"/>
      <c r="L157" s="206">
        <f t="shared" si="8"/>
        <v>8.834643006543505E-3</v>
      </c>
      <c r="M157" s="206"/>
      <c r="N157" s="125">
        <f>IFERROR(_xlfn.XLOOKUP(B157,'درآمد سود سهام'!$A$9:$A$183,'درآمد سود سهام'!$S$9:$S$183),0)</f>
        <v>365974440</v>
      </c>
      <c r="O157" s="125"/>
      <c r="P157" s="125">
        <v>-6266135293</v>
      </c>
      <c r="Q157" s="125"/>
      <c r="R157" s="125">
        <v>-2290987950</v>
      </c>
      <c r="S157" s="125"/>
      <c r="T157" s="147">
        <f t="shared" si="7"/>
        <v>-8191148803</v>
      </c>
      <c r="U157" s="144"/>
      <c r="V157" s="206">
        <f>T157/درآمدها!$J$5</f>
        <v>-2.9248371831238117E-3</v>
      </c>
    </row>
    <row r="158" spans="1:22" s="165" customFormat="1" ht="42.75" customHeight="1">
      <c r="A158" s="166"/>
      <c r="B158" s="205" t="s">
        <v>498</v>
      </c>
      <c r="C158" s="200"/>
      <c r="D158" s="125">
        <f>IFERROR(_xlfn.XLOOKUP(B158,'درآمد سود سهام'!$A$9:$A$183,'درآمد سود سهام'!$M$9:$M$183),0)</f>
        <v>0</v>
      </c>
      <c r="E158" s="125"/>
      <c r="F158" s="125">
        <v>3024192715</v>
      </c>
      <c r="G158" s="125"/>
      <c r="H158" s="125">
        <v>613640173</v>
      </c>
      <c r="I158" s="125"/>
      <c r="J158" s="147">
        <f t="shared" si="6"/>
        <v>3637832888</v>
      </c>
      <c r="K158" s="147"/>
      <c r="L158" s="206">
        <f t="shared" si="8"/>
        <v>-2.5199027159767697E-3</v>
      </c>
      <c r="M158" s="206"/>
      <c r="N158" s="125">
        <f>IFERROR(_xlfn.XLOOKUP(B158,'درآمد سود سهام'!$A$9:$A$183,'درآمد سود سهام'!$S$9:$S$183),0)</f>
        <v>0</v>
      </c>
      <c r="O158" s="125"/>
      <c r="P158" s="125">
        <v>8466613107</v>
      </c>
      <c r="Q158" s="125"/>
      <c r="R158" s="125">
        <v>849310899</v>
      </c>
      <c r="S158" s="125"/>
      <c r="T158" s="147">
        <f t="shared" si="7"/>
        <v>9315924006</v>
      </c>
      <c r="U158" s="144"/>
      <c r="V158" s="206">
        <f>T158/درآمدها!$J$5</f>
        <v>3.3264639165052337E-3</v>
      </c>
    </row>
    <row r="159" spans="1:22" s="165" customFormat="1" ht="42.75" customHeight="1">
      <c r="A159" s="166"/>
      <c r="B159" s="205" t="s">
        <v>105</v>
      </c>
      <c r="C159" s="200"/>
      <c r="D159" s="125">
        <f>IFERROR(_xlfn.XLOOKUP(B159,'درآمد سود سهام'!$A$9:$A$183,'درآمد سود سهام'!$M$9:$M$183),0)</f>
        <v>0</v>
      </c>
      <c r="E159" s="125"/>
      <c r="F159" s="125">
        <v>-2879072614</v>
      </c>
      <c r="G159" s="125"/>
      <c r="H159" s="125">
        <v>730478334</v>
      </c>
      <c r="I159" s="125"/>
      <c r="J159" s="147">
        <f t="shared" si="6"/>
        <v>-2148594280</v>
      </c>
      <c r="K159" s="147"/>
      <c r="L159" s="206">
        <f t="shared" si="8"/>
        <v>1.4883170086135503E-3</v>
      </c>
      <c r="M159" s="206"/>
      <c r="N159" s="125">
        <f>IFERROR(_xlfn.XLOOKUP(B159,'درآمد سود سهام'!$A$9:$A$183,'درآمد سود سهام'!$S$9:$S$183),0)</f>
        <v>3322334820</v>
      </c>
      <c r="O159" s="125"/>
      <c r="P159" s="125">
        <v>3606301750</v>
      </c>
      <c r="Q159" s="125"/>
      <c r="R159" s="125">
        <v>1408597978</v>
      </c>
      <c r="S159" s="125"/>
      <c r="T159" s="147">
        <f t="shared" si="7"/>
        <v>8337234548</v>
      </c>
      <c r="U159" s="144"/>
      <c r="V159" s="206">
        <f>T159/درآمدها!$J$5</f>
        <v>2.9770004424146028E-3</v>
      </c>
    </row>
    <row r="160" spans="1:22" s="165" customFormat="1" ht="49.5" customHeight="1">
      <c r="A160" s="166"/>
      <c r="B160" s="205" t="s">
        <v>152</v>
      </c>
      <c r="C160" s="200"/>
      <c r="D160" s="125">
        <f>IFERROR(_xlfn.XLOOKUP(B160,'درآمد سود سهام'!$A$9:$A$183,'درآمد سود سهام'!$M$9:$M$183),0)</f>
        <v>16712433995</v>
      </c>
      <c r="E160" s="125"/>
      <c r="F160" s="125">
        <v>-11437254276</v>
      </c>
      <c r="G160" s="125"/>
      <c r="H160" s="125">
        <v>4229588161</v>
      </c>
      <c r="I160" s="125"/>
      <c r="J160" s="147">
        <f t="shared" si="6"/>
        <v>9504767880</v>
      </c>
      <c r="K160" s="147"/>
      <c r="L160" s="206">
        <f t="shared" si="8"/>
        <v>-6.5838896763365466E-3</v>
      </c>
      <c r="M160" s="206"/>
      <c r="N160" s="125">
        <f>IFERROR(_xlfn.XLOOKUP(B160,'درآمد سود سهام'!$A$9:$A$183,'درآمد سود سهام'!$S$9:$S$183),0)</f>
        <v>16712433995</v>
      </c>
      <c r="O160" s="125"/>
      <c r="P160" s="125">
        <v>57314827534</v>
      </c>
      <c r="Q160" s="125"/>
      <c r="R160" s="125">
        <v>13287849809</v>
      </c>
      <c r="S160" s="125"/>
      <c r="T160" s="147">
        <f t="shared" si="7"/>
        <v>87315111338</v>
      </c>
      <c r="U160" s="144"/>
      <c r="V160" s="206">
        <f>T160/درآمدها!$J$5</f>
        <v>3.1177859227321612E-2</v>
      </c>
    </row>
    <row r="161" spans="1:22" s="165" customFormat="1" ht="42.75" customHeight="1">
      <c r="A161" s="166"/>
      <c r="B161" s="205" t="s">
        <v>366</v>
      </c>
      <c r="C161" s="200"/>
      <c r="D161" s="125">
        <f>IFERROR(_xlfn.XLOOKUP(B161,'درآمد سود سهام'!$A$9:$A$183,'درآمد سود سهام'!$M$9:$M$183),0)</f>
        <v>0</v>
      </c>
      <c r="E161" s="125"/>
      <c r="F161" s="125">
        <v>-2902468251</v>
      </c>
      <c r="G161" s="125"/>
      <c r="H161" s="125">
        <v>404826497</v>
      </c>
      <c r="I161" s="125"/>
      <c r="J161" s="147">
        <f t="shared" si="6"/>
        <v>-2497641754</v>
      </c>
      <c r="K161" s="147"/>
      <c r="L161" s="206">
        <f t="shared" si="8"/>
        <v>1.7300998790248947E-3</v>
      </c>
      <c r="M161" s="206"/>
      <c r="N161" s="125">
        <f>IFERROR(_xlfn.XLOOKUP(B161,'درآمد سود سهام'!$A$9:$A$183,'درآمد سود سهام'!$S$9:$S$183),0)</f>
        <v>167111280</v>
      </c>
      <c r="O161" s="125"/>
      <c r="P161" s="125">
        <v>-442847973</v>
      </c>
      <c r="Q161" s="125"/>
      <c r="R161" s="125">
        <v>-126752102</v>
      </c>
      <c r="S161" s="125"/>
      <c r="T161" s="147">
        <f t="shared" si="7"/>
        <v>-402488795</v>
      </c>
      <c r="U161" s="144"/>
      <c r="V161" s="206">
        <f>T161/درآمدها!$J$5</f>
        <v>-1.437178375975228E-4</v>
      </c>
    </row>
    <row r="162" spans="1:22" s="165" customFormat="1" ht="42.75" customHeight="1">
      <c r="A162" s="166"/>
      <c r="B162" s="205" t="s">
        <v>330</v>
      </c>
      <c r="C162" s="200"/>
      <c r="D162" s="125">
        <f>IFERROR(_xlfn.XLOOKUP(B162,'درآمد سود سهام'!$A$9:$A$183,'درآمد سود سهام'!$M$9:$M$183),0)</f>
        <v>0</v>
      </c>
      <c r="E162" s="125"/>
      <c r="F162" s="125">
        <v>-1321276705</v>
      </c>
      <c r="G162" s="125"/>
      <c r="H162" s="125">
        <v>-73668115</v>
      </c>
      <c r="I162" s="125"/>
      <c r="J162" s="147">
        <f t="shared" si="6"/>
        <v>-1394944820</v>
      </c>
      <c r="K162" s="147"/>
      <c r="L162" s="206">
        <f t="shared" si="8"/>
        <v>9.6626902575732787E-4</v>
      </c>
      <c r="M162" s="206"/>
      <c r="N162" s="125">
        <f>IFERROR(_xlfn.XLOOKUP(B162,'درآمد سود سهام'!$A$9:$A$183,'درآمد سود سهام'!$S$9:$S$183),0)</f>
        <v>0</v>
      </c>
      <c r="O162" s="125"/>
      <c r="P162" s="125">
        <v>-1145400370</v>
      </c>
      <c r="Q162" s="125"/>
      <c r="R162" s="125">
        <v>-11836732918</v>
      </c>
      <c r="S162" s="125"/>
      <c r="T162" s="147">
        <f t="shared" si="7"/>
        <v>-12982133288</v>
      </c>
      <c r="U162" s="144"/>
      <c r="V162" s="206">
        <f>T162/درآمدها!$J$5</f>
        <v>-4.635567863582833E-3</v>
      </c>
    </row>
    <row r="163" spans="1:22" s="165" customFormat="1" ht="42.75" customHeight="1">
      <c r="A163" s="166"/>
      <c r="B163" s="205" t="s">
        <v>267</v>
      </c>
      <c r="C163" s="200"/>
      <c r="D163" s="125">
        <f>IFERROR(_xlfn.XLOOKUP(B163,'درآمد سود سهام'!$A$9:$A$183,'درآمد سود سهام'!$M$9:$M$183),0)</f>
        <v>0</v>
      </c>
      <c r="E163" s="125"/>
      <c r="F163" s="125">
        <v>-15438504080</v>
      </c>
      <c r="G163" s="125"/>
      <c r="H163" s="125">
        <v>-2049071398</v>
      </c>
      <c r="I163" s="125"/>
      <c r="J163" s="147">
        <f t="shared" si="6"/>
        <v>-17487575478</v>
      </c>
      <c r="K163" s="147"/>
      <c r="L163" s="206">
        <f t="shared" si="8"/>
        <v>1.2113527558735116E-2</v>
      </c>
      <c r="M163" s="206"/>
      <c r="N163" s="125">
        <f>IFERROR(_xlfn.XLOOKUP(B163,'درآمد سود سهام'!$A$9:$A$183,'درآمد سود سهام'!$S$9:$S$183),0)</f>
        <v>0</v>
      </c>
      <c r="O163" s="125"/>
      <c r="P163" s="125">
        <v>-8675052257</v>
      </c>
      <c r="Q163" s="125"/>
      <c r="R163" s="125">
        <v>2381992670</v>
      </c>
      <c r="S163" s="125"/>
      <c r="T163" s="147">
        <f t="shared" si="7"/>
        <v>-6293059587</v>
      </c>
      <c r="U163" s="144"/>
      <c r="V163" s="206">
        <f>T163/درآمدها!$J$5</f>
        <v>-2.2470809795239145E-3</v>
      </c>
    </row>
    <row r="164" spans="1:22" s="165" customFormat="1" ht="42.75" customHeight="1">
      <c r="A164" s="166"/>
      <c r="B164" s="205" t="s">
        <v>495</v>
      </c>
      <c r="C164" s="200"/>
      <c r="D164" s="125">
        <f>IFERROR(_xlfn.XLOOKUP(B164,'درآمد سود سهام'!$A$9:$A$183,'درآمد سود سهام'!$M$9:$M$183),0)</f>
        <v>0</v>
      </c>
      <c r="E164" s="125"/>
      <c r="F164" s="125">
        <v>-6282702666</v>
      </c>
      <c r="G164" s="125"/>
      <c r="H164" s="125">
        <v>-421572867</v>
      </c>
      <c r="I164" s="125"/>
      <c r="J164" s="147">
        <f t="shared" si="6"/>
        <v>-6704275533</v>
      </c>
      <c r="K164" s="147"/>
      <c r="L164" s="206">
        <f t="shared" si="8"/>
        <v>4.6440071999984921E-3</v>
      </c>
      <c r="M164" s="206"/>
      <c r="N164" s="125">
        <f>IFERROR(_xlfn.XLOOKUP(B164,'درآمد سود سهام'!$A$9:$A$183,'درآمد سود سهام'!$S$9:$S$183),0)</f>
        <v>0</v>
      </c>
      <c r="O164" s="125"/>
      <c r="P164" s="125">
        <v>-9943281835</v>
      </c>
      <c r="Q164" s="125"/>
      <c r="R164" s="125">
        <v>-421572867</v>
      </c>
      <c r="S164" s="125"/>
      <c r="T164" s="147">
        <f t="shared" si="7"/>
        <v>-10364854702</v>
      </c>
      <c r="U164" s="144"/>
      <c r="V164" s="206">
        <f>T164/درآمدها!$J$5</f>
        <v>-3.7010086325110162E-3</v>
      </c>
    </row>
    <row r="165" spans="1:22" s="165" customFormat="1" ht="42.75" customHeight="1">
      <c r="A165" s="166"/>
      <c r="B165" s="205" t="s">
        <v>88</v>
      </c>
      <c r="C165" s="200"/>
      <c r="D165" s="125">
        <f>IFERROR(_xlfn.XLOOKUP(B165,'درآمد سود سهام'!$A$9:$A$183,'درآمد سود سهام'!$M$9:$M$183),0)</f>
        <v>0</v>
      </c>
      <c r="E165" s="125"/>
      <c r="F165" s="125">
        <v>-11973454629</v>
      </c>
      <c r="G165" s="125"/>
      <c r="H165" s="125">
        <v>-126744926</v>
      </c>
      <c r="I165" s="125"/>
      <c r="J165" s="147">
        <f t="shared" si="6"/>
        <v>-12100199555</v>
      </c>
      <c r="K165" s="147"/>
      <c r="L165" s="206">
        <f t="shared" si="8"/>
        <v>8.3817279851106236E-3</v>
      </c>
      <c r="M165" s="206"/>
      <c r="N165" s="125">
        <f>IFERROR(_xlfn.XLOOKUP(B165,'درآمد سود سهام'!$A$9:$A$183,'درآمد سود سهام'!$S$9:$S$183),0)</f>
        <v>0</v>
      </c>
      <c r="O165" s="125"/>
      <c r="P165" s="125">
        <v>-7471491581</v>
      </c>
      <c r="Q165" s="125"/>
      <c r="R165" s="125">
        <v>-378581721</v>
      </c>
      <c r="S165" s="125"/>
      <c r="T165" s="147">
        <f t="shared" si="7"/>
        <v>-7850073302</v>
      </c>
      <c r="U165" s="144"/>
      <c r="V165" s="206">
        <f>T165/درآمدها!$J$5</f>
        <v>-2.8030483679563939E-3</v>
      </c>
    </row>
    <row r="166" spans="1:22" s="165" customFormat="1" ht="42.75" customHeight="1">
      <c r="A166" s="166"/>
      <c r="B166" s="205" t="s">
        <v>427</v>
      </c>
      <c r="C166" s="200"/>
      <c r="D166" s="125">
        <f>IFERROR(_xlfn.XLOOKUP(B166,'درآمد سود سهام'!$A$9:$A$183,'درآمد سود سهام'!$M$9:$M$183),0)</f>
        <v>0</v>
      </c>
      <c r="E166" s="125"/>
      <c r="F166" s="125">
        <v>-4841293768</v>
      </c>
      <c r="G166" s="125"/>
      <c r="H166" s="125">
        <v>-411967800</v>
      </c>
      <c r="I166" s="125"/>
      <c r="J166" s="147">
        <f t="shared" si="6"/>
        <v>-5253261568</v>
      </c>
      <c r="K166" s="147"/>
      <c r="L166" s="206">
        <f t="shared" si="8"/>
        <v>3.638899449341496E-3</v>
      </c>
      <c r="M166" s="206"/>
      <c r="N166" s="125">
        <f>IFERROR(_xlfn.XLOOKUP(B166,'درآمد سود سهام'!$A$9:$A$183,'درآمد سود سهام'!$S$9:$S$183),0)</f>
        <v>0</v>
      </c>
      <c r="O166" s="125"/>
      <c r="P166" s="125">
        <v>-4939022484</v>
      </c>
      <c r="Q166" s="125"/>
      <c r="R166" s="125">
        <v>-289891799</v>
      </c>
      <c r="S166" s="125"/>
      <c r="T166" s="147">
        <f t="shared" si="7"/>
        <v>-5228914283</v>
      </c>
      <c r="U166" s="144"/>
      <c r="V166" s="206">
        <f>T166/درآمدها!$J$5</f>
        <v>-1.8671035394552074E-3</v>
      </c>
    </row>
    <row r="167" spans="1:22" s="165" customFormat="1" ht="42.75" customHeight="1">
      <c r="A167" s="166"/>
      <c r="B167" s="205" t="s">
        <v>320</v>
      </c>
      <c r="C167" s="200"/>
      <c r="D167" s="125">
        <f>IFERROR(_xlfn.XLOOKUP(B167,'درآمد سود سهام'!$A$9:$A$183,'درآمد سود سهام'!$M$9:$M$183),0)</f>
        <v>0</v>
      </c>
      <c r="E167" s="125"/>
      <c r="F167" s="125">
        <v>-866348237</v>
      </c>
      <c r="G167" s="125"/>
      <c r="H167" s="125">
        <v>1478389048</v>
      </c>
      <c r="I167" s="125"/>
      <c r="J167" s="147">
        <f t="shared" si="6"/>
        <v>612040811</v>
      </c>
      <c r="K167" s="147"/>
      <c r="L167" s="206">
        <f t="shared" si="8"/>
        <v>-4.239566108204157E-4</v>
      </c>
      <c r="M167" s="206"/>
      <c r="N167" s="125">
        <f>IFERROR(_xlfn.XLOOKUP(B167,'درآمد سود سهام'!$A$9:$A$183,'درآمد سود سهام'!$S$9:$S$183),0)</f>
        <v>0</v>
      </c>
      <c r="O167" s="125"/>
      <c r="P167" s="125">
        <v>10868535744</v>
      </c>
      <c r="Q167" s="125"/>
      <c r="R167" s="125">
        <v>2158387533</v>
      </c>
      <c r="S167" s="125"/>
      <c r="T167" s="147">
        <f t="shared" si="7"/>
        <v>13026923277</v>
      </c>
      <c r="U167" s="144"/>
      <c r="V167" s="206">
        <f>T167/درآمدها!$J$5</f>
        <v>4.6515611544397789E-3</v>
      </c>
    </row>
    <row r="168" spans="1:22" s="165" customFormat="1" ht="42.75" customHeight="1">
      <c r="A168" s="166"/>
      <c r="B168" s="205" t="s">
        <v>440</v>
      </c>
      <c r="C168" s="200"/>
      <c r="D168" s="125">
        <f>IFERROR(_xlfn.XLOOKUP(B168,'درآمد سود سهام'!$A$9:$A$183,'درآمد سود سهام'!$M$9:$M$183),0)</f>
        <v>0</v>
      </c>
      <c r="E168" s="125"/>
      <c r="F168" s="125">
        <v>-3966446592</v>
      </c>
      <c r="G168" s="125"/>
      <c r="H168" s="125">
        <v>900557587</v>
      </c>
      <c r="I168" s="125"/>
      <c r="J168" s="147">
        <f t="shared" si="6"/>
        <v>-3065889005</v>
      </c>
      <c r="K168" s="147"/>
      <c r="L168" s="206">
        <f t="shared" si="8"/>
        <v>2.1237209812653762E-3</v>
      </c>
      <c r="M168" s="206"/>
      <c r="N168" s="125">
        <f>IFERROR(_xlfn.XLOOKUP(B168,'درآمد سود سهام'!$A$9:$A$183,'درآمد سود سهام'!$S$9:$S$183),0)</f>
        <v>0</v>
      </c>
      <c r="O168" s="125"/>
      <c r="P168" s="125">
        <v>13349293724</v>
      </c>
      <c r="Q168" s="125"/>
      <c r="R168" s="125">
        <v>2083992523</v>
      </c>
      <c r="S168" s="125"/>
      <c r="T168" s="147">
        <f t="shared" si="7"/>
        <v>15433286247</v>
      </c>
      <c r="U168" s="144"/>
      <c r="V168" s="206">
        <f>T168/درآمدها!$J$5</f>
        <v>5.5108081367642257E-3</v>
      </c>
    </row>
    <row r="169" spans="1:22" s="165" customFormat="1" ht="42.75" customHeight="1">
      <c r="A169" s="166"/>
      <c r="B169" s="205" t="s">
        <v>328</v>
      </c>
      <c r="C169" s="200"/>
      <c r="D169" s="125">
        <f>IFERROR(_xlfn.XLOOKUP(B169,'درآمد سود سهام'!$A$9:$A$183,'درآمد سود سهام'!$M$9:$M$183),0)</f>
        <v>0</v>
      </c>
      <c r="E169" s="125"/>
      <c r="F169" s="125">
        <v>-8899263683</v>
      </c>
      <c r="G169" s="125"/>
      <c r="H169" s="125">
        <v>-560153929</v>
      </c>
      <c r="I169" s="125"/>
      <c r="J169" s="147">
        <f t="shared" si="6"/>
        <v>-9459417612</v>
      </c>
      <c r="K169" s="147"/>
      <c r="L169" s="206">
        <f t="shared" si="8"/>
        <v>6.5524758464488575E-3</v>
      </c>
      <c r="M169" s="206"/>
      <c r="N169" s="125">
        <f>IFERROR(_xlfn.XLOOKUP(B169,'درآمد سود سهام'!$A$9:$A$183,'درآمد سود سهام'!$S$9:$S$183),0)</f>
        <v>353697000</v>
      </c>
      <c r="O169" s="125"/>
      <c r="P169" s="125">
        <v>-7418988638</v>
      </c>
      <c r="Q169" s="125"/>
      <c r="R169" s="125">
        <v>-657542065</v>
      </c>
      <c r="S169" s="125"/>
      <c r="T169" s="147">
        <f t="shared" si="7"/>
        <v>-7722833703</v>
      </c>
      <c r="U169" s="144"/>
      <c r="V169" s="206">
        <f>T169/درآمدها!$J$5</f>
        <v>-2.7576145565007086E-3</v>
      </c>
    </row>
    <row r="170" spans="1:22" s="165" customFormat="1" ht="42.75" customHeight="1">
      <c r="A170" s="166"/>
      <c r="B170" s="205" t="s">
        <v>237</v>
      </c>
      <c r="C170" s="200"/>
      <c r="D170" s="125">
        <f>IFERROR(_xlfn.XLOOKUP(B170,'درآمد سود سهام'!$A$9:$A$183,'درآمد سود سهام'!$M$9:$M$183),0)</f>
        <v>0</v>
      </c>
      <c r="E170" s="125"/>
      <c r="F170" s="125">
        <v>-7408766803</v>
      </c>
      <c r="G170" s="125"/>
      <c r="H170" s="125">
        <v>270045159</v>
      </c>
      <c r="I170" s="125"/>
      <c r="J170" s="147">
        <f t="shared" si="6"/>
        <v>-7138721644</v>
      </c>
      <c r="K170" s="147"/>
      <c r="L170" s="206">
        <f t="shared" si="8"/>
        <v>4.944945139909283E-3</v>
      </c>
      <c r="M170" s="206"/>
      <c r="N170" s="125">
        <f>IFERROR(_xlfn.XLOOKUP(B170,'درآمد سود سهام'!$A$9:$A$183,'درآمد سود سهام'!$S$9:$S$183),0)</f>
        <v>347057648</v>
      </c>
      <c r="O170" s="125"/>
      <c r="P170" s="125">
        <v>-1890981510</v>
      </c>
      <c r="Q170" s="125"/>
      <c r="R170" s="125">
        <v>1301418285</v>
      </c>
      <c r="S170" s="125"/>
      <c r="T170" s="147">
        <f t="shared" si="7"/>
        <v>-242505577</v>
      </c>
      <c r="U170" s="144"/>
      <c r="V170" s="206">
        <f>T170/درآمدها!$J$5</f>
        <v>-8.659216744600197E-5</v>
      </c>
    </row>
    <row r="171" spans="1:22" s="165" customFormat="1" ht="42.75" customHeight="1">
      <c r="A171" s="166"/>
      <c r="B171" s="205" t="s">
        <v>277</v>
      </c>
      <c r="C171" s="200"/>
      <c r="D171" s="125">
        <f>IFERROR(_xlfn.XLOOKUP(B171,'درآمد سود سهام'!$A$9:$A$183,'درآمد سود سهام'!$M$9:$M$183),0)</f>
        <v>0</v>
      </c>
      <c r="E171" s="125"/>
      <c r="F171" s="125">
        <v>-4071508054</v>
      </c>
      <c r="G171" s="125"/>
      <c r="H171" s="125">
        <v>1697030279</v>
      </c>
      <c r="I171" s="125"/>
      <c r="J171" s="147">
        <f t="shared" si="6"/>
        <v>-2374477775</v>
      </c>
      <c r="K171" s="147"/>
      <c r="L171" s="206">
        <f t="shared" si="8"/>
        <v>1.6447850075759108E-3</v>
      </c>
      <c r="M171" s="206"/>
      <c r="N171" s="125">
        <f>IFERROR(_xlfn.XLOOKUP(B171,'درآمد سود سهام'!$A$9:$A$183,'درآمد سود سهام'!$S$9:$S$183),0)</f>
        <v>0</v>
      </c>
      <c r="O171" s="125"/>
      <c r="P171" s="125">
        <v>11758045327</v>
      </c>
      <c r="Q171" s="125"/>
      <c r="R171" s="125">
        <v>2062143116</v>
      </c>
      <c r="S171" s="125"/>
      <c r="T171" s="147">
        <f t="shared" si="7"/>
        <v>13820188443</v>
      </c>
      <c r="U171" s="144"/>
      <c r="V171" s="206">
        <f>T171/درآمدها!$J$5</f>
        <v>4.9348146405373489E-3</v>
      </c>
    </row>
    <row r="172" spans="1:22" s="165" customFormat="1" ht="42.75" customHeight="1">
      <c r="A172" s="166"/>
      <c r="B172" s="205" t="s">
        <v>466</v>
      </c>
      <c r="C172" s="200"/>
      <c r="D172" s="125">
        <f>IFERROR(_xlfn.XLOOKUP(B172,'درآمد سود سهام'!$A$9:$A$183,'درآمد سود سهام'!$M$9:$M$183),0)</f>
        <v>0</v>
      </c>
      <c r="E172" s="125"/>
      <c r="F172" s="125">
        <v>-3141788475</v>
      </c>
      <c r="G172" s="125"/>
      <c r="H172" s="125">
        <v>140854783</v>
      </c>
      <c r="I172" s="125"/>
      <c r="J172" s="147">
        <f t="shared" si="6"/>
        <v>-3000933692</v>
      </c>
      <c r="K172" s="147"/>
      <c r="L172" s="206">
        <f t="shared" si="8"/>
        <v>2.0787268667237899E-3</v>
      </c>
      <c r="M172" s="206"/>
      <c r="N172" s="125">
        <f>IFERROR(_xlfn.XLOOKUP(B172,'درآمد سود سهام'!$A$9:$A$183,'درآمد سود سهام'!$S$9:$S$183),0)</f>
        <v>0</v>
      </c>
      <c r="O172" s="125"/>
      <c r="P172" s="125">
        <v>615293650</v>
      </c>
      <c r="Q172" s="125"/>
      <c r="R172" s="125">
        <v>140854783</v>
      </c>
      <c r="S172" s="125"/>
      <c r="T172" s="147">
        <f t="shared" si="7"/>
        <v>756148433</v>
      </c>
      <c r="U172" s="144"/>
      <c r="V172" s="206">
        <f>T172/درآمدها!$J$5</f>
        <v>2.7000010694338796E-4</v>
      </c>
    </row>
    <row r="173" spans="1:22" s="165" customFormat="1" ht="42.75" customHeight="1">
      <c r="A173" s="166"/>
      <c r="B173" s="205" t="s">
        <v>185</v>
      </c>
      <c r="C173" s="200"/>
      <c r="D173" s="125">
        <f>IFERROR(_xlfn.XLOOKUP(B173,'درآمد سود سهام'!$A$9:$A$183,'درآمد سود سهام'!$M$9:$M$183),0)</f>
        <v>0</v>
      </c>
      <c r="E173" s="125"/>
      <c r="F173" s="125">
        <v>1267153357</v>
      </c>
      <c r="G173" s="125"/>
      <c r="H173" s="125">
        <v>692248670</v>
      </c>
      <c r="I173" s="125"/>
      <c r="J173" s="147">
        <f t="shared" si="6"/>
        <v>1959402027</v>
      </c>
      <c r="K173" s="147"/>
      <c r="L173" s="206">
        <f t="shared" si="8"/>
        <v>-1.3572647896539904E-3</v>
      </c>
      <c r="M173" s="206"/>
      <c r="N173" s="125">
        <f>IFERROR(_xlfn.XLOOKUP(B173,'درآمد سود سهام'!$A$9:$A$183,'درآمد سود سهام'!$S$9:$S$183),0)</f>
        <v>2692601444</v>
      </c>
      <c r="O173" s="125"/>
      <c r="P173" s="125">
        <v>11023900563</v>
      </c>
      <c r="Q173" s="125"/>
      <c r="R173" s="125">
        <v>2637066898</v>
      </c>
      <c r="S173" s="125"/>
      <c r="T173" s="147">
        <f t="shared" si="7"/>
        <v>16353568905</v>
      </c>
      <c r="U173" s="144"/>
      <c r="V173" s="206">
        <f>T173/درآمدها!$J$5</f>
        <v>5.8394161259288941E-3</v>
      </c>
    </row>
    <row r="174" spans="1:22" s="165" customFormat="1" ht="42.75" customHeight="1">
      <c r="A174" s="166"/>
      <c r="B174" s="205" t="s">
        <v>270</v>
      </c>
      <c r="C174" s="200"/>
      <c r="D174" s="125">
        <f>IFERROR(_xlfn.XLOOKUP(B174,'درآمد سود سهام'!$A$9:$A$183,'درآمد سود سهام'!$M$9:$M$183),0)</f>
        <v>0</v>
      </c>
      <c r="E174" s="125"/>
      <c r="F174" s="125">
        <v>-13195510419</v>
      </c>
      <c r="G174" s="125"/>
      <c r="H174" s="125">
        <v>3218998964</v>
      </c>
      <c r="I174" s="125"/>
      <c r="J174" s="147">
        <f t="shared" si="6"/>
        <v>-9976511455</v>
      </c>
      <c r="K174" s="147"/>
      <c r="L174" s="206">
        <f t="shared" si="8"/>
        <v>6.9106633222091691E-3</v>
      </c>
      <c r="M174" s="206"/>
      <c r="N174" s="125">
        <f>IFERROR(_xlfn.XLOOKUP(B174,'درآمد سود سهام'!$A$9:$A$183,'درآمد سود سهام'!$S$9:$S$183),0)</f>
        <v>0</v>
      </c>
      <c r="O174" s="125"/>
      <c r="P174" s="125">
        <v>43063937057</v>
      </c>
      <c r="Q174" s="125"/>
      <c r="R174" s="125">
        <v>3249861883</v>
      </c>
      <c r="S174" s="125"/>
      <c r="T174" s="147">
        <f t="shared" si="7"/>
        <v>46313798940</v>
      </c>
      <c r="U174" s="144"/>
      <c r="V174" s="206">
        <f>T174/درآمدها!$J$5</f>
        <v>1.6537402077449744E-2</v>
      </c>
    </row>
    <row r="175" spans="1:22" s="165" customFormat="1" ht="42.75" customHeight="1">
      <c r="A175" s="166"/>
      <c r="B175" s="205" t="s">
        <v>127</v>
      </c>
      <c r="C175" s="200"/>
      <c r="D175" s="125">
        <f>IFERROR(_xlfn.XLOOKUP(B175,'درآمد سود سهام'!$A$9:$A$183,'درآمد سود سهام'!$M$9:$M$183),0)</f>
        <v>0</v>
      </c>
      <c r="E175" s="125"/>
      <c r="F175" s="125">
        <v>-18035786524</v>
      </c>
      <c r="G175" s="125"/>
      <c r="H175" s="125">
        <v>1124241648</v>
      </c>
      <c r="I175" s="125"/>
      <c r="J175" s="147">
        <f t="shared" si="6"/>
        <v>-16911544876</v>
      </c>
      <c r="K175" s="147"/>
      <c r="L175" s="206">
        <f t="shared" si="8"/>
        <v>1.1714514980874906E-2</v>
      </c>
      <c r="M175" s="206"/>
      <c r="N175" s="125">
        <f>IFERROR(_xlfn.XLOOKUP(B175,'درآمد سود سهام'!$A$9:$A$183,'درآمد سود سهام'!$S$9:$S$183),0)</f>
        <v>21541687000</v>
      </c>
      <c r="O175" s="125"/>
      <c r="P175" s="125">
        <v>19436323201</v>
      </c>
      <c r="Q175" s="125"/>
      <c r="R175" s="125">
        <v>5531323653</v>
      </c>
      <c r="S175" s="125"/>
      <c r="T175" s="147">
        <f t="shared" si="7"/>
        <v>46509333854</v>
      </c>
      <c r="U175" s="144"/>
      <c r="V175" s="206">
        <f>T175/درآمدها!$J$5</f>
        <v>1.6607222294469443E-2</v>
      </c>
    </row>
    <row r="176" spans="1:22" s="165" customFormat="1" ht="42.75" customHeight="1">
      <c r="A176" s="166"/>
      <c r="B176" s="205" t="s">
        <v>111</v>
      </c>
      <c r="C176" s="200"/>
      <c r="D176" s="125">
        <f>IFERROR(_xlfn.XLOOKUP(B176,'درآمد سود سهام'!$A$9:$A$183,'درآمد سود سهام'!$M$9:$M$183),0)</f>
        <v>0</v>
      </c>
      <c r="E176" s="125"/>
      <c r="F176" s="125">
        <v>-8810521097</v>
      </c>
      <c r="G176" s="125"/>
      <c r="H176" s="125">
        <v>5228247136</v>
      </c>
      <c r="I176" s="125"/>
      <c r="J176" s="147">
        <f t="shared" si="6"/>
        <v>-3582273961</v>
      </c>
      <c r="K176" s="147"/>
      <c r="L176" s="206">
        <f t="shared" si="8"/>
        <v>2.4814174157020159E-3</v>
      </c>
      <c r="M176" s="206"/>
      <c r="N176" s="125">
        <f>IFERROR(_xlfn.XLOOKUP(B176,'درآمد سود سهام'!$A$9:$A$183,'درآمد سود سهام'!$S$9:$S$183),0)</f>
        <v>0</v>
      </c>
      <c r="O176" s="125"/>
      <c r="P176" s="125">
        <v>14314616552</v>
      </c>
      <c r="Q176" s="125"/>
      <c r="R176" s="125">
        <v>6133361455</v>
      </c>
      <c r="S176" s="125"/>
      <c r="T176" s="147">
        <f t="shared" si="7"/>
        <v>20447978007</v>
      </c>
      <c r="U176" s="144"/>
      <c r="V176" s="206">
        <f>T176/درآمدها!$J$5</f>
        <v>7.3014186206295361E-3</v>
      </c>
    </row>
    <row r="177" spans="1:22" s="165" customFormat="1" ht="42.75" customHeight="1">
      <c r="A177" s="166"/>
      <c r="B177" s="205" t="s">
        <v>441</v>
      </c>
      <c r="C177" s="200"/>
      <c r="D177" s="125">
        <f>IFERROR(_xlfn.XLOOKUP(B177,'درآمد سود سهام'!$A$9:$A$183,'درآمد سود سهام'!$M$9:$M$183),0)</f>
        <v>0</v>
      </c>
      <c r="E177" s="125"/>
      <c r="F177" s="125">
        <v>0</v>
      </c>
      <c r="G177" s="125"/>
      <c r="H177" s="125">
        <v>0</v>
      </c>
      <c r="I177" s="125"/>
      <c r="J177" s="147">
        <f t="shared" si="6"/>
        <v>0</v>
      </c>
      <c r="K177" s="147"/>
      <c r="L177" s="206">
        <f t="shared" si="8"/>
        <v>0</v>
      </c>
      <c r="M177" s="206"/>
      <c r="N177" s="125">
        <f>IFERROR(_xlfn.XLOOKUP(B177,'درآمد سود سهام'!$A$9:$A$183,'درآمد سود سهام'!$S$9:$S$183),0)</f>
        <v>0</v>
      </c>
      <c r="O177" s="125"/>
      <c r="P177" s="125">
        <v>0</v>
      </c>
      <c r="Q177" s="125"/>
      <c r="R177" s="125">
        <v>696802041</v>
      </c>
      <c r="S177" s="125"/>
      <c r="T177" s="147">
        <f t="shared" si="7"/>
        <v>696802041</v>
      </c>
      <c r="U177" s="144"/>
      <c r="V177" s="206">
        <f>T177/درآمدها!$J$5</f>
        <v>2.4880911918569171E-4</v>
      </c>
    </row>
    <row r="178" spans="1:22" s="165" customFormat="1" ht="42.75" customHeight="1">
      <c r="A178" s="166"/>
      <c r="B178" s="205" t="s">
        <v>274</v>
      </c>
      <c r="C178" s="200"/>
      <c r="D178" s="125">
        <f>IFERROR(_xlfn.XLOOKUP(B178,'درآمد سود سهام'!$A$9:$A$183,'درآمد سود سهام'!$M$9:$M$183),0)</f>
        <v>0</v>
      </c>
      <c r="E178" s="125"/>
      <c r="F178" s="125">
        <v>-5573542048</v>
      </c>
      <c r="G178" s="125"/>
      <c r="H178" s="125">
        <v>109006593</v>
      </c>
      <c r="I178" s="125"/>
      <c r="J178" s="147">
        <f t="shared" si="6"/>
        <v>-5464535455</v>
      </c>
      <c r="K178" s="147"/>
      <c r="L178" s="206">
        <f t="shared" si="8"/>
        <v>3.7852474697309003E-3</v>
      </c>
      <c r="M178" s="206"/>
      <c r="N178" s="125">
        <f>IFERROR(_xlfn.XLOOKUP(B178,'درآمد سود سهام'!$A$9:$A$183,'درآمد سود سهام'!$S$9:$S$183),0)</f>
        <v>1811730700</v>
      </c>
      <c r="O178" s="125"/>
      <c r="P178" s="125">
        <v>-1658763910</v>
      </c>
      <c r="Q178" s="125"/>
      <c r="R178" s="125">
        <v>-633279650</v>
      </c>
      <c r="S178" s="125"/>
      <c r="T178" s="147">
        <f t="shared" si="7"/>
        <v>-480312860</v>
      </c>
      <c r="U178" s="144"/>
      <c r="V178" s="206">
        <f>T178/درآمدها!$J$5</f>
        <v>-1.7150670147098558E-4</v>
      </c>
    </row>
    <row r="179" spans="1:22" s="165" customFormat="1" ht="42.75" customHeight="1">
      <c r="A179" s="166"/>
      <c r="B179" s="205" t="s">
        <v>153</v>
      </c>
      <c r="C179" s="200"/>
      <c r="D179" s="125">
        <f>IFERROR(_xlfn.XLOOKUP(B179,'درآمد سود سهام'!$A$9:$A$183,'درآمد سود سهام'!$M$9:$M$183),0)</f>
        <v>0</v>
      </c>
      <c r="E179" s="125"/>
      <c r="F179" s="125">
        <v>-1027014171</v>
      </c>
      <c r="G179" s="125"/>
      <c r="H179" s="125">
        <v>6309997814</v>
      </c>
      <c r="I179" s="125"/>
      <c r="J179" s="147">
        <f t="shared" si="6"/>
        <v>5282983643</v>
      </c>
      <c r="K179" s="147"/>
      <c r="L179" s="206">
        <f t="shared" si="8"/>
        <v>-3.6594877335818263E-3</v>
      </c>
      <c r="M179" s="206"/>
      <c r="N179" s="125">
        <f>IFERROR(_xlfn.XLOOKUP(B179,'درآمد سود سهام'!$A$9:$A$183,'درآمد سود سهام'!$S$9:$S$183),0)</f>
        <v>3267046780</v>
      </c>
      <c r="O179" s="125"/>
      <c r="P179" s="125">
        <v>0</v>
      </c>
      <c r="Q179" s="125"/>
      <c r="R179" s="125">
        <v>5397766484</v>
      </c>
      <c r="S179" s="125"/>
      <c r="T179" s="147">
        <f t="shared" si="7"/>
        <v>8664813264</v>
      </c>
      <c r="U179" s="144"/>
      <c r="V179" s="206">
        <f>T179/درآمدها!$J$5</f>
        <v>3.0939699215438124E-3</v>
      </c>
    </row>
    <row r="180" spans="1:22" s="165" customFormat="1" ht="42.75" customHeight="1">
      <c r="A180" s="166"/>
      <c r="B180" s="205" t="s">
        <v>417</v>
      </c>
      <c r="C180" s="200"/>
      <c r="D180" s="125">
        <f>IFERROR(_xlfn.XLOOKUP(B180,'درآمد سود سهام'!$A$9:$A$183,'درآمد سود سهام'!$M$9:$M$183),0)</f>
        <v>0</v>
      </c>
      <c r="E180" s="125"/>
      <c r="F180" s="125">
        <v>-4929493144</v>
      </c>
      <c r="G180" s="125"/>
      <c r="H180" s="125">
        <v>67478241</v>
      </c>
      <c r="I180" s="125"/>
      <c r="J180" s="147">
        <f t="shared" si="6"/>
        <v>-4862014903</v>
      </c>
      <c r="K180" s="147"/>
      <c r="L180" s="206">
        <f t="shared" si="8"/>
        <v>3.3678854791829105E-3</v>
      </c>
      <c r="M180" s="206"/>
      <c r="N180" s="125">
        <f>IFERROR(_xlfn.XLOOKUP(B180,'درآمد سود سهام'!$A$9:$A$183,'درآمد سود سهام'!$S$9:$S$183),0)</f>
        <v>0</v>
      </c>
      <c r="O180" s="125"/>
      <c r="P180" s="125">
        <v>3339812682</v>
      </c>
      <c r="Q180" s="125"/>
      <c r="R180" s="125">
        <v>5224886514</v>
      </c>
      <c r="S180" s="125"/>
      <c r="T180" s="147">
        <f t="shared" si="7"/>
        <v>8564699196</v>
      </c>
      <c r="U180" s="144"/>
      <c r="V180" s="206">
        <f>T180/درآمدها!$J$5</f>
        <v>3.0582219018603042E-3</v>
      </c>
    </row>
    <row r="181" spans="1:22" s="165" customFormat="1" ht="42.75" customHeight="1">
      <c r="A181" s="166"/>
      <c r="B181" s="205" t="s">
        <v>171</v>
      </c>
      <c r="C181" s="200"/>
      <c r="D181" s="125">
        <f>IFERROR(_xlfn.XLOOKUP(B181,'درآمد سود سهام'!$A$9:$A$183,'درآمد سود سهام'!$M$9:$M$183),0)</f>
        <v>0</v>
      </c>
      <c r="E181" s="125"/>
      <c r="F181" s="125">
        <v>-3547595404</v>
      </c>
      <c r="G181" s="125"/>
      <c r="H181" s="125">
        <v>198224440</v>
      </c>
      <c r="I181" s="125"/>
      <c r="J181" s="147">
        <f t="shared" si="6"/>
        <v>-3349370964</v>
      </c>
      <c r="K181" s="147"/>
      <c r="L181" s="206">
        <f t="shared" si="8"/>
        <v>2.3200870542564988E-3</v>
      </c>
      <c r="M181" s="206"/>
      <c r="N181" s="125">
        <f>IFERROR(_xlfn.XLOOKUP(B181,'درآمد سود سهام'!$A$9:$A$183,'درآمد سود سهام'!$S$9:$S$183),0)</f>
        <v>3375996000</v>
      </c>
      <c r="O181" s="125"/>
      <c r="P181" s="125">
        <v>1307239010</v>
      </c>
      <c r="Q181" s="125"/>
      <c r="R181" s="125">
        <v>633377506</v>
      </c>
      <c r="S181" s="125"/>
      <c r="T181" s="147">
        <f t="shared" si="7"/>
        <v>5316612516</v>
      </c>
      <c r="U181" s="144"/>
      <c r="V181" s="206">
        <f>T181/درآمدها!$J$5</f>
        <v>1.8984182010419572E-3</v>
      </c>
    </row>
    <row r="182" spans="1:22" s="165" customFormat="1" ht="42.75" customHeight="1">
      <c r="A182" s="166"/>
      <c r="B182" s="205" t="s">
        <v>131</v>
      </c>
      <c r="C182" s="200"/>
      <c r="D182" s="125">
        <f>IFERROR(_xlfn.XLOOKUP(B182,'درآمد سود سهام'!$A$9:$A$183,'درآمد سود سهام'!$M$9:$M$183),0)</f>
        <v>0</v>
      </c>
      <c r="E182" s="125"/>
      <c r="F182" s="125">
        <v>-3474040186</v>
      </c>
      <c r="G182" s="125"/>
      <c r="H182" s="125">
        <v>2303066735</v>
      </c>
      <c r="I182" s="125"/>
      <c r="J182" s="147">
        <f t="shared" si="6"/>
        <v>-1170973451</v>
      </c>
      <c r="K182" s="147"/>
      <c r="L182" s="206">
        <f t="shared" si="8"/>
        <v>8.1112554379424563E-4</v>
      </c>
      <c r="M182" s="206"/>
      <c r="N182" s="125">
        <f>IFERROR(_xlfn.XLOOKUP(B182,'درآمد سود سهام'!$A$9:$A$183,'درآمد سود سهام'!$S$9:$S$183),0)</f>
        <v>24502984360</v>
      </c>
      <c r="O182" s="125"/>
      <c r="P182" s="125">
        <v>26117200850</v>
      </c>
      <c r="Q182" s="125"/>
      <c r="R182" s="125">
        <v>8120972204</v>
      </c>
      <c r="S182" s="125"/>
      <c r="T182" s="147">
        <f t="shared" si="7"/>
        <v>58741157414</v>
      </c>
      <c r="U182" s="144"/>
      <c r="V182" s="206">
        <f>T182/درآمدها!$J$5</f>
        <v>2.0974874894382524E-2</v>
      </c>
    </row>
    <row r="183" spans="1:22" s="165" customFormat="1" ht="42.75" customHeight="1">
      <c r="A183" s="166"/>
      <c r="B183" s="205" t="s">
        <v>200</v>
      </c>
      <c r="C183" s="200"/>
      <c r="D183" s="125">
        <f>IFERROR(_xlfn.XLOOKUP(B183,'درآمد سود سهام'!$A$9:$A$183,'درآمد سود سهام'!$M$9:$M$183),0)</f>
        <v>0</v>
      </c>
      <c r="E183" s="125"/>
      <c r="F183" s="125">
        <v>-7216937676</v>
      </c>
      <c r="G183" s="125"/>
      <c r="H183" s="125">
        <v>136659756</v>
      </c>
      <c r="I183" s="125"/>
      <c r="J183" s="147">
        <f t="shared" si="6"/>
        <v>-7080277920</v>
      </c>
      <c r="K183" s="147"/>
      <c r="L183" s="206">
        <f t="shared" si="8"/>
        <v>4.9044615598841535E-3</v>
      </c>
      <c r="M183" s="206"/>
      <c r="N183" s="125">
        <f>IFERROR(_xlfn.XLOOKUP(B183,'درآمد سود سهام'!$A$9:$A$183,'درآمد سود سهام'!$S$9:$S$183),0)</f>
        <v>0</v>
      </c>
      <c r="O183" s="125"/>
      <c r="P183" s="125">
        <v>-2317361206</v>
      </c>
      <c r="Q183" s="125"/>
      <c r="R183" s="125">
        <v>15922119514</v>
      </c>
      <c r="S183" s="125"/>
      <c r="T183" s="147">
        <f t="shared" si="7"/>
        <v>13604758308</v>
      </c>
      <c r="U183" s="144"/>
      <c r="V183" s="206">
        <f>T183/درآمدها!$J$5</f>
        <v>4.8578903794394904E-3</v>
      </c>
    </row>
    <row r="184" spans="1:22" s="165" customFormat="1" ht="42.75" customHeight="1">
      <c r="A184" s="166"/>
      <c r="B184" s="205" t="s">
        <v>226</v>
      </c>
      <c r="C184" s="200"/>
      <c r="D184" s="125">
        <f>IFERROR(_xlfn.XLOOKUP(B184,'درآمد سود سهام'!$A$9:$A$183,'درآمد سود سهام'!$M$9:$M$183),0)</f>
        <v>0</v>
      </c>
      <c r="E184" s="125"/>
      <c r="F184" s="125">
        <v>-5878739112</v>
      </c>
      <c r="G184" s="125"/>
      <c r="H184" s="125">
        <v>474417726</v>
      </c>
      <c r="I184" s="125"/>
      <c r="J184" s="147">
        <f t="shared" si="6"/>
        <v>-5404321386</v>
      </c>
      <c r="K184" s="147"/>
      <c r="L184" s="206">
        <f t="shared" si="8"/>
        <v>3.743537583464923E-3</v>
      </c>
      <c r="M184" s="206"/>
      <c r="N184" s="125">
        <f>IFERROR(_xlfn.XLOOKUP(B184,'درآمد سود سهام'!$A$9:$A$183,'درآمد سود سهام'!$S$9:$S$183),0)</f>
        <v>0</v>
      </c>
      <c r="O184" s="125"/>
      <c r="P184" s="125">
        <v>728842720</v>
      </c>
      <c r="Q184" s="125"/>
      <c r="R184" s="125">
        <v>68937764</v>
      </c>
      <c r="S184" s="125"/>
      <c r="T184" s="147">
        <f t="shared" si="7"/>
        <v>797780484</v>
      </c>
      <c r="U184" s="144"/>
      <c r="V184" s="206">
        <f>T184/درآمدها!$J$5</f>
        <v>2.8486578374929705E-4</v>
      </c>
    </row>
    <row r="185" spans="1:22" s="165" customFormat="1" ht="42.75" customHeight="1">
      <c r="A185" s="166"/>
      <c r="B185" s="205" t="s">
        <v>228</v>
      </c>
      <c r="C185" s="200"/>
      <c r="D185" s="125">
        <f>IFERROR(_xlfn.XLOOKUP(B185,'درآمد سود سهام'!$A$9:$A$183,'درآمد سود سهام'!$M$9:$M$183),0)</f>
        <v>17934040441</v>
      </c>
      <c r="E185" s="125"/>
      <c r="F185" s="125">
        <v>-13054357144</v>
      </c>
      <c r="G185" s="125"/>
      <c r="H185" s="125">
        <v>0</v>
      </c>
      <c r="I185" s="125"/>
      <c r="J185" s="147">
        <f t="shared" si="6"/>
        <v>4879683297</v>
      </c>
      <c r="K185" s="147"/>
      <c r="L185" s="206">
        <f t="shared" si="8"/>
        <v>-3.3801242585326748E-3</v>
      </c>
      <c r="M185" s="206"/>
      <c r="N185" s="125">
        <f>IFERROR(_xlfn.XLOOKUP(B185,'درآمد سود سهام'!$A$9:$A$183,'درآمد سود سهام'!$S$9:$S$183),0)</f>
        <v>17934040441</v>
      </c>
      <c r="O185" s="125"/>
      <c r="P185" s="125">
        <v>48121549875</v>
      </c>
      <c r="Q185" s="125"/>
      <c r="R185" s="125">
        <v>-11908685445</v>
      </c>
      <c r="S185" s="125"/>
      <c r="T185" s="147">
        <f t="shared" si="7"/>
        <v>54146904871</v>
      </c>
      <c r="U185" s="144"/>
      <c r="V185" s="206">
        <f>T185/درآمدها!$J$5</f>
        <v>1.9334391857191689E-2</v>
      </c>
    </row>
    <row r="186" spans="1:22" s="165" customFormat="1" ht="42.75" customHeight="1">
      <c r="A186" s="166"/>
      <c r="B186" s="205" t="s">
        <v>265</v>
      </c>
      <c r="C186" s="200"/>
      <c r="D186" s="125">
        <f>IFERROR(_xlfn.XLOOKUP(B186,'درآمد سود سهام'!$A$9:$A$183,'درآمد سود سهام'!$M$9:$M$183),0)</f>
        <v>0</v>
      </c>
      <c r="E186" s="125"/>
      <c r="F186" s="125">
        <v>-5517938925</v>
      </c>
      <c r="G186" s="125"/>
      <c r="H186" s="125">
        <v>872098297</v>
      </c>
      <c r="I186" s="125"/>
      <c r="J186" s="147">
        <f t="shared" si="6"/>
        <v>-4645840628</v>
      </c>
      <c r="K186" s="147"/>
      <c r="L186" s="206">
        <f t="shared" si="8"/>
        <v>3.2181429925245159E-3</v>
      </c>
      <c r="M186" s="206"/>
      <c r="N186" s="125">
        <f>IFERROR(_xlfn.XLOOKUP(B186,'درآمد سود سهام'!$A$9:$A$183,'درآمد سود سهام'!$S$9:$S$183),0)</f>
        <v>753572084</v>
      </c>
      <c r="O186" s="125"/>
      <c r="P186" s="125">
        <v>11485495383</v>
      </c>
      <c r="Q186" s="125"/>
      <c r="R186" s="125">
        <v>676521910</v>
      </c>
      <c r="S186" s="125"/>
      <c r="T186" s="147">
        <f t="shared" si="7"/>
        <v>12915589377</v>
      </c>
      <c r="U186" s="144"/>
      <c r="V186" s="206">
        <f>T186/درآمدها!$J$5</f>
        <v>4.6118068369082844E-3</v>
      </c>
    </row>
    <row r="187" spans="1:22" s="165" customFormat="1" ht="42.75" customHeight="1">
      <c r="A187" s="166"/>
      <c r="B187" s="205" t="s">
        <v>254</v>
      </c>
      <c r="C187" s="200"/>
      <c r="D187" s="125">
        <f>IFERROR(_xlfn.XLOOKUP(B187,'درآمد سود سهام'!$A$9:$A$183,'درآمد سود سهام'!$M$9:$M$183),0)</f>
        <v>0</v>
      </c>
      <c r="E187" s="125"/>
      <c r="F187" s="125">
        <v>-9152547752</v>
      </c>
      <c r="G187" s="125"/>
      <c r="H187" s="125">
        <v>-201192386</v>
      </c>
      <c r="I187" s="125"/>
      <c r="J187" s="147">
        <f t="shared" si="6"/>
        <v>-9353740138</v>
      </c>
      <c r="K187" s="147"/>
      <c r="L187" s="206">
        <f t="shared" si="8"/>
        <v>6.479273761045597E-3</v>
      </c>
      <c r="M187" s="206"/>
      <c r="N187" s="125">
        <f>IFERROR(_xlfn.XLOOKUP(B187,'درآمد سود سهام'!$A$9:$A$183,'درآمد سود سهام'!$S$9:$S$183),0)</f>
        <v>15351654500</v>
      </c>
      <c r="O187" s="125"/>
      <c r="P187" s="125">
        <v>-5118716322</v>
      </c>
      <c r="Q187" s="125"/>
      <c r="R187" s="125">
        <v>10889733</v>
      </c>
      <c r="S187" s="125"/>
      <c r="T187" s="147">
        <f t="shared" si="7"/>
        <v>10243827911</v>
      </c>
      <c r="U187" s="144"/>
      <c r="V187" s="206">
        <f>T187/درآمدها!$J$5</f>
        <v>3.6577932463686827E-3</v>
      </c>
    </row>
    <row r="188" spans="1:22" s="165" customFormat="1" ht="42.75" customHeight="1">
      <c r="A188" s="166"/>
      <c r="B188" s="205" t="s">
        <v>243</v>
      </c>
      <c r="C188" s="200"/>
      <c r="D188" s="125">
        <f>IFERROR(_xlfn.XLOOKUP(B188,'درآمد سود سهام'!$A$9:$A$183,'درآمد سود سهام'!$M$9:$M$183),0)</f>
        <v>0</v>
      </c>
      <c r="E188" s="125"/>
      <c r="F188" s="125">
        <v>-6214637780</v>
      </c>
      <c r="G188" s="125"/>
      <c r="H188" s="125">
        <v>12916988</v>
      </c>
      <c r="I188" s="125"/>
      <c r="J188" s="147">
        <f t="shared" si="6"/>
        <v>-6201720792</v>
      </c>
      <c r="K188" s="147"/>
      <c r="L188" s="206">
        <f t="shared" si="8"/>
        <v>4.2958908637725206E-3</v>
      </c>
      <c r="M188" s="206"/>
      <c r="N188" s="125">
        <f>IFERROR(_xlfn.XLOOKUP(B188,'درآمد سود سهام'!$A$9:$A$183,'درآمد سود سهام'!$S$9:$S$183),0)</f>
        <v>660687459</v>
      </c>
      <c r="O188" s="125"/>
      <c r="P188" s="125">
        <v>-4075531088</v>
      </c>
      <c r="Q188" s="125"/>
      <c r="R188" s="125">
        <v>-154144417</v>
      </c>
      <c r="S188" s="125"/>
      <c r="T188" s="147">
        <f t="shared" si="7"/>
        <v>-3568988046</v>
      </c>
      <c r="U188" s="144"/>
      <c r="V188" s="206">
        <f>T188/درآمدها!$J$5</f>
        <v>-1.2743888792793058E-3</v>
      </c>
    </row>
    <row r="189" spans="1:22" s="165" customFormat="1" ht="42.75" customHeight="1">
      <c r="A189" s="166"/>
      <c r="B189" s="205" t="s">
        <v>165</v>
      </c>
      <c r="C189" s="200"/>
      <c r="D189" s="125">
        <f>IFERROR(_xlfn.XLOOKUP(B189,'درآمد سود سهام'!$A$9:$A$183,'درآمد سود سهام'!$M$9:$M$183),0)</f>
        <v>0</v>
      </c>
      <c r="E189" s="125"/>
      <c r="F189" s="125">
        <v>0</v>
      </c>
      <c r="G189" s="125"/>
      <c r="H189" s="125">
        <v>0</v>
      </c>
      <c r="I189" s="125"/>
      <c r="J189" s="147">
        <f t="shared" si="6"/>
        <v>0</v>
      </c>
      <c r="K189" s="147"/>
      <c r="L189" s="206">
        <f t="shared" si="8"/>
        <v>0</v>
      </c>
      <c r="M189" s="206"/>
      <c r="N189" s="125">
        <f>IFERROR(_xlfn.XLOOKUP(B189,'درآمد سود سهام'!$A$9:$A$183,'درآمد سود سهام'!$S$9:$S$183),0)</f>
        <v>0</v>
      </c>
      <c r="O189" s="125"/>
      <c r="P189" s="125">
        <v>0</v>
      </c>
      <c r="Q189" s="125"/>
      <c r="R189" s="125">
        <v>6977405475</v>
      </c>
      <c r="S189" s="125"/>
      <c r="T189" s="147">
        <f t="shared" si="7"/>
        <v>6977405475</v>
      </c>
      <c r="U189" s="144"/>
      <c r="V189" s="206">
        <f>T189/درآمدها!$J$5</f>
        <v>2.4914423441480316E-3</v>
      </c>
    </row>
    <row r="190" spans="1:22" s="165" customFormat="1" ht="42.75" customHeight="1">
      <c r="A190" s="166"/>
      <c r="B190" s="205" t="s">
        <v>99</v>
      </c>
      <c r="C190" s="200"/>
      <c r="D190" s="125">
        <f>IFERROR(_xlfn.XLOOKUP(B190,'درآمد سود سهام'!$A$9:$A$183,'درآمد سود سهام'!$M$9:$M$183),0)</f>
        <v>401311782</v>
      </c>
      <c r="E190" s="125"/>
      <c r="F190" s="125">
        <v>-10323193667</v>
      </c>
      <c r="G190" s="125"/>
      <c r="H190" s="125">
        <v>-540691517</v>
      </c>
      <c r="I190" s="125"/>
      <c r="J190" s="147">
        <f t="shared" si="6"/>
        <v>-10462573402</v>
      </c>
      <c r="K190" s="147"/>
      <c r="L190" s="206">
        <f t="shared" si="8"/>
        <v>7.2473552094089793E-3</v>
      </c>
      <c r="M190" s="206"/>
      <c r="N190" s="125">
        <f>IFERROR(_xlfn.XLOOKUP(B190,'درآمد سود سهام'!$A$9:$A$183,'درآمد سود سهام'!$S$9:$S$183),0)</f>
        <v>401311782</v>
      </c>
      <c r="O190" s="125"/>
      <c r="P190" s="125">
        <v>-10977462569</v>
      </c>
      <c r="Q190" s="125"/>
      <c r="R190" s="125">
        <v>-612324826</v>
      </c>
      <c r="S190" s="125"/>
      <c r="T190" s="147">
        <f t="shared" si="7"/>
        <v>-11188475613</v>
      </c>
      <c r="U190" s="144"/>
      <c r="V190" s="206">
        <f>T190/درآمدها!$J$5</f>
        <v>-3.9951013322320648E-3</v>
      </c>
    </row>
    <row r="191" spans="1:22" s="165" customFormat="1" ht="42.75" customHeight="1">
      <c r="A191" s="166"/>
      <c r="B191" s="205" t="s">
        <v>107</v>
      </c>
      <c r="C191" s="200"/>
      <c r="D191" s="125">
        <f>IFERROR(_xlfn.XLOOKUP(B191,'درآمد سود سهام'!$A$9:$A$183,'درآمد سود سهام'!$M$9:$M$183),0)</f>
        <v>0</v>
      </c>
      <c r="E191" s="125"/>
      <c r="F191" s="125">
        <v>-12665669155</v>
      </c>
      <c r="G191" s="125"/>
      <c r="H191" s="125">
        <v>1831067032</v>
      </c>
      <c r="I191" s="125"/>
      <c r="J191" s="147">
        <f t="shared" si="6"/>
        <v>-10834602123</v>
      </c>
      <c r="K191" s="147"/>
      <c r="L191" s="206">
        <f t="shared" si="8"/>
        <v>7.5050570372091749E-3</v>
      </c>
      <c r="M191" s="206"/>
      <c r="N191" s="125">
        <f>IFERROR(_xlfn.XLOOKUP(B191,'درآمد سود سهام'!$A$9:$A$183,'درآمد سود سهام'!$S$9:$S$183),0)</f>
        <v>0</v>
      </c>
      <c r="O191" s="125"/>
      <c r="P191" s="125">
        <v>69020724093</v>
      </c>
      <c r="Q191" s="125"/>
      <c r="R191" s="125">
        <v>5094017211</v>
      </c>
      <c r="S191" s="125"/>
      <c r="T191" s="147">
        <f t="shared" si="7"/>
        <v>74114741304</v>
      </c>
      <c r="U191" s="144"/>
      <c r="V191" s="206">
        <f>T191/درآمدها!$J$5</f>
        <v>2.6464364937937433E-2</v>
      </c>
    </row>
    <row r="192" spans="1:22" s="165" customFormat="1" ht="42.75" customHeight="1">
      <c r="A192" s="166"/>
      <c r="B192" s="205" t="s">
        <v>428</v>
      </c>
      <c r="C192" s="200"/>
      <c r="D192" s="125">
        <f>IFERROR(_xlfn.XLOOKUP(B192,'درآمد سود سهام'!$A$9:$A$183,'درآمد سود سهام'!$M$9:$M$183),0)</f>
        <v>0</v>
      </c>
      <c r="E192" s="125"/>
      <c r="F192" s="125">
        <v>-5410651747</v>
      </c>
      <c r="G192" s="125"/>
      <c r="H192" s="125">
        <v>-234693889</v>
      </c>
      <c r="I192" s="125"/>
      <c r="J192" s="147">
        <f t="shared" si="6"/>
        <v>-5645345636</v>
      </c>
      <c r="K192" s="147"/>
      <c r="L192" s="206">
        <f t="shared" si="8"/>
        <v>3.9104934830046555E-3</v>
      </c>
      <c r="M192" s="206"/>
      <c r="N192" s="125">
        <f>IFERROR(_xlfn.XLOOKUP(B192,'درآمد سود سهام'!$A$9:$A$183,'درآمد سود سهام'!$S$9:$S$183),0)</f>
        <v>0</v>
      </c>
      <c r="O192" s="125"/>
      <c r="P192" s="125">
        <v>-6750409293</v>
      </c>
      <c r="Q192" s="125"/>
      <c r="R192" s="125">
        <v>-368082448</v>
      </c>
      <c r="S192" s="125"/>
      <c r="T192" s="147">
        <f t="shared" si="7"/>
        <v>-7118491741</v>
      </c>
      <c r="U192" s="144"/>
      <c r="V192" s="206">
        <f>T192/درآمدها!$J$5</f>
        <v>-2.5418204250191498E-3</v>
      </c>
    </row>
    <row r="193" spans="1:22 16326:16326" s="165" customFormat="1" ht="42.75" customHeight="1">
      <c r="A193" s="166"/>
      <c r="B193" s="205" t="s">
        <v>113</v>
      </c>
      <c r="C193" s="200"/>
      <c r="D193" s="125">
        <f>IFERROR(_xlfn.XLOOKUP(B193,'درآمد سود سهام'!$A$9:$A$183,'درآمد سود سهام'!$M$9:$M$183),0)</f>
        <v>0</v>
      </c>
      <c r="E193" s="125"/>
      <c r="F193" s="125">
        <v>-3738839419</v>
      </c>
      <c r="G193" s="125"/>
      <c r="H193" s="125">
        <v>820446139</v>
      </c>
      <c r="I193" s="125"/>
      <c r="J193" s="147">
        <f t="shared" si="6"/>
        <v>-2918393280</v>
      </c>
      <c r="K193" s="147"/>
      <c r="L193" s="206">
        <f t="shared" si="8"/>
        <v>2.0215516707265398E-3</v>
      </c>
      <c r="M193" s="206"/>
      <c r="N193" s="125">
        <f>IFERROR(_xlfn.XLOOKUP(B193,'درآمد سود سهام'!$A$9:$A$183,'درآمد سود سهام'!$S$9:$S$183),0)</f>
        <v>0</v>
      </c>
      <c r="O193" s="125"/>
      <c r="P193" s="125">
        <v>10593505205</v>
      </c>
      <c r="Q193" s="125"/>
      <c r="R193" s="125">
        <v>1356156718</v>
      </c>
      <c r="S193" s="125"/>
      <c r="T193" s="147">
        <f t="shared" si="7"/>
        <v>11949661923</v>
      </c>
      <c r="U193" s="144"/>
      <c r="V193" s="206">
        <f>T193/درآمدها!$J$5</f>
        <v>4.266900328479992E-3</v>
      </c>
    </row>
    <row r="194" spans="1:22 16326:16326" s="165" customFormat="1" ht="42.75" customHeight="1">
      <c r="A194" s="166"/>
      <c r="B194" s="205" t="s">
        <v>92</v>
      </c>
      <c r="C194" s="200"/>
      <c r="D194" s="125">
        <f>IFERROR(_xlfn.XLOOKUP(B194,'درآمد سود سهام'!$A$9:$A$183,'درآمد سود سهام'!$M$9:$M$183),0)</f>
        <v>0</v>
      </c>
      <c r="E194" s="125"/>
      <c r="F194" s="125">
        <v>-19659750307</v>
      </c>
      <c r="G194" s="125"/>
      <c r="H194" s="125">
        <v>5851049390</v>
      </c>
      <c r="I194" s="125"/>
      <c r="J194" s="147">
        <f t="shared" si="6"/>
        <v>-13808700917</v>
      </c>
      <c r="K194" s="147"/>
      <c r="L194" s="206">
        <f t="shared" si="8"/>
        <v>9.5651955480532264E-3</v>
      </c>
      <c r="M194" s="206"/>
      <c r="N194" s="125">
        <f>IFERROR(_xlfn.XLOOKUP(B194,'درآمد سود سهام'!$A$9:$A$183,'درآمد سود سهام'!$S$9:$S$183),0)</f>
        <v>0</v>
      </c>
      <c r="O194" s="125"/>
      <c r="P194" s="125">
        <v>-370838329</v>
      </c>
      <c r="Q194" s="125"/>
      <c r="R194" s="125">
        <v>4721363351</v>
      </c>
      <c r="S194" s="125"/>
      <c r="T194" s="147">
        <f t="shared" si="7"/>
        <v>4350525022</v>
      </c>
      <c r="U194" s="144"/>
      <c r="V194" s="206">
        <f>T194/درآمدها!$J$5</f>
        <v>1.5534545466682006E-3</v>
      </c>
    </row>
    <row r="195" spans="1:22 16326:16326" s="165" customFormat="1" ht="42.75" customHeight="1">
      <c r="A195" s="166"/>
      <c r="B195" s="205" t="s">
        <v>296</v>
      </c>
      <c r="C195" s="200"/>
      <c r="D195" s="125">
        <f>IFERROR(_xlfn.XLOOKUP(B195,'درآمد سود سهام'!$A$9:$A$183,'درآمد سود سهام'!$M$9:$M$183),0)</f>
        <v>0</v>
      </c>
      <c r="E195" s="125"/>
      <c r="F195" s="125">
        <v>-518207182</v>
      </c>
      <c r="G195" s="125"/>
      <c r="H195" s="125">
        <v>94403668</v>
      </c>
      <c r="I195" s="125"/>
      <c r="J195" s="147">
        <f t="shared" si="6"/>
        <v>-423803514</v>
      </c>
      <c r="K195" s="147"/>
      <c r="L195" s="206">
        <f t="shared" si="8"/>
        <v>2.9356588354893641E-4</v>
      </c>
      <c r="M195" s="206"/>
      <c r="N195" s="125">
        <f>IFERROR(_xlfn.XLOOKUP(B195,'درآمد سود سهام'!$A$9:$A$183,'درآمد سود سهام'!$S$9:$S$183),0)</f>
        <v>11780711640</v>
      </c>
      <c r="O195" s="125"/>
      <c r="P195" s="125">
        <v>4214472347</v>
      </c>
      <c r="Q195" s="125"/>
      <c r="R195" s="125">
        <v>-3137770469</v>
      </c>
      <c r="S195" s="125"/>
      <c r="T195" s="147">
        <f t="shared" si="7"/>
        <v>12857413518</v>
      </c>
      <c r="U195" s="144"/>
      <c r="V195" s="206">
        <f>T195/درآمدها!$J$5</f>
        <v>4.5910338147528264E-3</v>
      </c>
    </row>
    <row r="196" spans="1:22 16326:16326" s="165" customFormat="1" ht="42.75" customHeight="1">
      <c r="A196" s="166"/>
      <c r="B196" s="205" t="s">
        <v>147</v>
      </c>
      <c r="C196" s="200"/>
      <c r="D196" s="125">
        <f>IFERROR(_xlfn.XLOOKUP(B196,'درآمد سود سهام'!$A$9:$A$183,'درآمد سود سهام'!$M$9:$M$183),0)</f>
        <v>0</v>
      </c>
      <c r="E196" s="125"/>
      <c r="F196" s="125">
        <v>472404499</v>
      </c>
      <c r="G196" s="125"/>
      <c r="H196" s="125">
        <v>855340935</v>
      </c>
      <c r="I196" s="125"/>
      <c r="J196" s="147">
        <f t="shared" si="6"/>
        <v>1327745434</v>
      </c>
      <c r="K196" s="147"/>
      <c r="L196" s="206">
        <f t="shared" si="8"/>
        <v>-9.1972045673098415E-4</v>
      </c>
      <c r="M196" s="206"/>
      <c r="N196" s="125">
        <f>IFERROR(_xlfn.XLOOKUP(B196,'درآمد سود سهام'!$A$9:$A$183,'درآمد سود سهام'!$S$9:$S$183),0)</f>
        <v>384077400</v>
      </c>
      <c r="O196" s="125"/>
      <c r="P196" s="125">
        <v>5524259220</v>
      </c>
      <c r="Q196" s="125"/>
      <c r="R196" s="125">
        <v>114049577</v>
      </c>
      <c r="S196" s="125"/>
      <c r="T196" s="147">
        <f t="shared" si="7"/>
        <v>6022386197</v>
      </c>
      <c r="U196" s="144"/>
      <c r="V196" s="206">
        <f>T196/درآمدها!$J$5</f>
        <v>2.1504308496588308E-3</v>
      </c>
    </row>
    <row r="197" spans="1:22 16326:16326" s="165" customFormat="1" ht="42.75" customHeight="1">
      <c r="A197" s="166"/>
      <c r="B197" s="205" t="s">
        <v>256</v>
      </c>
      <c r="C197" s="200"/>
      <c r="D197" s="125">
        <f>IFERROR(_xlfn.XLOOKUP(B197,'درآمد سود سهام'!$A$9:$A$183,'درآمد سود سهام'!$M$9:$M$183),0)</f>
        <v>0</v>
      </c>
      <c r="E197" s="125"/>
      <c r="F197" s="125">
        <v>-20766727415</v>
      </c>
      <c r="G197" s="125"/>
      <c r="H197" s="125">
        <v>742082391</v>
      </c>
      <c r="I197" s="125"/>
      <c r="J197" s="147">
        <f t="shared" si="6"/>
        <v>-20024645024</v>
      </c>
      <c r="K197" s="147"/>
      <c r="L197" s="206">
        <f t="shared" si="8"/>
        <v>1.387093880779944E-2</v>
      </c>
      <c r="M197" s="206"/>
      <c r="N197" s="125">
        <f>IFERROR(_xlfn.XLOOKUP(B197,'درآمد سود سهام'!$A$9:$A$183,'درآمد سود سهام'!$S$9:$S$183),0)</f>
        <v>0</v>
      </c>
      <c r="O197" s="125"/>
      <c r="P197" s="125">
        <v>7218482821</v>
      </c>
      <c r="Q197" s="125"/>
      <c r="R197" s="125">
        <v>1147092632</v>
      </c>
      <c r="S197" s="125"/>
      <c r="T197" s="147">
        <f t="shared" si="7"/>
        <v>8365575453</v>
      </c>
      <c r="U197" s="144"/>
      <c r="V197" s="206">
        <f>T197/درآمدها!$J$5</f>
        <v>2.9871202112945212E-3</v>
      </c>
    </row>
    <row r="198" spans="1:22 16326:16326" s="165" customFormat="1" ht="42.75" customHeight="1">
      <c r="A198" s="166"/>
      <c r="B198" s="205" t="s">
        <v>313</v>
      </c>
      <c r="C198" s="200"/>
      <c r="D198" s="125">
        <f>IFERROR(_xlfn.XLOOKUP(B198,'درآمد سود سهام'!$A$9:$A$183,'درآمد سود سهام'!$M$9:$M$183),0)</f>
        <v>0</v>
      </c>
      <c r="E198" s="125"/>
      <c r="F198" s="125">
        <v>-5678672454</v>
      </c>
      <c r="G198" s="125"/>
      <c r="H198" s="125">
        <v>-44362244</v>
      </c>
      <c r="I198" s="125"/>
      <c r="J198" s="147">
        <f t="shared" si="6"/>
        <v>-5723034698</v>
      </c>
      <c r="K198" s="147"/>
      <c r="L198" s="206">
        <f t="shared" si="8"/>
        <v>3.9643081810303024E-3</v>
      </c>
      <c r="M198" s="206"/>
      <c r="N198" s="125">
        <f>IFERROR(_xlfn.XLOOKUP(B198,'درآمد سود سهام'!$A$9:$A$183,'درآمد سود سهام'!$S$9:$S$183),0)</f>
        <v>323065596</v>
      </c>
      <c r="O198" s="125"/>
      <c r="P198" s="125">
        <v>-8787703755</v>
      </c>
      <c r="Q198" s="125"/>
      <c r="R198" s="125">
        <v>-82441959</v>
      </c>
      <c r="S198" s="125"/>
      <c r="T198" s="147">
        <f t="shared" si="7"/>
        <v>-8547080118</v>
      </c>
      <c r="U198" s="144"/>
      <c r="V198" s="206">
        <f>T198/درآمدها!$J$5</f>
        <v>-3.0519306067433257E-3</v>
      </c>
      <c r="XCX198" s="167">
        <f>SUM(B198:XCW198)</f>
        <v>-28540229631.999088</v>
      </c>
    </row>
    <row r="199" spans="1:22 16326:16326" s="165" customFormat="1" ht="42.75" customHeight="1">
      <c r="A199" s="166"/>
      <c r="B199" s="205" t="s">
        <v>316</v>
      </c>
      <c r="C199" s="200"/>
      <c r="D199" s="125">
        <f>IFERROR(_xlfn.XLOOKUP(B199,'درآمد سود سهام'!$A$9:$A$183,'درآمد سود سهام'!$M$9:$M$183),0)</f>
        <v>0</v>
      </c>
      <c r="E199" s="125"/>
      <c r="F199" s="125">
        <v>-5879787693</v>
      </c>
      <c r="G199" s="125"/>
      <c r="H199" s="125">
        <v>5183618814</v>
      </c>
      <c r="I199" s="125"/>
      <c r="J199" s="147">
        <f t="shared" si="6"/>
        <v>-696168879</v>
      </c>
      <c r="K199" s="147"/>
      <c r="L199" s="206">
        <f t="shared" si="8"/>
        <v>4.822315655997784E-4</v>
      </c>
      <c r="M199" s="206"/>
      <c r="N199" s="125">
        <f>IFERROR(_xlfn.XLOOKUP(B199,'درآمد سود سهام'!$A$9:$A$183,'درآمد سود سهام'!$S$9:$S$183),0)</f>
        <v>0</v>
      </c>
      <c r="O199" s="125"/>
      <c r="P199" s="125">
        <v>73229705</v>
      </c>
      <c r="Q199" s="125"/>
      <c r="R199" s="125">
        <v>11217255326</v>
      </c>
      <c r="S199" s="125"/>
      <c r="T199" s="147">
        <f t="shared" si="7"/>
        <v>11290485031</v>
      </c>
      <c r="U199" s="144"/>
      <c r="V199" s="206">
        <f>T199/درآمدها!$J$5</f>
        <v>4.0315261300193968E-3</v>
      </c>
    </row>
    <row r="200" spans="1:22 16326:16326" s="165" customFormat="1" ht="42.75" customHeight="1">
      <c r="A200" s="166"/>
      <c r="B200" s="205" t="s">
        <v>177</v>
      </c>
      <c r="C200" s="200"/>
      <c r="D200" s="125">
        <f>IFERROR(_xlfn.XLOOKUP(B200,'درآمد سود سهام'!$A$9:$A$183,'درآمد سود سهام'!$M$9:$M$183),0)</f>
        <v>0</v>
      </c>
      <c r="E200" s="125"/>
      <c r="F200" s="125">
        <v>-3323373818</v>
      </c>
      <c r="G200" s="125"/>
      <c r="H200" s="125">
        <v>657335947</v>
      </c>
      <c r="I200" s="125"/>
      <c r="J200" s="147">
        <f t="shared" si="6"/>
        <v>-2666037871</v>
      </c>
      <c r="K200" s="147"/>
      <c r="L200" s="206">
        <f t="shared" si="8"/>
        <v>1.8467467524939879E-3</v>
      </c>
      <c r="M200" s="206"/>
      <c r="N200" s="125">
        <f>IFERROR(_xlfn.XLOOKUP(B200,'درآمد سود سهام'!$A$9:$A$183,'درآمد سود سهام'!$S$9:$S$183),0)</f>
        <v>1469255970</v>
      </c>
      <c r="O200" s="125"/>
      <c r="P200" s="125">
        <v>2986133506</v>
      </c>
      <c r="Q200" s="125"/>
      <c r="R200" s="125">
        <v>300425618</v>
      </c>
      <c r="S200" s="125"/>
      <c r="T200" s="147">
        <f t="shared" si="7"/>
        <v>4755815094</v>
      </c>
      <c r="U200" s="144"/>
      <c r="V200" s="206">
        <f>T200/درآمدها!$J$5</f>
        <v>1.6981726443424088E-3</v>
      </c>
    </row>
    <row r="201" spans="1:22 16326:16326" s="165" customFormat="1" ht="42.75" customHeight="1">
      <c r="A201" s="166"/>
      <c r="B201" s="205" t="s">
        <v>155</v>
      </c>
      <c r="C201" s="200"/>
      <c r="D201" s="125">
        <f>IFERROR(_xlfn.XLOOKUP(B201,'درآمد سود سهام'!$A$9:$A$183,'درآمد سود سهام'!$M$9:$M$183),0)</f>
        <v>0</v>
      </c>
      <c r="E201" s="125"/>
      <c r="F201" s="125">
        <v>0</v>
      </c>
      <c r="G201" s="125"/>
      <c r="H201" s="125">
        <v>0</v>
      </c>
      <c r="I201" s="125"/>
      <c r="J201" s="147">
        <f t="shared" si="6"/>
        <v>0</v>
      </c>
      <c r="K201" s="147"/>
      <c r="L201" s="206">
        <f t="shared" si="8"/>
        <v>0</v>
      </c>
      <c r="M201" s="206"/>
      <c r="N201" s="125">
        <f>IFERROR(_xlfn.XLOOKUP(B201,'درآمد سود سهام'!$A$9:$A$183,'درآمد سود سهام'!$S$9:$S$183),0)</f>
        <v>31097766600</v>
      </c>
      <c r="O201" s="125"/>
      <c r="P201" s="125">
        <v>9048598358</v>
      </c>
      <c r="Q201" s="125"/>
      <c r="R201" s="125">
        <v>14470810</v>
      </c>
      <c r="S201" s="125"/>
      <c r="T201" s="147">
        <f t="shared" si="7"/>
        <v>40160835768</v>
      </c>
      <c r="U201" s="144"/>
      <c r="V201" s="206">
        <f>T201/درآمدها!$J$5</f>
        <v>1.4340345729838787E-2</v>
      </c>
    </row>
    <row r="202" spans="1:22 16326:16326" s="165" customFormat="1" ht="42.75" customHeight="1">
      <c r="A202" s="166"/>
      <c r="B202" s="205" t="s">
        <v>82</v>
      </c>
      <c r="C202" s="200"/>
      <c r="D202" s="125">
        <f>IFERROR(_xlfn.XLOOKUP(B202,'درآمد سود سهام'!$A$9:$A$183,'درآمد سود سهام'!$M$9:$M$183),0)</f>
        <v>0</v>
      </c>
      <c r="E202" s="125"/>
      <c r="F202" s="125">
        <v>-8923759331</v>
      </c>
      <c r="G202" s="125"/>
      <c r="H202" s="125">
        <v>4240794862</v>
      </c>
      <c r="I202" s="125"/>
      <c r="J202" s="147">
        <f t="shared" si="6"/>
        <v>-4682964469</v>
      </c>
      <c r="K202" s="147"/>
      <c r="L202" s="206">
        <f t="shared" si="8"/>
        <v>3.2438584309856873E-3</v>
      </c>
      <c r="M202" s="206"/>
      <c r="N202" s="125">
        <f>IFERROR(_xlfn.XLOOKUP(B202,'درآمد سود سهام'!$A$9:$A$183,'درآمد سود سهام'!$S$9:$S$183),0)</f>
        <v>4798603500</v>
      </c>
      <c r="O202" s="125"/>
      <c r="P202" s="125">
        <v>28128242986</v>
      </c>
      <c r="Q202" s="125"/>
      <c r="R202" s="125">
        <v>7445893629</v>
      </c>
      <c r="S202" s="125"/>
      <c r="T202" s="147">
        <f t="shared" si="7"/>
        <v>40372740115</v>
      </c>
      <c r="U202" s="144"/>
      <c r="V202" s="206">
        <f>T202/درآمدها!$J$5</f>
        <v>1.441601102762268E-2</v>
      </c>
    </row>
    <row r="203" spans="1:22 16326:16326" s="165" customFormat="1" ht="42.75" customHeight="1">
      <c r="A203" s="166"/>
      <c r="B203" s="205" t="s">
        <v>368</v>
      </c>
      <c r="C203" s="200"/>
      <c r="D203" s="125">
        <f>IFERROR(_xlfn.XLOOKUP(B203,'درآمد سود سهام'!$A$9:$A$183,'درآمد سود سهام'!$M$9:$M$183),0)</f>
        <v>0</v>
      </c>
      <c r="E203" s="125"/>
      <c r="F203" s="125">
        <v>-9620415855</v>
      </c>
      <c r="G203" s="125"/>
      <c r="H203" s="125">
        <v>2456448269</v>
      </c>
      <c r="I203" s="125"/>
      <c r="J203" s="147">
        <f t="shared" ref="J203:J266" si="9">D203+F203+H203</f>
        <v>-7163967586</v>
      </c>
      <c r="K203" s="147"/>
      <c r="L203" s="206">
        <f t="shared" si="8"/>
        <v>4.9624328365055299E-3</v>
      </c>
      <c r="M203" s="206"/>
      <c r="N203" s="125">
        <f>IFERROR(_xlfn.XLOOKUP(B203,'درآمد سود سهام'!$A$9:$A$183,'درآمد سود سهام'!$S$9:$S$183),0)</f>
        <v>0</v>
      </c>
      <c r="O203" s="125"/>
      <c r="P203" s="125">
        <v>719536934</v>
      </c>
      <c r="Q203" s="125"/>
      <c r="R203" s="125">
        <v>2249066474</v>
      </c>
      <c r="S203" s="125"/>
      <c r="T203" s="147">
        <f t="shared" ref="T203:T266" si="10">N203+P203+R203</f>
        <v>2968603408</v>
      </c>
      <c r="U203" s="144"/>
      <c r="V203" s="206">
        <f>T203/درآمدها!$J$5</f>
        <v>1.0600078009187727E-3</v>
      </c>
    </row>
    <row r="204" spans="1:22 16326:16326" s="165" customFormat="1" ht="42.75" customHeight="1">
      <c r="A204" s="166"/>
      <c r="B204" s="205" t="s">
        <v>231</v>
      </c>
      <c r="C204" s="200"/>
      <c r="D204" s="125">
        <f>IFERROR(_xlfn.XLOOKUP(B204,'درآمد سود سهام'!$A$9:$A$183,'درآمد سود سهام'!$M$9:$M$183),0)</f>
        <v>0</v>
      </c>
      <c r="E204" s="125"/>
      <c r="F204" s="125">
        <v>16237210706</v>
      </c>
      <c r="G204" s="125"/>
      <c r="H204" s="125">
        <v>3997619860</v>
      </c>
      <c r="I204" s="125"/>
      <c r="J204" s="147">
        <f t="shared" si="9"/>
        <v>20234830566</v>
      </c>
      <c r="K204" s="147"/>
      <c r="L204" s="206">
        <f t="shared" ref="L204:L267" si="11">J204/-1443640210765</f>
        <v>-1.4016532938825078E-2</v>
      </c>
      <c r="M204" s="206"/>
      <c r="N204" s="125">
        <f>IFERROR(_xlfn.XLOOKUP(B204,'درآمد سود سهام'!$A$9:$A$183,'درآمد سود سهام'!$S$9:$S$183),0)</f>
        <v>0</v>
      </c>
      <c r="O204" s="125"/>
      <c r="P204" s="125">
        <v>35685649087</v>
      </c>
      <c r="Q204" s="125"/>
      <c r="R204" s="125">
        <v>6482931428</v>
      </c>
      <c r="S204" s="125"/>
      <c r="T204" s="147">
        <f t="shared" si="10"/>
        <v>42168580515</v>
      </c>
      <c r="U204" s="144"/>
      <c r="V204" s="206">
        <f>T204/درآمدها!$J$5</f>
        <v>1.5057256950899304E-2</v>
      </c>
    </row>
    <row r="205" spans="1:22 16326:16326" s="165" customFormat="1" ht="42.75" customHeight="1">
      <c r="A205" s="166"/>
      <c r="B205" s="205" t="s">
        <v>442</v>
      </c>
      <c r="C205" s="200"/>
      <c r="D205" s="125">
        <f>IFERROR(_xlfn.XLOOKUP(B205,'درآمد سود سهام'!$A$9:$A$183,'درآمد سود سهام'!$M$9:$M$183),0)</f>
        <v>1445887130</v>
      </c>
      <c r="E205" s="125"/>
      <c r="F205" s="125">
        <v>-11886706439</v>
      </c>
      <c r="G205" s="125"/>
      <c r="H205" s="125">
        <v>19886760922</v>
      </c>
      <c r="I205" s="125"/>
      <c r="J205" s="147">
        <f t="shared" si="9"/>
        <v>9445941613</v>
      </c>
      <c r="K205" s="147"/>
      <c r="L205" s="206">
        <f t="shared" si="11"/>
        <v>-6.5431411113122829E-3</v>
      </c>
      <c r="M205" s="206"/>
      <c r="N205" s="125">
        <f>IFERROR(_xlfn.XLOOKUP(B205,'درآمد سود سهام'!$A$9:$A$183,'درآمد سود سهام'!$S$9:$S$183),0)</f>
        <v>1445887130</v>
      </c>
      <c r="O205" s="125"/>
      <c r="P205" s="125">
        <v>6676122678</v>
      </c>
      <c r="Q205" s="125"/>
      <c r="R205" s="125">
        <v>20922573612</v>
      </c>
      <c r="S205" s="125"/>
      <c r="T205" s="147">
        <f t="shared" si="10"/>
        <v>29044583420</v>
      </c>
      <c r="U205" s="144"/>
      <c r="V205" s="206">
        <f>T205/درآمدها!$J$5</f>
        <v>1.0371033367632666E-2</v>
      </c>
    </row>
    <row r="206" spans="1:22 16326:16326" s="165" customFormat="1" ht="42.75" customHeight="1">
      <c r="A206" s="166"/>
      <c r="B206" s="205" t="s">
        <v>183</v>
      </c>
      <c r="C206" s="200"/>
      <c r="D206" s="125">
        <f>IFERROR(_xlfn.XLOOKUP(B206,'درآمد سود سهام'!$A$9:$A$183,'درآمد سود سهام'!$M$9:$M$183),0)</f>
        <v>0</v>
      </c>
      <c r="E206" s="125"/>
      <c r="F206" s="125">
        <v>-4960926517</v>
      </c>
      <c r="G206" s="125"/>
      <c r="H206" s="125">
        <v>762829867</v>
      </c>
      <c r="I206" s="125"/>
      <c r="J206" s="147">
        <f t="shared" si="9"/>
        <v>-4198096650</v>
      </c>
      <c r="K206" s="147"/>
      <c r="L206" s="206">
        <f t="shared" si="11"/>
        <v>2.907993708332206E-3</v>
      </c>
      <c r="M206" s="206"/>
      <c r="N206" s="125">
        <f>IFERROR(_xlfn.XLOOKUP(B206,'درآمد سود سهام'!$A$9:$A$183,'درآمد سود سهام'!$S$9:$S$183),0)</f>
        <v>1334814490</v>
      </c>
      <c r="O206" s="125"/>
      <c r="P206" s="125">
        <v>6289979315</v>
      </c>
      <c r="Q206" s="125"/>
      <c r="R206" s="125">
        <v>5071867341</v>
      </c>
      <c r="S206" s="125"/>
      <c r="T206" s="147">
        <f t="shared" si="10"/>
        <v>12696661146</v>
      </c>
      <c r="U206" s="144"/>
      <c r="V206" s="206">
        <f>T206/درآمدها!$J$5</f>
        <v>4.5336335005589559E-3</v>
      </c>
    </row>
    <row r="207" spans="1:22 16326:16326" s="165" customFormat="1" ht="42.75" customHeight="1">
      <c r="A207" s="166"/>
      <c r="B207" s="205" t="s">
        <v>467</v>
      </c>
      <c r="C207" s="200"/>
      <c r="D207" s="125">
        <f>IFERROR(_xlfn.XLOOKUP(B207,'درآمد سود سهام'!$A$9:$A$183,'درآمد سود سهام'!$M$9:$M$183),0)</f>
        <v>0</v>
      </c>
      <c r="E207" s="125"/>
      <c r="F207" s="125">
        <v>-6190713896</v>
      </c>
      <c r="G207" s="125"/>
      <c r="H207" s="125">
        <v>-3259863325</v>
      </c>
      <c r="I207" s="125"/>
      <c r="J207" s="147">
        <f t="shared" si="9"/>
        <v>-9450577221</v>
      </c>
      <c r="K207" s="147"/>
      <c r="L207" s="206">
        <f t="shared" si="11"/>
        <v>6.5463521662312528E-3</v>
      </c>
      <c r="M207" s="206"/>
      <c r="N207" s="125">
        <f>IFERROR(_xlfn.XLOOKUP(B207,'درآمد سود سهام'!$A$9:$A$183,'درآمد سود سهام'!$S$9:$S$183),0)</f>
        <v>0</v>
      </c>
      <c r="O207" s="125"/>
      <c r="P207" s="125">
        <v>-8113591716</v>
      </c>
      <c r="Q207" s="125"/>
      <c r="R207" s="125">
        <v>-3259863325</v>
      </c>
      <c r="S207" s="125"/>
      <c r="T207" s="147">
        <f t="shared" si="10"/>
        <v>-11373455041</v>
      </c>
      <c r="U207" s="144"/>
      <c r="V207" s="206">
        <f>T207/درآمدها!$J$5</f>
        <v>-4.0611524713505751E-3</v>
      </c>
    </row>
    <row r="208" spans="1:22 16326:16326" s="165" customFormat="1" ht="42.6" customHeight="1">
      <c r="A208" s="166"/>
      <c r="B208" s="205" t="s">
        <v>176</v>
      </c>
      <c r="C208" s="200"/>
      <c r="D208" s="125">
        <f>IFERROR(_xlfn.XLOOKUP(B208,'درآمد سود سهام'!$A$9:$A$183,'درآمد سود سهام'!$M$9:$M$183),0)</f>
        <v>0</v>
      </c>
      <c r="E208" s="125"/>
      <c r="F208" s="125">
        <v>-1955537581</v>
      </c>
      <c r="G208" s="125"/>
      <c r="H208" s="125">
        <v>-50538048</v>
      </c>
      <c r="I208" s="125"/>
      <c r="J208" s="147">
        <f t="shared" si="9"/>
        <v>-2006075629</v>
      </c>
      <c r="K208" s="147"/>
      <c r="L208" s="206">
        <f t="shared" si="11"/>
        <v>1.389595284227335E-3</v>
      </c>
      <c r="M208" s="206"/>
      <c r="N208" s="125">
        <f>IFERROR(_xlfn.XLOOKUP(B208,'درآمد سود سهام'!$A$9:$A$183,'درآمد سود سهام'!$S$9:$S$183),0)</f>
        <v>3901</v>
      </c>
      <c r="O208" s="125"/>
      <c r="P208" s="125">
        <v>-91844640</v>
      </c>
      <c r="Q208" s="125"/>
      <c r="R208" s="125">
        <v>9321700576</v>
      </c>
      <c r="S208" s="125"/>
      <c r="T208" s="147">
        <f t="shared" si="10"/>
        <v>9229859837</v>
      </c>
      <c r="U208" s="144"/>
      <c r="V208" s="206">
        <f>T208/درآمدها!$J$5</f>
        <v>3.2957327348749283E-3</v>
      </c>
    </row>
    <row r="209" spans="1:22" s="165" customFormat="1" ht="42.75" customHeight="1">
      <c r="A209" s="166"/>
      <c r="B209" s="205" t="s">
        <v>93</v>
      </c>
      <c r="C209" s="200"/>
      <c r="D209" s="125">
        <f>IFERROR(_xlfn.XLOOKUP(B209,'درآمد سود سهام'!$A$9:$A$183,'درآمد سود سهام'!$M$9:$M$183),0)</f>
        <v>0</v>
      </c>
      <c r="E209" s="125"/>
      <c r="F209" s="125">
        <v>-7867869238</v>
      </c>
      <c r="G209" s="125"/>
      <c r="H209" s="125">
        <v>3380284566</v>
      </c>
      <c r="I209" s="125"/>
      <c r="J209" s="147">
        <f t="shared" si="9"/>
        <v>-4487584672</v>
      </c>
      <c r="K209" s="147"/>
      <c r="L209" s="206">
        <f t="shared" si="11"/>
        <v>3.1085201413321552E-3</v>
      </c>
      <c r="M209" s="206"/>
      <c r="N209" s="125">
        <f>IFERROR(_xlfn.XLOOKUP(B209,'درآمد سود سهام'!$A$9:$A$183,'درآمد سود سهام'!$S$9:$S$183),0)</f>
        <v>18803169150</v>
      </c>
      <c r="O209" s="125"/>
      <c r="P209" s="125">
        <v>44227987978</v>
      </c>
      <c r="Q209" s="125"/>
      <c r="R209" s="125">
        <v>5478366966</v>
      </c>
      <c r="S209" s="125"/>
      <c r="T209" s="147">
        <f t="shared" si="10"/>
        <v>68509524094</v>
      </c>
      <c r="U209" s="144"/>
      <c r="V209" s="206">
        <f>T209/درآمدها!$J$5</f>
        <v>2.4462893824472972E-2</v>
      </c>
    </row>
    <row r="210" spans="1:22" s="165" customFormat="1" ht="42.75" customHeight="1">
      <c r="A210" s="166"/>
      <c r="B210" s="205" t="s">
        <v>125</v>
      </c>
      <c r="C210" s="200"/>
      <c r="D210" s="125">
        <f>IFERROR(_xlfn.XLOOKUP(B210,'درآمد سود سهام'!$A$9:$A$183,'درآمد سود سهام'!$M$9:$M$183),0)</f>
        <v>0</v>
      </c>
      <c r="E210" s="125"/>
      <c r="F210" s="125">
        <v>-11259903894</v>
      </c>
      <c r="G210" s="125"/>
      <c r="H210" s="125">
        <v>-1180630871</v>
      </c>
      <c r="I210" s="125"/>
      <c r="J210" s="147">
        <f t="shared" si="9"/>
        <v>-12440534765</v>
      </c>
      <c r="K210" s="147"/>
      <c r="L210" s="206">
        <f t="shared" si="11"/>
        <v>8.6174759280275449E-3</v>
      </c>
      <c r="M210" s="206"/>
      <c r="N210" s="125">
        <f>IFERROR(_xlfn.XLOOKUP(B210,'درآمد سود سهام'!$A$9:$A$183,'درآمد سود سهام'!$S$9:$S$183),0)</f>
        <v>0</v>
      </c>
      <c r="O210" s="125"/>
      <c r="P210" s="125">
        <v>-14089710523</v>
      </c>
      <c r="Q210" s="125"/>
      <c r="R210" s="125">
        <v>-2103188585</v>
      </c>
      <c r="S210" s="125"/>
      <c r="T210" s="147">
        <f t="shared" si="10"/>
        <v>-16192899108</v>
      </c>
      <c r="U210" s="144"/>
      <c r="V210" s="206">
        <f>T210/درآمدها!$J$5</f>
        <v>-5.7820452970289912E-3</v>
      </c>
    </row>
    <row r="211" spans="1:22" s="165" customFormat="1" ht="42.75" customHeight="1">
      <c r="A211" s="166"/>
      <c r="B211" s="205" t="s">
        <v>215</v>
      </c>
      <c r="C211" s="200"/>
      <c r="D211" s="125">
        <f>IFERROR(_xlfn.XLOOKUP(B211,'درآمد سود سهام'!$A$9:$A$183,'درآمد سود سهام'!$M$9:$M$183),0)</f>
        <v>0</v>
      </c>
      <c r="E211" s="125"/>
      <c r="F211" s="125">
        <v>-8701322191</v>
      </c>
      <c r="G211" s="125"/>
      <c r="H211" s="125">
        <v>7119087</v>
      </c>
      <c r="I211" s="125"/>
      <c r="J211" s="147">
        <f t="shared" si="9"/>
        <v>-8694203104</v>
      </c>
      <c r="K211" s="147"/>
      <c r="L211" s="206">
        <f t="shared" si="11"/>
        <v>6.0224168315406307E-3</v>
      </c>
      <c r="M211" s="206"/>
      <c r="N211" s="125">
        <f>IFERROR(_xlfn.XLOOKUP(B211,'درآمد سود سهام'!$A$9:$A$183,'درآمد سود سهام'!$S$9:$S$183),0)</f>
        <v>45872070</v>
      </c>
      <c r="O211" s="125"/>
      <c r="P211" s="125">
        <v>-3250926232</v>
      </c>
      <c r="Q211" s="125"/>
      <c r="R211" s="125">
        <v>-42540054</v>
      </c>
      <c r="S211" s="125"/>
      <c r="T211" s="147">
        <f t="shared" si="10"/>
        <v>-3247594216</v>
      </c>
      <c r="U211" s="144"/>
      <c r="V211" s="206">
        <f>T211/درآمدها!$J$5</f>
        <v>-1.1596278552741882E-3</v>
      </c>
    </row>
    <row r="212" spans="1:22" s="165" customFormat="1" ht="42.6" customHeight="1">
      <c r="A212" s="166"/>
      <c r="B212" s="205" t="s">
        <v>370</v>
      </c>
      <c r="C212" s="200"/>
      <c r="D212" s="125">
        <f>IFERROR(_xlfn.XLOOKUP(B212,'درآمد سود سهام'!$A$9:$A$183,'درآمد سود سهام'!$M$9:$M$183),0)</f>
        <v>1613423124</v>
      </c>
      <c r="E212" s="125"/>
      <c r="F212" s="125">
        <v>-15854123308</v>
      </c>
      <c r="G212" s="125"/>
      <c r="H212" s="125">
        <v>20995250</v>
      </c>
      <c r="I212" s="125"/>
      <c r="J212" s="147">
        <f t="shared" si="9"/>
        <v>-14219704934</v>
      </c>
      <c r="K212" s="147"/>
      <c r="L212" s="206">
        <f t="shared" si="11"/>
        <v>9.849895304914532E-3</v>
      </c>
      <c r="M212" s="206"/>
      <c r="N212" s="125">
        <f>IFERROR(_xlfn.XLOOKUP(B212,'درآمد سود سهام'!$A$9:$A$183,'درآمد سود سهام'!$S$9:$S$183),0)</f>
        <v>1613423124</v>
      </c>
      <c r="O212" s="125"/>
      <c r="P212" s="125">
        <v>-1426906862</v>
      </c>
      <c r="Q212" s="125"/>
      <c r="R212" s="125">
        <v>-345919284</v>
      </c>
      <c r="S212" s="125"/>
      <c r="T212" s="147">
        <f t="shared" si="10"/>
        <v>-159403022</v>
      </c>
      <c r="U212" s="144"/>
      <c r="V212" s="206">
        <f>T212/درآمدها!$J$5</f>
        <v>-5.6918497888494897E-5</v>
      </c>
    </row>
    <row r="213" spans="1:22" s="165" customFormat="1" ht="42.75" customHeight="1">
      <c r="A213" s="166"/>
      <c r="B213" s="205" t="s">
        <v>475</v>
      </c>
      <c r="C213" s="200"/>
      <c r="D213" s="125">
        <f>IFERROR(_xlfn.XLOOKUP(B213,'درآمد سود سهام'!$A$9:$A$183,'درآمد سود سهام'!$M$9:$M$183),0)</f>
        <v>0</v>
      </c>
      <c r="E213" s="125"/>
      <c r="F213" s="125">
        <v>-7436345306</v>
      </c>
      <c r="G213" s="125"/>
      <c r="H213" s="125">
        <v>0</v>
      </c>
      <c r="I213" s="125"/>
      <c r="J213" s="147">
        <f t="shared" si="9"/>
        <v>-7436345306</v>
      </c>
      <c r="K213" s="147"/>
      <c r="L213" s="206">
        <f t="shared" si="11"/>
        <v>5.1511070767829353E-3</v>
      </c>
      <c r="M213" s="206"/>
      <c r="N213" s="125">
        <f>IFERROR(_xlfn.XLOOKUP(B213,'درآمد سود سهام'!$A$9:$A$183,'درآمد سود سهام'!$S$9:$S$183),0)</f>
        <v>0</v>
      </c>
      <c r="O213" s="125"/>
      <c r="P213" s="125">
        <v>-7118959980</v>
      </c>
      <c r="Q213" s="125"/>
      <c r="R213" s="125">
        <v>6580154</v>
      </c>
      <c r="S213" s="125"/>
      <c r="T213" s="147">
        <f t="shared" si="10"/>
        <v>-7112379826</v>
      </c>
      <c r="U213" s="144"/>
      <c r="V213" s="206">
        <f>T213/درآمدها!$J$5</f>
        <v>-2.5396380258609821E-3</v>
      </c>
    </row>
    <row r="214" spans="1:22" s="165" customFormat="1" ht="42.75" customHeight="1">
      <c r="A214" s="166"/>
      <c r="B214" s="205" t="s">
        <v>167</v>
      </c>
      <c r="C214" s="200"/>
      <c r="D214" s="125">
        <f>IFERROR(_xlfn.XLOOKUP(B214,'درآمد سود سهام'!$A$9:$A$183,'درآمد سود سهام'!$M$9:$M$183),0)</f>
        <v>0</v>
      </c>
      <c r="E214" s="125"/>
      <c r="F214" s="125">
        <v>-5596166324</v>
      </c>
      <c r="G214" s="125"/>
      <c r="H214" s="125">
        <v>802067198</v>
      </c>
      <c r="I214" s="125"/>
      <c r="J214" s="147">
        <f t="shared" si="9"/>
        <v>-4794099126</v>
      </c>
      <c r="K214" s="147"/>
      <c r="L214" s="206">
        <f t="shared" si="11"/>
        <v>3.3208406708618602E-3</v>
      </c>
      <c r="M214" s="206"/>
      <c r="N214" s="125">
        <f>IFERROR(_xlfn.XLOOKUP(B214,'درآمد سود سهام'!$A$9:$A$183,'درآمد سود سهام'!$S$9:$S$183),0)</f>
        <v>0</v>
      </c>
      <c r="O214" s="125"/>
      <c r="P214" s="125">
        <v>3966156501</v>
      </c>
      <c r="Q214" s="125"/>
      <c r="R214" s="125">
        <v>1448877852</v>
      </c>
      <c r="S214" s="125"/>
      <c r="T214" s="147">
        <f t="shared" si="10"/>
        <v>5415034353</v>
      </c>
      <c r="U214" s="144"/>
      <c r="V214" s="206">
        <f>T214/درآمدها!$J$5</f>
        <v>1.933561970910174E-3</v>
      </c>
    </row>
    <row r="215" spans="1:22" s="165" customFormat="1" ht="42.75" customHeight="1">
      <c r="A215" s="166"/>
      <c r="B215" s="205" t="s">
        <v>421</v>
      </c>
      <c r="C215" s="200"/>
      <c r="D215" s="125">
        <f>IFERROR(_xlfn.XLOOKUP(B215,'درآمد سود سهام'!$A$9:$A$183,'درآمد سود سهام'!$M$9:$M$183),0)</f>
        <v>0</v>
      </c>
      <c r="E215" s="125"/>
      <c r="F215" s="125">
        <v>-6664220773</v>
      </c>
      <c r="G215" s="125"/>
      <c r="H215" s="125">
        <v>-486560882</v>
      </c>
      <c r="I215" s="125"/>
      <c r="J215" s="147">
        <f t="shared" si="9"/>
        <v>-7150781655</v>
      </c>
      <c r="K215" s="147"/>
      <c r="L215" s="206">
        <f t="shared" si="11"/>
        <v>4.9532990295488698E-3</v>
      </c>
      <c r="M215" s="206"/>
      <c r="N215" s="125">
        <f>IFERROR(_xlfn.XLOOKUP(B215,'درآمد سود سهام'!$A$9:$A$183,'درآمد سود سهام'!$S$9:$S$183),0)</f>
        <v>0</v>
      </c>
      <c r="O215" s="125"/>
      <c r="P215" s="125">
        <v>-6230529551</v>
      </c>
      <c r="Q215" s="125"/>
      <c r="R215" s="125">
        <v>-456647204</v>
      </c>
      <c r="S215" s="125"/>
      <c r="T215" s="147">
        <f t="shared" si="10"/>
        <v>-6687176755</v>
      </c>
      <c r="U215" s="144"/>
      <c r="V215" s="206">
        <f>T215/درآمدها!$J$5</f>
        <v>-2.3878095360667607E-3</v>
      </c>
    </row>
    <row r="216" spans="1:22" s="165" customFormat="1" ht="42.75" customHeight="1">
      <c r="A216" s="166"/>
      <c r="B216" s="205" t="s">
        <v>193</v>
      </c>
      <c r="C216" s="200"/>
      <c r="D216" s="125">
        <f>IFERROR(_xlfn.XLOOKUP(B216,'درآمد سود سهام'!$A$9:$A$183,'درآمد سود سهام'!$M$9:$M$183),0)</f>
        <v>0</v>
      </c>
      <c r="E216" s="125"/>
      <c r="F216" s="125">
        <v>-4690388866</v>
      </c>
      <c r="G216" s="125"/>
      <c r="H216" s="125">
        <v>966844125</v>
      </c>
      <c r="I216" s="125"/>
      <c r="J216" s="147">
        <f t="shared" si="9"/>
        <v>-3723544741</v>
      </c>
      <c r="K216" s="147"/>
      <c r="L216" s="206">
        <f t="shared" si="11"/>
        <v>2.5792747481222173E-3</v>
      </c>
      <c r="M216" s="206"/>
      <c r="N216" s="125">
        <f>IFERROR(_xlfn.XLOOKUP(B216,'درآمد سود سهام'!$A$9:$A$183,'درآمد سود سهام'!$S$9:$S$183),0)</f>
        <v>1072036200</v>
      </c>
      <c r="O216" s="125"/>
      <c r="P216" s="125">
        <v>3571968253</v>
      </c>
      <c r="Q216" s="125"/>
      <c r="R216" s="125">
        <v>1973308643</v>
      </c>
      <c r="S216" s="125"/>
      <c r="T216" s="147">
        <f t="shared" si="10"/>
        <v>6617313096</v>
      </c>
      <c r="U216" s="144"/>
      <c r="V216" s="206">
        <f>T216/درآمدها!$J$5</f>
        <v>2.3628631173766932E-3</v>
      </c>
    </row>
    <row r="217" spans="1:22" s="165" customFormat="1" ht="42.75" customHeight="1">
      <c r="A217" s="166"/>
      <c r="B217" s="205" t="s">
        <v>474</v>
      </c>
      <c r="C217" s="200"/>
      <c r="D217" s="125">
        <f>IFERROR(_xlfn.XLOOKUP(B217,'درآمد سود سهام'!$A$9:$A$183,'درآمد سود سهام'!$M$9:$M$183),0)</f>
        <v>0</v>
      </c>
      <c r="E217" s="125"/>
      <c r="F217" s="125">
        <v>1030339841</v>
      </c>
      <c r="G217" s="125"/>
      <c r="H217" s="125">
        <v>-57318708</v>
      </c>
      <c r="I217" s="125"/>
      <c r="J217" s="147">
        <f t="shared" si="9"/>
        <v>973021133</v>
      </c>
      <c r="K217" s="147"/>
      <c r="L217" s="206">
        <f t="shared" si="11"/>
        <v>-6.740052859045717E-4</v>
      </c>
      <c r="M217" s="206"/>
      <c r="N217" s="125">
        <f>IFERROR(_xlfn.XLOOKUP(B217,'درآمد سود سهام'!$A$9:$A$183,'درآمد سود سهام'!$S$9:$S$183),0)</f>
        <v>9963518</v>
      </c>
      <c r="O217" s="125"/>
      <c r="P217" s="125">
        <v>-550114684</v>
      </c>
      <c r="Q217" s="125"/>
      <c r="R217" s="125">
        <v>-57318708</v>
      </c>
      <c r="S217" s="125"/>
      <c r="T217" s="147">
        <f t="shared" si="10"/>
        <v>-597469874</v>
      </c>
      <c r="U217" s="144"/>
      <c r="V217" s="206">
        <f>T217/درآمدها!$J$5</f>
        <v>-2.1334029515267478E-4</v>
      </c>
    </row>
    <row r="218" spans="1:22" s="165" customFormat="1" ht="42.75" customHeight="1">
      <c r="A218" s="166"/>
      <c r="B218" s="205" t="s">
        <v>418</v>
      </c>
      <c r="C218" s="200"/>
      <c r="D218" s="125">
        <f>IFERROR(_xlfn.XLOOKUP(B218,'درآمد سود سهام'!$A$9:$A$183,'درآمد سود سهام'!$M$9:$M$183),0)</f>
        <v>0</v>
      </c>
      <c r="E218" s="125"/>
      <c r="F218" s="125">
        <v>-1873534510</v>
      </c>
      <c r="G218" s="125"/>
      <c r="H218" s="125">
        <v>48284493</v>
      </c>
      <c r="I218" s="125"/>
      <c r="J218" s="147">
        <f t="shared" si="9"/>
        <v>-1825250017</v>
      </c>
      <c r="K218" s="147"/>
      <c r="L218" s="206">
        <f t="shared" si="11"/>
        <v>1.2643385820022158E-3</v>
      </c>
      <c r="M218" s="206"/>
      <c r="N218" s="125">
        <f>IFERROR(_xlfn.XLOOKUP(B218,'درآمد سود سهام'!$A$9:$A$183,'درآمد سود سهام'!$S$9:$S$183),0)</f>
        <v>0</v>
      </c>
      <c r="O218" s="125"/>
      <c r="P218" s="125">
        <v>-588013681</v>
      </c>
      <c r="Q218" s="125"/>
      <c r="R218" s="125">
        <v>2008760608</v>
      </c>
      <c r="S218" s="125"/>
      <c r="T218" s="147">
        <f t="shared" si="10"/>
        <v>1420746927</v>
      </c>
      <c r="U218" s="144"/>
      <c r="V218" s="206">
        <f>T218/درآمدها!$J$5</f>
        <v>5.0731021250359422E-4</v>
      </c>
    </row>
    <row r="219" spans="1:22" s="165" customFormat="1" ht="42.75" customHeight="1">
      <c r="A219" s="166"/>
      <c r="B219" s="205" t="s">
        <v>295</v>
      </c>
      <c r="C219" s="200"/>
      <c r="D219" s="125">
        <f>IFERROR(_xlfn.XLOOKUP(B219,'درآمد سود سهام'!$A$9:$A$183,'درآمد سود سهام'!$M$9:$M$183),0)</f>
        <v>0</v>
      </c>
      <c r="E219" s="125"/>
      <c r="F219" s="125">
        <v>-2022658501</v>
      </c>
      <c r="G219" s="125"/>
      <c r="H219" s="125">
        <v>228446123</v>
      </c>
      <c r="I219" s="125"/>
      <c r="J219" s="147">
        <f t="shared" si="9"/>
        <v>-1794212378</v>
      </c>
      <c r="K219" s="147"/>
      <c r="L219" s="206">
        <f t="shared" si="11"/>
        <v>1.2428390153037009E-3</v>
      </c>
      <c r="M219" s="206"/>
      <c r="N219" s="125">
        <f>IFERROR(_xlfn.XLOOKUP(B219,'درآمد سود سهام'!$A$9:$A$183,'درآمد سود سهام'!$S$9:$S$183),0)</f>
        <v>1100007000</v>
      </c>
      <c r="O219" s="125"/>
      <c r="P219" s="125">
        <v>890236060</v>
      </c>
      <c r="Q219" s="125"/>
      <c r="R219" s="125">
        <v>1062001915</v>
      </c>
      <c r="S219" s="125"/>
      <c r="T219" s="147">
        <f t="shared" si="10"/>
        <v>3052244975</v>
      </c>
      <c r="U219" s="144"/>
      <c r="V219" s="206">
        <f>T219/درآمدها!$J$5</f>
        <v>1.0898739370493657E-3</v>
      </c>
    </row>
    <row r="220" spans="1:22" s="165" customFormat="1" ht="42.75" customHeight="1">
      <c r="A220" s="166"/>
      <c r="B220" s="205" t="s">
        <v>97</v>
      </c>
      <c r="C220" s="200"/>
      <c r="D220" s="125">
        <f>IFERROR(_xlfn.XLOOKUP(B220,'درآمد سود سهام'!$A$9:$A$183,'درآمد سود سهام'!$M$9:$M$183),0)</f>
        <v>0</v>
      </c>
      <c r="E220" s="125"/>
      <c r="F220" s="125">
        <v>-11027538632</v>
      </c>
      <c r="G220" s="125"/>
      <c r="H220" s="125">
        <v>-169589301</v>
      </c>
      <c r="I220" s="125"/>
      <c r="J220" s="147">
        <f t="shared" si="9"/>
        <v>-11197127933</v>
      </c>
      <c r="K220" s="147"/>
      <c r="L220" s="206">
        <f t="shared" si="11"/>
        <v>7.7561762615814952E-3</v>
      </c>
      <c r="M220" s="206"/>
      <c r="N220" s="125">
        <f>IFERROR(_xlfn.XLOOKUP(B220,'درآمد سود سهام'!$A$9:$A$183,'درآمد سود سهام'!$S$9:$S$183),0)</f>
        <v>0</v>
      </c>
      <c r="O220" s="125"/>
      <c r="P220" s="125">
        <v>-5746652322</v>
      </c>
      <c r="Q220" s="125"/>
      <c r="R220" s="125">
        <v>-1460534251</v>
      </c>
      <c r="S220" s="125"/>
      <c r="T220" s="147">
        <f t="shared" si="10"/>
        <v>-7207186573</v>
      </c>
      <c r="U220" s="144"/>
      <c r="V220" s="206">
        <f>T220/درآمدها!$J$5</f>
        <v>-2.5734909450919274E-3</v>
      </c>
    </row>
    <row r="221" spans="1:22" s="165" customFormat="1" ht="42.75" customHeight="1">
      <c r="A221" s="166"/>
      <c r="B221" s="205" t="s">
        <v>247</v>
      </c>
      <c r="C221" s="200"/>
      <c r="D221" s="125">
        <f>IFERROR(_xlfn.XLOOKUP(B221,'درآمد سود سهام'!$A$9:$A$183,'درآمد سود سهام'!$M$9:$M$183),0)</f>
        <v>0</v>
      </c>
      <c r="E221" s="125"/>
      <c r="F221" s="125">
        <v>-2628079962</v>
      </c>
      <c r="G221" s="125"/>
      <c r="H221" s="125">
        <v>386847045</v>
      </c>
      <c r="I221" s="125"/>
      <c r="J221" s="147">
        <f t="shared" si="9"/>
        <v>-2241232917</v>
      </c>
      <c r="K221" s="147"/>
      <c r="L221" s="206">
        <f t="shared" si="11"/>
        <v>1.5524871780984455E-3</v>
      </c>
      <c r="M221" s="206"/>
      <c r="N221" s="125">
        <f>IFERROR(_xlfn.XLOOKUP(B221,'درآمد سود سهام'!$A$9:$A$183,'درآمد سود سهام'!$S$9:$S$183),0)</f>
        <v>575217125</v>
      </c>
      <c r="O221" s="125"/>
      <c r="P221" s="125">
        <v>2621158717</v>
      </c>
      <c r="Q221" s="125"/>
      <c r="R221" s="125">
        <v>-450996889</v>
      </c>
      <c r="S221" s="125"/>
      <c r="T221" s="147">
        <f t="shared" si="10"/>
        <v>2745378953</v>
      </c>
      <c r="U221" s="144"/>
      <c r="V221" s="206">
        <f>T221/درآمدها!$J$5</f>
        <v>9.8030039944568196E-4</v>
      </c>
    </row>
    <row r="222" spans="1:22" s="165" customFormat="1" ht="42.75" customHeight="1">
      <c r="A222" s="166"/>
      <c r="B222" s="205" t="s">
        <v>376</v>
      </c>
      <c r="C222" s="200"/>
      <c r="D222" s="125">
        <f>IFERROR(_xlfn.XLOOKUP(B222,'درآمد سود سهام'!$A$9:$A$183,'درآمد سود سهام'!$M$9:$M$183),0)</f>
        <v>0</v>
      </c>
      <c r="E222" s="125"/>
      <c r="F222" s="125">
        <v>-1076858163</v>
      </c>
      <c r="G222" s="125"/>
      <c r="H222" s="125">
        <v>-216167415</v>
      </c>
      <c r="I222" s="125"/>
      <c r="J222" s="147">
        <f t="shared" si="9"/>
        <v>-1293025578</v>
      </c>
      <c r="K222" s="147"/>
      <c r="L222" s="206">
        <f t="shared" si="11"/>
        <v>8.9567024273645875E-4</v>
      </c>
      <c r="M222" s="206"/>
      <c r="N222" s="125">
        <f>IFERROR(_xlfn.XLOOKUP(B222,'درآمد سود سهام'!$A$9:$A$183,'درآمد سود سهام'!$S$9:$S$183),0)</f>
        <v>1825363034</v>
      </c>
      <c r="O222" s="125"/>
      <c r="P222" s="125">
        <v>-4783125054</v>
      </c>
      <c r="Q222" s="125"/>
      <c r="R222" s="125">
        <v>-727180084</v>
      </c>
      <c r="S222" s="125"/>
      <c r="T222" s="147">
        <f t="shared" si="10"/>
        <v>-3684942104</v>
      </c>
      <c r="U222" s="144"/>
      <c r="V222" s="206">
        <f>T222/درآمدها!$J$5</f>
        <v>-1.3157929299844136E-3</v>
      </c>
    </row>
    <row r="223" spans="1:22" s="165" customFormat="1" ht="42.75" customHeight="1">
      <c r="A223" s="166"/>
      <c r="B223" s="205" t="s">
        <v>269</v>
      </c>
      <c r="C223" s="200"/>
      <c r="D223" s="125">
        <f>IFERROR(_xlfn.XLOOKUP(B223,'درآمد سود سهام'!$A$9:$A$183,'درآمد سود سهام'!$M$9:$M$183),0)</f>
        <v>0</v>
      </c>
      <c r="E223" s="125"/>
      <c r="F223" s="125">
        <v>-2978379251</v>
      </c>
      <c r="G223" s="125"/>
      <c r="H223" s="125">
        <v>8421410782</v>
      </c>
      <c r="I223" s="125"/>
      <c r="J223" s="147">
        <f t="shared" si="9"/>
        <v>5443031531</v>
      </c>
      <c r="K223" s="147"/>
      <c r="L223" s="206">
        <f t="shared" si="11"/>
        <v>-3.7703518441867733E-3</v>
      </c>
      <c r="M223" s="206"/>
      <c r="N223" s="125">
        <f>IFERROR(_xlfn.XLOOKUP(B223,'درآمد سود سهام'!$A$9:$A$183,'درآمد سود سهام'!$S$9:$S$183),0)</f>
        <v>0</v>
      </c>
      <c r="O223" s="125"/>
      <c r="P223" s="125">
        <v>102110654022</v>
      </c>
      <c r="Q223" s="125"/>
      <c r="R223" s="125">
        <v>12779191117</v>
      </c>
      <c r="S223" s="125"/>
      <c r="T223" s="147">
        <f t="shared" si="10"/>
        <v>114889845139</v>
      </c>
      <c r="U223" s="144"/>
      <c r="V223" s="206">
        <f>T223/درآمدها!$J$5</f>
        <v>4.1024049142265803E-2</v>
      </c>
    </row>
    <row r="224" spans="1:22" s="165" customFormat="1" ht="42.75" customHeight="1">
      <c r="A224" s="166"/>
      <c r="B224" s="205" t="s">
        <v>87</v>
      </c>
      <c r="C224" s="200"/>
      <c r="D224" s="125">
        <f>IFERROR(_xlfn.XLOOKUP(B224,'درآمد سود سهام'!$A$9:$A$183,'درآمد سود سهام'!$M$9:$M$183),0)</f>
        <v>0</v>
      </c>
      <c r="E224" s="125"/>
      <c r="F224" s="125">
        <v>4362179111</v>
      </c>
      <c r="G224" s="125"/>
      <c r="H224" s="125">
        <v>764092439</v>
      </c>
      <c r="I224" s="125"/>
      <c r="J224" s="147">
        <f t="shared" si="9"/>
        <v>5126271550</v>
      </c>
      <c r="K224" s="147"/>
      <c r="L224" s="206">
        <f t="shared" si="11"/>
        <v>-3.5509343060509068E-3</v>
      </c>
      <c r="M224" s="206"/>
      <c r="N224" s="125">
        <f>IFERROR(_xlfn.XLOOKUP(B224,'درآمد سود سهام'!$A$9:$A$183,'درآمد سود سهام'!$S$9:$S$183),0)</f>
        <v>3594873300</v>
      </c>
      <c r="O224" s="125"/>
      <c r="P224" s="125">
        <v>11397156430</v>
      </c>
      <c r="Q224" s="125"/>
      <c r="R224" s="125">
        <v>-4980392418</v>
      </c>
      <c r="S224" s="125"/>
      <c r="T224" s="147">
        <f t="shared" si="10"/>
        <v>10011637312</v>
      </c>
      <c r="U224" s="144"/>
      <c r="V224" s="206">
        <f>T224/درآمدها!$J$5</f>
        <v>3.5748842779370188E-3</v>
      </c>
    </row>
    <row r="225" spans="1:22" s="165" customFormat="1" ht="42.6" customHeight="1">
      <c r="A225" s="166"/>
      <c r="B225" s="205" t="s">
        <v>489</v>
      </c>
      <c r="C225" s="200"/>
      <c r="D225" s="125">
        <f>IFERROR(_xlfn.XLOOKUP(B225,'درآمد سود سهام'!$A$9:$A$183,'درآمد سود سهام'!$M$9:$M$183),0)</f>
        <v>0</v>
      </c>
      <c r="E225" s="125"/>
      <c r="F225" s="125">
        <v>-1507211696</v>
      </c>
      <c r="G225" s="125"/>
      <c r="H225" s="125">
        <v>-24384474</v>
      </c>
      <c r="I225" s="125"/>
      <c r="J225" s="147">
        <f t="shared" si="9"/>
        <v>-1531596170</v>
      </c>
      <c r="K225" s="147"/>
      <c r="L225" s="206">
        <f t="shared" si="11"/>
        <v>1.0609265096518691E-3</v>
      </c>
      <c r="M225" s="206"/>
      <c r="N225" s="125">
        <f>IFERROR(_xlfn.XLOOKUP(B225,'درآمد سود سهام'!$A$9:$A$183,'درآمد سود سهام'!$S$9:$S$183),0)</f>
        <v>0</v>
      </c>
      <c r="O225" s="125"/>
      <c r="P225" s="125">
        <v>-773935272</v>
      </c>
      <c r="Q225" s="125"/>
      <c r="R225" s="125">
        <v>-8173218</v>
      </c>
      <c r="S225" s="125"/>
      <c r="T225" s="147">
        <f t="shared" si="10"/>
        <v>-782108490</v>
      </c>
      <c r="U225" s="144"/>
      <c r="V225" s="206">
        <f>T225/درآمدها!$J$5</f>
        <v>-2.7926973954508171E-4</v>
      </c>
    </row>
    <row r="226" spans="1:22" s="165" customFormat="1" ht="42.75" customHeight="1">
      <c r="A226" s="166"/>
      <c r="B226" s="205" t="s">
        <v>101</v>
      </c>
      <c r="C226" s="200"/>
      <c r="D226" s="125">
        <f>IFERROR(_xlfn.XLOOKUP(B226,'درآمد سود سهام'!$A$9:$A$183,'درآمد سود سهام'!$M$9:$M$183),0)</f>
        <v>0</v>
      </c>
      <c r="E226" s="125"/>
      <c r="F226" s="125">
        <v>-12766981576</v>
      </c>
      <c r="G226" s="125"/>
      <c r="H226" s="125">
        <v>90793138</v>
      </c>
      <c r="I226" s="125"/>
      <c r="J226" s="147">
        <f t="shared" si="9"/>
        <v>-12676188438</v>
      </c>
      <c r="K226" s="147"/>
      <c r="L226" s="206">
        <f t="shared" si="11"/>
        <v>8.7807116644962081E-3</v>
      </c>
      <c r="M226" s="206"/>
      <c r="N226" s="125">
        <f>IFERROR(_xlfn.XLOOKUP(B226,'درآمد سود سهام'!$A$9:$A$183,'درآمد سود سهام'!$S$9:$S$183),0)</f>
        <v>3790922502</v>
      </c>
      <c r="O226" s="125"/>
      <c r="P226" s="125">
        <v>-553734061</v>
      </c>
      <c r="Q226" s="125"/>
      <c r="R226" s="125">
        <v>-479831648</v>
      </c>
      <c r="S226" s="125"/>
      <c r="T226" s="147">
        <f t="shared" si="10"/>
        <v>2757356793</v>
      </c>
      <c r="U226" s="144"/>
      <c r="V226" s="206">
        <f>T226/درآمدها!$J$5</f>
        <v>9.8457736140157722E-4</v>
      </c>
    </row>
    <row r="227" spans="1:22" s="165" customFormat="1" ht="42.75" customHeight="1">
      <c r="A227" s="166"/>
      <c r="B227" s="205" t="s">
        <v>202</v>
      </c>
      <c r="C227" s="200"/>
      <c r="D227" s="125">
        <f>IFERROR(_xlfn.XLOOKUP(B227,'درآمد سود سهام'!$A$9:$A$183,'درآمد سود سهام'!$M$9:$M$183),0)</f>
        <v>0</v>
      </c>
      <c r="E227" s="125"/>
      <c r="F227" s="125">
        <v>-19005405163</v>
      </c>
      <c r="G227" s="125"/>
      <c r="H227" s="125">
        <v>1164315543</v>
      </c>
      <c r="I227" s="125"/>
      <c r="J227" s="147">
        <f t="shared" si="9"/>
        <v>-17841089620</v>
      </c>
      <c r="K227" s="147"/>
      <c r="L227" s="206">
        <f t="shared" si="11"/>
        <v>1.2358404460447815E-2</v>
      </c>
      <c r="M227" s="206"/>
      <c r="N227" s="125">
        <f>IFERROR(_xlfn.XLOOKUP(B227,'درآمد سود سهام'!$A$9:$A$183,'درآمد سود سهام'!$S$9:$S$183),0)</f>
        <v>0</v>
      </c>
      <c r="O227" s="125"/>
      <c r="P227" s="125">
        <v>20970383113</v>
      </c>
      <c r="Q227" s="125"/>
      <c r="R227" s="125">
        <v>9021919151</v>
      </c>
      <c r="S227" s="125"/>
      <c r="T227" s="147">
        <f t="shared" si="10"/>
        <v>29992302264</v>
      </c>
      <c r="U227" s="144"/>
      <c r="V227" s="206">
        <f>T227/درآمدها!$J$5</f>
        <v>1.0709438075048443E-2</v>
      </c>
    </row>
    <row r="228" spans="1:22" s="165" customFormat="1" ht="42.75" customHeight="1">
      <c r="A228" s="166"/>
      <c r="B228" s="205" t="s">
        <v>273</v>
      </c>
      <c r="C228" s="200"/>
      <c r="D228" s="125">
        <f>IFERROR(_xlfn.XLOOKUP(B228,'درآمد سود سهام'!$A$9:$A$183,'درآمد سود سهام'!$M$9:$M$183),0)</f>
        <v>0</v>
      </c>
      <c r="E228" s="125"/>
      <c r="F228" s="125">
        <v>-8215780602</v>
      </c>
      <c r="G228" s="125"/>
      <c r="H228" s="125">
        <v>-470758485</v>
      </c>
      <c r="I228" s="125"/>
      <c r="J228" s="147">
        <f t="shared" si="9"/>
        <v>-8686539087</v>
      </c>
      <c r="K228" s="147"/>
      <c r="L228" s="206">
        <f t="shared" si="11"/>
        <v>6.0171080177912973E-3</v>
      </c>
      <c r="M228" s="206"/>
      <c r="N228" s="125">
        <f>IFERROR(_xlfn.XLOOKUP(B228,'درآمد سود سهام'!$A$9:$A$183,'درآمد سود سهام'!$S$9:$S$183),0)</f>
        <v>1842188970</v>
      </c>
      <c r="O228" s="125"/>
      <c r="P228" s="125">
        <v>-6034715477</v>
      </c>
      <c r="Q228" s="125"/>
      <c r="R228" s="125">
        <v>-1053676309</v>
      </c>
      <c r="S228" s="125"/>
      <c r="T228" s="147">
        <f t="shared" si="10"/>
        <v>-5246202816</v>
      </c>
      <c r="U228" s="144"/>
      <c r="V228" s="206">
        <f>T228/درآمدها!$J$5</f>
        <v>-1.8732768059134537E-3</v>
      </c>
    </row>
    <row r="229" spans="1:22" s="165" customFormat="1" ht="42.75" customHeight="1">
      <c r="A229" s="166"/>
      <c r="B229" s="205" t="s">
        <v>419</v>
      </c>
      <c r="C229" s="200"/>
      <c r="D229" s="125">
        <f>IFERROR(_xlfn.XLOOKUP(B229,'درآمد سود سهام'!$A$9:$A$183,'درآمد سود سهام'!$M$9:$M$183),0)</f>
        <v>0</v>
      </c>
      <c r="E229" s="125"/>
      <c r="F229" s="125">
        <v>-9140824480</v>
      </c>
      <c r="G229" s="125"/>
      <c r="H229" s="125">
        <v>-374573455</v>
      </c>
      <c r="I229" s="125"/>
      <c r="J229" s="147">
        <f t="shared" si="9"/>
        <v>-9515397935</v>
      </c>
      <c r="K229" s="147"/>
      <c r="L229" s="206">
        <f t="shared" si="11"/>
        <v>6.5912530449381782E-3</v>
      </c>
      <c r="M229" s="206"/>
      <c r="N229" s="125">
        <f>IFERROR(_xlfn.XLOOKUP(B229,'درآمد سود سهام'!$A$9:$A$183,'درآمد سود سهام'!$S$9:$S$183),0)</f>
        <v>0</v>
      </c>
      <c r="O229" s="125"/>
      <c r="P229" s="125">
        <v>-8832381938</v>
      </c>
      <c r="Q229" s="125"/>
      <c r="R229" s="125">
        <v>-387634175</v>
      </c>
      <c r="S229" s="125"/>
      <c r="T229" s="147">
        <f t="shared" si="10"/>
        <v>-9220016113</v>
      </c>
      <c r="U229" s="144"/>
      <c r="V229" s="206">
        <f>T229/درآمدها!$J$5</f>
        <v>-3.2922178078887325E-3</v>
      </c>
    </row>
    <row r="230" spans="1:22" s="165" customFormat="1" ht="42.75" customHeight="1">
      <c r="A230" s="166"/>
      <c r="B230" s="205" t="s">
        <v>90</v>
      </c>
      <c r="C230" s="200"/>
      <c r="D230" s="125">
        <f>IFERROR(_xlfn.XLOOKUP(B230,'درآمد سود سهام'!$A$9:$A$183,'درآمد سود سهام'!$M$9:$M$183),0)</f>
        <v>0</v>
      </c>
      <c r="E230" s="125"/>
      <c r="F230" s="125">
        <v>-11786606506</v>
      </c>
      <c r="G230" s="125"/>
      <c r="H230" s="125">
        <v>13527156542</v>
      </c>
      <c r="I230" s="125"/>
      <c r="J230" s="147">
        <f t="shared" si="9"/>
        <v>1740550036</v>
      </c>
      <c r="K230" s="147"/>
      <c r="L230" s="206">
        <f t="shared" si="11"/>
        <v>-1.2056674668805909E-3</v>
      </c>
      <c r="M230" s="206"/>
      <c r="N230" s="125">
        <f>IFERROR(_xlfn.XLOOKUP(B230,'درآمد سود سهام'!$A$9:$A$183,'درآمد سود سهام'!$S$9:$S$183),0)</f>
        <v>13866970950</v>
      </c>
      <c r="O230" s="125"/>
      <c r="P230" s="125">
        <v>0</v>
      </c>
      <c r="Q230" s="125"/>
      <c r="R230" s="125">
        <v>55452424628</v>
      </c>
      <c r="S230" s="125"/>
      <c r="T230" s="147">
        <f t="shared" si="10"/>
        <v>69319395578</v>
      </c>
      <c r="U230" s="144"/>
      <c r="V230" s="206">
        <f>T230/درآمدها!$J$5</f>
        <v>2.4752076976546501E-2</v>
      </c>
    </row>
    <row r="231" spans="1:22" s="165" customFormat="1" ht="42.75" customHeight="1">
      <c r="A231" s="166"/>
      <c r="B231" s="205" t="s">
        <v>259</v>
      </c>
      <c r="C231" s="200"/>
      <c r="D231" s="125">
        <f>IFERROR(_xlfn.XLOOKUP(B231,'درآمد سود سهام'!$A$9:$A$183,'درآمد سود سهام'!$M$9:$M$183),0)</f>
        <v>0</v>
      </c>
      <c r="E231" s="125"/>
      <c r="F231" s="125">
        <v>-9735184692</v>
      </c>
      <c r="G231" s="125"/>
      <c r="H231" s="125">
        <v>956376372</v>
      </c>
      <c r="I231" s="125"/>
      <c r="J231" s="147">
        <f t="shared" si="9"/>
        <v>-8778808320</v>
      </c>
      <c r="K231" s="147"/>
      <c r="L231" s="206">
        <f t="shared" si="11"/>
        <v>6.0810223035752224E-3</v>
      </c>
      <c r="M231" s="206"/>
      <c r="N231" s="125">
        <f>IFERROR(_xlfn.XLOOKUP(B231,'درآمد سود سهام'!$A$9:$A$183,'درآمد سود سهام'!$S$9:$S$183),0)</f>
        <v>0</v>
      </c>
      <c r="O231" s="125"/>
      <c r="P231" s="125">
        <v>10030535747</v>
      </c>
      <c r="Q231" s="125"/>
      <c r="R231" s="125">
        <v>1447608465</v>
      </c>
      <c r="S231" s="125"/>
      <c r="T231" s="147">
        <f t="shared" si="10"/>
        <v>11478144212</v>
      </c>
      <c r="U231" s="144"/>
      <c r="V231" s="206">
        <f>T231/درآمدها!$J$5</f>
        <v>4.098534136288595E-3</v>
      </c>
    </row>
    <row r="232" spans="1:22" s="165" customFormat="1" ht="42.75" customHeight="1">
      <c r="A232" s="166"/>
      <c r="B232" s="205" t="s">
        <v>116</v>
      </c>
      <c r="C232" s="200"/>
      <c r="D232" s="125">
        <f>IFERROR(_xlfn.XLOOKUP(B232,'درآمد سود سهام'!$A$9:$A$183,'درآمد سود سهام'!$M$9:$M$183),0)</f>
        <v>0</v>
      </c>
      <c r="E232" s="125"/>
      <c r="F232" s="125">
        <v>-1346743604</v>
      </c>
      <c r="G232" s="125"/>
      <c r="H232" s="125">
        <v>1163136238</v>
      </c>
      <c r="I232" s="125"/>
      <c r="J232" s="147">
        <f t="shared" si="9"/>
        <v>-183607366</v>
      </c>
      <c r="K232" s="147"/>
      <c r="L232" s="206">
        <f t="shared" si="11"/>
        <v>1.271836047727602E-4</v>
      </c>
      <c r="M232" s="206"/>
      <c r="N232" s="125">
        <f>IFERROR(_xlfn.XLOOKUP(B232,'درآمد سود سهام'!$A$9:$A$183,'درآمد سود سهام'!$S$9:$S$183),0)</f>
        <v>6944789000</v>
      </c>
      <c r="O232" s="125"/>
      <c r="P232" s="125">
        <v>18043774937</v>
      </c>
      <c r="Q232" s="125"/>
      <c r="R232" s="125">
        <v>3137694860</v>
      </c>
      <c r="S232" s="125"/>
      <c r="T232" s="147">
        <f t="shared" si="10"/>
        <v>28126258797</v>
      </c>
      <c r="U232" s="144"/>
      <c r="V232" s="206">
        <f>T232/درآمدها!$J$5</f>
        <v>1.0043124539685989E-2</v>
      </c>
    </row>
    <row r="233" spans="1:22" s="165" customFormat="1" ht="42.75" customHeight="1">
      <c r="A233" s="166"/>
      <c r="B233" s="205" t="s">
        <v>315</v>
      </c>
      <c r="C233" s="200"/>
      <c r="D233" s="125">
        <f>IFERROR(_xlfn.XLOOKUP(B233,'درآمد سود سهام'!$A$9:$A$183,'درآمد سود سهام'!$M$9:$M$183),0)</f>
        <v>0</v>
      </c>
      <c r="E233" s="125"/>
      <c r="F233" s="125">
        <v>-7512735859</v>
      </c>
      <c r="G233" s="125"/>
      <c r="H233" s="125">
        <v>-615277455</v>
      </c>
      <c r="I233" s="125"/>
      <c r="J233" s="147">
        <f t="shared" si="9"/>
        <v>-8128013314</v>
      </c>
      <c r="K233" s="147"/>
      <c r="L233" s="206">
        <f t="shared" si="11"/>
        <v>5.630220918890089E-3</v>
      </c>
      <c r="M233" s="206"/>
      <c r="N233" s="125">
        <f>IFERROR(_xlfn.XLOOKUP(B233,'درآمد سود سهام'!$A$9:$A$183,'درآمد سود سهام'!$S$9:$S$183),0)</f>
        <v>1066299969</v>
      </c>
      <c r="O233" s="125"/>
      <c r="P233" s="125">
        <v>-8591094421</v>
      </c>
      <c r="Q233" s="125"/>
      <c r="R233" s="125">
        <v>-879526107</v>
      </c>
      <c r="S233" s="125"/>
      <c r="T233" s="147">
        <f t="shared" si="10"/>
        <v>-8404320559</v>
      </c>
      <c r="U233" s="144"/>
      <c r="V233" s="206">
        <f>T233/درآمدها!$J$5</f>
        <v>-3.000955038303325E-3</v>
      </c>
    </row>
    <row r="234" spans="1:22" s="165" customFormat="1" ht="42.75" customHeight="1">
      <c r="A234" s="166"/>
      <c r="B234" s="205" t="s">
        <v>234</v>
      </c>
      <c r="C234" s="200"/>
      <c r="D234" s="125">
        <f>IFERROR(_xlfn.XLOOKUP(B234,'درآمد سود سهام'!$A$9:$A$183,'درآمد سود سهام'!$M$9:$M$183),0)</f>
        <v>0</v>
      </c>
      <c r="E234" s="125"/>
      <c r="F234" s="125">
        <v>-4574033137</v>
      </c>
      <c r="G234" s="125"/>
      <c r="H234" s="125">
        <v>108870033</v>
      </c>
      <c r="I234" s="125"/>
      <c r="J234" s="147">
        <f t="shared" si="9"/>
        <v>-4465163104</v>
      </c>
      <c r="K234" s="147"/>
      <c r="L234" s="206">
        <f t="shared" si="11"/>
        <v>3.0929888698749001E-3</v>
      </c>
      <c r="M234" s="206"/>
      <c r="N234" s="125">
        <f>IFERROR(_xlfn.XLOOKUP(B234,'درآمد سود سهام'!$A$9:$A$183,'درآمد سود سهام'!$S$9:$S$183),0)</f>
        <v>996812316</v>
      </c>
      <c r="O234" s="125"/>
      <c r="P234" s="125">
        <v>1096393776</v>
      </c>
      <c r="Q234" s="125"/>
      <c r="R234" s="125">
        <v>193434219</v>
      </c>
      <c r="S234" s="125"/>
      <c r="T234" s="147">
        <f t="shared" si="10"/>
        <v>2286640311</v>
      </c>
      <c r="U234" s="144"/>
      <c r="V234" s="206">
        <f>T234/درآمدها!$J$5</f>
        <v>8.1649726636550725E-4</v>
      </c>
    </row>
    <row r="235" spans="1:22" s="165" customFormat="1" ht="42.75" customHeight="1">
      <c r="A235" s="166"/>
      <c r="B235" s="205" t="s">
        <v>281</v>
      </c>
      <c r="C235" s="200"/>
      <c r="D235" s="125">
        <f>IFERROR(_xlfn.XLOOKUP(B235,'درآمد سود سهام'!$A$9:$A$183,'درآمد سود سهام'!$M$9:$M$183),0)</f>
        <v>0</v>
      </c>
      <c r="E235" s="125"/>
      <c r="F235" s="125">
        <v>-7709034581</v>
      </c>
      <c r="G235" s="125"/>
      <c r="H235" s="125">
        <v>1715377039</v>
      </c>
      <c r="I235" s="125"/>
      <c r="J235" s="147">
        <f t="shared" si="9"/>
        <v>-5993657542</v>
      </c>
      <c r="K235" s="147"/>
      <c r="L235" s="206">
        <f t="shared" si="11"/>
        <v>4.1517668303405727E-3</v>
      </c>
      <c r="M235" s="206"/>
      <c r="N235" s="125">
        <f>IFERROR(_xlfn.XLOOKUP(B235,'درآمد سود سهام'!$A$9:$A$183,'درآمد سود سهام'!$S$9:$S$183),0)</f>
        <v>0</v>
      </c>
      <c r="O235" s="125"/>
      <c r="P235" s="125">
        <v>25476834902</v>
      </c>
      <c r="Q235" s="125"/>
      <c r="R235" s="125">
        <v>-624772500</v>
      </c>
      <c r="S235" s="125"/>
      <c r="T235" s="147">
        <f t="shared" si="10"/>
        <v>24852062402</v>
      </c>
      <c r="U235" s="144"/>
      <c r="V235" s="206">
        <f>T235/درآمدها!$J$5</f>
        <v>8.8739977674512378E-3</v>
      </c>
    </row>
    <row r="236" spans="1:22" s="165" customFormat="1" ht="42.75" customHeight="1">
      <c r="A236" s="166"/>
      <c r="B236" s="205" t="s">
        <v>194</v>
      </c>
      <c r="C236" s="200"/>
      <c r="D236" s="125">
        <f>IFERROR(_xlfn.XLOOKUP(B236,'درآمد سود سهام'!$A$9:$A$183,'درآمد سود سهام'!$M$9:$M$183),0)</f>
        <v>0</v>
      </c>
      <c r="E236" s="125"/>
      <c r="F236" s="125">
        <v>-855159989</v>
      </c>
      <c r="G236" s="125"/>
      <c r="H236" s="125">
        <v>0</v>
      </c>
      <c r="I236" s="125"/>
      <c r="J236" s="147">
        <f t="shared" si="9"/>
        <v>-855159989</v>
      </c>
      <c r="K236" s="147"/>
      <c r="L236" s="206">
        <f t="shared" si="11"/>
        <v>5.9236365309251241E-4</v>
      </c>
      <c r="M236" s="206"/>
      <c r="N236" s="125">
        <f>IFERROR(_xlfn.XLOOKUP(B236,'درآمد سود سهام'!$A$9:$A$183,'درآمد سود سهام'!$S$9:$S$183),0)</f>
        <v>725587200</v>
      </c>
      <c r="O236" s="125"/>
      <c r="P236" s="125">
        <v>5912715666</v>
      </c>
      <c r="Q236" s="125"/>
      <c r="R236" s="125">
        <v>133927200</v>
      </c>
      <c r="S236" s="125"/>
      <c r="T236" s="147">
        <f t="shared" si="10"/>
        <v>6772230066</v>
      </c>
      <c r="U236" s="144"/>
      <c r="V236" s="206">
        <f>T236/درآمدها!$J$5</f>
        <v>2.4181797677086865E-3</v>
      </c>
    </row>
    <row r="237" spans="1:22" s="165" customFormat="1" ht="42.75" customHeight="1">
      <c r="A237" s="166"/>
      <c r="B237" s="205" t="s">
        <v>240</v>
      </c>
      <c r="C237" s="200"/>
      <c r="D237" s="125">
        <f>IFERROR(_xlfn.XLOOKUP(B237,'درآمد سود سهام'!$A$9:$A$183,'درآمد سود سهام'!$M$9:$M$183),0)</f>
        <v>0</v>
      </c>
      <c r="E237" s="125"/>
      <c r="F237" s="125">
        <v>0</v>
      </c>
      <c r="G237" s="125"/>
      <c r="H237" s="125">
        <v>0</v>
      </c>
      <c r="I237" s="125"/>
      <c r="J237" s="147">
        <f t="shared" si="9"/>
        <v>0</v>
      </c>
      <c r="K237" s="147"/>
      <c r="L237" s="206">
        <f t="shared" si="11"/>
        <v>0</v>
      </c>
      <c r="M237" s="206"/>
      <c r="N237" s="125">
        <f>IFERROR(_xlfn.XLOOKUP(B237,'درآمد سود سهام'!$A$9:$A$183,'درآمد سود سهام'!$S$9:$S$183),0)</f>
        <v>7634975360</v>
      </c>
      <c r="O237" s="125"/>
      <c r="P237" s="125">
        <v>0</v>
      </c>
      <c r="Q237" s="125"/>
      <c r="R237" s="125">
        <v>-8120802616</v>
      </c>
      <c r="S237" s="125"/>
      <c r="T237" s="147">
        <f t="shared" si="10"/>
        <v>-485827256</v>
      </c>
      <c r="U237" s="144"/>
      <c r="V237" s="206">
        <f>T237/درآمدها!$J$5</f>
        <v>-1.7347574279243759E-4</v>
      </c>
    </row>
    <row r="238" spans="1:22" s="165" customFormat="1" ht="42.75" customHeight="1">
      <c r="A238" s="166"/>
      <c r="B238" s="205" t="s">
        <v>142</v>
      </c>
      <c r="C238" s="200"/>
      <c r="D238" s="125">
        <f>IFERROR(_xlfn.XLOOKUP(B238,'درآمد سود سهام'!$A$9:$A$183,'درآمد سود سهام'!$M$9:$M$183),0)</f>
        <v>0</v>
      </c>
      <c r="E238" s="125"/>
      <c r="F238" s="125">
        <v>-12938695032</v>
      </c>
      <c r="G238" s="125"/>
      <c r="H238" s="125">
        <v>2679677504</v>
      </c>
      <c r="I238" s="125"/>
      <c r="J238" s="147">
        <f t="shared" si="9"/>
        <v>-10259017528</v>
      </c>
      <c r="K238" s="147"/>
      <c r="L238" s="206">
        <f t="shared" si="11"/>
        <v>7.1063534054400159E-3</v>
      </c>
      <c r="M238" s="206"/>
      <c r="N238" s="125">
        <f>IFERROR(_xlfn.XLOOKUP(B238,'درآمد سود سهام'!$A$9:$A$183,'درآمد سود سهام'!$S$9:$S$183),0)</f>
        <v>0</v>
      </c>
      <c r="O238" s="125"/>
      <c r="P238" s="125">
        <v>33885467587</v>
      </c>
      <c r="Q238" s="125"/>
      <c r="R238" s="125">
        <v>13106484936</v>
      </c>
      <c r="S238" s="125"/>
      <c r="T238" s="147">
        <f t="shared" si="10"/>
        <v>46991952523</v>
      </c>
      <c r="U238" s="144"/>
      <c r="V238" s="206">
        <f>T238/درآمدها!$J$5</f>
        <v>1.6779552337825993E-2</v>
      </c>
    </row>
    <row r="239" spans="1:22" s="165" customFormat="1" ht="42.75" customHeight="1">
      <c r="A239" s="166"/>
      <c r="B239" s="205" t="s">
        <v>456</v>
      </c>
      <c r="C239" s="200"/>
      <c r="D239" s="125">
        <f>IFERROR(_xlfn.XLOOKUP(B239,'درآمد سود سهام'!$A$9:$A$183,'درآمد سود سهام'!$M$9:$M$183),0)</f>
        <v>0</v>
      </c>
      <c r="E239" s="125"/>
      <c r="F239" s="125">
        <v>-541088163</v>
      </c>
      <c r="G239" s="125"/>
      <c r="H239" s="125">
        <v>-919163133</v>
      </c>
      <c r="I239" s="125"/>
      <c r="J239" s="147">
        <f t="shared" si="9"/>
        <v>-1460251296</v>
      </c>
      <c r="K239" s="147"/>
      <c r="L239" s="206">
        <f t="shared" si="11"/>
        <v>1.0115063885801558E-3</v>
      </c>
      <c r="M239" s="206"/>
      <c r="N239" s="125">
        <f>IFERROR(_xlfn.XLOOKUP(B239,'درآمد سود سهام'!$A$9:$A$183,'درآمد سود سهام'!$S$9:$S$183),0)</f>
        <v>0</v>
      </c>
      <c r="O239" s="125"/>
      <c r="P239" s="125">
        <v>-5874350026</v>
      </c>
      <c r="Q239" s="125"/>
      <c r="R239" s="125">
        <v>-918840571</v>
      </c>
      <c r="S239" s="125"/>
      <c r="T239" s="147">
        <f t="shared" si="10"/>
        <v>-6793190597</v>
      </c>
      <c r="U239" s="144"/>
      <c r="V239" s="206">
        <f>T239/درآمدها!$J$5</f>
        <v>-2.4256642051082812E-3</v>
      </c>
    </row>
    <row r="240" spans="1:22" s="165" customFormat="1" ht="42.75" customHeight="1">
      <c r="A240" s="166"/>
      <c r="B240" s="205" t="s">
        <v>244</v>
      </c>
      <c r="C240" s="200"/>
      <c r="D240" s="125">
        <f>IFERROR(_xlfn.XLOOKUP(B240,'درآمد سود سهام'!$A$9:$A$183,'درآمد سود سهام'!$M$9:$M$183),0)</f>
        <v>0</v>
      </c>
      <c r="E240" s="125"/>
      <c r="F240" s="125">
        <v>192445504</v>
      </c>
      <c r="G240" s="125"/>
      <c r="H240" s="125">
        <v>1336386920</v>
      </c>
      <c r="I240" s="125"/>
      <c r="J240" s="147">
        <f t="shared" si="9"/>
        <v>1528832424</v>
      </c>
      <c r="K240" s="147"/>
      <c r="L240" s="206">
        <f t="shared" si="11"/>
        <v>-1.0590120811264018E-3</v>
      </c>
      <c r="M240" s="206"/>
      <c r="N240" s="125">
        <f>IFERROR(_xlfn.XLOOKUP(B240,'درآمد سود سهام'!$A$9:$A$183,'درآمد سود سهام'!$S$9:$S$183),0)</f>
        <v>3102302034</v>
      </c>
      <c r="O240" s="125"/>
      <c r="P240" s="125">
        <v>9880769958</v>
      </c>
      <c r="Q240" s="125"/>
      <c r="R240" s="125">
        <v>2260560506</v>
      </c>
      <c r="S240" s="125"/>
      <c r="T240" s="147">
        <f t="shared" si="10"/>
        <v>15243632498</v>
      </c>
      <c r="U240" s="144"/>
      <c r="V240" s="206">
        <f>T240/درآمدها!$J$5</f>
        <v>5.443087924333111E-3</v>
      </c>
    </row>
    <row r="241" spans="1:22" s="165" customFormat="1" ht="42.75" customHeight="1">
      <c r="A241" s="166"/>
      <c r="B241" s="205" t="s">
        <v>308</v>
      </c>
      <c r="C241" s="200"/>
      <c r="D241" s="125">
        <f>IFERROR(_xlfn.XLOOKUP(B241,'درآمد سود سهام'!$A$9:$A$183,'درآمد سود سهام'!$M$9:$M$183),0)</f>
        <v>0</v>
      </c>
      <c r="E241" s="125"/>
      <c r="F241" s="125">
        <v>8811955381</v>
      </c>
      <c r="G241" s="125"/>
      <c r="H241" s="125">
        <v>778880678</v>
      </c>
      <c r="I241" s="125"/>
      <c r="J241" s="147">
        <f t="shared" si="9"/>
        <v>9590836059</v>
      </c>
      <c r="K241" s="147"/>
      <c r="L241" s="206">
        <f t="shared" si="11"/>
        <v>-6.6435085331390956E-3</v>
      </c>
      <c r="M241" s="206"/>
      <c r="N241" s="125">
        <f>IFERROR(_xlfn.XLOOKUP(B241,'درآمد سود سهام'!$A$9:$A$183,'درآمد سود سهام'!$S$9:$S$183),0)</f>
        <v>1463782945</v>
      </c>
      <c r="O241" s="125"/>
      <c r="P241" s="125">
        <v>9937322348</v>
      </c>
      <c r="Q241" s="125"/>
      <c r="R241" s="125">
        <v>1100959930</v>
      </c>
      <c r="S241" s="125"/>
      <c r="T241" s="147">
        <f t="shared" si="10"/>
        <v>12502065223</v>
      </c>
      <c r="U241" s="144"/>
      <c r="V241" s="206">
        <f>T241/درآمدها!$J$5</f>
        <v>4.4641485717701827E-3</v>
      </c>
    </row>
    <row r="242" spans="1:22" s="165" customFormat="1" ht="42.75" customHeight="1">
      <c r="A242" s="166"/>
      <c r="B242" s="205" t="s">
        <v>249</v>
      </c>
      <c r="C242" s="200"/>
      <c r="D242" s="125">
        <f>IFERROR(_xlfn.XLOOKUP(B242,'درآمد سود سهام'!$A$9:$A$183,'درآمد سود سهام'!$M$9:$M$183),0)</f>
        <v>0</v>
      </c>
      <c r="E242" s="125"/>
      <c r="F242" s="125">
        <v>-7234275365</v>
      </c>
      <c r="G242" s="125"/>
      <c r="H242" s="125">
        <v>0</v>
      </c>
      <c r="I242" s="125"/>
      <c r="J242" s="147">
        <f t="shared" si="9"/>
        <v>-7234275365</v>
      </c>
      <c r="K242" s="147"/>
      <c r="L242" s="206">
        <f t="shared" si="11"/>
        <v>5.0111345687485955E-3</v>
      </c>
      <c r="M242" s="206"/>
      <c r="N242" s="125">
        <f>IFERROR(_xlfn.XLOOKUP(B242,'درآمد سود سهام'!$A$9:$A$183,'درآمد سود سهام'!$S$9:$S$183),0)</f>
        <v>1509531380</v>
      </c>
      <c r="O242" s="125"/>
      <c r="P242" s="125">
        <v>-7775782534</v>
      </c>
      <c r="Q242" s="125"/>
      <c r="R242" s="125">
        <v>-552278817</v>
      </c>
      <c r="S242" s="125"/>
      <c r="T242" s="147">
        <f t="shared" si="10"/>
        <v>-6818529971</v>
      </c>
      <c r="U242" s="144"/>
      <c r="V242" s="206">
        <f>T242/درآمدها!$J$5</f>
        <v>-2.4347122086368139E-3</v>
      </c>
    </row>
    <row r="243" spans="1:22" s="165" customFormat="1" ht="42.75" customHeight="1">
      <c r="A243" s="166"/>
      <c r="B243" s="205" t="s">
        <v>377</v>
      </c>
      <c r="C243" s="200"/>
      <c r="D243" s="125">
        <f>IFERROR(_xlfn.XLOOKUP(B243,'درآمد سود سهام'!$A$9:$A$183,'درآمد سود سهام'!$M$9:$M$183),0)</f>
        <v>0</v>
      </c>
      <c r="E243" s="125"/>
      <c r="F243" s="125">
        <v>-9747732440</v>
      </c>
      <c r="G243" s="125"/>
      <c r="H243" s="125">
        <v>473214383</v>
      </c>
      <c r="I243" s="125"/>
      <c r="J243" s="147">
        <f t="shared" si="9"/>
        <v>-9274518057</v>
      </c>
      <c r="K243" s="147"/>
      <c r="L243" s="206">
        <f t="shared" si="11"/>
        <v>6.4243971509253929E-3</v>
      </c>
      <c r="M243" s="206"/>
      <c r="N243" s="125">
        <f>IFERROR(_xlfn.XLOOKUP(B243,'درآمد سود سهام'!$A$9:$A$183,'درآمد سود سهام'!$S$9:$S$183),0)</f>
        <v>597370300</v>
      </c>
      <c r="O243" s="125"/>
      <c r="P243" s="125">
        <v>3592957728</v>
      </c>
      <c r="Q243" s="125"/>
      <c r="R243" s="125">
        <v>-393079505</v>
      </c>
      <c r="S243" s="125"/>
      <c r="T243" s="147">
        <f t="shared" si="10"/>
        <v>3797248523</v>
      </c>
      <c r="U243" s="144"/>
      <c r="V243" s="206">
        <f>T243/درآمدها!$J$5</f>
        <v>1.355894507686723E-3</v>
      </c>
    </row>
    <row r="244" spans="1:22" s="165" customFormat="1" ht="42.75" customHeight="1">
      <c r="A244" s="166"/>
      <c r="B244" s="205" t="s">
        <v>112</v>
      </c>
      <c r="C244" s="200"/>
      <c r="D244" s="125">
        <f>IFERROR(_xlfn.XLOOKUP(B244,'درآمد سود سهام'!$A$9:$A$183,'درآمد سود سهام'!$M$9:$M$183),0)</f>
        <v>0</v>
      </c>
      <c r="E244" s="125"/>
      <c r="F244" s="125">
        <v>-16450347211</v>
      </c>
      <c r="G244" s="125"/>
      <c r="H244" s="125">
        <v>313315647</v>
      </c>
      <c r="I244" s="125"/>
      <c r="J244" s="147">
        <f t="shared" si="9"/>
        <v>-16137031564</v>
      </c>
      <c r="K244" s="147"/>
      <c r="L244" s="206">
        <f t="shared" si="11"/>
        <v>1.1178014746104099E-2</v>
      </c>
      <c r="M244" s="206"/>
      <c r="N244" s="125">
        <f>IFERROR(_xlfn.XLOOKUP(B244,'درآمد سود سهام'!$A$9:$A$183,'درآمد سود سهام'!$S$9:$S$183),0)</f>
        <v>0</v>
      </c>
      <c r="O244" s="125"/>
      <c r="P244" s="125">
        <v>-1401470795</v>
      </c>
      <c r="Q244" s="125"/>
      <c r="R244" s="125">
        <v>804501670</v>
      </c>
      <c r="S244" s="125"/>
      <c r="T244" s="147">
        <f t="shared" si="10"/>
        <v>-596969125</v>
      </c>
      <c r="U244" s="144"/>
      <c r="V244" s="206">
        <f>T244/درآمدها!$J$5</f>
        <v>-2.1316149125961455E-4</v>
      </c>
    </row>
    <row r="245" spans="1:22" s="165" customFormat="1" ht="42.75" customHeight="1">
      <c r="A245" s="166"/>
      <c r="B245" s="205" t="s">
        <v>156</v>
      </c>
      <c r="C245" s="200"/>
      <c r="D245" s="125">
        <f>IFERROR(_xlfn.XLOOKUP(B245,'درآمد سود سهام'!$A$9:$A$183,'درآمد سود سهام'!$M$9:$M$183),0)</f>
        <v>0</v>
      </c>
      <c r="E245" s="125"/>
      <c r="F245" s="125">
        <v>-6476841390</v>
      </c>
      <c r="G245" s="125"/>
      <c r="H245" s="125">
        <v>788666830</v>
      </c>
      <c r="I245" s="125"/>
      <c r="J245" s="147">
        <f t="shared" si="9"/>
        <v>-5688174560</v>
      </c>
      <c r="K245" s="147"/>
      <c r="L245" s="206">
        <f t="shared" si="11"/>
        <v>3.9401607946247053E-3</v>
      </c>
      <c r="M245" s="206"/>
      <c r="N245" s="125">
        <f>IFERROR(_xlfn.XLOOKUP(B245,'درآمد سود سهام'!$A$9:$A$183,'درآمد سود سهام'!$S$9:$S$183),0)</f>
        <v>0</v>
      </c>
      <c r="O245" s="125"/>
      <c r="P245" s="125">
        <v>7268811809</v>
      </c>
      <c r="Q245" s="125"/>
      <c r="R245" s="125">
        <v>7770122659</v>
      </c>
      <c r="S245" s="125"/>
      <c r="T245" s="147">
        <f t="shared" si="10"/>
        <v>15038934468</v>
      </c>
      <c r="U245" s="144"/>
      <c r="V245" s="206">
        <f>T245/درآمدها!$J$5</f>
        <v>5.3699958069933652E-3</v>
      </c>
    </row>
    <row r="246" spans="1:22" s="165" customFormat="1" ht="42.75" customHeight="1">
      <c r="A246" s="166"/>
      <c r="B246" s="205" t="s">
        <v>425</v>
      </c>
      <c r="C246" s="200"/>
      <c r="D246" s="125">
        <f>IFERROR(_xlfn.XLOOKUP(B246,'درآمد سود سهام'!$A$9:$A$183,'درآمد سود سهام'!$M$9:$M$183),0)</f>
        <v>0</v>
      </c>
      <c r="E246" s="125"/>
      <c r="F246" s="125">
        <v>-7278787625</v>
      </c>
      <c r="G246" s="125"/>
      <c r="H246" s="125">
        <v>-16002245</v>
      </c>
      <c r="I246" s="125"/>
      <c r="J246" s="147">
        <f t="shared" si="9"/>
        <v>-7294789870</v>
      </c>
      <c r="K246" s="147"/>
      <c r="L246" s="206">
        <f t="shared" si="11"/>
        <v>5.0530525650393284E-3</v>
      </c>
      <c r="M246" s="206"/>
      <c r="N246" s="125">
        <f>IFERROR(_xlfn.XLOOKUP(B246,'درآمد سود سهام'!$A$9:$A$183,'درآمد سود سهام'!$S$9:$S$183),0)</f>
        <v>423837155</v>
      </c>
      <c r="O246" s="125"/>
      <c r="P246" s="125">
        <v>-4005187054</v>
      </c>
      <c r="Q246" s="125"/>
      <c r="R246" s="125">
        <v>-11394055</v>
      </c>
      <c r="S246" s="125"/>
      <c r="T246" s="147">
        <f t="shared" si="10"/>
        <v>-3592743954</v>
      </c>
      <c r="U246" s="144"/>
      <c r="V246" s="206">
        <f>T246/درآمدها!$J$5</f>
        <v>-1.2828714700255294E-3</v>
      </c>
    </row>
    <row r="247" spans="1:22" s="165" customFormat="1" ht="42.75" customHeight="1">
      <c r="A247" s="166"/>
      <c r="B247" s="205" t="s">
        <v>292</v>
      </c>
      <c r="C247" s="200"/>
      <c r="D247" s="125">
        <f>IFERROR(_xlfn.XLOOKUP(B247,'درآمد سود سهام'!$A$9:$A$183,'درآمد سود سهام'!$M$9:$M$183),0)</f>
        <v>0</v>
      </c>
      <c r="E247" s="125"/>
      <c r="F247" s="125">
        <v>-4957486212</v>
      </c>
      <c r="G247" s="125"/>
      <c r="H247" s="125">
        <v>-1905563573</v>
      </c>
      <c r="I247" s="125"/>
      <c r="J247" s="147">
        <f t="shared" si="9"/>
        <v>-6863049785</v>
      </c>
      <c r="K247" s="147"/>
      <c r="L247" s="206">
        <f t="shared" si="11"/>
        <v>4.7539890713927946E-3</v>
      </c>
      <c r="M247" s="206"/>
      <c r="N247" s="125">
        <f>IFERROR(_xlfn.XLOOKUP(B247,'درآمد سود سهام'!$A$9:$A$183,'درآمد سود سهام'!$S$9:$S$183),0)</f>
        <v>191697300</v>
      </c>
      <c r="O247" s="125"/>
      <c r="P247" s="125">
        <v>-6470979437</v>
      </c>
      <c r="Q247" s="125"/>
      <c r="R247" s="125">
        <v>-3299571218</v>
      </c>
      <c r="S247" s="125"/>
      <c r="T247" s="147">
        <f t="shared" si="10"/>
        <v>-9578853355</v>
      </c>
      <c r="U247" s="144"/>
      <c r="V247" s="206">
        <f>T247/درآمدها!$J$5</f>
        <v>-3.4203488592629678E-3</v>
      </c>
    </row>
    <row r="248" spans="1:22" s="165" customFormat="1" ht="42.75" customHeight="1">
      <c r="A248" s="166"/>
      <c r="B248" s="205" t="s">
        <v>458</v>
      </c>
      <c r="C248" s="200"/>
      <c r="D248" s="125">
        <f>IFERROR(_xlfn.XLOOKUP(B248,'درآمد سود سهام'!$A$9:$A$183,'درآمد سود سهام'!$M$9:$M$183),0)</f>
        <v>0</v>
      </c>
      <c r="E248" s="125"/>
      <c r="F248" s="125">
        <v>-6750528934</v>
      </c>
      <c r="G248" s="125"/>
      <c r="H248" s="125">
        <v>342992449</v>
      </c>
      <c r="I248" s="125"/>
      <c r="J248" s="147">
        <f t="shared" si="9"/>
        <v>-6407536485</v>
      </c>
      <c r="K248" s="147"/>
      <c r="L248" s="206">
        <f t="shared" si="11"/>
        <v>4.4384580293760174E-3</v>
      </c>
      <c r="M248" s="206"/>
      <c r="N248" s="125">
        <f>IFERROR(_xlfn.XLOOKUP(B248,'درآمد سود سهام'!$A$9:$A$183,'درآمد سود سهام'!$S$9:$S$183),0)</f>
        <v>0</v>
      </c>
      <c r="O248" s="125"/>
      <c r="P248" s="125">
        <v>5498068788</v>
      </c>
      <c r="Q248" s="125"/>
      <c r="R248" s="125">
        <v>941694633</v>
      </c>
      <c r="S248" s="125"/>
      <c r="T248" s="147">
        <f t="shared" si="10"/>
        <v>6439763421</v>
      </c>
      <c r="U248" s="144"/>
      <c r="V248" s="206">
        <f>T248/درآمدها!$J$5</f>
        <v>2.2994649416407877E-3</v>
      </c>
    </row>
    <row r="249" spans="1:22" s="165" customFormat="1" ht="42.75" customHeight="1">
      <c r="A249" s="166"/>
      <c r="B249" s="205" t="s">
        <v>251</v>
      </c>
      <c r="C249" s="200"/>
      <c r="D249" s="125">
        <f>IFERROR(_xlfn.XLOOKUP(B249,'درآمد سود سهام'!$A$9:$A$183,'درآمد سود سهام'!$M$9:$M$183),0)</f>
        <v>0</v>
      </c>
      <c r="E249" s="125"/>
      <c r="F249" s="125">
        <v>-6080582071</v>
      </c>
      <c r="G249" s="125"/>
      <c r="H249" s="125">
        <v>-325808756</v>
      </c>
      <c r="I249" s="125"/>
      <c r="J249" s="147">
        <f t="shared" si="9"/>
        <v>-6406390827</v>
      </c>
      <c r="K249" s="147"/>
      <c r="L249" s="206">
        <f t="shared" si="11"/>
        <v>4.4376644396772425E-3</v>
      </c>
      <c r="M249" s="206"/>
      <c r="N249" s="125">
        <f>IFERROR(_xlfn.XLOOKUP(B249,'درآمد سود سهام'!$A$9:$A$183,'درآمد سود سهام'!$S$9:$S$183),0)</f>
        <v>0</v>
      </c>
      <c r="O249" s="125"/>
      <c r="P249" s="125">
        <v>-1142065907</v>
      </c>
      <c r="Q249" s="125"/>
      <c r="R249" s="125">
        <v>-487747597</v>
      </c>
      <c r="S249" s="125"/>
      <c r="T249" s="147">
        <f t="shared" si="10"/>
        <v>-1629813504</v>
      </c>
      <c r="U249" s="144"/>
      <c r="V249" s="206">
        <f>T249/درآمدها!$J$5</f>
        <v>-5.8196221954979295E-4</v>
      </c>
    </row>
    <row r="250" spans="1:22" s="165" customFormat="1" ht="42.75" customHeight="1">
      <c r="A250" s="166"/>
      <c r="B250" s="205" t="s">
        <v>162</v>
      </c>
      <c r="C250" s="200"/>
      <c r="D250" s="125">
        <f>IFERROR(_xlfn.XLOOKUP(B250,'درآمد سود سهام'!$A$9:$A$183,'درآمد سود سهام'!$M$9:$M$183),0)</f>
        <v>0</v>
      </c>
      <c r="E250" s="125"/>
      <c r="F250" s="125">
        <v>-34105602454</v>
      </c>
      <c r="G250" s="125"/>
      <c r="H250" s="125">
        <v>30267309496</v>
      </c>
      <c r="I250" s="125"/>
      <c r="J250" s="147">
        <f t="shared" si="9"/>
        <v>-3838292958</v>
      </c>
      <c r="K250" s="147"/>
      <c r="L250" s="206">
        <f t="shared" si="11"/>
        <v>2.6587600770458233E-3</v>
      </c>
      <c r="M250" s="206"/>
      <c r="N250" s="125">
        <f>IFERROR(_xlfn.XLOOKUP(B250,'درآمد سود سهام'!$A$9:$A$183,'درآمد سود سهام'!$S$9:$S$183),0)</f>
        <v>0</v>
      </c>
      <c r="O250" s="125"/>
      <c r="P250" s="125">
        <v>37739679911</v>
      </c>
      <c r="Q250" s="125"/>
      <c r="R250" s="125">
        <v>40652765475</v>
      </c>
      <c r="S250" s="125"/>
      <c r="T250" s="147">
        <f t="shared" si="10"/>
        <v>78392445386</v>
      </c>
      <c r="U250" s="144"/>
      <c r="V250" s="206">
        <f>T250/درآمدها!$J$5</f>
        <v>2.7991817101039606E-2</v>
      </c>
    </row>
    <row r="251" spans="1:22" s="165" customFormat="1" ht="42.75" customHeight="1">
      <c r="A251" s="166"/>
      <c r="B251" s="205" t="s">
        <v>341</v>
      </c>
      <c r="C251" s="200"/>
      <c r="D251" s="125">
        <f>IFERROR(_xlfn.XLOOKUP(B251,'درآمد سود سهام'!$A$9:$A$183,'درآمد سود سهام'!$M$9:$M$183),0)</f>
        <v>0</v>
      </c>
      <c r="E251" s="125"/>
      <c r="F251" s="125">
        <v>-11471856128</v>
      </c>
      <c r="G251" s="125"/>
      <c r="H251" s="125">
        <v>-101422180</v>
      </c>
      <c r="I251" s="125"/>
      <c r="J251" s="147">
        <f t="shared" si="9"/>
        <v>-11573278308</v>
      </c>
      <c r="K251" s="147"/>
      <c r="L251" s="206">
        <f t="shared" si="11"/>
        <v>8.0167331317733247E-3</v>
      </c>
      <c r="M251" s="206"/>
      <c r="N251" s="125">
        <f>IFERROR(_xlfn.XLOOKUP(B251,'درآمد سود سهام'!$A$9:$A$183,'درآمد سود سهام'!$S$9:$S$183),0)</f>
        <v>33614051</v>
      </c>
      <c r="O251" s="125"/>
      <c r="P251" s="125">
        <v>-10695587751</v>
      </c>
      <c r="Q251" s="125"/>
      <c r="R251" s="125">
        <v>-212984011</v>
      </c>
      <c r="S251" s="125"/>
      <c r="T251" s="147">
        <f t="shared" si="10"/>
        <v>-10874957711</v>
      </c>
      <c r="U251" s="144"/>
      <c r="V251" s="206">
        <f>T251/درآمدها!$J$5</f>
        <v>-3.8831525886066625E-3</v>
      </c>
    </row>
    <row r="252" spans="1:22" s="165" customFormat="1" ht="42.75" customHeight="1">
      <c r="A252" s="166"/>
      <c r="B252" s="205" t="s">
        <v>123</v>
      </c>
      <c r="C252" s="200"/>
      <c r="D252" s="125">
        <f>IFERROR(_xlfn.XLOOKUP(B252,'درآمد سود سهام'!$A$9:$A$183,'درآمد سود سهام'!$M$9:$M$183),0)</f>
        <v>0</v>
      </c>
      <c r="E252" s="125"/>
      <c r="F252" s="125">
        <v>-7305290982</v>
      </c>
      <c r="G252" s="125"/>
      <c r="H252" s="125">
        <v>1254914547</v>
      </c>
      <c r="I252" s="125"/>
      <c r="J252" s="147">
        <f t="shared" si="9"/>
        <v>-6050376435</v>
      </c>
      <c r="K252" s="147"/>
      <c r="L252" s="206">
        <f t="shared" si="11"/>
        <v>4.1910556313708124E-3</v>
      </c>
      <c r="M252" s="206"/>
      <c r="N252" s="125">
        <f>IFERROR(_xlfn.XLOOKUP(B252,'درآمد سود سهام'!$A$9:$A$183,'درآمد سود سهام'!$S$9:$S$183),0)</f>
        <v>9079281000</v>
      </c>
      <c r="O252" s="125"/>
      <c r="P252" s="125">
        <v>6387938160</v>
      </c>
      <c r="Q252" s="125"/>
      <c r="R252" s="125">
        <v>-855758097</v>
      </c>
      <c r="S252" s="125"/>
      <c r="T252" s="147">
        <f t="shared" si="10"/>
        <v>14611461063</v>
      </c>
      <c r="U252" s="144"/>
      <c r="V252" s="206">
        <f>T252/درآمدها!$J$5</f>
        <v>5.2173566424743873E-3</v>
      </c>
    </row>
    <row r="253" spans="1:22" s="165" customFormat="1" ht="42.75" customHeight="1">
      <c r="A253" s="166"/>
      <c r="B253" s="205" t="s">
        <v>133</v>
      </c>
      <c r="C253" s="200"/>
      <c r="D253" s="125">
        <f>IFERROR(_xlfn.XLOOKUP(B253,'درآمد سود سهام'!$A$9:$A$183,'درآمد سود سهام'!$M$9:$M$183),0)</f>
        <v>0</v>
      </c>
      <c r="E253" s="125"/>
      <c r="F253" s="125">
        <v>-5410873475</v>
      </c>
      <c r="G253" s="125"/>
      <c r="H253" s="125">
        <v>-595203799</v>
      </c>
      <c r="I253" s="125"/>
      <c r="J253" s="147">
        <f t="shared" si="9"/>
        <v>-6006077274</v>
      </c>
      <c r="K253" s="147"/>
      <c r="L253" s="206">
        <f t="shared" si="11"/>
        <v>4.160369896331245E-3</v>
      </c>
      <c r="M253" s="206"/>
      <c r="N253" s="125">
        <f>IFERROR(_xlfn.XLOOKUP(B253,'درآمد سود سهام'!$A$9:$A$183,'درآمد سود سهام'!$S$9:$S$183),0)</f>
        <v>343952064</v>
      </c>
      <c r="O253" s="125"/>
      <c r="P253" s="125">
        <v>-7974158048</v>
      </c>
      <c r="Q253" s="125"/>
      <c r="R253" s="125">
        <v>-1592922579</v>
      </c>
      <c r="S253" s="125"/>
      <c r="T253" s="147">
        <f t="shared" si="10"/>
        <v>-9223128563</v>
      </c>
      <c r="U253" s="144"/>
      <c r="V253" s="206">
        <f>T253/درآمدها!$J$5</f>
        <v>-3.2933291794081071E-3</v>
      </c>
    </row>
    <row r="254" spans="1:22" s="165" customFormat="1" ht="42.75" customHeight="1">
      <c r="A254" s="166"/>
      <c r="B254" s="205" t="s">
        <v>188</v>
      </c>
      <c r="C254" s="200"/>
      <c r="D254" s="125">
        <f>IFERROR(_xlfn.XLOOKUP(B254,'درآمد سود سهام'!$A$9:$A$183,'درآمد سود سهام'!$M$9:$M$183),0)</f>
        <v>0</v>
      </c>
      <c r="E254" s="125"/>
      <c r="F254" s="125">
        <v>-5979763269</v>
      </c>
      <c r="G254" s="125"/>
      <c r="H254" s="125">
        <v>-59454623</v>
      </c>
      <c r="I254" s="125"/>
      <c r="J254" s="147">
        <f t="shared" si="9"/>
        <v>-6039217892</v>
      </c>
      <c r="K254" s="147"/>
      <c r="L254" s="206">
        <f t="shared" si="11"/>
        <v>4.1833261826364305E-3</v>
      </c>
      <c r="M254" s="206"/>
      <c r="N254" s="125">
        <f>IFERROR(_xlfn.XLOOKUP(B254,'درآمد سود سهام'!$A$9:$A$183,'درآمد سود سهام'!$S$9:$S$183),0)</f>
        <v>3505918440</v>
      </c>
      <c r="O254" s="125"/>
      <c r="P254" s="125">
        <v>-1608927560</v>
      </c>
      <c r="Q254" s="125"/>
      <c r="R254" s="125">
        <v>-4274228023</v>
      </c>
      <c r="S254" s="125"/>
      <c r="T254" s="147">
        <f t="shared" si="10"/>
        <v>-2377237143</v>
      </c>
      <c r="U254" s="144"/>
      <c r="V254" s="206">
        <f>T254/درآمدها!$J$5</f>
        <v>-8.4884693907683344E-4</v>
      </c>
    </row>
    <row r="255" spans="1:22" s="165" customFormat="1" ht="42.75" customHeight="1">
      <c r="A255" s="166"/>
      <c r="B255" s="205" t="s">
        <v>263</v>
      </c>
      <c r="C255" s="200"/>
      <c r="D255" s="125">
        <f>IFERROR(_xlfn.XLOOKUP(B255,'درآمد سود سهام'!$A$9:$A$183,'درآمد سود سهام'!$M$9:$M$183),0)</f>
        <v>0</v>
      </c>
      <c r="E255" s="125"/>
      <c r="F255" s="125">
        <v>0</v>
      </c>
      <c r="G255" s="125"/>
      <c r="H255" s="125">
        <v>0</v>
      </c>
      <c r="I255" s="125"/>
      <c r="J255" s="147">
        <f t="shared" si="9"/>
        <v>0</v>
      </c>
      <c r="K255" s="147"/>
      <c r="L255" s="206">
        <f t="shared" si="11"/>
        <v>0</v>
      </c>
      <c r="M255" s="206"/>
      <c r="N255" s="125">
        <f>IFERROR(_xlfn.XLOOKUP(B255,'درآمد سود سهام'!$A$9:$A$183,'درآمد سود سهام'!$S$9:$S$183),0)</f>
        <v>1926948480</v>
      </c>
      <c r="O255" s="125"/>
      <c r="P255" s="125">
        <v>0</v>
      </c>
      <c r="Q255" s="125"/>
      <c r="R255" s="125">
        <v>-1472227682</v>
      </c>
      <c r="S255" s="125"/>
      <c r="T255" s="147">
        <f t="shared" si="10"/>
        <v>454720798</v>
      </c>
      <c r="U255" s="144"/>
      <c r="V255" s="206">
        <f>T255/درآمدها!$J$5</f>
        <v>1.6236846990778955E-4</v>
      </c>
    </row>
    <row r="256" spans="1:22" s="165" customFormat="1" ht="42.75" customHeight="1">
      <c r="A256" s="166"/>
      <c r="B256" s="205" t="s">
        <v>348</v>
      </c>
      <c r="C256" s="200"/>
      <c r="D256" s="125">
        <f>IFERROR(_xlfn.XLOOKUP(B256,'درآمد سود سهام'!$A$9:$A$183,'درآمد سود سهام'!$M$9:$M$183),0)</f>
        <v>0</v>
      </c>
      <c r="E256" s="125"/>
      <c r="F256" s="125">
        <v>-4125785888</v>
      </c>
      <c r="G256" s="125"/>
      <c r="H256" s="125">
        <v>-992293754</v>
      </c>
      <c r="I256" s="125"/>
      <c r="J256" s="147">
        <f t="shared" si="9"/>
        <v>-5118079642</v>
      </c>
      <c r="K256" s="147"/>
      <c r="L256" s="206">
        <f t="shared" si="11"/>
        <v>3.5452598257067641E-3</v>
      </c>
      <c r="M256" s="206"/>
      <c r="N256" s="125">
        <f>IFERROR(_xlfn.XLOOKUP(B256,'درآمد سود سهام'!$A$9:$A$183,'درآمد سود سهام'!$S$9:$S$183),0)</f>
        <v>4860429795</v>
      </c>
      <c r="O256" s="125"/>
      <c r="P256" s="125">
        <v>-10371647913</v>
      </c>
      <c r="Q256" s="125"/>
      <c r="R256" s="125">
        <v>-4225406903</v>
      </c>
      <c r="S256" s="125"/>
      <c r="T256" s="147">
        <f t="shared" si="10"/>
        <v>-9736625021</v>
      </c>
      <c r="U256" s="144"/>
      <c r="V256" s="206">
        <f>T256/درآمدها!$J$5</f>
        <v>-3.4766848441484068E-3</v>
      </c>
    </row>
    <row r="257" spans="1:22" s="165" customFormat="1" ht="42.75" customHeight="1">
      <c r="A257" s="166"/>
      <c r="B257" s="205" t="s">
        <v>158</v>
      </c>
      <c r="C257" s="200"/>
      <c r="D257" s="125">
        <f>IFERROR(_xlfn.XLOOKUP(B257,'درآمد سود سهام'!$A$9:$A$183,'درآمد سود سهام'!$M$9:$M$183),0)</f>
        <v>0</v>
      </c>
      <c r="E257" s="125"/>
      <c r="F257" s="125">
        <v>-6824291427</v>
      </c>
      <c r="G257" s="125"/>
      <c r="H257" s="125">
        <v>4112396391</v>
      </c>
      <c r="I257" s="125"/>
      <c r="J257" s="147">
        <f t="shared" si="9"/>
        <v>-2711895036</v>
      </c>
      <c r="K257" s="147"/>
      <c r="L257" s="206">
        <f t="shared" si="11"/>
        <v>1.8785117065719156E-3</v>
      </c>
      <c r="M257" s="206"/>
      <c r="N257" s="125">
        <f>IFERROR(_xlfn.XLOOKUP(B257,'درآمد سود سهام'!$A$9:$A$183,'درآمد سود سهام'!$S$9:$S$183),0)</f>
        <v>0</v>
      </c>
      <c r="O257" s="125"/>
      <c r="P257" s="125">
        <v>2677016614</v>
      </c>
      <c r="Q257" s="125"/>
      <c r="R257" s="125">
        <v>4155523791</v>
      </c>
      <c r="S257" s="125"/>
      <c r="T257" s="147">
        <f t="shared" si="10"/>
        <v>6832540405</v>
      </c>
      <c r="U257" s="144"/>
      <c r="V257" s="206">
        <f>T257/درآمدها!$J$5</f>
        <v>2.439714954808376E-3</v>
      </c>
    </row>
    <row r="258" spans="1:22" s="165" customFormat="1" ht="42.75" customHeight="1">
      <c r="A258" s="166"/>
      <c r="B258" s="205" t="s">
        <v>271</v>
      </c>
      <c r="C258" s="200"/>
      <c r="D258" s="125">
        <f>IFERROR(_xlfn.XLOOKUP(B258,'درآمد سود سهام'!$A$9:$A$183,'درآمد سود سهام'!$M$9:$M$183),0)</f>
        <v>0</v>
      </c>
      <c r="E258" s="125"/>
      <c r="F258" s="125">
        <v>4397132334</v>
      </c>
      <c r="G258" s="125"/>
      <c r="H258" s="125">
        <v>1554654733</v>
      </c>
      <c r="I258" s="125"/>
      <c r="J258" s="147">
        <f t="shared" si="9"/>
        <v>5951787067</v>
      </c>
      <c r="K258" s="147"/>
      <c r="L258" s="206">
        <f t="shared" si="11"/>
        <v>-4.1227634299865383E-3</v>
      </c>
      <c r="M258" s="206"/>
      <c r="N258" s="125">
        <f>IFERROR(_xlfn.XLOOKUP(B258,'درآمد سود سهام'!$A$9:$A$183,'درآمد سود سهام'!$S$9:$S$183),0)</f>
        <v>2340546000</v>
      </c>
      <c r="O258" s="125"/>
      <c r="P258" s="125">
        <v>9105365647</v>
      </c>
      <c r="Q258" s="125"/>
      <c r="R258" s="125">
        <v>1270802659</v>
      </c>
      <c r="S258" s="125"/>
      <c r="T258" s="147">
        <f t="shared" si="10"/>
        <v>12716714306</v>
      </c>
      <c r="U258" s="144"/>
      <c r="V258" s="206">
        <f>T258/درآمدها!$J$5</f>
        <v>4.540793940372434E-3</v>
      </c>
    </row>
    <row r="259" spans="1:22" s="165" customFormat="1" ht="42.75" customHeight="1">
      <c r="A259" s="166"/>
      <c r="B259" s="205" t="s">
        <v>154</v>
      </c>
      <c r="C259" s="200"/>
      <c r="D259" s="125">
        <f>IFERROR(_xlfn.XLOOKUP(B259,'درآمد سود سهام'!$A$9:$A$183,'درآمد سود سهام'!$M$9:$M$183),0)</f>
        <v>0</v>
      </c>
      <c r="E259" s="125"/>
      <c r="F259" s="125">
        <v>-393806132</v>
      </c>
      <c r="G259" s="125"/>
      <c r="H259" s="125">
        <v>1384798021</v>
      </c>
      <c r="I259" s="125"/>
      <c r="J259" s="147">
        <f t="shared" si="9"/>
        <v>990991889</v>
      </c>
      <c r="K259" s="147"/>
      <c r="L259" s="206">
        <f t="shared" si="11"/>
        <v>-6.8645350940651833E-4</v>
      </c>
      <c r="M259" s="206"/>
      <c r="N259" s="125">
        <f>IFERROR(_xlfn.XLOOKUP(B259,'درآمد سود سهام'!$A$9:$A$183,'درآمد سود سهام'!$S$9:$S$183),0)</f>
        <v>0</v>
      </c>
      <c r="O259" s="125"/>
      <c r="P259" s="125">
        <v>11158903404</v>
      </c>
      <c r="Q259" s="125"/>
      <c r="R259" s="125">
        <v>3175530958</v>
      </c>
      <c r="S259" s="125"/>
      <c r="T259" s="147">
        <f t="shared" si="10"/>
        <v>14334434362</v>
      </c>
      <c r="U259" s="144"/>
      <c r="V259" s="206">
        <f>T259/درآمدها!$J$5</f>
        <v>5.118437917483557E-3</v>
      </c>
    </row>
    <row r="260" spans="1:22" s="165" customFormat="1" ht="42.75" customHeight="1">
      <c r="A260" s="166"/>
      <c r="B260" s="205" t="s">
        <v>83</v>
      </c>
      <c r="C260" s="200"/>
      <c r="D260" s="125">
        <f>IFERROR(_xlfn.XLOOKUP(B260,'درآمد سود سهام'!$A$9:$A$183,'درآمد سود سهام'!$M$9:$M$183),0)</f>
        <v>0</v>
      </c>
      <c r="E260" s="125"/>
      <c r="F260" s="125">
        <v>1048078503</v>
      </c>
      <c r="G260" s="125"/>
      <c r="H260" s="125">
        <v>2260035204</v>
      </c>
      <c r="I260" s="125"/>
      <c r="J260" s="147">
        <f t="shared" si="9"/>
        <v>3308113707</v>
      </c>
      <c r="K260" s="147"/>
      <c r="L260" s="206">
        <f t="shared" si="11"/>
        <v>-2.2915084259442983E-3</v>
      </c>
      <c r="M260" s="206"/>
      <c r="N260" s="125">
        <f>IFERROR(_xlfn.XLOOKUP(B260,'درآمد سود سهام'!$A$9:$A$183,'درآمد سود سهام'!$S$9:$S$183),0)</f>
        <v>5397267777</v>
      </c>
      <c r="O260" s="125"/>
      <c r="P260" s="125">
        <v>35173559556</v>
      </c>
      <c r="Q260" s="125"/>
      <c r="R260" s="125">
        <v>1834034593</v>
      </c>
      <c r="S260" s="125"/>
      <c r="T260" s="147">
        <f t="shared" si="10"/>
        <v>42404861926</v>
      </c>
      <c r="U260" s="144"/>
      <c r="V260" s="206">
        <f>T260/درآمدها!$J$5</f>
        <v>1.5141626637398058E-2</v>
      </c>
    </row>
    <row r="261" spans="1:22" s="165" customFormat="1" ht="42.75" customHeight="1">
      <c r="A261" s="166"/>
      <c r="B261" s="205" t="s">
        <v>224</v>
      </c>
      <c r="C261" s="200"/>
      <c r="D261" s="125">
        <f>IFERROR(_xlfn.XLOOKUP(B261,'درآمد سود سهام'!$A$9:$A$183,'درآمد سود سهام'!$M$9:$M$183),0)</f>
        <v>0</v>
      </c>
      <c r="E261" s="125"/>
      <c r="F261" s="125">
        <v>-5924896599</v>
      </c>
      <c r="G261" s="125"/>
      <c r="H261" s="125">
        <v>133407356</v>
      </c>
      <c r="I261" s="125"/>
      <c r="J261" s="147">
        <f t="shared" si="9"/>
        <v>-5791489243</v>
      </c>
      <c r="K261" s="147"/>
      <c r="L261" s="206">
        <f t="shared" si="11"/>
        <v>4.0117261903719276E-3</v>
      </c>
      <c r="M261" s="206"/>
      <c r="N261" s="125">
        <f>IFERROR(_xlfn.XLOOKUP(B261,'درآمد سود سهام'!$A$9:$A$183,'درآمد سود سهام'!$S$9:$S$183),0)</f>
        <v>5149045607</v>
      </c>
      <c r="O261" s="125"/>
      <c r="P261" s="125">
        <v>19790347649</v>
      </c>
      <c r="Q261" s="125"/>
      <c r="R261" s="125">
        <v>1120521675</v>
      </c>
      <c r="S261" s="125"/>
      <c r="T261" s="147">
        <f t="shared" si="10"/>
        <v>26059914931</v>
      </c>
      <c r="U261" s="144"/>
      <c r="V261" s="206">
        <f>T261/درآمدها!$J$5</f>
        <v>9.3052891617982011E-3</v>
      </c>
    </row>
    <row r="262" spans="1:22" s="165" customFormat="1" ht="42.75" customHeight="1">
      <c r="A262" s="166"/>
      <c r="B262" s="205" t="s">
        <v>169</v>
      </c>
      <c r="C262" s="200"/>
      <c r="D262" s="125">
        <f>IFERROR(_xlfn.XLOOKUP(B262,'درآمد سود سهام'!$A$9:$A$183,'درآمد سود سهام'!$M$9:$M$183),0)</f>
        <v>0</v>
      </c>
      <c r="E262" s="125"/>
      <c r="F262" s="125">
        <v>-18061151849</v>
      </c>
      <c r="G262" s="125"/>
      <c r="H262" s="125">
        <v>-1143932141</v>
      </c>
      <c r="I262" s="125"/>
      <c r="J262" s="147">
        <f t="shared" si="9"/>
        <v>-19205083990</v>
      </c>
      <c r="K262" s="147"/>
      <c r="L262" s="206">
        <f t="shared" si="11"/>
        <v>1.3303234314748705E-2</v>
      </c>
      <c r="M262" s="206"/>
      <c r="N262" s="125">
        <f>IFERROR(_xlfn.XLOOKUP(B262,'درآمد سود سهام'!$A$9:$A$183,'درآمد سود سهام'!$S$9:$S$183),0)</f>
        <v>0</v>
      </c>
      <c r="O262" s="125"/>
      <c r="P262" s="125">
        <v>-9580108705</v>
      </c>
      <c r="Q262" s="125"/>
      <c r="R262" s="125">
        <v>-579568705</v>
      </c>
      <c r="S262" s="125"/>
      <c r="T262" s="147">
        <f t="shared" si="10"/>
        <v>-10159677410</v>
      </c>
      <c r="U262" s="144"/>
      <c r="V262" s="206">
        <f>T262/درآمدها!$J$5</f>
        <v>-3.6277453837034175E-3</v>
      </c>
    </row>
    <row r="263" spans="1:22" s="165" customFormat="1" ht="42.75" customHeight="1">
      <c r="A263" s="166"/>
      <c r="B263" s="205" t="s">
        <v>499</v>
      </c>
      <c r="C263" s="200"/>
      <c r="D263" s="125">
        <f>IFERROR(_xlfn.XLOOKUP(B263,'درآمد سود سهام'!$A$9:$A$183,'درآمد سود سهام'!$M$9:$M$183),0)</f>
        <v>0</v>
      </c>
      <c r="E263" s="125"/>
      <c r="F263" s="125">
        <v>-10494801847</v>
      </c>
      <c r="G263" s="125"/>
      <c r="H263" s="125">
        <v>-419865386</v>
      </c>
      <c r="I263" s="125"/>
      <c r="J263" s="147">
        <f t="shared" si="9"/>
        <v>-10914667233</v>
      </c>
      <c r="K263" s="147"/>
      <c r="L263" s="206">
        <f t="shared" si="11"/>
        <v>7.5605176079268418E-3</v>
      </c>
      <c r="M263" s="206"/>
      <c r="N263" s="125">
        <f>IFERROR(_xlfn.XLOOKUP(B263,'درآمد سود سهام'!$A$9:$A$183,'درآمد سود سهام'!$S$9:$S$183),0)</f>
        <v>0</v>
      </c>
      <c r="O263" s="125"/>
      <c r="P263" s="125">
        <v>-12099409910</v>
      </c>
      <c r="Q263" s="125"/>
      <c r="R263" s="125">
        <v>-419865386</v>
      </c>
      <c r="S263" s="125"/>
      <c r="T263" s="147">
        <f t="shared" si="10"/>
        <v>-12519275296</v>
      </c>
      <c r="U263" s="144"/>
      <c r="V263" s="206">
        <f>T263/درآمدها!$J$5</f>
        <v>-4.470293822289406E-3</v>
      </c>
    </row>
    <row r="264" spans="1:22" s="165" customFormat="1" ht="42.75" customHeight="1">
      <c r="A264" s="166"/>
      <c r="B264" s="205" t="s">
        <v>314</v>
      </c>
      <c r="C264" s="200"/>
      <c r="D264" s="125">
        <f>IFERROR(_xlfn.XLOOKUP(B264,'درآمد سود سهام'!$A$9:$A$183,'درآمد سود سهام'!$M$9:$M$183),0)</f>
        <v>0</v>
      </c>
      <c r="E264" s="125"/>
      <c r="F264" s="125">
        <v>-10834365898</v>
      </c>
      <c r="G264" s="125"/>
      <c r="H264" s="125">
        <v>-255562933</v>
      </c>
      <c r="I264" s="125"/>
      <c r="J264" s="147">
        <f t="shared" si="9"/>
        <v>-11089928831</v>
      </c>
      <c r="K264" s="147"/>
      <c r="L264" s="206">
        <f t="shared" si="11"/>
        <v>7.6819201545538351E-3</v>
      </c>
      <c r="M264" s="206"/>
      <c r="N264" s="125">
        <f>IFERROR(_xlfn.XLOOKUP(B264,'درآمد سود سهام'!$A$9:$A$183,'درآمد سود سهام'!$S$9:$S$183),0)</f>
        <v>0</v>
      </c>
      <c r="O264" s="125"/>
      <c r="P264" s="125">
        <v>-6064939126</v>
      </c>
      <c r="Q264" s="125"/>
      <c r="R264" s="125">
        <v>-606697652</v>
      </c>
      <c r="S264" s="125"/>
      <c r="T264" s="147">
        <f t="shared" si="10"/>
        <v>-6671636778</v>
      </c>
      <c r="U264" s="144"/>
      <c r="V264" s="206">
        <f>T264/درآمدها!$J$5</f>
        <v>-2.3822606315543871E-3</v>
      </c>
    </row>
    <row r="265" spans="1:22" s="165" customFormat="1" ht="42.75" customHeight="1">
      <c r="A265" s="166"/>
      <c r="B265" s="205" t="s">
        <v>431</v>
      </c>
      <c r="C265" s="200"/>
      <c r="D265" s="125">
        <f>IFERROR(_xlfn.XLOOKUP(B265,'درآمد سود سهام'!$A$9:$A$183,'درآمد سود سهام'!$M$9:$M$183),0)</f>
        <v>0</v>
      </c>
      <c r="E265" s="125"/>
      <c r="F265" s="125">
        <v>-8903024489</v>
      </c>
      <c r="G265" s="125"/>
      <c r="H265" s="125">
        <v>-865288280</v>
      </c>
      <c r="I265" s="125"/>
      <c r="J265" s="147">
        <f t="shared" si="9"/>
        <v>-9768312769</v>
      </c>
      <c r="K265" s="147"/>
      <c r="L265" s="206">
        <f t="shared" si="11"/>
        <v>6.7664454731582108E-3</v>
      </c>
      <c r="M265" s="206"/>
      <c r="N265" s="125">
        <f>IFERROR(_xlfn.XLOOKUP(B265,'درآمد سود سهام'!$A$9:$A$183,'درآمد سود سهام'!$S$9:$S$183),0)</f>
        <v>0</v>
      </c>
      <c r="O265" s="125"/>
      <c r="P265" s="125">
        <v>-8221239236</v>
      </c>
      <c r="Q265" s="125"/>
      <c r="R265" s="125">
        <v>-863214620</v>
      </c>
      <c r="S265" s="125"/>
      <c r="T265" s="147">
        <f t="shared" si="10"/>
        <v>-9084453856</v>
      </c>
      <c r="U265" s="144"/>
      <c r="V265" s="206">
        <f>T265/درآمدها!$J$5</f>
        <v>-3.2438122008807669E-3</v>
      </c>
    </row>
    <row r="266" spans="1:22" s="165" customFormat="1" ht="42.75" customHeight="1">
      <c r="A266" s="166"/>
      <c r="B266" s="205" t="s">
        <v>227</v>
      </c>
      <c r="C266" s="200"/>
      <c r="D266" s="125">
        <f>IFERROR(_xlfn.XLOOKUP(B266,'درآمد سود سهام'!$A$9:$A$183,'درآمد سود سهام'!$M$9:$M$183),0)</f>
        <v>0</v>
      </c>
      <c r="E266" s="125"/>
      <c r="F266" s="125">
        <v>-4603205756</v>
      </c>
      <c r="G266" s="125"/>
      <c r="H266" s="125">
        <v>-258936088</v>
      </c>
      <c r="I266" s="125"/>
      <c r="J266" s="147">
        <f t="shared" si="9"/>
        <v>-4862141844</v>
      </c>
      <c r="K266" s="147"/>
      <c r="L266" s="206">
        <f t="shared" si="11"/>
        <v>3.3679734103717576E-3</v>
      </c>
      <c r="M266" s="206"/>
      <c r="N266" s="125">
        <f>IFERROR(_xlfn.XLOOKUP(B266,'درآمد سود سهام'!$A$9:$A$183,'درآمد سود سهام'!$S$9:$S$183),0)</f>
        <v>818651680</v>
      </c>
      <c r="O266" s="125"/>
      <c r="P266" s="125">
        <v>-4355051897</v>
      </c>
      <c r="Q266" s="125"/>
      <c r="R266" s="125">
        <v>-1650684271</v>
      </c>
      <c r="S266" s="125"/>
      <c r="T266" s="147">
        <f t="shared" si="10"/>
        <v>-5187084488</v>
      </c>
      <c r="U266" s="144"/>
      <c r="V266" s="206">
        <f>T266/درآمدها!$J$5</f>
        <v>-1.8521672536275543E-3</v>
      </c>
    </row>
    <row r="267" spans="1:22" s="165" customFormat="1" ht="42.75" customHeight="1">
      <c r="A267" s="166"/>
      <c r="B267" s="205" t="s">
        <v>159</v>
      </c>
      <c r="C267" s="200"/>
      <c r="D267" s="125">
        <f>IFERROR(_xlfn.XLOOKUP(B267,'درآمد سود سهام'!$A$9:$A$183,'درآمد سود سهام'!$M$9:$M$183),0)</f>
        <v>0</v>
      </c>
      <c r="E267" s="125"/>
      <c r="F267" s="125">
        <v>-15581313667</v>
      </c>
      <c r="G267" s="125"/>
      <c r="H267" s="125">
        <v>13938359963</v>
      </c>
      <c r="I267" s="125"/>
      <c r="J267" s="147">
        <f t="shared" ref="J267:J330" si="12">D267+F267+H267</f>
        <v>-1642953704</v>
      </c>
      <c r="K267" s="147"/>
      <c r="L267" s="206">
        <f t="shared" si="11"/>
        <v>1.1380631349478564E-3</v>
      </c>
      <c r="M267" s="206"/>
      <c r="N267" s="125">
        <f>IFERROR(_xlfn.XLOOKUP(B267,'درآمد سود سهام'!$A$9:$A$183,'درآمد سود سهام'!$S$9:$S$183),0)</f>
        <v>14838565000</v>
      </c>
      <c r="O267" s="125"/>
      <c r="P267" s="125">
        <v>29430783781</v>
      </c>
      <c r="Q267" s="125"/>
      <c r="R267" s="125">
        <v>36420611036</v>
      </c>
      <c r="S267" s="125"/>
      <c r="T267" s="147">
        <f t="shared" ref="T267:T330" si="13">N267+P267+R267</f>
        <v>80689959817</v>
      </c>
      <c r="U267" s="144"/>
      <c r="V267" s="206">
        <f>T267/درآمدها!$J$5</f>
        <v>2.8812197220869831E-2</v>
      </c>
    </row>
    <row r="268" spans="1:22" s="165" customFormat="1" ht="42.75" customHeight="1">
      <c r="A268" s="166"/>
      <c r="B268" s="205" t="s">
        <v>180</v>
      </c>
      <c r="C268" s="200"/>
      <c r="D268" s="125">
        <f>IFERROR(_xlfn.XLOOKUP(B268,'درآمد سود سهام'!$A$9:$A$183,'درآمد سود سهام'!$M$9:$M$183),0)</f>
        <v>0</v>
      </c>
      <c r="E268" s="125"/>
      <c r="F268" s="125">
        <v>-6977454415</v>
      </c>
      <c r="G268" s="125"/>
      <c r="H268" s="125">
        <v>-530887976</v>
      </c>
      <c r="I268" s="125"/>
      <c r="J268" s="147">
        <f t="shared" si="12"/>
        <v>-7508342391</v>
      </c>
      <c r="K268" s="147"/>
      <c r="L268" s="206">
        <f t="shared" ref="L268:L331" si="14">J268/-1443640210765</f>
        <v>5.2009789800889867E-3</v>
      </c>
      <c r="M268" s="206"/>
      <c r="N268" s="125">
        <f>IFERROR(_xlfn.XLOOKUP(B268,'درآمد سود سهام'!$A$9:$A$183,'درآمد سود سهام'!$S$9:$S$183),0)</f>
        <v>1311513500</v>
      </c>
      <c r="O268" s="125"/>
      <c r="P268" s="125">
        <v>-6514196560</v>
      </c>
      <c r="Q268" s="125"/>
      <c r="R268" s="125">
        <v>-1104431107</v>
      </c>
      <c r="S268" s="125"/>
      <c r="T268" s="147">
        <f t="shared" si="13"/>
        <v>-6307114167</v>
      </c>
      <c r="U268" s="144"/>
      <c r="V268" s="206">
        <f>T268/درآمدها!$J$5</f>
        <v>-2.2520994890353192E-3</v>
      </c>
    </row>
    <row r="269" spans="1:22" s="165" customFormat="1" ht="42.75" customHeight="1">
      <c r="A269" s="166"/>
      <c r="B269" s="205" t="s">
        <v>80</v>
      </c>
      <c r="C269" s="200"/>
      <c r="D269" s="125">
        <f>IFERROR(_xlfn.XLOOKUP(B269,'درآمد سود سهام'!$A$9:$A$183,'درآمد سود سهام'!$M$9:$M$183),0)</f>
        <v>0</v>
      </c>
      <c r="E269" s="125"/>
      <c r="F269" s="125">
        <v>-6933697848</v>
      </c>
      <c r="G269" s="125"/>
      <c r="H269" s="125">
        <v>250408309</v>
      </c>
      <c r="I269" s="125"/>
      <c r="J269" s="147">
        <f t="shared" si="12"/>
        <v>-6683289539</v>
      </c>
      <c r="K269" s="147"/>
      <c r="L269" s="206">
        <f t="shared" si="14"/>
        <v>4.6294703411305337E-3</v>
      </c>
      <c r="M269" s="206"/>
      <c r="N269" s="125">
        <f>IFERROR(_xlfn.XLOOKUP(B269,'درآمد سود سهام'!$A$9:$A$183,'درآمد سود سهام'!$S$9:$S$183),0)</f>
        <v>1623504150</v>
      </c>
      <c r="O269" s="125"/>
      <c r="P269" s="125">
        <v>1198154725</v>
      </c>
      <c r="Q269" s="125"/>
      <c r="R269" s="125">
        <v>2924694128</v>
      </c>
      <c r="S269" s="125"/>
      <c r="T269" s="147">
        <f t="shared" si="13"/>
        <v>5746353003</v>
      </c>
      <c r="U269" s="144"/>
      <c r="V269" s="206">
        <f>T269/درآمدها!$J$5</f>
        <v>2.05186687908465E-3</v>
      </c>
    </row>
    <row r="270" spans="1:22" s="165" customFormat="1" ht="42.75" customHeight="1">
      <c r="A270" s="166"/>
      <c r="B270" s="205" t="s">
        <v>331</v>
      </c>
      <c r="C270" s="200"/>
      <c r="D270" s="125">
        <f>IFERROR(_xlfn.XLOOKUP(B270,'درآمد سود سهام'!$A$9:$A$183,'درآمد سود سهام'!$M$9:$M$183),0)</f>
        <v>0</v>
      </c>
      <c r="E270" s="125"/>
      <c r="F270" s="125">
        <v>954963365</v>
      </c>
      <c r="G270" s="125"/>
      <c r="H270" s="125">
        <v>389087071</v>
      </c>
      <c r="I270" s="125"/>
      <c r="J270" s="147">
        <f t="shared" si="12"/>
        <v>1344050436</v>
      </c>
      <c r="K270" s="147"/>
      <c r="L270" s="206">
        <f t="shared" si="14"/>
        <v>-9.3101482348415172E-4</v>
      </c>
      <c r="M270" s="206"/>
      <c r="N270" s="125">
        <f>IFERROR(_xlfn.XLOOKUP(B270,'درآمد سود سهام'!$A$9:$A$183,'درآمد سود سهام'!$S$9:$S$183),0)</f>
        <v>0</v>
      </c>
      <c r="O270" s="125"/>
      <c r="P270" s="125">
        <v>3661452165</v>
      </c>
      <c r="Q270" s="125"/>
      <c r="R270" s="125">
        <v>-1128826019</v>
      </c>
      <c r="S270" s="125"/>
      <c r="T270" s="147">
        <f t="shared" si="13"/>
        <v>2532626146</v>
      </c>
      <c r="U270" s="144"/>
      <c r="V270" s="206">
        <f>T270/درآمدها!$J$5</f>
        <v>9.0433213959675103E-4</v>
      </c>
    </row>
    <row r="271" spans="1:22" s="165" customFormat="1" ht="42.75" customHeight="1">
      <c r="A271" s="166"/>
      <c r="B271" s="205" t="s">
        <v>426</v>
      </c>
      <c r="C271" s="200"/>
      <c r="D271" s="125">
        <f>IFERROR(_xlfn.XLOOKUP(B271,'درآمد سود سهام'!$A$9:$A$183,'درآمد سود سهام'!$M$9:$M$183),0)</f>
        <v>0</v>
      </c>
      <c r="E271" s="125"/>
      <c r="F271" s="125">
        <v>-2630117075</v>
      </c>
      <c r="G271" s="125"/>
      <c r="H271" s="125">
        <v>128198015</v>
      </c>
      <c r="I271" s="125"/>
      <c r="J271" s="147">
        <f t="shared" si="12"/>
        <v>-2501919060</v>
      </c>
      <c r="K271" s="147"/>
      <c r="L271" s="206">
        <f t="shared" si="14"/>
        <v>1.7330627405246679E-3</v>
      </c>
      <c r="M271" s="206"/>
      <c r="N271" s="125">
        <f>IFERROR(_xlfn.XLOOKUP(B271,'درآمد سود سهام'!$A$9:$A$183,'درآمد سود سهام'!$S$9:$S$183),0)</f>
        <v>0</v>
      </c>
      <c r="O271" s="125"/>
      <c r="P271" s="125">
        <v>-2086797691</v>
      </c>
      <c r="Q271" s="125"/>
      <c r="R271" s="125">
        <v>122969247</v>
      </c>
      <c r="S271" s="125"/>
      <c r="T271" s="147">
        <f t="shared" si="13"/>
        <v>-1963828444</v>
      </c>
      <c r="U271" s="144"/>
      <c r="V271" s="206">
        <f>T271/درآمدها!$J$5</f>
        <v>-7.0122989978935418E-4</v>
      </c>
    </row>
    <row r="272" spans="1:22" s="165" customFormat="1" ht="42.75" customHeight="1">
      <c r="A272" s="166"/>
      <c r="B272" s="205" t="s">
        <v>96</v>
      </c>
      <c r="C272" s="200"/>
      <c r="D272" s="125">
        <f>IFERROR(_xlfn.XLOOKUP(B272,'درآمد سود سهام'!$A$9:$A$183,'درآمد سود سهام'!$M$9:$M$183),0)</f>
        <v>0</v>
      </c>
      <c r="E272" s="125"/>
      <c r="F272" s="125">
        <v>-5068692921</v>
      </c>
      <c r="G272" s="125"/>
      <c r="H272" s="125">
        <v>-516655150</v>
      </c>
      <c r="I272" s="125"/>
      <c r="J272" s="147">
        <f t="shared" si="12"/>
        <v>-5585348071</v>
      </c>
      <c r="K272" s="147"/>
      <c r="L272" s="206">
        <f t="shared" si="14"/>
        <v>3.8689335676236575E-3</v>
      </c>
      <c r="M272" s="206"/>
      <c r="N272" s="125">
        <f>IFERROR(_xlfn.XLOOKUP(B272,'درآمد سود سهام'!$A$9:$A$183,'درآمد سود سهام'!$S$9:$S$183),0)</f>
        <v>0</v>
      </c>
      <c r="O272" s="125"/>
      <c r="P272" s="125">
        <v>-4217830011</v>
      </c>
      <c r="Q272" s="125"/>
      <c r="R272" s="125">
        <v>-1132917942</v>
      </c>
      <c r="S272" s="125"/>
      <c r="T272" s="147">
        <f t="shared" si="13"/>
        <v>-5350747953</v>
      </c>
      <c r="U272" s="144"/>
      <c r="V272" s="206">
        <f>T272/درآمدها!$J$5</f>
        <v>-1.9106070402147011E-3</v>
      </c>
    </row>
    <row r="273" spans="1:22" s="165" customFormat="1" ht="42.75" customHeight="1">
      <c r="A273" s="166"/>
      <c r="B273" s="205" t="s">
        <v>124</v>
      </c>
      <c r="C273" s="200"/>
      <c r="D273" s="125">
        <f>IFERROR(_xlfn.XLOOKUP(B273,'درآمد سود سهام'!$A$9:$A$183,'درآمد سود سهام'!$M$9:$M$183),0)</f>
        <v>0</v>
      </c>
      <c r="E273" s="125"/>
      <c r="F273" s="125">
        <v>-5569178295</v>
      </c>
      <c r="G273" s="125"/>
      <c r="H273" s="125">
        <v>251162183</v>
      </c>
      <c r="I273" s="125"/>
      <c r="J273" s="147">
        <f t="shared" si="12"/>
        <v>-5318016112</v>
      </c>
      <c r="K273" s="147"/>
      <c r="L273" s="206">
        <f t="shared" si="14"/>
        <v>3.6837544925282513E-3</v>
      </c>
      <c r="M273" s="206"/>
      <c r="N273" s="125">
        <f>IFERROR(_xlfn.XLOOKUP(B273,'درآمد سود سهام'!$A$9:$A$183,'درآمد سود سهام'!$S$9:$S$183),0)</f>
        <v>1654451639</v>
      </c>
      <c r="O273" s="125"/>
      <c r="P273" s="125">
        <v>1555428152</v>
      </c>
      <c r="Q273" s="125"/>
      <c r="R273" s="125">
        <v>-868146328</v>
      </c>
      <c r="S273" s="125"/>
      <c r="T273" s="147">
        <f t="shared" si="13"/>
        <v>2341733463</v>
      </c>
      <c r="U273" s="144"/>
      <c r="V273" s="206">
        <f>T273/درآمدها!$J$5</f>
        <v>8.3616953742058503E-4</v>
      </c>
    </row>
    <row r="274" spans="1:22" s="165" customFormat="1" ht="42.75" customHeight="1">
      <c r="A274" s="166"/>
      <c r="B274" s="205" t="s">
        <v>136</v>
      </c>
      <c r="C274" s="200"/>
      <c r="D274" s="125">
        <f>IFERROR(_xlfn.XLOOKUP(B274,'درآمد سود سهام'!$A$9:$A$183,'درآمد سود سهام'!$M$9:$M$183),0)</f>
        <v>0</v>
      </c>
      <c r="E274" s="125"/>
      <c r="F274" s="125">
        <v>-4461907531</v>
      </c>
      <c r="G274" s="125"/>
      <c r="H274" s="125">
        <v>1371368142</v>
      </c>
      <c r="I274" s="125"/>
      <c r="J274" s="147">
        <f t="shared" si="12"/>
        <v>-3090539389</v>
      </c>
      <c r="K274" s="147"/>
      <c r="L274" s="206">
        <f t="shared" si="14"/>
        <v>2.1407961387846708E-3</v>
      </c>
      <c r="M274" s="206"/>
      <c r="N274" s="125">
        <f>IFERROR(_xlfn.XLOOKUP(B274,'درآمد سود سهام'!$A$9:$A$183,'درآمد سود سهام'!$S$9:$S$183),0)</f>
        <v>5677860000</v>
      </c>
      <c r="O274" s="125"/>
      <c r="P274" s="125">
        <v>18332446019</v>
      </c>
      <c r="Q274" s="125"/>
      <c r="R274" s="125">
        <v>2136679404</v>
      </c>
      <c r="S274" s="125"/>
      <c r="T274" s="147">
        <f t="shared" si="13"/>
        <v>26146985423</v>
      </c>
      <c r="U274" s="144"/>
      <c r="V274" s="206">
        <f>T274/درآمدها!$J$5</f>
        <v>9.336379674091325E-3</v>
      </c>
    </row>
    <row r="275" spans="1:22" s="165" customFormat="1" ht="42.75" customHeight="1">
      <c r="A275" s="166"/>
      <c r="B275" s="205" t="s">
        <v>446</v>
      </c>
      <c r="C275" s="200"/>
      <c r="D275" s="125">
        <f>IFERROR(_xlfn.XLOOKUP(B275,'درآمد سود سهام'!$A$9:$A$183,'درآمد سود سهام'!$M$9:$M$183),0)</f>
        <v>0</v>
      </c>
      <c r="E275" s="125"/>
      <c r="F275" s="125">
        <v>-4021013881</v>
      </c>
      <c r="G275" s="125"/>
      <c r="H275" s="125">
        <v>22071986</v>
      </c>
      <c r="I275" s="125"/>
      <c r="J275" s="147">
        <f t="shared" si="12"/>
        <v>-3998941895</v>
      </c>
      <c r="K275" s="147"/>
      <c r="L275" s="206">
        <f t="shared" si="14"/>
        <v>2.7700405303070072E-3</v>
      </c>
      <c r="M275" s="206"/>
      <c r="N275" s="125">
        <f>IFERROR(_xlfn.XLOOKUP(B275,'درآمد سود سهام'!$A$9:$A$183,'درآمد سود سهام'!$S$9:$S$183),0)</f>
        <v>0</v>
      </c>
      <c r="O275" s="125"/>
      <c r="P275" s="125">
        <v>-642274767</v>
      </c>
      <c r="Q275" s="125"/>
      <c r="R275" s="125">
        <v>-8938337</v>
      </c>
      <c r="S275" s="125"/>
      <c r="T275" s="147">
        <f t="shared" si="13"/>
        <v>-651213104</v>
      </c>
      <c r="U275" s="144"/>
      <c r="V275" s="206">
        <f>T275/درآمدها!$J$5</f>
        <v>-2.3253054565668276E-4</v>
      </c>
    </row>
    <row r="276" spans="1:22" s="165" customFormat="1" ht="42.75" customHeight="1">
      <c r="A276" s="166"/>
      <c r="B276" s="205" t="s">
        <v>405</v>
      </c>
      <c r="C276" s="200"/>
      <c r="D276" s="125">
        <f>IFERROR(_xlfn.XLOOKUP(B276,'درآمد سود سهام'!$A$9:$A$183,'درآمد سود سهام'!$M$9:$M$183),0)</f>
        <v>0</v>
      </c>
      <c r="E276" s="125"/>
      <c r="F276" s="125">
        <v>-2526403049</v>
      </c>
      <c r="G276" s="125"/>
      <c r="H276" s="125">
        <v>577895820</v>
      </c>
      <c r="I276" s="125"/>
      <c r="J276" s="147">
        <f t="shared" si="12"/>
        <v>-1948507229</v>
      </c>
      <c r="K276" s="147"/>
      <c r="L276" s="206">
        <f t="shared" si="14"/>
        <v>1.3497180353319929E-3</v>
      </c>
      <c r="M276" s="206"/>
      <c r="N276" s="125">
        <f>IFERROR(_xlfn.XLOOKUP(B276,'درآمد سود سهام'!$A$9:$A$183,'درآمد سود سهام'!$S$9:$S$183),0)</f>
        <v>0</v>
      </c>
      <c r="O276" s="125"/>
      <c r="P276" s="125">
        <v>4869012942</v>
      </c>
      <c r="Q276" s="125"/>
      <c r="R276" s="125">
        <v>597919288</v>
      </c>
      <c r="S276" s="125"/>
      <c r="T276" s="147">
        <f t="shared" si="13"/>
        <v>5466932230</v>
      </c>
      <c r="U276" s="144"/>
      <c r="V276" s="206">
        <f>T276/درآمدها!$J$5</f>
        <v>1.9520932958836858E-3</v>
      </c>
    </row>
    <row r="277" spans="1:22" s="165" customFormat="1" ht="42.75" customHeight="1">
      <c r="A277" s="166"/>
      <c r="B277" s="205" t="s">
        <v>284</v>
      </c>
      <c r="C277" s="200"/>
      <c r="D277" s="125">
        <f>IFERROR(_xlfn.XLOOKUP(B277,'درآمد سود سهام'!$A$9:$A$183,'درآمد سود سهام'!$M$9:$M$183),0)</f>
        <v>0</v>
      </c>
      <c r="E277" s="125"/>
      <c r="F277" s="125">
        <v>0</v>
      </c>
      <c r="G277" s="125"/>
      <c r="H277" s="125">
        <v>0</v>
      </c>
      <c r="I277" s="125"/>
      <c r="J277" s="147">
        <f t="shared" si="12"/>
        <v>0</v>
      </c>
      <c r="K277" s="147"/>
      <c r="L277" s="206">
        <f t="shared" si="14"/>
        <v>0</v>
      </c>
      <c r="M277" s="206"/>
      <c r="N277" s="125">
        <f>IFERROR(_xlfn.XLOOKUP(B277,'درآمد سود سهام'!$A$9:$A$183,'درآمد سود سهام'!$S$9:$S$183),0)</f>
        <v>0</v>
      </c>
      <c r="O277" s="125"/>
      <c r="P277" s="125">
        <v>7203482881</v>
      </c>
      <c r="Q277" s="125"/>
      <c r="R277" s="125">
        <v>-900862529</v>
      </c>
      <c r="S277" s="125"/>
      <c r="T277" s="147">
        <f t="shared" si="13"/>
        <v>6302620352</v>
      </c>
      <c r="U277" s="144"/>
      <c r="V277" s="206">
        <f>T277/درآمدها!$J$5</f>
        <v>2.2504948695219653E-3</v>
      </c>
    </row>
    <row r="278" spans="1:22" s="165" customFormat="1" ht="42.75" customHeight="1">
      <c r="A278" s="166"/>
      <c r="B278" s="205" t="s">
        <v>297</v>
      </c>
      <c r="C278" s="200"/>
      <c r="D278" s="125">
        <f>IFERROR(_xlfn.XLOOKUP(B278,'درآمد سود سهام'!$A$9:$A$183,'درآمد سود سهام'!$M$9:$M$183),0)</f>
        <v>0</v>
      </c>
      <c r="E278" s="125"/>
      <c r="F278" s="125">
        <v>0</v>
      </c>
      <c r="G278" s="125"/>
      <c r="H278" s="125">
        <v>0</v>
      </c>
      <c r="I278" s="125"/>
      <c r="J278" s="147">
        <f t="shared" si="12"/>
        <v>0</v>
      </c>
      <c r="K278" s="147"/>
      <c r="L278" s="206">
        <f t="shared" si="14"/>
        <v>0</v>
      </c>
      <c r="M278" s="206"/>
      <c r="N278" s="125">
        <f>IFERROR(_xlfn.XLOOKUP(B278,'درآمد سود سهام'!$A$9:$A$183,'درآمد سود سهام'!$S$9:$S$183),0)</f>
        <v>0</v>
      </c>
      <c r="O278" s="125"/>
      <c r="P278" s="125">
        <v>0</v>
      </c>
      <c r="Q278" s="125"/>
      <c r="R278" s="125">
        <v>2287562132</v>
      </c>
      <c r="S278" s="125"/>
      <c r="T278" s="147">
        <f t="shared" si="13"/>
        <v>2287562132</v>
      </c>
      <c r="U278" s="144"/>
      <c r="V278" s="206">
        <f>T278/درآمدها!$J$5</f>
        <v>8.1682642365489707E-4</v>
      </c>
    </row>
    <row r="279" spans="1:22" s="165" customFormat="1" ht="42.75" customHeight="1">
      <c r="A279" s="166"/>
      <c r="B279" s="205" t="s">
        <v>477</v>
      </c>
      <c r="C279" s="200"/>
      <c r="D279" s="125">
        <f>IFERROR(_xlfn.XLOOKUP(B279,'درآمد سود سهام'!$A$9:$A$183,'درآمد سود سهام'!$M$9:$M$183),0)</f>
        <v>0</v>
      </c>
      <c r="E279" s="125"/>
      <c r="F279" s="125">
        <v>6593571</v>
      </c>
      <c r="G279" s="125"/>
      <c r="H279" s="125">
        <v>1025640750</v>
      </c>
      <c r="I279" s="125"/>
      <c r="J279" s="147">
        <f t="shared" si="12"/>
        <v>1032234321</v>
      </c>
      <c r="K279" s="147"/>
      <c r="L279" s="206">
        <f t="shared" si="14"/>
        <v>-7.1502186853953612E-4</v>
      </c>
      <c r="M279" s="206"/>
      <c r="N279" s="125">
        <f>IFERROR(_xlfn.XLOOKUP(B279,'درآمد سود سهام'!$A$9:$A$183,'درآمد سود سهام'!$S$9:$S$183),0)</f>
        <v>0</v>
      </c>
      <c r="O279" s="125"/>
      <c r="P279" s="125">
        <v>7023464682</v>
      </c>
      <c r="Q279" s="125"/>
      <c r="R279" s="125">
        <v>1376741566</v>
      </c>
      <c r="S279" s="125"/>
      <c r="T279" s="147">
        <f t="shared" si="13"/>
        <v>8400206248</v>
      </c>
      <c r="U279" s="144"/>
      <c r="V279" s="206">
        <f>T279/درآمدها!$J$5</f>
        <v>2.9994859293803705E-3</v>
      </c>
    </row>
    <row r="280" spans="1:22" s="165" customFormat="1" ht="42.75" customHeight="1">
      <c r="A280" s="166"/>
      <c r="B280" s="205" t="s">
        <v>192</v>
      </c>
      <c r="C280" s="200"/>
      <c r="D280" s="125">
        <f>IFERROR(_xlfn.XLOOKUP(B280,'درآمد سود سهام'!$A$9:$A$183,'درآمد سود سهام'!$M$9:$M$183),0)</f>
        <v>0</v>
      </c>
      <c r="E280" s="125"/>
      <c r="F280" s="125">
        <v>-5259842851</v>
      </c>
      <c r="G280" s="125"/>
      <c r="H280" s="125">
        <v>-4757892</v>
      </c>
      <c r="I280" s="125"/>
      <c r="J280" s="147">
        <f t="shared" si="12"/>
        <v>-5264600743</v>
      </c>
      <c r="K280" s="147"/>
      <c r="L280" s="206">
        <f t="shared" si="14"/>
        <v>3.6467540206643547E-3</v>
      </c>
      <c r="M280" s="206"/>
      <c r="N280" s="125">
        <f>IFERROR(_xlfn.XLOOKUP(B280,'درآمد سود سهام'!$A$9:$A$183,'درآمد سود سهام'!$S$9:$S$183),0)</f>
        <v>0</v>
      </c>
      <c r="O280" s="125"/>
      <c r="P280" s="125">
        <v>-4112549012</v>
      </c>
      <c r="Q280" s="125"/>
      <c r="R280" s="125">
        <v>-1073518639</v>
      </c>
      <c r="S280" s="125"/>
      <c r="T280" s="147">
        <f t="shared" si="13"/>
        <v>-5186067651</v>
      </c>
      <c r="U280" s="144"/>
      <c r="V280" s="206">
        <f>T280/درآمدها!$J$5</f>
        <v>-1.85180416870036E-3</v>
      </c>
    </row>
    <row r="281" spans="1:22" s="165" customFormat="1" ht="42.75" customHeight="1">
      <c r="A281" s="166"/>
      <c r="B281" s="205" t="s">
        <v>102</v>
      </c>
      <c r="C281" s="200"/>
      <c r="D281" s="125">
        <f>IFERROR(_xlfn.XLOOKUP(B281,'درآمد سود سهام'!$A$9:$A$183,'درآمد سود سهام'!$M$9:$M$183),0)</f>
        <v>0</v>
      </c>
      <c r="E281" s="125"/>
      <c r="F281" s="125">
        <v>-12354801564</v>
      </c>
      <c r="G281" s="125"/>
      <c r="H281" s="125">
        <v>248199096</v>
      </c>
      <c r="I281" s="125"/>
      <c r="J281" s="147">
        <f t="shared" si="12"/>
        <v>-12106602468</v>
      </c>
      <c r="K281" s="147"/>
      <c r="L281" s="206">
        <f t="shared" si="14"/>
        <v>8.3861632404826029E-3</v>
      </c>
      <c r="M281" s="206"/>
      <c r="N281" s="125">
        <f>IFERROR(_xlfn.XLOOKUP(B281,'درآمد سود سهام'!$A$9:$A$183,'درآمد سود سهام'!$S$9:$S$183),0)</f>
        <v>0</v>
      </c>
      <c r="O281" s="125"/>
      <c r="P281" s="125">
        <v>980535721</v>
      </c>
      <c r="Q281" s="125"/>
      <c r="R281" s="125">
        <v>18912758044</v>
      </c>
      <c r="S281" s="125"/>
      <c r="T281" s="147">
        <f t="shared" si="13"/>
        <v>19893293765</v>
      </c>
      <c r="U281" s="144"/>
      <c r="V281" s="206">
        <f>T281/درآمدها!$J$5</f>
        <v>7.1033559147853616E-3</v>
      </c>
    </row>
    <row r="282" spans="1:22" s="165" customFormat="1" ht="42.75" customHeight="1">
      <c r="A282" s="166"/>
      <c r="B282" s="205" t="s">
        <v>225</v>
      </c>
      <c r="C282" s="200"/>
      <c r="D282" s="125">
        <f>IFERROR(_xlfn.XLOOKUP(B282,'درآمد سود سهام'!$A$9:$A$183,'درآمد سود سهام'!$M$9:$M$183),0)</f>
        <v>0</v>
      </c>
      <c r="E282" s="125"/>
      <c r="F282" s="125">
        <v>-6096636776</v>
      </c>
      <c r="G282" s="125"/>
      <c r="H282" s="125">
        <v>-265928806</v>
      </c>
      <c r="I282" s="125"/>
      <c r="J282" s="147">
        <f t="shared" si="12"/>
        <v>-6362565582</v>
      </c>
      <c r="K282" s="147"/>
      <c r="L282" s="206">
        <f t="shared" si="14"/>
        <v>4.4073069831079377E-3</v>
      </c>
      <c r="M282" s="206"/>
      <c r="N282" s="125">
        <f>IFERROR(_xlfn.XLOOKUP(B282,'درآمد سود سهام'!$A$9:$A$183,'درآمد سود سهام'!$S$9:$S$183),0)</f>
        <v>0</v>
      </c>
      <c r="O282" s="125"/>
      <c r="P282" s="125">
        <v>-3834860489</v>
      </c>
      <c r="Q282" s="125"/>
      <c r="R282" s="125">
        <v>-1169903229</v>
      </c>
      <c r="S282" s="125"/>
      <c r="T282" s="147">
        <f t="shared" si="13"/>
        <v>-5004763718</v>
      </c>
      <c r="U282" s="144"/>
      <c r="V282" s="206">
        <f>T282/درآمدها!$J$5</f>
        <v>-1.7870654492070975E-3</v>
      </c>
    </row>
    <row r="283" spans="1:22" s="165" customFormat="1" ht="42.75" customHeight="1">
      <c r="A283" s="166"/>
      <c r="B283" s="205" t="s">
        <v>122</v>
      </c>
      <c r="C283" s="200"/>
      <c r="D283" s="125">
        <f>IFERROR(_xlfn.XLOOKUP(B283,'درآمد سود سهام'!$A$9:$A$183,'درآمد سود سهام'!$M$9:$M$183),0)</f>
        <v>0</v>
      </c>
      <c r="E283" s="125"/>
      <c r="F283" s="125">
        <v>51360457</v>
      </c>
      <c r="G283" s="125"/>
      <c r="H283" s="125">
        <v>-479305847</v>
      </c>
      <c r="I283" s="125"/>
      <c r="J283" s="147">
        <f t="shared" si="12"/>
        <v>-427945390</v>
      </c>
      <c r="K283" s="147"/>
      <c r="L283" s="206">
        <f t="shared" si="14"/>
        <v>2.9643493358586019E-4</v>
      </c>
      <c r="M283" s="206"/>
      <c r="N283" s="125">
        <f>IFERROR(_xlfn.XLOOKUP(B283,'درآمد سود سهام'!$A$9:$A$183,'درآمد سود سهام'!$S$9:$S$183),0)</f>
        <v>0</v>
      </c>
      <c r="O283" s="125"/>
      <c r="P283" s="125">
        <v>-1735363745</v>
      </c>
      <c r="Q283" s="125"/>
      <c r="R283" s="125">
        <v>-1320229329</v>
      </c>
      <c r="S283" s="125"/>
      <c r="T283" s="147">
        <f t="shared" si="13"/>
        <v>-3055593074</v>
      </c>
      <c r="U283" s="144"/>
      <c r="V283" s="206">
        <f>T283/درآمدها!$J$5</f>
        <v>-1.0910694524384151E-3</v>
      </c>
    </row>
    <row r="284" spans="1:22" s="165" customFormat="1" ht="42.75" customHeight="1">
      <c r="A284" s="166"/>
      <c r="B284" s="205" t="s">
        <v>293</v>
      </c>
      <c r="C284" s="200"/>
      <c r="D284" s="125">
        <f>IFERROR(_xlfn.XLOOKUP(B284,'درآمد سود سهام'!$A$9:$A$183,'درآمد سود سهام'!$M$9:$M$183),0)</f>
        <v>0</v>
      </c>
      <c r="E284" s="125"/>
      <c r="F284" s="125">
        <v>-11937061536</v>
      </c>
      <c r="G284" s="125"/>
      <c r="H284" s="125">
        <v>-135815358</v>
      </c>
      <c r="I284" s="125"/>
      <c r="J284" s="147">
        <f t="shared" si="12"/>
        <v>-12072876894</v>
      </c>
      <c r="K284" s="147"/>
      <c r="L284" s="206">
        <f t="shared" si="14"/>
        <v>8.3628017590355545E-3</v>
      </c>
      <c r="M284" s="206"/>
      <c r="N284" s="125">
        <f>IFERROR(_xlfn.XLOOKUP(B284,'درآمد سود سهام'!$A$9:$A$183,'درآمد سود سهام'!$S$9:$S$183),0)</f>
        <v>57231896</v>
      </c>
      <c r="O284" s="125"/>
      <c r="P284" s="125">
        <v>-8169297375</v>
      </c>
      <c r="Q284" s="125"/>
      <c r="R284" s="125">
        <v>-332234167</v>
      </c>
      <c r="S284" s="125"/>
      <c r="T284" s="147">
        <f t="shared" si="13"/>
        <v>-8444299646</v>
      </c>
      <c r="U284" s="144"/>
      <c r="V284" s="206">
        <f>T284/درآمدها!$J$5</f>
        <v>-3.0152304864751512E-3</v>
      </c>
    </row>
    <row r="285" spans="1:22" s="165" customFormat="1" ht="42.75" customHeight="1">
      <c r="A285" s="166"/>
      <c r="B285" s="205" t="s">
        <v>301</v>
      </c>
      <c r="C285" s="200"/>
      <c r="D285" s="125">
        <f>IFERROR(_xlfn.XLOOKUP(B285,'درآمد سود سهام'!$A$9:$A$183,'درآمد سود سهام'!$M$9:$M$183),0)</f>
        <v>0</v>
      </c>
      <c r="E285" s="125"/>
      <c r="F285" s="125">
        <v>-3048780181</v>
      </c>
      <c r="G285" s="125"/>
      <c r="H285" s="125">
        <v>3424729649</v>
      </c>
      <c r="I285" s="125"/>
      <c r="J285" s="147">
        <f t="shared" si="12"/>
        <v>375949468</v>
      </c>
      <c r="K285" s="147"/>
      <c r="L285" s="206">
        <f t="shared" si="14"/>
        <v>-2.6041770324531239E-4</v>
      </c>
      <c r="M285" s="206"/>
      <c r="N285" s="125">
        <f>IFERROR(_xlfn.XLOOKUP(B285,'درآمد سود سهام'!$A$9:$A$183,'درآمد سود سهام'!$S$9:$S$183),0)</f>
        <v>2010718060</v>
      </c>
      <c r="O285" s="125"/>
      <c r="P285" s="125">
        <v>2233084317</v>
      </c>
      <c r="Q285" s="125"/>
      <c r="R285" s="125">
        <v>3229991395</v>
      </c>
      <c r="S285" s="125"/>
      <c r="T285" s="147">
        <f t="shared" si="13"/>
        <v>7473793772</v>
      </c>
      <c r="U285" s="144"/>
      <c r="V285" s="206">
        <f>T285/درآمدها!$J$5</f>
        <v>2.6686891483815676E-3</v>
      </c>
    </row>
    <row r="286" spans="1:22" s="165" customFormat="1" ht="42.75" customHeight="1">
      <c r="A286" s="166"/>
      <c r="B286" s="205" t="s">
        <v>166</v>
      </c>
      <c r="C286" s="200"/>
      <c r="D286" s="125">
        <f>IFERROR(_xlfn.XLOOKUP(B286,'درآمد سود سهام'!$A$9:$A$183,'درآمد سود سهام'!$M$9:$M$183),0)</f>
        <v>0</v>
      </c>
      <c r="E286" s="125"/>
      <c r="F286" s="125">
        <v>-19354339096</v>
      </c>
      <c r="G286" s="125"/>
      <c r="H286" s="125">
        <v>2577036232</v>
      </c>
      <c r="I286" s="125"/>
      <c r="J286" s="147">
        <f t="shared" si="12"/>
        <v>-16777302864</v>
      </c>
      <c r="K286" s="147"/>
      <c r="L286" s="206">
        <f t="shared" si="14"/>
        <v>1.1621526429434611E-2</v>
      </c>
      <c r="M286" s="206"/>
      <c r="N286" s="125">
        <f>IFERROR(_xlfn.XLOOKUP(B286,'درآمد سود سهام'!$A$9:$A$183,'درآمد سود سهام'!$S$9:$S$183),0)</f>
        <v>3349567000</v>
      </c>
      <c r="O286" s="125"/>
      <c r="P286" s="125">
        <v>50338612102</v>
      </c>
      <c r="Q286" s="125"/>
      <c r="R286" s="125">
        <v>2703343579</v>
      </c>
      <c r="S286" s="125"/>
      <c r="T286" s="147">
        <f t="shared" si="13"/>
        <v>56391522681</v>
      </c>
      <c r="U286" s="144"/>
      <c r="V286" s="206">
        <f>T286/درآمدها!$J$5</f>
        <v>2.0135884027641021E-2</v>
      </c>
    </row>
    <row r="287" spans="1:22" s="165" customFormat="1" ht="42.75" customHeight="1">
      <c r="A287" s="166"/>
      <c r="B287" s="205" t="s">
        <v>369</v>
      </c>
      <c r="C287" s="200"/>
      <c r="D287" s="125">
        <f>IFERROR(_xlfn.XLOOKUP(B287,'درآمد سود سهام'!$A$9:$A$183,'درآمد سود سهام'!$M$9:$M$183),0)</f>
        <v>0</v>
      </c>
      <c r="E287" s="125"/>
      <c r="F287" s="125">
        <v>-10574819773</v>
      </c>
      <c r="G287" s="125"/>
      <c r="H287" s="125">
        <v>-69149129</v>
      </c>
      <c r="I287" s="125"/>
      <c r="J287" s="147">
        <f t="shared" si="12"/>
        <v>-10643968902</v>
      </c>
      <c r="K287" s="147"/>
      <c r="L287" s="206">
        <f t="shared" si="14"/>
        <v>7.37300666927229E-3</v>
      </c>
      <c r="M287" s="206"/>
      <c r="N287" s="125">
        <f>IFERROR(_xlfn.XLOOKUP(B287,'درآمد سود سهام'!$A$9:$A$183,'درآمد سود سهام'!$S$9:$S$183),0)</f>
        <v>389485953</v>
      </c>
      <c r="O287" s="125"/>
      <c r="P287" s="125">
        <v>-4858058225</v>
      </c>
      <c r="Q287" s="125"/>
      <c r="R287" s="125">
        <v>-1414704960</v>
      </c>
      <c r="S287" s="125"/>
      <c r="T287" s="147">
        <f t="shared" si="13"/>
        <v>-5883277232</v>
      </c>
      <c r="U287" s="144"/>
      <c r="V287" s="206">
        <f>T287/درآمدها!$J$5</f>
        <v>-2.1007588093720211E-3</v>
      </c>
    </row>
    <row r="288" spans="1:22" s="165" customFormat="1" ht="42.75" customHeight="1">
      <c r="A288" s="166"/>
      <c r="B288" s="205" t="s">
        <v>144</v>
      </c>
      <c r="C288" s="200"/>
      <c r="D288" s="125">
        <f>IFERROR(_xlfn.XLOOKUP(B288,'درآمد سود سهام'!$A$9:$A$183,'درآمد سود سهام'!$M$9:$M$183),0)</f>
        <v>0</v>
      </c>
      <c r="E288" s="125"/>
      <c r="F288" s="125">
        <v>972299569</v>
      </c>
      <c r="G288" s="125"/>
      <c r="H288" s="125">
        <v>116203385</v>
      </c>
      <c r="I288" s="125"/>
      <c r="J288" s="147">
        <f t="shared" si="12"/>
        <v>1088502954</v>
      </c>
      <c r="K288" s="147"/>
      <c r="L288" s="206">
        <f t="shared" si="14"/>
        <v>-7.5399877745383035E-4</v>
      </c>
      <c r="M288" s="206"/>
      <c r="N288" s="125">
        <f>IFERROR(_xlfn.XLOOKUP(B288,'درآمد سود سهام'!$A$9:$A$183,'درآمد سود سهام'!$S$9:$S$183),0)</f>
        <v>0</v>
      </c>
      <c r="O288" s="125"/>
      <c r="P288" s="125">
        <v>4612673770</v>
      </c>
      <c r="Q288" s="125"/>
      <c r="R288" s="125">
        <v>-321918689</v>
      </c>
      <c r="S288" s="125"/>
      <c r="T288" s="147">
        <f t="shared" si="13"/>
        <v>4290755081</v>
      </c>
      <c r="U288" s="144"/>
      <c r="V288" s="206">
        <f>T288/درآمدها!$J$5</f>
        <v>1.532112321044624E-3</v>
      </c>
    </row>
    <row r="289" spans="1:22" s="165" customFormat="1" ht="42.75" customHeight="1">
      <c r="A289" s="166"/>
      <c r="B289" s="205" t="s">
        <v>86</v>
      </c>
      <c r="C289" s="200"/>
      <c r="D289" s="125">
        <f>IFERROR(_xlfn.XLOOKUP(B289,'درآمد سود سهام'!$A$9:$A$183,'درآمد سود سهام'!$M$9:$M$183),0)</f>
        <v>4017427709</v>
      </c>
      <c r="E289" s="125"/>
      <c r="F289" s="125">
        <v>-6830936079</v>
      </c>
      <c r="G289" s="125"/>
      <c r="H289" s="125">
        <v>450051388</v>
      </c>
      <c r="I289" s="125"/>
      <c r="J289" s="147">
        <f t="shared" si="12"/>
        <v>-2363456982</v>
      </c>
      <c r="K289" s="147"/>
      <c r="L289" s="206">
        <f t="shared" si="14"/>
        <v>1.6371509773529926E-3</v>
      </c>
      <c r="M289" s="206"/>
      <c r="N289" s="125">
        <f>IFERROR(_xlfn.XLOOKUP(B289,'درآمد سود سهام'!$A$9:$A$183,'درآمد سود سهام'!$S$9:$S$183),0)+'درآمد سود سهام'!S167</f>
        <v>4017428709</v>
      </c>
      <c r="O289" s="125"/>
      <c r="P289" s="125">
        <v>2238416984</v>
      </c>
      <c r="Q289" s="125"/>
      <c r="R289" s="125">
        <v>427766750</v>
      </c>
      <c r="S289" s="125"/>
      <c r="T289" s="147">
        <f t="shared" si="13"/>
        <v>6683612443</v>
      </c>
      <c r="U289" s="144"/>
      <c r="V289" s="206">
        <f>T289/درآمدها!$J$5</f>
        <v>2.3865368168767449E-3</v>
      </c>
    </row>
    <row r="290" spans="1:22" s="165" customFormat="1" ht="42.75" customHeight="1">
      <c r="A290" s="166"/>
      <c r="B290" s="205" t="s">
        <v>100</v>
      </c>
      <c r="C290" s="200"/>
      <c r="D290" s="125">
        <f>IFERROR(_xlfn.XLOOKUP(B290,'درآمد سود سهام'!$A$9:$A$183,'درآمد سود سهام'!$M$9:$M$183),0)</f>
        <v>0</v>
      </c>
      <c r="E290" s="125"/>
      <c r="F290" s="125">
        <v>-2867907641</v>
      </c>
      <c r="G290" s="125"/>
      <c r="H290" s="125">
        <v>797169145</v>
      </c>
      <c r="I290" s="125"/>
      <c r="J290" s="147">
        <f t="shared" si="12"/>
        <v>-2070738496</v>
      </c>
      <c r="K290" s="147"/>
      <c r="L290" s="206">
        <f t="shared" si="14"/>
        <v>1.4343868233641776E-3</v>
      </c>
      <c r="M290" s="206"/>
      <c r="N290" s="125">
        <f>IFERROR(_xlfn.XLOOKUP(B290,'درآمد سود سهام'!$A$9:$A$183,'درآمد سود سهام'!$S$9:$S$183),0)</f>
        <v>0</v>
      </c>
      <c r="O290" s="125"/>
      <c r="P290" s="125">
        <v>4294754084</v>
      </c>
      <c r="Q290" s="125"/>
      <c r="R290" s="125">
        <v>2931726734</v>
      </c>
      <c r="S290" s="125"/>
      <c r="T290" s="147">
        <f t="shared" si="13"/>
        <v>7226480818</v>
      </c>
      <c r="U290" s="144"/>
      <c r="V290" s="206">
        <f>T290/درآمدها!$J$5</f>
        <v>2.580380396932386E-3</v>
      </c>
    </row>
    <row r="291" spans="1:22" s="165" customFormat="1" ht="42.75" customHeight="1">
      <c r="A291" s="166"/>
      <c r="B291" s="205" t="s">
        <v>235</v>
      </c>
      <c r="C291" s="200"/>
      <c r="D291" s="125">
        <f>IFERROR(_xlfn.XLOOKUP(B291,'درآمد سود سهام'!$A$9:$A$183,'درآمد سود سهام'!$M$9:$M$183),0)</f>
        <v>0</v>
      </c>
      <c r="E291" s="125"/>
      <c r="F291" s="125">
        <v>9997122058</v>
      </c>
      <c r="G291" s="125"/>
      <c r="H291" s="125">
        <v>5235756597</v>
      </c>
      <c r="I291" s="125"/>
      <c r="J291" s="147">
        <f t="shared" si="12"/>
        <v>15232878655</v>
      </c>
      <c r="K291" s="147"/>
      <c r="L291" s="206">
        <f t="shared" si="14"/>
        <v>-1.0551714022240997E-2</v>
      </c>
      <c r="M291" s="206"/>
      <c r="N291" s="125">
        <f>IFERROR(_xlfn.XLOOKUP(B291,'درآمد سود سهام'!$A$9:$A$183,'درآمد سود سهام'!$S$9:$S$183),0)</f>
        <v>32053255920</v>
      </c>
      <c r="O291" s="125"/>
      <c r="P291" s="125">
        <v>104833939422</v>
      </c>
      <c r="Q291" s="125"/>
      <c r="R291" s="125">
        <v>1784791047</v>
      </c>
      <c r="S291" s="125"/>
      <c r="T291" s="147">
        <f t="shared" si="13"/>
        <v>138671986389</v>
      </c>
      <c r="U291" s="144"/>
      <c r="V291" s="206">
        <f>T291/درآمدها!$J$5</f>
        <v>4.95160070709054E-2</v>
      </c>
    </row>
    <row r="292" spans="1:22" s="165" customFormat="1" ht="42.75" customHeight="1">
      <c r="A292" s="166"/>
      <c r="B292" s="205" t="s">
        <v>310</v>
      </c>
      <c r="C292" s="200"/>
      <c r="D292" s="125">
        <f>IFERROR(_xlfn.XLOOKUP(B292,'درآمد سود سهام'!$A$9:$A$183,'درآمد سود سهام'!$M$9:$M$183),0)</f>
        <v>0</v>
      </c>
      <c r="E292" s="125"/>
      <c r="F292" s="125">
        <v>-2661529493</v>
      </c>
      <c r="G292" s="125"/>
      <c r="H292" s="125">
        <v>299189293</v>
      </c>
      <c r="I292" s="125"/>
      <c r="J292" s="147">
        <f t="shared" si="12"/>
        <v>-2362340200</v>
      </c>
      <c r="K292" s="147"/>
      <c r="L292" s="206">
        <f t="shared" si="14"/>
        <v>1.6363773898679169E-3</v>
      </c>
      <c r="M292" s="206"/>
      <c r="N292" s="125">
        <f>IFERROR(_xlfn.XLOOKUP(B292,'درآمد سود سهام'!$A$9:$A$183,'درآمد سود سهام'!$S$9:$S$183),0)</f>
        <v>1345095000</v>
      </c>
      <c r="O292" s="125"/>
      <c r="P292" s="125">
        <v>1805715651</v>
      </c>
      <c r="Q292" s="125"/>
      <c r="R292" s="125">
        <v>-1615254914</v>
      </c>
      <c r="S292" s="125"/>
      <c r="T292" s="147">
        <f t="shared" si="13"/>
        <v>1535555737</v>
      </c>
      <c r="U292" s="144"/>
      <c r="V292" s="206">
        <f>T292/درآمدها!$J$5</f>
        <v>5.4830532619451044E-4</v>
      </c>
    </row>
    <row r="293" spans="1:22" s="165" customFormat="1" ht="42.75" customHeight="1">
      <c r="A293" s="166"/>
      <c r="B293" s="205" t="s">
        <v>258</v>
      </c>
      <c r="C293" s="200"/>
      <c r="D293" s="125">
        <f>IFERROR(_xlfn.XLOOKUP(B293,'درآمد سود سهام'!$A$9:$A$183,'درآمد سود سهام'!$M$9:$M$183),0)</f>
        <v>0</v>
      </c>
      <c r="E293" s="125"/>
      <c r="F293" s="125">
        <v>-2425422151</v>
      </c>
      <c r="G293" s="125"/>
      <c r="H293" s="125">
        <v>1478953962</v>
      </c>
      <c r="I293" s="125"/>
      <c r="J293" s="147">
        <f t="shared" si="12"/>
        <v>-946468189</v>
      </c>
      <c r="K293" s="147"/>
      <c r="L293" s="206">
        <f t="shared" si="14"/>
        <v>6.5561223769075854E-4</v>
      </c>
      <c r="M293" s="206"/>
      <c r="N293" s="125">
        <f>IFERROR(_xlfn.XLOOKUP(B293,'درآمد سود سهام'!$A$9:$A$183,'درآمد سود سهام'!$S$9:$S$183),0)</f>
        <v>4764193156</v>
      </c>
      <c r="O293" s="125"/>
      <c r="P293" s="125">
        <v>3469567293</v>
      </c>
      <c r="Q293" s="125"/>
      <c r="R293" s="125">
        <v>1035612091</v>
      </c>
      <c r="S293" s="125"/>
      <c r="T293" s="147">
        <f t="shared" si="13"/>
        <v>9269372540</v>
      </c>
      <c r="U293" s="144"/>
      <c r="V293" s="206">
        <f>T293/درآمدها!$J$5</f>
        <v>3.3098416499635908E-3</v>
      </c>
    </row>
    <row r="294" spans="1:22" s="165" customFormat="1" ht="42.75" customHeight="1">
      <c r="A294" s="166"/>
      <c r="B294" s="205" t="s">
        <v>174</v>
      </c>
      <c r="C294" s="200"/>
      <c r="D294" s="125">
        <f>IFERROR(_xlfn.XLOOKUP(B294,'درآمد سود سهام'!$A$9:$A$183,'درآمد سود سهام'!$M$9:$M$183),0)</f>
        <v>0</v>
      </c>
      <c r="E294" s="125"/>
      <c r="F294" s="125">
        <v>-4540034434</v>
      </c>
      <c r="G294" s="125"/>
      <c r="H294" s="125">
        <v>1476816374</v>
      </c>
      <c r="I294" s="125"/>
      <c r="J294" s="147">
        <f t="shared" si="12"/>
        <v>-3063218060</v>
      </c>
      <c r="K294" s="147"/>
      <c r="L294" s="206">
        <f t="shared" si="14"/>
        <v>2.1218708353771668E-3</v>
      </c>
      <c r="M294" s="206"/>
      <c r="N294" s="125">
        <f>IFERROR(_xlfn.XLOOKUP(B294,'درآمد سود سهام'!$A$9:$A$183,'درآمد سود سهام'!$S$9:$S$183),0)</f>
        <v>10117417800</v>
      </c>
      <c r="O294" s="125"/>
      <c r="P294" s="125">
        <v>12347243810</v>
      </c>
      <c r="Q294" s="125"/>
      <c r="R294" s="125">
        <v>10621679355</v>
      </c>
      <c r="S294" s="125"/>
      <c r="T294" s="147">
        <f t="shared" si="13"/>
        <v>33086340965</v>
      </c>
      <c r="U294" s="144"/>
      <c r="V294" s="206">
        <f>T294/درآمدها!$J$5</f>
        <v>1.181423541866336E-2</v>
      </c>
    </row>
    <row r="295" spans="1:22" s="165" customFormat="1" ht="42.75" customHeight="1">
      <c r="A295" s="166"/>
      <c r="B295" s="205" t="s">
        <v>173</v>
      </c>
      <c r="C295" s="200"/>
      <c r="D295" s="125">
        <f>IFERROR(_xlfn.XLOOKUP(B295,'درآمد سود سهام'!$A$9:$A$183,'درآمد سود سهام'!$M$9:$M$183),0)</f>
        <v>0</v>
      </c>
      <c r="E295" s="125"/>
      <c r="F295" s="125">
        <v>0</v>
      </c>
      <c r="G295" s="125"/>
      <c r="H295" s="125">
        <v>0</v>
      </c>
      <c r="I295" s="125"/>
      <c r="J295" s="147">
        <f t="shared" si="12"/>
        <v>0</v>
      </c>
      <c r="K295" s="147"/>
      <c r="L295" s="206">
        <f t="shared" si="14"/>
        <v>0</v>
      </c>
      <c r="M295" s="206"/>
      <c r="N295" s="125">
        <f>IFERROR(_xlfn.XLOOKUP(B295,'درآمد سود سهام'!$A$9:$A$183,'درآمد سود سهام'!$S$9:$S$183),0)</f>
        <v>199040216</v>
      </c>
      <c r="O295" s="125"/>
      <c r="P295" s="125">
        <v>0</v>
      </c>
      <c r="Q295" s="125"/>
      <c r="R295" s="125">
        <v>15865674635</v>
      </c>
      <c r="S295" s="125"/>
      <c r="T295" s="147">
        <f t="shared" si="13"/>
        <v>16064714851</v>
      </c>
      <c r="U295" s="144"/>
      <c r="V295" s="206">
        <f>T295/درآمدها!$J$5</f>
        <v>5.7362741738103068E-3</v>
      </c>
    </row>
    <row r="296" spans="1:22" s="165" customFormat="1" ht="42.75" customHeight="1">
      <c r="A296" s="166"/>
      <c r="B296" s="205" t="s">
        <v>216</v>
      </c>
      <c r="C296" s="200"/>
      <c r="D296" s="125">
        <f>IFERROR(_xlfn.XLOOKUP(B296,'درآمد سود سهام'!$A$9:$A$183,'درآمد سود سهام'!$M$9:$M$183),0)</f>
        <v>0</v>
      </c>
      <c r="E296" s="125"/>
      <c r="F296" s="125">
        <v>-7103880536</v>
      </c>
      <c r="G296" s="125"/>
      <c r="H296" s="125">
        <v>113813156</v>
      </c>
      <c r="I296" s="125"/>
      <c r="J296" s="147">
        <f t="shared" si="12"/>
        <v>-6990067380</v>
      </c>
      <c r="K296" s="147"/>
      <c r="L296" s="206">
        <f t="shared" si="14"/>
        <v>4.8419733170883975E-3</v>
      </c>
      <c r="M296" s="206"/>
      <c r="N296" s="125">
        <f>IFERROR(_xlfn.XLOOKUP(B296,'درآمد سود سهام'!$A$9:$A$183,'درآمد سود سهام'!$S$9:$S$183),0)</f>
        <v>305052100</v>
      </c>
      <c r="O296" s="125"/>
      <c r="P296" s="125">
        <v>-504758409</v>
      </c>
      <c r="Q296" s="125"/>
      <c r="R296" s="125">
        <v>379318891</v>
      </c>
      <c r="S296" s="125"/>
      <c r="T296" s="147">
        <f t="shared" si="13"/>
        <v>179612582</v>
      </c>
      <c r="U296" s="144"/>
      <c r="V296" s="206">
        <f>T296/درآمدها!$J$5</f>
        <v>6.413478390211521E-5</v>
      </c>
    </row>
    <row r="297" spans="1:22" s="165" customFormat="1" ht="42.75" customHeight="1">
      <c r="A297" s="166"/>
      <c r="B297" s="205" t="s">
        <v>429</v>
      </c>
      <c r="C297" s="200"/>
      <c r="D297" s="125">
        <f>IFERROR(_xlfn.XLOOKUP(B297,'درآمد سود سهام'!$A$9:$A$183,'درآمد سود سهام'!$M$9:$M$183),0)</f>
        <v>0</v>
      </c>
      <c r="E297" s="125"/>
      <c r="F297" s="125">
        <v>-9828115092</v>
      </c>
      <c r="G297" s="125"/>
      <c r="H297" s="125">
        <v>-386844958</v>
      </c>
      <c r="I297" s="125"/>
      <c r="J297" s="147">
        <f t="shared" si="12"/>
        <v>-10214960050</v>
      </c>
      <c r="K297" s="147"/>
      <c r="L297" s="206">
        <f t="shared" si="14"/>
        <v>7.0758350826117446E-3</v>
      </c>
      <c r="M297" s="206"/>
      <c r="N297" s="125">
        <f>IFERROR(_xlfn.XLOOKUP(B297,'درآمد سود سهام'!$A$9:$A$183,'درآمد سود سهام'!$S$9:$S$183),0)</f>
        <v>2553885000</v>
      </c>
      <c r="O297" s="125"/>
      <c r="P297" s="125">
        <v>-13216981764</v>
      </c>
      <c r="Q297" s="125"/>
      <c r="R297" s="125">
        <v>-562460415</v>
      </c>
      <c r="S297" s="125"/>
      <c r="T297" s="147">
        <f t="shared" si="13"/>
        <v>-11225557179</v>
      </c>
      <c r="U297" s="144"/>
      <c r="V297" s="206">
        <f>T297/درآمدها!$J$5</f>
        <v>-4.0083421542038908E-3</v>
      </c>
    </row>
    <row r="298" spans="1:22" s="165" customFormat="1" ht="42.75" customHeight="1">
      <c r="A298" s="166"/>
      <c r="B298" s="205" t="s">
        <v>220</v>
      </c>
      <c r="C298" s="200"/>
      <c r="D298" s="125">
        <f>IFERROR(_xlfn.XLOOKUP(B298,'درآمد سود سهام'!$A$9:$A$183,'درآمد سود سهام'!$M$9:$M$183),0)</f>
        <v>0</v>
      </c>
      <c r="E298" s="125"/>
      <c r="F298" s="125">
        <v>-10332241473</v>
      </c>
      <c r="G298" s="125"/>
      <c r="H298" s="125">
        <v>-920134909</v>
      </c>
      <c r="I298" s="125"/>
      <c r="J298" s="147">
        <f t="shared" si="12"/>
        <v>-11252376382</v>
      </c>
      <c r="K298" s="147"/>
      <c r="L298" s="206">
        <f t="shared" si="14"/>
        <v>7.7944464958046907E-3</v>
      </c>
      <c r="M298" s="206"/>
      <c r="N298" s="125">
        <f>IFERROR(_xlfn.XLOOKUP(B298,'درآمد سود سهام'!$A$9:$A$183,'درآمد سود سهام'!$S$9:$S$183),0)</f>
        <v>656357715</v>
      </c>
      <c r="O298" s="125"/>
      <c r="P298" s="125">
        <v>-13565402923</v>
      </c>
      <c r="Q298" s="125"/>
      <c r="R298" s="125">
        <v>-1057469498</v>
      </c>
      <c r="S298" s="125"/>
      <c r="T298" s="147">
        <f t="shared" si="13"/>
        <v>-13966514706</v>
      </c>
      <c r="U298" s="144"/>
      <c r="V298" s="206">
        <f>T298/درآمدها!$J$5</f>
        <v>-4.9870637822857205E-3</v>
      </c>
    </row>
    <row r="299" spans="1:22" s="165" customFormat="1" ht="42.75" customHeight="1">
      <c r="A299" s="166"/>
      <c r="B299" s="205" t="s">
        <v>182</v>
      </c>
      <c r="C299" s="200"/>
      <c r="D299" s="125">
        <f>IFERROR(_xlfn.XLOOKUP(B299,'درآمد سود سهام'!$A$9:$A$183,'درآمد سود سهام'!$M$9:$M$183),0)</f>
        <v>685858202</v>
      </c>
      <c r="E299" s="125"/>
      <c r="F299" s="125">
        <v>-301193542</v>
      </c>
      <c r="G299" s="125"/>
      <c r="H299" s="125">
        <v>165027889</v>
      </c>
      <c r="I299" s="125"/>
      <c r="J299" s="147">
        <f t="shared" si="12"/>
        <v>549692549</v>
      </c>
      <c r="K299" s="147"/>
      <c r="L299" s="206">
        <f t="shared" si="14"/>
        <v>-3.8076838321697359E-4</v>
      </c>
      <c r="M299" s="206"/>
      <c r="N299" s="125">
        <f>IFERROR(_xlfn.XLOOKUP(B299,'درآمد سود سهام'!$A$9:$A$183,'درآمد سود سهام'!$S$9:$S$183),0)</f>
        <v>685858202</v>
      </c>
      <c r="O299" s="125"/>
      <c r="P299" s="125">
        <v>2380367472</v>
      </c>
      <c r="Q299" s="125"/>
      <c r="R299" s="125">
        <v>1302799946</v>
      </c>
      <c r="S299" s="125"/>
      <c r="T299" s="147">
        <f t="shared" si="13"/>
        <v>4369025620</v>
      </c>
      <c r="U299" s="144"/>
      <c r="V299" s="206">
        <f>T299/درآمدها!$J$5</f>
        <v>1.5600606086799917E-3</v>
      </c>
    </row>
    <row r="300" spans="1:22" s="165" customFormat="1" ht="42.75" customHeight="1">
      <c r="A300" s="166"/>
      <c r="B300" s="205" t="s">
        <v>302</v>
      </c>
      <c r="C300" s="200"/>
      <c r="D300" s="125">
        <f>IFERROR(_xlfn.XLOOKUP(B300,'درآمد سود سهام'!$A$9:$A$183,'درآمد سود سهام'!$M$9:$M$183),0)</f>
        <v>0</v>
      </c>
      <c r="E300" s="125"/>
      <c r="F300" s="125">
        <v>-9688770199</v>
      </c>
      <c r="G300" s="125"/>
      <c r="H300" s="125">
        <v>498745450</v>
      </c>
      <c r="I300" s="125"/>
      <c r="J300" s="147">
        <f t="shared" si="12"/>
        <v>-9190024749</v>
      </c>
      <c r="K300" s="147"/>
      <c r="L300" s="206">
        <f t="shared" si="14"/>
        <v>6.3658691968202456E-3</v>
      </c>
      <c r="M300" s="206"/>
      <c r="N300" s="125">
        <f>IFERROR(_xlfn.XLOOKUP(B300,'درآمد سود سهام'!$A$9:$A$183,'درآمد سود سهام'!$S$9:$S$183),0)</f>
        <v>0</v>
      </c>
      <c r="O300" s="125"/>
      <c r="P300" s="125">
        <v>7075586013</v>
      </c>
      <c r="Q300" s="125"/>
      <c r="R300" s="125">
        <v>-180423623</v>
      </c>
      <c r="S300" s="125"/>
      <c r="T300" s="147">
        <f t="shared" si="13"/>
        <v>6895162390</v>
      </c>
      <c r="U300" s="144"/>
      <c r="V300" s="206">
        <f>T300/درآمدها!$J$5</f>
        <v>2.4620755680280918E-3</v>
      </c>
    </row>
    <row r="301" spans="1:22" s="165" customFormat="1" ht="42.75" customHeight="1">
      <c r="A301" s="166"/>
      <c r="B301" s="205" t="s">
        <v>289</v>
      </c>
      <c r="C301" s="200"/>
      <c r="D301" s="125">
        <f>IFERROR(_xlfn.XLOOKUP(B301,'درآمد سود سهام'!$A$9:$A$183,'درآمد سود سهام'!$M$9:$M$183),0)</f>
        <v>0</v>
      </c>
      <c r="E301" s="125"/>
      <c r="F301" s="125">
        <v>-7786776943</v>
      </c>
      <c r="G301" s="125"/>
      <c r="H301" s="125">
        <v>2994073884</v>
      </c>
      <c r="I301" s="125"/>
      <c r="J301" s="147">
        <f t="shared" si="12"/>
        <v>-4792703059</v>
      </c>
      <c r="K301" s="147"/>
      <c r="L301" s="206">
        <f t="shared" si="14"/>
        <v>3.319873624509459E-3</v>
      </c>
      <c r="M301" s="206"/>
      <c r="N301" s="125">
        <f>IFERROR(_xlfn.XLOOKUP(B301,'درآمد سود سهام'!$A$9:$A$183,'درآمد سود سهام'!$S$9:$S$183),0)</f>
        <v>0</v>
      </c>
      <c r="O301" s="125"/>
      <c r="P301" s="125">
        <v>35388430973</v>
      </c>
      <c r="Q301" s="125"/>
      <c r="R301" s="125">
        <v>3997779377</v>
      </c>
      <c r="S301" s="125"/>
      <c r="T301" s="147">
        <f t="shared" si="13"/>
        <v>39386210350</v>
      </c>
      <c r="U301" s="144"/>
      <c r="V301" s="206">
        <f>T301/درآمدها!$J$5</f>
        <v>1.4063747992445782E-2</v>
      </c>
    </row>
    <row r="302" spans="1:22" s="165" customFormat="1" ht="42.75" customHeight="1">
      <c r="A302" s="166"/>
      <c r="B302" s="205" t="s">
        <v>217</v>
      </c>
      <c r="C302" s="200"/>
      <c r="D302" s="125">
        <f>IFERROR(_xlfn.XLOOKUP(B302,'درآمد سود سهام'!$A$9:$A$183,'درآمد سود سهام'!$M$9:$M$183),0)</f>
        <v>0</v>
      </c>
      <c r="E302" s="125"/>
      <c r="F302" s="125">
        <v>-3335031538</v>
      </c>
      <c r="G302" s="125"/>
      <c r="H302" s="125">
        <v>527272929</v>
      </c>
      <c r="I302" s="125"/>
      <c r="J302" s="147">
        <f t="shared" si="12"/>
        <v>-2807758609</v>
      </c>
      <c r="K302" s="147"/>
      <c r="L302" s="206">
        <f t="shared" si="14"/>
        <v>1.9449157678367377E-3</v>
      </c>
      <c r="M302" s="206"/>
      <c r="N302" s="125">
        <f>IFERROR(_xlfn.XLOOKUP(B302,'درآمد سود سهام'!$A$9:$A$183,'درآمد سود سهام'!$S$9:$S$183),0)+'درآمد سود سهام'!S35</f>
        <v>483853060</v>
      </c>
      <c r="O302" s="125"/>
      <c r="P302" s="125">
        <v>8467367796</v>
      </c>
      <c r="Q302" s="125"/>
      <c r="R302" s="125">
        <v>3751580107</v>
      </c>
      <c r="S302" s="125"/>
      <c r="T302" s="147">
        <f t="shared" si="13"/>
        <v>12702800963</v>
      </c>
      <c r="U302" s="144"/>
      <c r="V302" s="206">
        <f>T302/درآمدها!$J$5</f>
        <v>4.5358258627649257E-3</v>
      </c>
    </row>
    <row r="303" spans="1:22" s="165" customFormat="1" ht="42.75" customHeight="1">
      <c r="A303" s="166"/>
      <c r="B303" s="205" t="s">
        <v>287</v>
      </c>
      <c r="C303" s="200"/>
      <c r="D303" s="125">
        <f>IFERROR(_xlfn.XLOOKUP(B303,'درآمد سود سهام'!$A$9:$A$183,'درآمد سود سهام'!$M$9:$M$183),0)</f>
        <v>0</v>
      </c>
      <c r="E303" s="125"/>
      <c r="F303" s="125">
        <v>4923094710</v>
      </c>
      <c r="G303" s="125"/>
      <c r="H303" s="125">
        <v>587029031</v>
      </c>
      <c r="I303" s="125"/>
      <c r="J303" s="147">
        <f t="shared" si="12"/>
        <v>5510123741</v>
      </c>
      <c r="K303" s="147"/>
      <c r="L303" s="206">
        <f t="shared" si="14"/>
        <v>-3.8168261731086916E-3</v>
      </c>
      <c r="M303" s="206"/>
      <c r="N303" s="125">
        <f>IFERROR(_xlfn.XLOOKUP(B303,'درآمد سود سهام'!$A$9:$A$183,'درآمد سود سهام'!$S$9:$S$183),0)</f>
        <v>0</v>
      </c>
      <c r="O303" s="125"/>
      <c r="P303" s="125">
        <v>10376115773</v>
      </c>
      <c r="Q303" s="125"/>
      <c r="R303" s="125">
        <v>612307673</v>
      </c>
      <c r="S303" s="125"/>
      <c r="T303" s="147">
        <f t="shared" si="13"/>
        <v>10988423446</v>
      </c>
      <c r="U303" s="144"/>
      <c r="V303" s="206">
        <f>T303/درآمدها!$J$5</f>
        <v>3.9236681266245936E-3</v>
      </c>
    </row>
    <row r="304" spans="1:22" s="165" customFormat="1" ht="42.75" customHeight="1">
      <c r="A304" s="166"/>
      <c r="B304" s="205" t="s">
        <v>223</v>
      </c>
      <c r="C304" s="200"/>
      <c r="D304" s="125">
        <f>IFERROR(_xlfn.XLOOKUP(B304,'درآمد سود سهام'!$A$9:$A$183,'درآمد سود سهام'!$M$9:$M$183),0)</f>
        <v>0</v>
      </c>
      <c r="E304" s="125"/>
      <c r="F304" s="125">
        <v>291413354</v>
      </c>
      <c r="G304" s="125"/>
      <c r="H304" s="125">
        <v>1119781233</v>
      </c>
      <c r="I304" s="125"/>
      <c r="J304" s="147">
        <f t="shared" si="12"/>
        <v>1411194587</v>
      </c>
      <c r="K304" s="147"/>
      <c r="L304" s="206">
        <f t="shared" si="14"/>
        <v>-9.7752513159230533E-4</v>
      </c>
      <c r="M304" s="206"/>
      <c r="N304" s="125">
        <f>IFERROR(_xlfn.XLOOKUP(B304,'درآمد سود سهام'!$A$9:$A$183,'درآمد سود سهام'!$S$9:$S$183),0)</f>
        <v>0</v>
      </c>
      <c r="O304" s="125"/>
      <c r="P304" s="125">
        <v>9501511575</v>
      </c>
      <c r="Q304" s="125"/>
      <c r="R304" s="125">
        <v>1881757857</v>
      </c>
      <c r="S304" s="125"/>
      <c r="T304" s="147">
        <f t="shared" si="13"/>
        <v>11383269432</v>
      </c>
      <c r="U304" s="144"/>
      <c r="V304" s="206">
        <f>T304/درآمدها!$J$5</f>
        <v>4.0646569243176613E-3</v>
      </c>
    </row>
    <row r="305" spans="1:22" s="165" customFormat="1" ht="42.75" customHeight="1">
      <c r="A305" s="166"/>
      <c r="B305" s="205" t="s">
        <v>353</v>
      </c>
      <c r="C305" s="200"/>
      <c r="D305" s="125">
        <f>IFERROR(_xlfn.XLOOKUP(B305,'درآمد سود سهام'!$A$9:$A$183,'درآمد سود سهام'!$M$9:$M$183),0)</f>
        <v>0</v>
      </c>
      <c r="E305" s="125"/>
      <c r="F305" s="125">
        <v>-11386142852</v>
      </c>
      <c r="G305" s="125"/>
      <c r="H305" s="125">
        <v>10377492001</v>
      </c>
      <c r="I305" s="125"/>
      <c r="J305" s="147">
        <f t="shared" si="12"/>
        <v>-1008650851</v>
      </c>
      <c r="K305" s="147"/>
      <c r="L305" s="206">
        <f t="shared" si="14"/>
        <v>6.9868575527243411E-4</v>
      </c>
      <c r="M305" s="206"/>
      <c r="N305" s="125">
        <f>IFERROR(_xlfn.XLOOKUP(B305,'درآمد سود سهام'!$A$9:$A$183,'درآمد سود سهام'!$S$9:$S$183),0)</f>
        <v>0</v>
      </c>
      <c r="O305" s="125"/>
      <c r="P305" s="125">
        <v>9844075556</v>
      </c>
      <c r="Q305" s="125"/>
      <c r="R305" s="125">
        <v>21097244621</v>
      </c>
      <c r="S305" s="125"/>
      <c r="T305" s="147">
        <f t="shared" si="13"/>
        <v>30941320177</v>
      </c>
      <c r="U305" s="144"/>
      <c r="V305" s="206">
        <f>T305/درآمدها!$J$5</f>
        <v>1.104830664478757E-2</v>
      </c>
    </row>
    <row r="306" spans="1:22" s="165" customFormat="1" ht="42.75" customHeight="1">
      <c r="A306" s="166"/>
      <c r="B306" s="205" t="s">
        <v>219</v>
      </c>
      <c r="C306" s="200"/>
      <c r="D306" s="125">
        <f>IFERROR(_xlfn.XLOOKUP(B306,'درآمد سود سهام'!$A$9:$A$183,'درآمد سود سهام'!$M$9:$M$183),0)</f>
        <v>0</v>
      </c>
      <c r="E306" s="125"/>
      <c r="F306" s="125">
        <v>-9830622050</v>
      </c>
      <c r="G306" s="125"/>
      <c r="H306" s="125">
        <v>5264234</v>
      </c>
      <c r="I306" s="125"/>
      <c r="J306" s="147">
        <f t="shared" si="12"/>
        <v>-9825357816</v>
      </c>
      <c r="K306" s="147"/>
      <c r="L306" s="206">
        <f t="shared" si="14"/>
        <v>6.8059601989012486E-3</v>
      </c>
      <c r="M306" s="206"/>
      <c r="N306" s="125">
        <f>IFERROR(_xlfn.XLOOKUP(B306,'درآمد سود سهام'!$A$9:$A$183,'درآمد سود سهام'!$S$9:$S$183),0)</f>
        <v>1702037520</v>
      </c>
      <c r="O306" s="125"/>
      <c r="P306" s="125">
        <v>-587108151</v>
      </c>
      <c r="Q306" s="125"/>
      <c r="R306" s="125">
        <v>-429271304</v>
      </c>
      <c r="S306" s="125"/>
      <c r="T306" s="147">
        <f t="shared" si="13"/>
        <v>685658065</v>
      </c>
      <c r="U306" s="144"/>
      <c r="V306" s="206">
        <f>T306/درآمدها!$J$5</f>
        <v>2.4482990745891878E-4</v>
      </c>
    </row>
    <row r="307" spans="1:22" s="165" customFormat="1" ht="42.75" customHeight="1">
      <c r="A307" s="166"/>
      <c r="B307" s="205" t="s">
        <v>261</v>
      </c>
      <c r="C307" s="200"/>
      <c r="D307" s="125">
        <f>IFERROR(_xlfn.XLOOKUP(B307,'درآمد سود سهام'!$A$9:$A$183,'درآمد سود سهام'!$M$9:$M$183),0)</f>
        <v>0</v>
      </c>
      <c r="E307" s="125"/>
      <c r="F307" s="125">
        <v>-5157980071</v>
      </c>
      <c r="G307" s="125"/>
      <c r="H307" s="125">
        <v>-859949155</v>
      </c>
      <c r="I307" s="125"/>
      <c r="J307" s="147">
        <f t="shared" si="12"/>
        <v>-6017929226</v>
      </c>
      <c r="K307" s="147"/>
      <c r="L307" s="206">
        <f t="shared" si="14"/>
        <v>4.1685796648813465E-3</v>
      </c>
      <c r="M307" s="206"/>
      <c r="N307" s="125">
        <f>IFERROR(_xlfn.XLOOKUP(B307,'درآمد سود سهام'!$A$9:$A$183,'درآمد سود سهام'!$S$9:$S$183),0)</f>
        <v>430159268</v>
      </c>
      <c r="O307" s="125"/>
      <c r="P307" s="125">
        <v>-7419496891</v>
      </c>
      <c r="Q307" s="125"/>
      <c r="R307" s="125">
        <v>-1417620510</v>
      </c>
      <c r="S307" s="125"/>
      <c r="T307" s="147">
        <f t="shared" si="13"/>
        <v>-8406958133</v>
      </c>
      <c r="U307" s="144"/>
      <c r="V307" s="206">
        <f>T307/درآمدها!$J$5</f>
        <v>-3.0018968444765464E-3</v>
      </c>
    </row>
    <row r="308" spans="1:22" s="165" customFormat="1" ht="42.75" customHeight="1">
      <c r="A308" s="166"/>
      <c r="B308" s="205" t="s">
        <v>160</v>
      </c>
      <c r="C308" s="200"/>
      <c r="D308" s="125">
        <f>IFERROR(_xlfn.XLOOKUP(B308,'درآمد سود سهام'!$A$9:$A$183,'درآمد سود سهام'!$M$9:$M$183),0)</f>
        <v>0</v>
      </c>
      <c r="E308" s="125"/>
      <c r="F308" s="125">
        <v>-5724985078</v>
      </c>
      <c r="G308" s="125"/>
      <c r="H308" s="125">
        <v>3644356494</v>
      </c>
      <c r="I308" s="125"/>
      <c r="J308" s="147">
        <f t="shared" si="12"/>
        <v>-2080628584</v>
      </c>
      <c r="K308" s="147"/>
      <c r="L308" s="206">
        <f t="shared" si="14"/>
        <v>1.441237621732255E-3</v>
      </c>
      <c r="M308" s="206"/>
      <c r="N308" s="125">
        <f>IFERROR(_xlfn.XLOOKUP(B308,'درآمد سود سهام'!$A$9:$A$183,'درآمد سود سهام'!$S$9:$S$183),0)</f>
        <v>0</v>
      </c>
      <c r="O308" s="125"/>
      <c r="P308" s="125">
        <v>1581366997</v>
      </c>
      <c r="Q308" s="125"/>
      <c r="R308" s="125">
        <v>5027789910</v>
      </c>
      <c r="S308" s="125"/>
      <c r="T308" s="147">
        <f t="shared" si="13"/>
        <v>6609156907</v>
      </c>
      <c r="U308" s="144"/>
      <c r="V308" s="206">
        <f>T308/درآمدها!$J$5</f>
        <v>2.3599507633914932E-3</v>
      </c>
    </row>
    <row r="309" spans="1:22" s="165" customFormat="1" ht="42.75" customHeight="1">
      <c r="A309" s="166"/>
      <c r="B309" s="205" t="s">
        <v>275</v>
      </c>
      <c r="C309" s="200"/>
      <c r="D309" s="125">
        <f>IFERROR(_xlfn.XLOOKUP(B309,'درآمد سود سهام'!$A$9:$A$183,'درآمد سود سهام'!$M$9:$M$183),0)</f>
        <v>0</v>
      </c>
      <c r="E309" s="125"/>
      <c r="F309" s="125">
        <v>-5920104763</v>
      </c>
      <c r="G309" s="125"/>
      <c r="H309" s="125">
        <v>1036617510</v>
      </c>
      <c r="I309" s="125"/>
      <c r="J309" s="147">
        <f t="shared" si="12"/>
        <v>-4883487253</v>
      </c>
      <c r="K309" s="147"/>
      <c r="L309" s="206">
        <f t="shared" si="14"/>
        <v>3.3827592336266314E-3</v>
      </c>
      <c r="M309" s="206"/>
      <c r="N309" s="125">
        <f>IFERROR(_xlfn.XLOOKUP(B309,'درآمد سود سهام'!$A$9:$A$183,'درآمد سود سهام'!$S$9:$S$183),0)</f>
        <v>4546223000</v>
      </c>
      <c r="O309" s="125"/>
      <c r="P309" s="125">
        <v>12201092523</v>
      </c>
      <c r="Q309" s="125"/>
      <c r="R309" s="125">
        <v>1006650240</v>
      </c>
      <c r="S309" s="125"/>
      <c r="T309" s="147">
        <f t="shared" si="13"/>
        <v>17753965763</v>
      </c>
      <c r="U309" s="144"/>
      <c r="V309" s="206">
        <f>T309/درآمدها!$J$5</f>
        <v>6.3394598804640363E-3</v>
      </c>
    </row>
    <row r="310" spans="1:22" s="165" customFormat="1" ht="42.75" customHeight="1">
      <c r="A310" s="166"/>
      <c r="B310" s="205" t="s">
        <v>233</v>
      </c>
      <c r="C310" s="200"/>
      <c r="D310" s="125">
        <f>IFERROR(_xlfn.XLOOKUP(B310,'درآمد سود سهام'!$A$9:$A$183,'درآمد سود سهام'!$M$9:$M$183),0)</f>
        <v>0</v>
      </c>
      <c r="E310" s="125"/>
      <c r="F310" s="125">
        <v>-7442535346</v>
      </c>
      <c r="G310" s="125"/>
      <c r="H310" s="125">
        <v>14123040</v>
      </c>
      <c r="I310" s="125"/>
      <c r="J310" s="147">
        <f t="shared" si="12"/>
        <v>-7428412306</v>
      </c>
      <c r="K310" s="147"/>
      <c r="L310" s="206">
        <f t="shared" si="14"/>
        <v>5.1456119402933549E-3</v>
      </c>
      <c r="M310" s="206"/>
      <c r="N310" s="125">
        <f>IFERROR(_xlfn.XLOOKUP(B310,'درآمد سود سهام'!$A$9:$A$183,'درآمد سود سهام'!$S$9:$S$183),0)</f>
        <v>839967800</v>
      </c>
      <c r="O310" s="125"/>
      <c r="P310" s="125">
        <v>-1378362862</v>
      </c>
      <c r="Q310" s="125"/>
      <c r="R310" s="125">
        <v>-430297511</v>
      </c>
      <c r="S310" s="125"/>
      <c r="T310" s="147">
        <f t="shared" si="13"/>
        <v>-968692573</v>
      </c>
      <c r="U310" s="144"/>
      <c r="V310" s="206">
        <f>T310/درآمدها!$J$5</f>
        <v>-3.458938574633873E-4</v>
      </c>
    </row>
    <row r="311" spans="1:22" s="165" customFormat="1" ht="42.75" customHeight="1">
      <c r="A311" s="166"/>
      <c r="B311" s="205" t="s">
        <v>85</v>
      </c>
      <c r="C311" s="200"/>
      <c r="D311" s="125">
        <f>IFERROR(_xlfn.XLOOKUP(B311,'درآمد سود سهام'!$A$9:$A$183,'درآمد سود سهام'!$M$9:$M$183),0)</f>
        <v>0</v>
      </c>
      <c r="E311" s="125"/>
      <c r="F311" s="125">
        <v>-9401528008</v>
      </c>
      <c r="G311" s="125"/>
      <c r="H311" s="125">
        <v>642644484</v>
      </c>
      <c r="I311" s="125"/>
      <c r="J311" s="147">
        <f t="shared" si="12"/>
        <v>-8758883524</v>
      </c>
      <c r="K311" s="147"/>
      <c r="L311" s="206">
        <f t="shared" si="14"/>
        <v>6.0672205295241649E-3</v>
      </c>
      <c r="M311" s="206"/>
      <c r="N311" s="125">
        <f>IFERROR(_xlfn.XLOOKUP(B311,'درآمد سود سهام'!$A$9:$A$183,'درآمد سود سهام'!$S$9:$S$183),0)</f>
        <v>0</v>
      </c>
      <c r="O311" s="125"/>
      <c r="P311" s="125">
        <v>8615533504</v>
      </c>
      <c r="Q311" s="125"/>
      <c r="R311" s="125">
        <v>1753780259</v>
      </c>
      <c r="S311" s="125"/>
      <c r="T311" s="147">
        <f t="shared" si="13"/>
        <v>10369313763</v>
      </c>
      <c r="U311" s="144"/>
      <c r="V311" s="206">
        <f>T311/درآمدها!$J$5</f>
        <v>3.7026008423131185E-3</v>
      </c>
    </row>
    <row r="312" spans="1:22" s="165" customFormat="1" ht="42.75" customHeight="1">
      <c r="A312" s="166"/>
      <c r="B312" s="205" t="s">
        <v>520</v>
      </c>
      <c r="C312" s="200"/>
      <c r="D312" s="125">
        <f>IFERROR(_xlfn.XLOOKUP(B312,'درآمد سود سهام'!$A$9:$A$183,'درآمد سود سهام'!$M$9:$M$183),0)</f>
        <v>0</v>
      </c>
      <c r="E312" s="125"/>
      <c r="F312" s="125">
        <v>797321070</v>
      </c>
      <c r="G312" s="125"/>
      <c r="H312" s="125">
        <v>782922384</v>
      </c>
      <c r="I312" s="125"/>
      <c r="J312" s="147">
        <f t="shared" si="12"/>
        <v>1580243454</v>
      </c>
      <c r="K312" s="147"/>
      <c r="L312" s="206">
        <f t="shared" si="14"/>
        <v>-1.0946241606574621E-3</v>
      </c>
      <c r="M312" s="206"/>
      <c r="N312" s="125">
        <f>IFERROR(_xlfn.XLOOKUP(B312,'درآمد سود سهام'!$A$9:$A$183,'درآمد سود سهام'!$S$9:$S$183),0)</f>
        <v>0</v>
      </c>
      <c r="O312" s="125"/>
      <c r="P312" s="125">
        <v>797321070</v>
      </c>
      <c r="Q312" s="125"/>
      <c r="R312" s="125">
        <v>782922384</v>
      </c>
      <c r="S312" s="125"/>
      <c r="T312" s="147">
        <f t="shared" si="13"/>
        <v>1580243454</v>
      </c>
      <c r="U312" s="144"/>
      <c r="V312" s="206">
        <f>T312/درآمدها!$J$5</f>
        <v>5.6426209849275556E-4</v>
      </c>
    </row>
    <row r="313" spans="1:22" s="165" customFormat="1" ht="42.75" customHeight="1">
      <c r="A313" s="166"/>
      <c r="B313" s="205" t="s">
        <v>309</v>
      </c>
      <c r="C313" s="200"/>
      <c r="D313" s="125">
        <f>IFERROR(_xlfn.XLOOKUP(B313,'درآمد سود سهام'!$A$9:$A$183,'درآمد سود سهام'!$M$9:$M$183),0)</f>
        <v>0</v>
      </c>
      <c r="E313" s="125"/>
      <c r="F313" s="125">
        <v>-3641056625</v>
      </c>
      <c r="G313" s="125"/>
      <c r="H313" s="125">
        <v>17589746</v>
      </c>
      <c r="I313" s="125"/>
      <c r="J313" s="147">
        <f t="shared" si="12"/>
        <v>-3623466879</v>
      </c>
      <c r="K313" s="147"/>
      <c r="L313" s="206">
        <f t="shared" si="14"/>
        <v>2.5099514768156029E-3</v>
      </c>
      <c r="M313" s="206"/>
      <c r="N313" s="125">
        <f>IFERROR(_xlfn.XLOOKUP(B313,'درآمد سود سهام'!$A$9:$A$183,'درآمد سود سهام'!$S$9:$S$183),0)</f>
        <v>218297017</v>
      </c>
      <c r="O313" s="125"/>
      <c r="P313" s="125">
        <v>-1227954825</v>
      </c>
      <c r="Q313" s="125"/>
      <c r="R313" s="125">
        <v>266528542</v>
      </c>
      <c r="S313" s="125"/>
      <c r="T313" s="147">
        <f t="shared" si="13"/>
        <v>-743129266</v>
      </c>
      <c r="U313" s="144"/>
      <c r="V313" s="206">
        <f>T313/درآمدها!$J$5</f>
        <v>-2.6535131534519943E-4</v>
      </c>
    </row>
    <row r="314" spans="1:22" s="165" customFormat="1" ht="42.75" customHeight="1">
      <c r="A314" s="166"/>
      <c r="B314" s="205" t="s">
        <v>349</v>
      </c>
      <c r="C314" s="200"/>
      <c r="D314" s="125">
        <f>IFERROR(_xlfn.XLOOKUP(B314,'درآمد سود سهام'!$A$9:$A$183,'درآمد سود سهام'!$M$9:$M$183),0)</f>
        <v>0</v>
      </c>
      <c r="E314" s="125"/>
      <c r="F314" s="125">
        <v>3212946187</v>
      </c>
      <c r="G314" s="125"/>
      <c r="H314" s="125">
        <v>631290186</v>
      </c>
      <c r="I314" s="125"/>
      <c r="J314" s="147">
        <f t="shared" si="12"/>
        <v>3844236373</v>
      </c>
      <c r="K314" s="147"/>
      <c r="L314" s="206">
        <f t="shared" si="14"/>
        <v>-2.662877041200521E-3</v>
      </c>
      <c r="M314" s="206"/>
      <c r="N314" s="125">
        <f>IFERROR(_xlfn.XLOOKUP(B314,'درآمد سود سهام'!$A$9:$A$183,'درآمد سود سهام'!$S$9:$S$183),0)</f>
        <v>3130332375</v>
      </c>
      <c r="O314" s="125"/>
      <c r="P314" s="125">
        <v>7956873830</v>
      </c>
      <c r="Q314" s="125"/>
      <c r="R314" s="125">
        <v>-573264106</v>
      </c>
      <c r="S314" s="125"/>
      <c r="T314" s="147">
        <f t="shared" si="13"/>
        <v>10513942099</v>
      </c>
      <c r="U314" s="144"/>
      <c r="V314" s="206">
        <f>T314/درآمدها!$J$5</f>
        <v>3.7542437003590125E-3</v>
      </c>
    </row>
    <row r="315" spans="1:22" s="165" customFormat="1" ht="42.75" customHeight="1">
      <c r="A315" s="166"/>
      <c r="B315" s="205" t="s">
        <v>522</v>
      </c>
      <c r="C315" s="200"/>
      <c r="D315" s="125">
        <f>IFERROR(_xlfn.XLOOKUP(B315,'درآمد سود سهام'!$A$9:$A$183,'درآمد سود سهام'!$M$9:$M$183),0)</f>
        <v>0</v>
      </c>
      <c r="E315" s="125"/>
      <c r="F315" s="125">
        <v>-9813822520</v>
      </c>
      <c r="G315" s="125"/>
      <c r="H315" s="125">
        <v>-2586892097</v>
      </c>
      <c r="I315" s="125"/>
      <c r="J315" s="147">
        <f t="shared" si="12"/>
        <v>-12400714617</v>
      </c>
      <c r="K315" s="147"/>
      <c r="L315" s="206">
        <f t="shared" si="14"/>
        <v>8.5898927755889629E-3</v>
      </c>
      <c r="M315" s="206"/>
      <c r="N315" s="125">
        <f>IFERROR(_xlfn.XLOOKUP(B315,'درآمد سود سهام'!$A$9:$A$183,'درآمد سود سهام'!$S$9:$S$183),0)</f>
        <v>0</v>
      </c>
      <c r="O315" s="125"/>
      <c r="P315" s="125">
        <v>-9813822520</v>
      </c>
      <c r="Q315" s="125"/>
      <c r="R315" s="125">
        <v>-2586892097</v>
      </c>
      <c r="S315" s="125"/>
      <c r="T315" s="147">
        <f t="shared" si="13"/>
        <v>-12400714617</v>
      </c>
      <c r="U315" s="144"/>
      <c r="V315" s="206">
        <f>T315/درآمدها!$J$5</f>
        <v>-4.4279590178882703E-3</v>
      </c>
    </row>
    <row r="316" spans="1:22" s="165" customFormat="1" ht="42.75" customHeight="1">
      <c r="A316" s="166"/>
      <c r="B316" s="205" t="s">
        <v>163</v>
      </c>
      <c r="C316" s="200"/>
      <c r="D316" s="125">
        <f>IFERROR(_xlfn.XLOOKUP(B316,'درآمد سود سهام'!$A$9:$A$183,'درآمد سود سهام'!$M$9:$M$183),0)</f>
        <v>0</v>
      </c>
      <c r="E316" s="125"/>
      <c r="F316" s="125">
        <v>-8658221965</v>
      </c>
      <c r="G316" s="125"/>
      <c r="H316" s="125">
        <v>1050788245</v>
      </c>
      <c r="I316" s="125"/>
      <c r="J316" s="147">
        <f t="shared" si="12"/>
        <v>-7607433720</v>
      </c>
      <c r="K316" s="147"/>
      <c r="L316" s="206">
        <f t="shared" si="14"/>
        <v>5.2696188865290344E-3</v>
      </c>
      <c r="M316" s="206"/>
      <c r="N316" s="125">
        <f>IFERROR(_xlfn.XLOOKUP(B316,'درآمد سود سهام'!$A$9:$A$183,'درآمد سود سهام'!$S$9:$S$183),0)</f>
        <v>0</v>
      </c>
      <c r="O316" s="125"/>
      <c r="P316" s="125">
        <v>6017666301</v>
      </c>
      <c r="Q316" s="125"/>
      <c r="R316" s="125">
        <v>2297948838</v>
      </c>
      <c r="S316" s="125"/>
      <c r="T316" s="147">
        <f t="shared" si="13"/>
        <v>8315615139</v>
      </c>
      <c r="U316" s="144"/>
      <c r="V316" s="206">
        <f>T316/درآمدها!$J$5</f>
        <v>2.9692807375427781E-3</v>
      </c>
    </row>
    <row r="317" spans="1:22" s="165" customFormat="1" ht="42.75" customHeight="1">
      <c r="A317" s="166"/>
      <c r="B317" s="205" t="s">
        <v>250</v>
      </c>
      <c r="C317" s="200"/>
      <c r="D317" s="125">
        <f>IFERROR(_xlfn.XLOOKUP(B317,'درآمد سود سهام'!$A$9:$A$183,'درآمد سود سهام'!$M$9:$M$183),0)</f>
        <v>0</v>
      </c>
      <c r="E317" s="125"/>
      <c r="F317" s="125">
        <v>-5189291171</v>
      </c>
      <c r="G317" s="125"/>
      <c r="H317" s="125">
        <v>934538290</v>
      </c>
      <c r="I317" s="125"/>
      <c r="J317" s="147">
        <f t="shared" si="12"/>
        <v>-4254752881</v>
      </c>
      <c r="K317" s="147"/>
      <c r="L317" s="206">
        <f t="shared" si="14"/>
        <v>2.9472391038106111E-3</v>
      </c>
      <c r="M317" s="206"/>
      <c r="N317" s="125">
        <f>IFERROR(_xlfn.XLOOKUP(B317,'درآمد سود سهام'!$A$9:$A$183,'درآمد سود سهام'!$S$9:$S$183),0)</f>
        <v>0</v>
      </c>
      <c r="O317" s="125"/>
      <c r="P317" s="125">
        <v>17759185501</v>
      </c>
      <c r="Q317" s="125"/>
      <c r="R317" s="125">
        <v>2564205675</v>
      </c>
      <c r="S317" s="125"/>
      <c r="T317" s="147">
        <f t="shared" si="13"/>
        <v>20323391176</v>
      </c>
      <c r="U317" s="144"/>
      <c r="V317" s="206">
        <f>T317/درآمدها!$J$5</f>
        <v>7.2569320407125772E-3</v>
      </c>
    </row>
    <row r="318" spans="1:22" s="165" customFormat="1" ht="42.75" customHeight="1">
      <c r="A318" s="166"/>
      <c r="B318" s="205" t="s">
        <v>272</v>
      </c>
      <c r="C318" s="200"/>
      <c r="D318" s="125">
        <f>IFERROR(_xlfn.XLOOKUP(B318,'درآمد سود سهام'!$A$9:$A$183,'درآمد سود سهام'!$M$9:$M$183),0)</f>
        <v>0</v>
      </c>
      <c r="E318" s="125"/>
      <c r="F318" s="125">
        <v>0</v>
      </c>
      <c r="G318" s="125"/>
      <c r="H318" s="125">
        <v>0</v>
      </c>
      <c r="I318" s="125"/>
      <c r="J318" s="147">
        <f t="shared" si="12"/>
        <v>0</v>
      </c>
      <c r="K318" s="147"/>
      <c r="L318" s="206">
        <f t="shared" si="14"/>
        <v>0</v>
      </c>
      <c r="M318" s="206"/>
      <c r="N318" s="125">
        <f>IFERROR(_xlfn.XLOOKUP(B318,'درآمد سود سهام'!$A$9:$A$183,'درآمد سود سهام'!$S$9:$S$183),0)</f>
        <v>4153919623</v>
      </c>
      <c r="O318" s="125"/>
      <c r="P318" s="125">
        <v>0</v>
      </c>
      <c r="Q318" s="125"/>
      <c r="R318" s="125">
        <v>8723121145</v>
      </c>
      <c r="S318" s="125"/>
      <c r="T318" s="147">
        <f t="shared" si="13"/>
        <v>12877040768</v>
      </c>
      <c r="U318" s="144"/>
      <c r="V318" s="206">
        <f>T318/درآمدها!$J$5</f>
        <v>4.5980421736513295E-3</v>
      </c>
    </row>
    <row r="319" spans="1:22" s="165" customFormat="1" ht="42.75" customHeight="1">
      <c r="A319" s="166"/>
      <c r="B319" s="205" t="s">
        <v>415</v>
      </c>
      <c r="C319" s="200"/>
      <c r="D319" s="125">
        <f>IFERROR(_xlfn.XLOOKUP(B319,'درآمد سود سهام'!$A$9:$A$183,'درآمد سود سهام'!$M$9:$M$183),0)</f>
        <v>0</v>
      </c>
      <c r="E319" s="125"/>
      <c r="F319" s="125">
        <v>-10056321553</v>
      </c>
      <c r="G319" s="125"/>
      <c r="H319" s="125">
        <v>814187510</v>
      </c>
      <c r="I319" s="125"/>
      <c r="J319" s="147">
        <f t="shared" si="12"/>
        <v>-9242134043</v>
      </c>
      <c r="K319" s="147"/>
      <c r="L319" s="206">
        <f t="shared" si="14"/>
        <v>6.4019649591933276E-3</v>
      </c>
      <c r="M319" s="206"/>
      <c r="N319" s="125">
        <f>IFERROR(_xlfn.XLOOKUP(B319,'درآمد سود سهام'!$A$9:$A$183,'درآمد سود سهام'!$S$9:$S$183),0)</f>
        <v>0</v>
      </c>
      <c r="O319" s="125"/>
      <c r="P319" s="125">
        <v>9156648621</v>
      </c>
      <c r="Q319" s="125"/>
      <c r="R319" s="125">
        <v>13455485212</v>
      </c>
      <c r="S319" s="125"/>
      <c r="T319" s="147">
        <f t="shared" si="13"/>
        <v>22612133833</v>
      </c>
      <c r="U319" s="144"/>
      <c r="V319" s="206">
        <f>T319/درآمدها!$J$5</f>
        <v>8.0741799978420389E-3</v>
      </c>
    </row>
    <row r="320" spans="1:22" s="165" customFormat="1" ht="42.75" customHeight="1">
      <c r="A320" s="166"/>
      <c r="B320" s="205" t="s">
        <v>303</v>
      </c>
      <c r="C320" s="200"/>
      <c r="D320" s="125">
        <f>IFERROR(_xlfn.XLOOKUP(B320,'درآمد سود سهام'!$A$9:$A$183,'درآمد سود سهام'!$M$9:$M$183),0)</f>
        <v>0</v>
      </c>
      <c r="E320" s="125"/>
      <c r="F320" s="125">
        <v>-1375122260</v>
      </c>
      <c r="G320" s="125"/>
      <c r="H320" s="125">
        <v>559305683</v>
      </c>
      <c r="I320" s="125"/>
      <c r="J320" s="147">
        <f t="shared" si="12"/>
        <v>-815816577</v>
      </c>
      <c r="K320" s="147"/>
      <c r="L320" s="206">
        <f t="shared" si="14"/>
        <v>5.6511073251948991E-4</v>
      </c>
      <c r="M320" s="206"/>
      <c r="N320" s="125">
        <f>IFERROR(_xlfn.XLOOKUP(B320,'درآمد سود سهام'!$A$9:$A$183,'درآمد سود سهام'!$S$9:$S$183),0)</f>
        <v>0</v>
      </c>
      <c r="O320" s="125"/>
      <c r="P320" s="125">
        <v>4901808522</v>
      </c>
      <c r="Q320" s="125"/>
      <c r="R320" s="125">
        <v>325579544</v>
      </c>
      <c r="S320" s="125"/>
      <c r="T320" s="147">
        <f t="shared" si="13"/>
        <v>5227388066</v>
      </c>
      <c r="U320" s="144"/>
      <c r="V320" s="206">
        <f>T320/درآمدها!$J$5</f>
        <v>1.8665585687388311E-3</v>
      </c>
    </row>
    <row r="321" spans="1:22" s="165" customFormat="1" ht="42.75" customHeight="1">
      <c r="A321" s="166"/>
      <c r="B321" s="205" t="s">
        <v>106</v>
      </c>
      <c r="C321" s="200"/>
      <c r="D321" s="125">
        <f>IFERROR(_xlfn.XLOOKUP(B321,'درآمد سود سهام'!$A$9:$A$183,'درآمد سود سهام'!$M$9:$M$183),0)</f>
        <v>0</v>
      </c>
      <c r="E321" s="125"/>
      <c r="F321" s="125">
        <v>2097699785</v>
      </c>
      <c r="G321" s="125"/>
      <c r="H321" s="125">
        <v>1320958822</v>
      </c>
      <c r="I321" s="125"/>
      <c r="J321" s="147">
        <f t="shared" si="12"/>
        <v>3418658607</v>
      </c>
      <c r="K321" s="147"/>
      <c r="L321" s="206">
        <f t="shared" si="14"/>
        <v>-2.3680821450577476E-3</v>
      </c>
      <c r="M321" s="206"/>
      <c r="N321" s="125">
        <f>IFERROR(_xlfn.XLOOKUP(B321,'درآمد سود سهام'!$A$9:$A$183,'درآمد سود سهام'!$S$9:$S$183),0)</f>
        <v>3289964000</v>
      </c>
      <c r="O321" s="125"/>
      <c r="P321" s="125">
        <v>8886496190</v>
      </c>
      <c r="Q321" s="125"/>
      <c r="R321" s="125">
        <v>3237500351</v>
      </c>
      <c r="S321" s="125"/>
      <c r="T321" s="147">
        <f t="shared" si="13"/>
        <v>15413960541</v>
      </c>
      <c r="U321" s="144"/>
      <c r="V321" s="206">
        <f>T321/درآمدها!$J$5</f>
        <v>5.5039074510535449E-3</v>
      </c>
    </row>
    <row r="322" spans="1:22" s="165" customFormat="1" ht="42.75" customHeight="1">
      <c r="A322" s="166"/>
      <c r="B322" s="205" t="s">
        <v>464</v>
      </c>
      <c r="C322" s="200"/>
      <c r="D322" s="125">
        <f>IFERROR(_xlfn.XLOOKUP(B322,'درآمد سود سهام'!$A$9:$A$183,'درآمد سود سهام'!$M$9:$M$183),0)</f>
        <v>0</v>
      </c>
      <c r="E322" s="125"/>
      <c r="F322" s="125">
        <v>-4072980463</v>
      </c>
      <c r="G322" s="125"/>
      <c r="H322" s="125">
        <v>50749721</v>
      </c>
      <c r="I322" s="125"/>
      <c r="J322" s="147">
        <f t="shared" si="12"/>
        <v>-4022230742</v>
      </c>
      <c r="K322" s="147"/>
      <c r="L322" s="206">
        <f t="shared" si="14"/>
        <v>2.786172560175903E-3</v>
      </c>
      <c r="M322" s="206"/>
      <c r="N322" s="125">
        <f>IFERROR(_xlfn.XLOOKUP(B322,'درآمد سود سهام'!$A$9:$A$183,'درآمد سود سهام'!$S$9:$S$183),0)</f>
        <v>0</v>
      </c>
      <c r="O322" s="125"/>
      <c r="P322" s="125">
        <v>-987010025</v>
      </c>
      <c r="Q322" s="125"/>
      <c r="R322" s="125">
        <v>50749721</v>
      </c>
      <c r="S322" s="125"/>
      <c r="T322" s="147">
        <f t="shared" si="13"/>
        <v>-936260304</v>
      </c>
      <c r="U322" s="144"/>
      <c r="V322" s="206">
        <f>T322/درآمدها!$J$5</f>
        <v>-3.3431317341214265E-4</v>
      </c>
    </row>
    <row r="323" spans="1:22" s="165" customFormat="1" ht="42.75" customHeight="1">
      <c r="A323" s="166"/>
      <c r="B323" s="205" t="s">
        <v>521</v>
      </c>
      <c r="C323" s="200"/>
      <c r="D323" s="125">
        <f>IFERROR(_xlfn.XLOOKUP(B323,'درآمد سود سهام'!$A$9:$A$183,'درآمد سود سهام'!$M$9:$M$183),0)</f>
        <v>0</v>
      </c>
      <c r="E323" s="125"/>
      <c r="F323" s="125">
        <v>0</v>
      </c>
      <c r="G323" s="125"/>
      <c r="H323" s="125">
        <v>-2721423837</v>
      </c>
      <c r="I323" s="125"/>
      <c r="J323" s="147">
        <f t="shared" si="12"/>
        <v>-2721423837</v>
      </c>
      <c r="K323" s="147"/>
      <c r="L323" s="206">
        <f t="shared" si="14"/>
        <v>1.8851122438310922E-3</v>
      </c>
      <c r="M323" s="206"/>
      <c r="N323" s="125">
        <f>IFERROR(_xlfn.XLOOKUP(B323,'درآمد سود سهام'!$A$9:$A$183,'درآمد سود سهام'!$S$9:$S$183),0)</f>
        <v>0</v>
      </c>
      <c r="O323" s="125"/>
      <c r="P323" s="125">
        <v>0</v>
      </c>
      <c r="Q323" s="125"/>
      <c r="R323" s="125">
        <v>-2721423837</v>
      </c>
      <c r="S323" s="125"/>
      <c r="T323" s="147">
        <f t="shared" si="13"/>
        <v>-2721423837</v>
      </c>
      <c r="U323" s="144"/>
      <c r="V323" s="206">
        <f>T323/درآمدها!$J$5</f>
        <v>-9.7174667692300203E-4</v>
      </c>
    </row>
    <row r="324" spans="1:22" s="165" customFormat="1" ht="42.75" customHeight="1">
      <c r="A324" s="166"/>
      <c r="B324" s="205" t="s">
        <v>337</v>
      </c>
      <c r="C324" s="200"/>
      <c r="D324" s="125">
        <f>IFERROR(_xlfn.XLOOKUP(B324,'درآمد سود سهام'!$A$9:$A$183,'درآمد سود سهام'!$M$9:$M$183),0)</f>
        <v>0</v>
      </c>
      <c r="E324" s="125"/>
      <c r="F324" s="125">
        <v>-59372239</v>
      </c>
      <c r="G324" s="125"/>
      <c r="H324" s="125">
        <v>-15045534</v>
      </c>
      <c r="I324" s="125"/>
      <c r="J324" s="147">
        <f t="shared" si="12"/>
        <v>-74417773</v>
      </c>
      <c r="K324" s="147"/>
      <c r="L324" s="206">
        <f t="shared" si="14"/>
        <v>5.1548697830025978E-5</v>
      </c>
      <c r="M324" s="206"/>
      <c r="N324" s="125">
        <f>IFERROR(_xlfn.XLOOKUP(B324,'درآمد سود سهام'!$A$9:$A$183,'درآمد سود سهام'!$S$9:$S$183),0)</f>
        <v>556956260</v>
      </c>
      <c r="O324" s="125"/>
      <c r="P324" s="125">
        <v>-76979537</v>
      </c>
      <c r="Q324" s="125"/>
      <c r="R324" s="125">
        <v>-175358829</v>
      </c>
      <c r="S324" s="125"/>
      <c r="T324" s="147">
        <f t="shared" si="13"/>
        <v>304617894</v>
      </c>
      <c r="U324" s="144"/>
      <c r="V324" s="206">
        <f>T324/درآمدها!$J$5</f>
        <v>1.087707920395434E-4</v>
      </c>
    </row>
    <row r="325" spans="1:22" s="165" customFormat="1" ht="42.75" customHeight="1">
      <c r="A325" s="166"/>
      <c r="B325" s="205" t="s">
        <v>490</v>
      </c>
      <c r="C325" s="200"/>
      <c r="D325" s="125">
        <f>IFERROR(_xlfn.XLOOKUP(B325,'درآمد سود سهام'!$A$9:$A$183,'درآمد سود سهام'!$M$9:$M$183),0)</f>
        <v>0</v>
      </c>
      <c r="E325" s="125"/>
      <c r="F325" s="125">
        <v>-6215276713</v>
      </c>
      <c r="G325" s="125"/>
      <c r="H325" s="125">
        <v>82771951</v>
      </c>
      <c r="I325" s="125"/>
      <c r="J325" s="147">
        <f t="shared" si="12"/>
        <v>-6132504762</v>
      </c>
      <c r="K325" s="147"/>
      <c r="L325" s="206">
        <f t="shared" si="14"/>
        <v>4.2479453788214459E-3</v>
      </c>
      <c r="M325" s="206"/>
      <c r="N325" s="125">
        <f>IFERROR(_xlfn.XLOOKUP(B325,'درآمد سود سهام'!$A$9:$A$183,'درآمد سود سهام'!$S$9:$S$183),0)</f>
        <v>0</v>
      </c>
      <c r="O325" s="125"/>
      <c r="P325" s="125">
        <v>-3417354206</v>
      </c>
      <c r="Q325" s="125"/>
      <c r="R325" s="125">
        <v>82771951</v>
      </c>
      <c r="S325" s="125"/>
      <c r="T325" s="147">
        <f t="shared" si="13"/>
        <v>-3334582255</v>
      </c>
      <c r="U325" s="144"/>
      <c r="V325" s="206">
        <f>T325/درآمدها!$J$5</f>
        <v>-1.190688925836237E-3</v>
      </c>
    </row>
    <row r="326" spans="1:22" s="165" customFormat="1" ht="42.75" customHeight="1">
      <c r="A326" s="166"/>
      <c r="B326" s="205" t="s">
        <v>151</v>
      </c>
      <c r="C326" s="200"/>
      <c r="D326" s="125">
        <f>IFERROR(_xlfn.XLOOKUP(B326,'درآمد سود سهام'!$A$9:$A$183,'درآمد سود سهام'!$M$9:$M$183),0)</f>
        <v>0</v>
      </c>
      <c r="E326" s="125"/>
      <c r="F326" s="125">
        <v>-13236368008</v>
      </c>
      <c r="G326" s="125"/>
      <c r="H326" s="125">
        <v>1025306470</v>
      </c>
      <c r="I326" s="125"/>
      <c r="J326" s="147">
        <f t="shared" si="12"/>
        <v>-12211061538</v>
      </c>
      <c r="K326" s="147"/>
      <c r="L326" s="206">
        <f t="shared" si="14"/>
        <v>8.4585213455153282E-3</v>
      </c>
      <c r="M326" s="206"/>
      <c r="N326" s="125">
        <f>IFERROR(_xlfn.XLOOKUP(B326,'درآمد سود سهام'!$A$9:$A$183,'درآمد سود سهام'!$S$9:$S$183),0)</f>
        <v>4671252600</v>
      </c>
      <c r="O326" s="125"/>
      <c r="P326" s="125">
        <v>10133062701</v>
      </c>
      <c r="Q326" s="125"/>
      <c r="R326" s="125">
        <v>5324696555</v>
      </c>
      <c r="S326" s="125"/>
      <c r="T326" s="147">
        <f t="shared" si="13"/>
        <v>20129011856</v>
      </c>
      <c r="U326" s="144"/>
      <c r="V326" s="206">
        <f>T326/درآمدها!$J$5</f>
        <v>7.1875244549831985E-3</v>
      </c>
    </row>
    <row r="327" spans="1:22" s="165" customFormat="1" ht="42.75" customHeight="1">
      <c r="A327" s="166"/>
      <c r="B327" s="205" t="s">
        <v>347</v>
      </c>
      <c r="C327" s="200"/>
      <c r="D327" s="125">
        <f>IFERROR(_xlfn.XLOOKUP(B327,'درآمد سود سهام'!$A$9:$A$183,'درآمد سود سهام'!$M$9:$M$183),0)</f>
        <v>0</v>
      </c>
      <c r="E327" s="125"/>
      <c r="F327" s="125">
        <v>-3732055232</v>
      </c>
      <c r="G327" s="125"/>
      <c r="H327" s="125">
        <v>615692477</v>
      </c>
      <c r="I327" s="125"/>
      <c r="J327" s="147">
        <f t="shared" si="12"/>
        <v>-3116362755</v>
      </c>
      <c r="K327" s="147"/>
      <c r="L327" s="206">
        <f t="shared" si="14"/>
        <v>2.1586838131563311E-3</v>
      </c>
      <c r="M327" s="206"/>
      <c r="N327" s="125">
        <f>IFERROR(_xlfn.XLOOKUP(B327,'درآمد سود سهام'!$A$9:$A$183,'درآمد سود سهام'!$S$9:$S$183),0)</f>
        <v>4218792420</v>
      </c>
      <c r="O327" s="125"/>
      <c r="P327" s="125">
        <v>2627869979</v>
      </c>
      <c r="Q327" s="125"/>
      <c r="R327" s="125">
        <v>1868219342</v>
      </c>
      <c r="S327" s="125"/>
      <c r="T327" s="147">
        <f t="shared" si="13"/>
        <v>8714881741</v>
      </c>
      <c r="U327" s="144"/>
      <c r="V327" s="206">
        <f>T327/درآمدها!$J$5</f>
        <v>3.111848017370657E-3</v>
      </c>
    </row>
    <row r="328" spans="1:22" s="165" customFormat="1" ht="42.75" customHeight="1">
      <c r="A328" s="166"/>
      <c r="B328" s="205" t="s">
        <v>121</v>
      </c>
      <c r="C328" s="200"/>
      <c r="D328" s="125">
        <f>IFERROR(_xlfn.XLOOKUP(B328,'درآمد سود سهام'!$A$9:$A$183,'درآمد سود سهام'!$M$9:$M$183),0)</f>
        <v>0</v>
      </c>
      <c r="E328" s="125"/>
      <c r="F328" s="125">
        <v>0</v>
      </c>
      <c r="G328" s="125"/>
      <c r="H328" s="125">
        <v>0</v>
      </c>
      <c r="I328" s="125"/>
      <c r="J328" s="147">
        <f t="shared" si="12"/>
        <v>0</v>
      </c>
      <c r="K328" s="147"/>
      <c r="L328" s="206">
        <f t="shared" si="14"/>
        <v>0</v>
      </c>
      <c r="M328" s="206"/>
      <c r="N328" s="125">
        <f>IFERROR(_xlfn.XLOOKUP(B328,'درآمد سود سهام'!$A$9:$A$183,'درآمد سود سهام'!$S$9:$S$183),0)</f>
        <v>0</v>
      </c>
      <c r="O328" s="125"/>
      <c r="P328" s="125">
        <v>0</v>
      </c>
      <c r="Q328" s="125"/>
      <c r="R328" s="125">
        <v>-53044234</v>
      </c>
      <c r="S328" s="125"/>
      <c r="T328" s="147">
        <f t="shared" si="13"/>
        <v>-53044234</v>
      </c>
      <c r="U328" s="144"/>
      <c r="V328" s="206">
        <f>T328/درآمدها!$J$5</f>
        <v>-1.8940657981539579E-5</v>
      </c>
    </row>
    <row r="329" spans="1:22" s="165" customFormat="1" ht="42.75" customHeight="1">
      <c r="A329" s="166"/>
      <c r="B329" s="205" t="s">
        <v>311</v>
      </c>
      <c r="C329" s="200"/>
      <c r="D329" s="125">
        <f>IFERROR(_xlfn.XLOOKUP(B329,'درآمد سود سهام'!$A$9:$A$183,'درآمد سود سهام'!$M$9:$M$183),0)</f>
        <v>0</v>
      </c>
      <c r="E329" s="125"/>
      <c r="F329" s="125">
        <v>-17187431147</v>
      </c>
      <c r="G329" s="125"/>
      <c r="H329" s="125">
        <v>2761442185</v>
      </c>
      <c r="I329" s="125"/>
      <c r="J329" s="147">
        <f t="shared" si="12"/>
        <v>-14425988962</v>
      </c>
      <c r="K329" s="147"/>
      <c r="L329" s="206">
        <f t="shared" si="14"/>
        <v>9.9927868830666042E-3</v>
      </c>
      <c r="M329" s="206"/>
      <c r="N329" s="125">
        <f>IFERROR(_xlfn.XLOOKUP(B329,'درآمد سود سهام'!$A$9:$A$183,'درآمد سود سهام'!$S$9:$S$183),0)</f>
        <v>21614610780</v>
      </c>
      <c r="O329" s="125"/>
      <c r="P329" s="125">
        <v>34588549033</v>
      </c>
      <c r="Q329" s="125"/>
      <c r="R329" s="125">
        <v>6584180123</v>
      </c>
      <c r="S329" s="125"/>
      <c r="T329" s="147">
        <f t="shared" si="13"/>
        <v>62787339936</v>
      </c>
      <c r="U329" s="144"/>
      <c r="V329" s="206">
        <f>T329/درآمدها!$J$5</f>
        <v>2.2419656984742908E-2</v>
      </c>
    </row>
    <row r="330" spans="1:22" s="165" customFormat="1" ht="42.75" customHeight="1">
      <c r="A330" s="166"/>
      <c r="B330" s="205" t="s">
        <v>238</v>
      </c>
      <c r="C330" s="200"/>
      <c r="D330" s="125">
        <f>IFERROR(_xlfn.XLOOKUP(B330,'درآمد سود سهام'!$A$9:$A$183,'درآمد سود سهام'!$M$9:$M$183),0)</f>
        <v>0</v>
      </c>
      <c r="E330" s="125"/>
      <c r="F330" s="125">
        <v>-936717853</v>
      </c>
      <c r="G330" s="125"/>
      <c r="H330" s="125">
        <v>323792610</v>
      </c>
      <c r="I330" s="125"/>
      <c r="J330" s="147">
        <f t="shared" si="12"/>
        <v>-612925243</v>
      </c>
      <c r="K330" s="147"/>
      <c r="L330" s="206">
        <f t="shared" si="14"/>
        <v>4.2456925100140051E-4</v>
      </c>
      <c r="M330" s="206"/>
      <c r="N330" s="125">
        <f>IFERROR(_xlfn.XLOOKUP(B330,'درآمد سود سهام'!$A$9:$A$183,'درآمد سود سهام'!$S$9:$S$183),0)</f>
        <v>6282731700</v>
      </c>
      <c r="O330" s="125"/>
      <c r="P330" s="125">
        <v>1775329173</v>
      </c>
      <c r="Q330" s="125"/>
      <c r="R330" s="125">
        <v>20128429522</v>
      </c>
      <c r="S330" s="125"/>
      <c r="T330" s="147">
        <f t="shared" si="13"/>
        <v>28186490395</v>
      </c>
      <c r="U330" s="144"/>
      <c r="V330" s="206">
        <f>T330/درآمدها!$J$5</f>
        <v>1.0064631610509174E-2</v>
      </c>
    </row>
    <row r="331" spans="1:22" s="165" customFormat="1" ht="42.75" customHeight="1">
      <c r="A331" s="166"/>
      <c r="B331" s="205" t="s">
        <v>230</v>
      </c>
      <c r="C331" s="200"/>
      <c r="D331" s="125">
        <f>IFERROR(_xlfn.XLOOKUP(B331,'درآمد سود سهام'!$A$9:$A$183,'درآمد سود سهام'!$M$9:$M$183),0)</f>
        <v>0</v>
      </c>
      <c r="E331" s="125"/>
      <c r="F331" s="125">
        <v>-2724813690</v>
      </c>
      <c r="G331" s="125"/>
      <c r="H331" s="125">
        <v>64714957</v>
      </c>
      <c r="I331" s="125"/>
      <c r="J331" s="147">
        <f t="shared" ref="J331:J373" si="15">D331+F331+H331</f>
        <v>-2660098733</v>
      </c>
      <c r="K331" s="147"/>
      <c r="L331" s="206">
        <f t="shared" si="14"/>
        <v>1.8426327509888257E-3</v>
      </c>
      <c r="M331" s="206"/>
      <c r="N331" s="125">
        <f>IFERROR(_xlfn.XLOOKUP(B331,'درآمد سود سهام'!$A$9:$A$183,'درآمد سود سهام'!$S$9:$S$183),0)</f>
        <v>598990886</v>
      </c>
      <c r="O331" s="125"/>
      <c r="P331" s="125">
        <v>467198171</v>
      </c>
      <c r="Q331" s="125"/>
      <c r="R331" s="125">
        <v>-670017018</v>
      </c>
      <c r="S331" s="125"/>
      <c r="T331" s="147">
        <f t="shared" ref="T331:T373" si="16">N331+P331+R331</f>
        <v>396172039</v>
      </c>
      <c r="U331" s="144"/>
      <c r="V331" s="206">
        <f>T331/درآمدها!$J$5</f>
        <v>1.4146229527130431E-4</v>
      </c>
    </row>
    <row r="332" spans="1:22" s="165" customFormat="1" ht="42.75" customHeight="1">
      <c r="A332" s="166"/>
      <c r="B332" s="205" t="s">
        <v>375</v>
      </c>
      <c r="C332" s="200"/>
      <c r="D332" s="125">
        <f>IFERROR(_xlfn.XLOOKUP(B332,'درآمد سود سهام'!$A$9:$A$183,'درآمد سود سهام'!$M$9:$M$183),0)</f>
        <v>0</v>
      </c>
      <c r="E332" s="125"/>
      <c r="F332" s="125">
        <v>-1232398630</v>
      </c>
      <c r="G332" s="125"/>
      <c r="H332" s="125">
        <v>2005907882</v>
      </c>
      <c r="I332" s="125"/>
      <c r="J332" s="147">
        <f t="shared" si="15"/>
        <v>773509252</v>
      </c>
      <c r="K332" s="147"/>
      <c r="L332" s="206">
        <f t="shared" ref="L332:L373" si="17">J332/-1443640210765</f>
        <v>-5.3580472906757657E-4</v>
      </c>
      <c r="M332" s="206"/>
      <c r="N332" s="125">
        <f>IFERROR(_xlfn.XLOOKUP(B332,'درآمد سود سهام'!$A$9:$A$183,'درآمد سود سهام'!$S$9:$S$183),0)</f>
        <v>1505256750</v>
      </c>
      <c r="O332" s="125"/>
      <c r="P332" s="125">
        <v>21270304813</v>
      </c>
      <c r="Q332" s="125"/>
      <c r="R332" s="125">
        <v>1850789562</v>
      </c>
      <c r="S332" s="125"/>
      <c r="T332" s="147">
        <f t="shared" si="16"/>
        <v>24626351125</v>
      </c>
      <c r="U332" s="144"/>
      <c r="V332" s="206">
        <f>T332/درآمدها!$J$5</f>
        <v>8.7934023892573786E-3</v>
      </c>
    </row>
    <row r="333" spans="1:22" s="165" customFormat="1" ht="42.75" customHeight="1">
      <c r="A333" s="166"/>
      <c r="B333" s="205" t="s">
        <v>98</v>
      </c>
      <c r="C333" s="200"/>
      <c r="D333" s="125">
        <f>IFERROR(_xlfn.XLOOKUP(B333,'درآمد سود سهام'!$A$9:$A$183,'درآمد سود سهام'!$M$9:$M$183),0)</f>
        <v>0</v>
      </c>
      <c r="E333" s="125"/>
      <c r="F333" s="125">
        <v>-4944698008</v>
      </c>
      <c r="G333" s="125"/>
      <c r="H333" s="125">
        <v>-313137249</v>
      </c>
      <c r="I333" s="125"/>
      <c r="J333" s="147">
        <f t="shared" si="15"/>
        <v>-5257835257</v>
      </c>
      <c r="K333" s="147"/>
      <c r="L333" s="206">
        <f t="shared" si="17"/>
        <v>3.6420676133798032E-3</v>
      </c>
      <c r="M333" s="206"/>
      <c r="N333" s="125">
        <f>IFERROR(_xlfn.XLOOKUP(B333,'درآمد سود سهام'!$A$9:$A$183,'درآمد سود سهام'!$S$9:$S$183),0)</f>
        <v>0</v>
      </c>
      <c r="O333" s="125"/>
      <c r="P333" s="125">
        <v>-2654734125</v>
      </c>
      <c r="Q333" s="125"/>
      <c r="R333" s="125">
        <v>-1348236752</v>
      </c>
      <c r="S333" s="125"/>
      <c r="T333" s="147">
        <f t="shared" si="16"/>
        <v>-4002970877</v>
      </c>
      <c r="U333" s="144"/>
      <c r="V333" s="206">
        <f>T333/درآمدها!$J$5</f>
        <v>-1.4293523833583974E-3</v>
      </c>
    </row>
    <row r="334" spans="1:22" s="165" customFormat="1" ht="42.75" customHeight="1">
      <c r="A334" s="166"/>
      <c r="B334" s="205" t="s">
        <v>494</v>
      </c>
      <c r="C334" s="200"/>
      <c r="D334" s="125">
        <f>IFERROR(_xlfn.XLOOKUP(B334,'درآمد سود سهام'!$A$9:$A$183,'درآمد سود سهام'!$M$9:$M$183),0)</f>
        <v>0</v>
      </c>
      <c r="E334" s="125"/>
      <c r="F334" s="125">
        <v>-5156113921</v>
      </c>
      <c r="G334" s="125"/>
      <c r="H334" s="125">
        <v>-830263801</v>
      </c>
      <c r="I334" s="125"/>
      <c r="J334" s="147">
        <f t="shared" si="15"/>
        <v>-5986377722</v>
      </c>
      <c r="K334" s="147"/>
      <c r="L334" s="206">
        <f t="shared" si="17"/>
        <v>4.1467241473052046E-3</v>
      </c>
      <c r="M334" s="206"/>
      <c r="N334" s="125">
        <f>IFERROR(_xlfn.XLOOKUP(B334,'درآمد سود سهام'!$A$9:$A$183,'درآمد سود سهام'!$S$9:$S$183),0)</f>
        <v>5827588507</v>
      </c>
      <c r="O334" s="125"/>
      <c r="P334" s="125">
        <v>-10927961974</v>
      </c>
      <c r="Q334" s="125"/>
      <c r="R334" s="125">
        <v>-830263801</v>
      </c>
      <c r="S334" s="125"/>
      <c r="T334" s="147">
        <f t="shared" si="16"/>
        <v>-5930637268</v>
      </c>
      <c r="U334" s="144"/>
      <c r="V334" s="206">
        <f>T334/درآمدها!$J$5</f>
        <v>-2.1176697943410829E-3</v>
      </c>
    </row>
    <row r="335" spans="1:22" s="165" customFormat="1" ht="42.75" customHeight="1">
      <c r="A335" s="166"/>
      <c r="B335" s="205" t="s">
        <v>172</v>
      </c>
      <c r="C335" s="200"/>
      <c r="D335" s="125">
        <f>IFERROR(_xlfn.XLOOKUP(B335,'درآمد سود سهام'!$A$9:$A$183,'درآمد سود سهام'!$M$9:$M$183),0)</f>
        <v>0</v>
      </c>
      <c r="E335" s="125"/>
      <c r="F335" s="125">
        <v>-3038827731</v>
      </c>
      <c r="G335" s="125"/>
      <c r="H335" s="125">
        <v>138640564</v>
      </c>
      <c r="I335" s="125"/>
      <c r="J335" s="147">
        <f t="shared" si="15"/>
        <v>-2900187167</v>
      </c>
      <c r="K335" s="147"/>
      <c r="L335" s="206">
        <f t="shared" si="17"/>
        <v>2.0089404169915445E-3</v>
      </c>
      <c r="M335" s="206"/>
      <c r="N335" s="125">
        <f>IFERROR(_xlfn.XLOOKUP(B335,'درآمد سود سهام'!$A$9:$A$183,'درآمد سود سهام'!$S$9:$S$183),0)</f>
        <v>2048894550</v>
      </c>
      <c r="O335" s="125"/>
      <c r="P335" s="125">
        <v>3611002233</v>
      </c>
      <c r="Q335" s="125"/>
      <c r="R335" s="125">
        <v>1066173914</v>
      </c>
      <c r="S335" s="125"/>
      <c r="T335" s="147">
        <f t="shared" si="16"/>
        <v>6726070697</v>
      </c>
      <c r="U335" s="144"/>
      <c r="V335" s="206">
        <f>T335/درآمدها!$J$5</f>
        <v>2.4016975083763588E-3</v>
      </c>
    </row>
    <row r="336" spans="1:22" s="165" customFormat="1" ht="42.75" customHeight="1">
      <c r="A336" s="166"/>
      <c r="B336" s="205" t="s">
        <v>184</v>
      </c>
      <c r="C336" s="200"/>
      <c r="D336" s="125">
        <f>IFERROR(_xlfn.XLOOKUP(B336,'درآمد سود سهام'!$A$9:$A$183,'درآمد سود سهام'!$M$9:$M$183),0)</f>
        <v>0</v>
      </c>
      <c r="E336" s="125"/>
      <c r="F336" s="125">
        <v>-5169726361</v>
      </c>
      <c r="G336" s="125"/>
      <c r="H336" s="125">
        <v>375252581</v>
      </c>
      <c r="I336" s="125"/>
      <c r="J336" s="147">
        <f t="shared" si="15"/>
        <v>-4794473780</v>
      </c>
      <c r="K336" s="147"/>
      <c r="L336" s="206">
        <f t="shared" si="17"/>
        <v>3.3211001912030135E-3</v>
      </c>
      <c r="M336" s="206"/>
      <c r="N336" s="125">
        <f>IFERROR(_xlfn.XLOOKUP(B336,'درآمد سود سهام'!$A$9:$A$183,'درآمد سود سهام'!$S$9:$S$183),0)</f>
        <v>0</v>
      </c>
      <c r="O336" s="125"/>
      <c r="P336" s="125">
        <v>5720102227</v>
      </c>
      <c r="Q336" s="125"/>
      <c r="R336" s="125">
        <v>1450695905</v>
      </c>
      <c r="S336" s="125"/>
      <c r="T336" s="147">
        <f t="shared" si="16"/>
        <v>7170798132</v>
      </c>
      <c r="U336" s="144"/>
      <c r="V336" s="206">
        <f>T336/درآمدها!$J$5</f>
        <v>2.5604976192676269E-3</v>
      </c>
    </row>
    <row r="337" spans="1:22" s="165" customFormat="1" ht="42.75" customHeight="1">
      <c r="A337" s="166"/>
      <c r="B337" s="205" t="s">
        <v>497</v>
      </c>
      <c r="C337" s="200"/>
      <c r="D337" s="125">
        <f>IFERROR(_xlfn.XLOOKUP(B337,'درآمد سود سهام'!$A$9:$A$183,'درآمد سود سهام'!$M$9:$M$183),0)</f>
        <v>0</v>
      </c>
      <c r="E337" s="125"/>
      <c r="F337" s="125">
        <v>77615274</v>
      </c>
      <c r="G337" s="125"/>
      <c r="H337" s="125">
        <v>-1650640857</v>
      </c>
      <c r="I337" s="125"/>
      <c r="J337" s="147">
        <f t="shared" si="15"/>
        <v>-1573025583</v>
      </c>
      <c r="K337" s="147"/>
      <c r="L337" s="206">
        <f t="shared" si="17"/>
        <v>1.0896243892835578E-3</v>
      </c>
      <c r="M337" s="206"/>
      <c r="N337" s="125">
        <f>IFERROR(_xlfn.XLOOKUP(B337,'درآمد سود سهام'!$A$9:$A$183,'درآمد سود سهام'!$S$9:$S$183),0)</f>
        <v>0</v>
      </c>
      <c r="O337" s="125"/>
      <c r="P337" s="125">
        <v>0</v>
      </c>
      <c r="Q337" s="125"/>
      <c r="R337" s="125">
        <v>-1650640857</v>
      </c>
      <c r="S337" s="125"/>
      <c r="T337" s="147">
        <f t="shared" si="16"/>
        <v>-1650640857</v>
      </c>
      <c r="U337" s="144"/>
      <c r="V337" s="206">
        <f>T337/درآمدها!$J$5</f>
        <v>-5.8939910269591948E-4</v>
      </c>
    </row>
    <row r="338" spans="1:22" s="165" customFormat="1" ht="42.75" customHeight="1">
      <c r="A338" s="166"/>
      <c r="B338" s="205" t="s">
        <v>175</v>
      </c>
      <c r="C338" s="200"/>
      <c r="D338" s="125">
        <f>IFERROR(_xlfn.XLOOKUP(B338,'درآمد سود سهام'!$A$9:$A$183,'درآمد سود سهام'!$M$9:$M$183),0)</f>
        <v>0</v>
      </c>
      <c r="E338" s="125"/>
      <c r="F338" s="125">
        <v>-8512714418</v>
      </c>
      <c r="G338" s="125"/>
      <c r="H338" s="125">
        <v>536358851</v>
      </c>
      <c r="I338" s="125"/>
      <c r="J338" s="147">
        <f t="shared" si="15"/>
        <v>-7976355567</v>
      </c>
      <c r="K338" s="147"/>
      <c r="L338" s="206">
        <f t="shared" si="17"/>
        <v>5.5251686033137345E-3</v>
      </c>
      <c r="M338" s="206"/>
      <c r="N338" s="125">
        <f>IFERROR(_xlfn.XLOOKUP(B338,'درآمد سود سهام'!$A$9:$A$183,'درآمد سود سهام'!$S$9:$S$183),0)</f>
        <v>0</v>
      </c>
      <c r="O338" s="125"/>
      <c r="P338" s="125">
        <v>1804733737</v>
      </c>
      <c r="Q338" s="125"/>
      <c r="R338" s="125">
        <v>-5958356</v>
      </c>
      <c r="S338" s="125"/>
      <c r="T338" s="147">
        <f t="shared" si="16"/>
        <v>1798775381</v>
      </c>
      <c r="U338" s="144"/>
      <c r="V338" s="206">
        <f>T338/درآمدها!$J$5</f>
        <v>6.4229392542711704E-4</v>
      </c>
    </row>
    <row r="339" spans="1:22" s="165" customFormat="1" ht="42.75" customHeight="1">
      <c r="A339" s="166"/>
      <c r="B339" s="205" t="s">
        <v>128</v>
      </c>
      <c r="C339" s="200"/>
      <c r="D339" s="125">
        <f>IFERROR(_xlfn.XLOOKUP(B339,'درآمد سود سهام'!$A$9:$A$183,'درآمد سود سهام'!$M$9:$M$183),0)</f>
        <v>0</v>
      </c>
      <c r="E339" s="125"/>
      <c r="F339" s="125">
        <v>-8537605627</v>
      </c>
      <c r="G339" s="125"/>
      <c r="H339" s="125">
        <v>-323991577</v>
      </c>
      <c r="I339" s="125"/>
      <c r="J339" s="147">
        <f t="shared" si="15"/>
        <v>-8861597204</v>
      </c>
      <c r="K339" s="147"/>
      <c r="L339" s="206">
        <f t="shared" si="17"/>
        <v>6.1383696144790452E-3</v>
      </c>
      <c r="M339" s="206"/>
      <c r="N339" s="125">
        <f>IFERROR(_xlfn.XLOOKUP(B339,'درآمد سود سهام'!$A$9:$A$183,'درآمد سود سهام'!$S$9:$S$183),0)</f>
        <v>0</v>
      </c>
      <c r="O339" s="125"/>
      <c r="P339" s="125">
        <v>-9347475890</v>
      </c>
      <c r="Q339" s="125"/>
      <c r="R339" s="125">
        <v>-451221812</v>
      </c>
      <c r="S339" s="125"/>
      <c r="T339" s="147">
        <f t="shared" si="16"/>
        <v>-9798697702</v>
      </c>
      <c r="U339" s="144"/>
      <c r="V339" s="206">
        <f>T339/درآمدها!$J$5</f>
        <v>-3.4988493158008434E-3</v>
      </c>
    </row>
    <row r="340" spans="1:22" s="165" customFormat="1" ht="42.75" customHeight="1">
      <c r="A340" s="166"/>
      <c r="B340" s="205" t="s">
        <v>517</v>
      </c>
      <c r="C340" s="200"/>
      <c r="D340" s="125">
        <f>IFERROR(_xlfn.XLOOKUP(B340,'درآمد سود سهام'!$A$9:$A$183,'درآمد سود سهام'!$M$9:$M$183),0)</f>
        <v>0</v>
      </c>
      <c r="E340" s="125"/>
      <c r="F340" s="125">
        <v>-2091905258</v>
      </c>
      <c r="G340" s="125"/>
      <c r="H340" s="125">
        <v>-27426368</v>
      </c>
      <c r="I340" s="125"/>
      <c r="J340" s="147">
        <f t="shared" si="15"/>
        <v>-2119331626</v>
      </c>
      <c r="K340" s="147"/>
      <c r="L340" s="206">
        <f t="shared" si="17"/>
        <v>1.4680469622531116E-3</v>
      </c>
      <c r="M340" s="206"/>
      <c r="N340" s="125">
        <f>IFERROR(_xlfn.XLOOKUP(B340,'درآمد سود سهام'!$A$9:$A$183,'درآمد سود سهام'!$S$9:$S$183),0)</f>
        <v>0</v>
      </c>
      <c r="O340" s="125"/>
      <c r="P340" s="125">
        <v>-2091905258</v>
      </c>
      <c r="Q340" s="125"/>
      <c r="R340" s="125">
        <v>-27426368</v>
      </c>
      <c r="S340" s="125"/>
      <c r="T340" s="147">
        <f t="shared" si="16"/>
        <v>-2119331626</v>
      </c>
      <c r="U340" s="144"/>
      <c r="V340" s="206">
        <f>T340/درآمدها!$J$5</f>
        <v>-7.5675587053488519E-4</v>
      </c>
    </row>
    <row r="341" spans="1:22" s="165" customFormat="1" ht="42.75" customHeight="1">
      <c r="A341" s="166"/>
      <c r="B341" s="205" t="s">
        <v>257</v>
      </c>
      <c r="C341" s="200"/>
      <c r="D341" s="125">
        <f>IFERROR(_xlfn.XLOOKUP(B341,'درآمد سود سهام'!$A$9:$A$183,'درآمد سود سهام'!$M$9:$M$183),0)</f>
        <v>0</v>
      </c>
      <c r="E341" s="125"/>
      <c r="F341" s="125">
        <v>-3325535437</v>
      </c>
      <c r="G341" s="125"/>
      <c r="H341" s="125">
        <v>899240639</v>
      </c>
      <c r="I341" s="125"/>
      <c r="J341" s="147">
        <f t="shared" si="15"/>
        <v>-2426294798</v>
      </c>
      <c r="K341" s="147"/>
      <c r="L341" s="206">
        <f t="shared" si="17"/>
        <v>1.6806783157655889E-3</v>
      </c>
      <c r="M341" s="206"/>
      <c r="N341" s="125">
        <f>IFERROR(_xlfn.XLOOKUP(B341,'درآمد سود سهام'!$A$9:$A$183,'درآمد سود سهام'!$S$9:$S$183),0)</f>
        <v>1970951100</v>
      </c>
      <c r="O341" s="125"/>
      <c r="P341" s="125">
        <v>4904262095</v>
      </c>
      <c r="Q341" s="125"/>
      <c r="R341" s="125">
        <v>2812752958</v>
      </c>
      <c r="S341" s="125"/>
      <c r="T341" s="147">
        <f t="shared" si="16"/>
        <v>9687966153</v>
      </c>
      <c r="U341" s="144"/>
      <c r="V341" s="206">
        <f>T341/درآمدها!$J$5</f>
        <v>3.4593100814822729E-3</v>
      </c>
    </row>
    <row r="342" spans="1:22" s="165" customFormat="1" ht="42.75" customHeight="1">
      <c r="A342" s="166"/>
      <c r="B342" s="205" t="s">
        <v>252</v>
      </c>
      <c r="C342" s="200"/>
      <c r="D342" s="125">
        <f>IFERROR(_xlfn.XLOOKUP(B342,'درآمد سود سهام'!$A$9:$A$183,'درآمد سود سهام'!$M$9:$M$183),0)</f>
        <v>2937185969</v>
      </c>
      <c r="E342" s="125"/>
      <c r="F342" s="125">
        <v>-4721076123</v>
      </c>
      <c r="G342" s="125"/>
      <c r="H342" s="125">
        <v>-175796884</v>
      </c>
      <c r="I342" s="125"/>
      <c r="J342" s="147">
        <f t="shared" si="15"/>
        <v>-1959687038</v>
      </c>
      <c r="K342" s="147"/>
      <c r="L342" s="206">
        <f t="shared" si="17"/>
        <v>1.3574622148835418E-3</v>
      </c>
      <c r="M342" s="206"/>
      <c r="N342" s="125">
        <f>IFERROR(_xlfn.XLOOKUP(B342,'درآمد سود سهام'!$A$9:$A$183,'درآمد سود سهام'!$S$9:$S$183),0)</f>
        <v>2937185969</v>
      </c>
      <c r="O342" s="125"/>
      <c r="P342" s="125">
        <v>-2441615616</v>
      </c>
      <c r="Q342" s="125"/>
      <c r="R342" s="125">
        <v>-614891916</v>
      </c>
      <c r="S342" s="125"/>
      <c r="T342" s="147">
        <f t="shared" si="16"/>
        <v>-119321563</v>
      </c>
      <c r="U342" s="144"/>
      <c r="V342" s="206">
        <f>T342/درآمدها!$J$5</f>
        <v>-4.2606495450678536E-5</v>
      </c>
    </row>
    <row r="343" spans="1:22" s="165" customFormat="1" ht="42.75" customHeight="1">
      <c r="A343" s="166"/>
      <c r="B343" s="205" t="s">
        <v>323</v>
      </c>
      <c r="C343" s="200"/>
      <c r="D343" s="125">
        <f>IFERROR(_xlfn.XLOOKUP(B343,'درآمد سود سهام'!$A$9:$A$183,'درآمد سود سهام'!$M$9:$M$183),0)</f>
        <v>0</v>
      </c>
      <c r="E343" s="125"/>
      <c r="F343" s="125">
        <v>0</v>
      </c>
      <c r="G343" s="125"/>
      <c r="H343" s="125">
        <v>0</v>
      </c>
      <c r="I343" s="125"/>
      <c r="J343" s="147">
        <f t="shared" si="15"/>
        <v>0</v>
      </c>
      <c r="K343" s="147"/>
      <c r="L343" s="206">
        <f t="shared" si="17"/>
        <v>0</v>
      </c>
      <c r="M343" s="206"/>
      <c r="N343" s="125">
        <f>IFERROR(_xlfn.XLOOKUP(B343,'درآمد سود سهام'!$A$9:$A$183,'درآمد سود سهام'!$S$9:$S$183),0)</f>
        <v>969225103</v>
      </c>
      <c r="O343" s="125"/>
      <c r="P343" s="125">
        <v>0</v>
      </c>
      <c r="Q343" s="125"/>
      <c r="R343" s="125">
        <v>-2644951504</v>
      </c>
      <c r="S343" s="125"/>
      <c r="T343" s="147">
        <f t="shared" si="16"/>
        <v>-1675726401</v>
      </c>
      <c r="U343" s="144"/>
      <c r="V343" s="206">
        <f>T343/درآمدها!$J$5</f>
        <v>-5.9835647041254743E-4</v>
      </c>
    </row>
    <row r="344" spans="1:22" s="165" customFormat="1" ht="42.75" customHeight="1">
      <c r="A344" s="166"/>
      <c r="B344" s="205" t="s">
        <v>334</v>
      </c>
      <c r="C344" s="200"/>
      <c r="D344" s="125">
        <f>IFERROR(_xlfn.XLOOKUP(B344,'درآمد سود سهام'!$A$9:$A$183,'درآمد سود سهام'!$M$9:$M$183),0)</f>
        <v>0</v>
      </c>
      <c r="E344" s="125"/>
      <c r="F344" s="125">
        <v>-1663256901</v>
      </c>
      <c r="G344" s="125"/>
      <c r="H344" s="125">
        <v>1740777432</v>
      </c>
      <c r="I344" s="125"/>
      <c r="J344" s="147">
        <f t="shared" si="15"/>
        <v>77520531</v>
      </c>
      <c r="K344" s="147"/>
      <c r="L344" s="206">
        <f t="shared" si="17"/>
        <v>-5.3697957719618425E-5</v>
      </c>
      <c r="M344" s="206"/>
      <c r="N344" s="125">
        <f>IFERROR(_xlfn.XLOOKUP(B344,'درآمد سود سهام'!$A$9:$A$183,'درآمد سود سهام'!$S$9:$S$183),0)</f>
        <v>4576825000</v>
      </c>
      <c r="O344" s="125"/>
      <c r="P344" s="125">
        <v>11723021054</v>
      </c>
      <c r="Q344" s="125"/>
      <c r="R344" s="125">
        <v>438846020</v>
      </c>
      <c r="S344" s="125"/>
      <c r="T344" s="147">
        <f t="shared" si="16"/>
        <v>16738692074</v>
      </c>
      <c r="U344" s="144"/>
      <c r="V344" s="206">
        <f>T344/درآمدها!$J$5</f>
        <v>5.9769331692477905E-3</v>
      </c>
    </row>
    <row r="345" spans="1:22" s="165" customFormat="1" ht="42.75" customHeight="1">
      <c r="A345" s="166"/>
      <c r="B345" s="205" t="s">
        <v>242</v>
      </c>
      <c r="C345" s="200"/>
      <c r="D345" s="125">
        <f>IFERROR(_xlfn.XLOOKUP(B345,'درآمد سود سهام'!$A$9:$A$183,'درآمد سود سهام'!$M$9:$M$183),0)</f>
        <v>0</v>
      </c>
      <c r="E345" s="125"/>
      <c r="F345" s="125">
        <v>-658343386</v>
      </c>
      <c r="G345" s="125"/>
      <c r="H345" s="125">
        <v>239703245</v>
      </c>
      <c r="I345" s="125"/>
      <c r="J345" s="147">
        <f t="shared" si="15"/>
        <v>-418640141</v>
      </c>
      <c r="K345" s="147"/>
      <c r="L345" s="206">
        <f t="shared" si="17"/>
        <v>2.8998924931452155E-4</v>
      </c>
      <c r="M345" s="206"/>
      <c r="N345" s="125">
        <f>IFERROR(_xlfn.XLOOKUP(B345,'درآمد سود سهام'!$A$9:$A$183,'درآمد سود سهام'!$S$9:$S$183),0)</f>
        <v>0</v>
      </c>
      <c r="O345" s="125"/>
      <c r="P345" s="125">
        <v>3657021348</v>
      </c>
      <c r="Q345" s="125"/>
      <c r="R345" s="125">
        <v>419310247</v>
      </c>
      <c r="S345" s="125"/>
      <c r="T345" s="147">
        <f t="shared" si="16"/>
        <v>4076331595</v>
      </c>
      <c r="U345" s="144"/>
      <c r="V345" s="206">
        <f>T345/درآمدها!$J$5</f>
        <v>1.4555475070153472E-3</v>
      </c>
    </row>
    <row r="346" spans="1:22" s="165" customFormat="1" ht="42.75" customHeight="1">
      <c r="A346" s="166"/>
      <c r="B346" s="205" t="s">
        <v>473</v>
      </c>
      <c r="C346" s="200"/>
      <c r="D346" s="125">
        <f>IFERROR(_xlfn.XLOOKUP(B346,'درآمد سود سهام'!$A$9:$A$183,'درآمد سود سهام'!$M$9:$M$183),0)</f>
        <v>0</v>
      </c>
      <c r="E346" s="125"/>
      <c r="F346" s="125">
        <v>674979476</v>
      </c>
      <c r="G346" s="125"/>
      <c r="H346" s="125">
        <v>-154619428</v>
      </c>
      <c r="I346" s="125"/>
      <c r="J346" s="147">
        <f t="shared" si="15"/>
        <v>520360048</v>
      </c>
      <c r="K346" s="147"/>
      <c r="L346" s="206">
        <f t="shared" si="17"/>
        <v>-3.604499543028493E-4</v>
      </c>
      <c r="M346" s="206"/>
      <c r="N346" s="125">
        <f>IFERROR(_xlfn.XLOOKUP(B346,'درآمد سود سهام'!$A$9:$A$183,'درآمد سود سهام'!$S$9:$S$183),0)</f>
        <v>0</v>
      </c>
      <c r="O346" s="125"/>
      <c r="P346" s="125">
        <v>-628063853</v>
      </c>
      <c r="Q346" s="125"/>
      <c r="R346" s="125">
        <v>-154619428</v>
      </c>
      <c r="S346" s="125"/>
      <c r="T346" s="147">
        <f t="shared" si="16"/>
        <v>-782683281</v>
      </c>
      <c r="U346" s="144"/>
      <c r="V346" s="206">
        <f>T346/درآمدها!$J$5</f>
        <v>-2.794749818291322E-4</v>
      </c>
    </row>
    <row r="347" spans="1:22" s="165" customFormat="1" ht="42.75" customHeight="1">
      <c r="A347" s="166"/>
      <c r="B347" s="205" t="s">
        <v>276</v>
      </c>
      <c r="C347" s="200"/>
      <c r="D347" s="125">
        <f>IFERROR(_xlfn.XLOOKUP(B347,'درآمد سود سهام'!$A$9:$A$183,'درآمد سود سهام'!$M$9:$M$183),0)</f>
        <v>0</v>
      </c>
      <c r="E347" s="125"/>
      <c r="F347" s="125">
        <v>0</v>
      </c>
      <c r="G347" s="125"/>
      <c r="H347" s="125">
        <v>0</v>
      </c>
      <c r="I347" s="125"/>
      <c r="J347" s="147">
        <f t="shared" si="15"/>
        <v>0</v>
      </c>
      <c r="K347" s="147"/>
      <c r="L347" s="206">
        <f t="shared" si="17"/>
        <v>0</v>
      </c>
      <c r="M347" s="206"/>
      <c r="N347" s="125">
        <f>IFERROR(_xlfn.XLOOKUP(B347,'درآمد سود سهام'!$A$9:$A$183,'درآمد سود سهام'!$S$9:$S$183),0)</f>
        <v>0</v>
      </c>
      <c r="O347" s="125"/>
      <c r="P347" s="125">
        <v>0</v>
      </c>
      <c r="Q347" s="125"/>
      <c r="R347" s="125">
        <v>26789332534</v>
      </c>
      <c r="S347" s="125"/>
      <c r="T347" s="147">
        <f t="shared" si="16"/>
        <v>26789332534</v>
      </c>
      <c r="U347" s="144"/>
      <c r="V347" s="206">
        <f>T347/درآمدها!$J$5</f>
        <v>9.5657444139965343E-3</v>
      </c>
    </row>
    <row r="348" spans="1:22" s="165" customFormat="1" ht="42.75" customHeight="1">
      <c r="A348" s="166"/>
      <c r="B348" s="205" t="s">
        <v>444</v>
      </c>
      <c r="C348" s="200"/>
      <c r="D348" s="125">
        <f>IFERROR(_xlfn.XLOOKUP(B348,'درآمد سود سهام'!$A$9:$A$183,'درآمد سود سهام'!$M$9:$M$183),0)</f>
        <v>0</v>
      </c>
      <c r="E348" s="125"/>
      <c r="F348" s="125">
        <v>0</v>
      </c>
      <c r="G348" s="125"/>
      <c r="H348" s="125">
        <v>0</v>
      </c>
      <c r="I348" s="125"/>
      <c r="J348" s="147">
        <f t="shared" si="15"/>
        <v>0</v>
      </c>
      <c r="K348" s="147"/>
      <c r="L348" s="206">
        <f t="shared" si="17"/>
        <v>0</v>
      </c>
      <c r="M348" s="206"/>
      <c r="N348" s="125">
        <f>IFERROR(_xlfn.XLOOKUP(B348,'درآمد سود سهام'!$A$9:$A$183,'درآمد سود سهام'!$S$9:$S$183),0)</f>
        <v>0</v>
      </c>
      <c r="O348" s="125"/>
      <c r="P348" s="125">
        <v>0</v>
      </c>
      <c r="Q348" s="125"/>
      <c r="R348" s="125">
        <v>-224127335</v>
      </c>
      <c r="S348" s="125"/>
      <c r="T348" s="147">
        <f t="shared" si="16"/>
        <v>-224127335</v>
      </c>
      <c r="U348" s="144"/>
      <c r="V348" s="206">
        <f>T348/درآمدها!$J$5</f>
        <v>-8.0029795444853542E-5</v>
      </c>
    </row>
    <row r="349" spans="1:22" s="165" customFormat="1" ht="42.75" customHeight="1">
      <c r="A349" s="166"/>
      <c r="B349" s="205" t="s">
        <v>329</v>
      </c>
      <c r="C349" s="200"/>
      <c r="D349" s="125">
        <f>IFERROR(_xlfn.XLOOKUP(B349,'درآمد سود سهام'!$A$9:$A$183,'درآمد سود سهام'!$M$9:$M$183),0)</f>
        <v>0</v>
      </c>
      <c r="E349" s="125"/>
      <c r="F349" s="125">
        <v>0</v>
      </c>
      <c r="G349" s="125"/>
      <c r="H349" s="125">
        <v>0</v>
      </c>
      <c r="I349" s="125"/>
      <c r="J349" s="147">
        <f t="shared" si="15"/>
        <v>0</v>
      </c>
      <c r="K349" s="147"/>
      <c r="L349" s="206">
        <f t="shared" si="17"/>
        <v>0</v>
      </c>
      <c r="M349" s="206"/>
      <c r="N349" s="125">
        <f>IFERROR(_xlfn.XLOOKUP(B349,'درآمد سود سهام'!$A$9:$A$183,'درآمد سود سهام'!$S$9:$S$183),0)</f>
        <v>2852569440</v>
      </c>
      <c r="O349" s="125"/>
      <c r="P349" s="125">
        <v>0</v>
      </c>
      <c r="Q349" s="125"/>
      <c r="R349" s="125">
        <v>4414435773</v>
      </c>
      <c r="S349" s="125"/>
      <c r="T349" s="147">
        <f t="shared" si="16"/>
        <v>7267005213</v>
      </c>
      <c r="U349" s="144"/>
      <c r="V349" s="206">
        <f>T349/درآمدها!$J$5</f>
        <v>2.5948505598082194E-3</v>
      </c>
    </row>
    <row r="350" spans="1:22" s="165" customFormat="1" ht="42.75" customHeight="1">
      <c r="A350" s="166"/>
      <c r="B350" s="205" t="s">
        <v>290</v>
      </c>
      <c r="C350" s="200"/>
      <c r="D350" s="125">
        <f>IFERROR(_xlfn.XLOOKUP(B350,'درآمد سود سهام'!$A$9:$A$183,'درآمد سود سهام'!$M$9:$M$183),0)</f>
        <v>0</v>
      </c>
      <c r="E350" s="125"/>
      <c r="F350" s="125">
        <v>-9404489854</v>
      </c>
      <c r="G350" s="125"/>
      <c r="H350" s="125">
        <v>-234776929</v>
      </c>
      <c r="I350" s="125"/>
      <c r="J350" s="147">
        <f t="shared" si="15"/>
        <v>-9639266783</v>
      </c>
      <c r="K350" s="147"/>
      <c r="L350" s="206">
        <f t="shared" si="17"/>
        <v>6.677056174468881E-3</v>
      </c>
      <c r="M350" s="206"/>
      <c r="N350" s="125">
        <f>IFERROR(_xlfn.XLOOKUP(B350,'درآمد سود سهام'!$A$9:$A$183,'درآمد سود سهام'!$S$9:$S$183),0)</f>
        <v>0</v>
      </c>
      <c r="O350" s="125"/>
      <c r="P350" s="125">
        <v>-6133710347</v>
      </c>
      <c r="Q350" s="125"/>
      <c r="R350" s="125">
        <v>-1080213817</v>
      </c>
      <c r="S350" s="125"/>
      <c r="T350" s="147">
        <f t="shared" si="16"/>
        <v>-7213924164</v>
      </c>
      <c r="U350" s="144"/>
      <c r="V350" s="206">
        <f>T350/درآمدها!$J$5</f>
        <v>-2.5758967561882E-3</v>
      </c>
    </row>
    <row r="351" spans="1:22" s="165" customFormat="1" ht="42.75" customHeight="1">
      <c r="A351" s="166"/>
      <c r="B351" s="205" t="s">
        <v>255</v>
      </c>
      <c r="C351" s="200"/>
      <c r="D351" s="125">
        <f>IFERROR(_xlfn.XLOOKUP(B351,'درآمد سود سهام'!$A$9:$A$183,'درآمد سود سهام'!$M$9:$M$183),0)</f>
        <v>0</v>
      </c>
      <c r="E351" s="125"/>
      <c r="F351" s="125">
        <v>-3430284286</v>
      </c>
      <c r="G351" s="125"/>
      <c r="H351" s="125">
        <v>391718786</v>
      </c>
      <c r="I351" s="125"/>
      <c r="J351" s="147">
        <f t="shared" si="15"/>
        <v>-3038565500</v>
      </c>
      <c r="K351" s="147"/>
      <c r="L351" s="206">
        <f t="shared" si="17"/>
        <v>2.1047941705571033E-3</v>
      </c>
      <c r="M351" s="206"/>
      <c r="N351" s="125">
        <f>IFERROR(_xlfn.XLOOKUP(B351,'درآمد سود سهام'!$A$9:$A$183,'درآمد سود سهام'!$S$9:$S$183),0)</f>
        <v>0</v>
      </c>
      <c r="O351" s="125"/>
      <c r="P351" s="125">
        <v>2844178517</v>
      </c>
      <c r="Q351" s="125"/>
      <c r="R351" s="125">
        <v>-101553433</v>
      </c>
      <c r="S351" s="125"/>
      <c r="T351" s="147">
        <f t="shared" si="16"/>
        <v>2742625084</v>
      </c>
      <c r="U351" s="144"/>
      <c r="V351" s="206">
        <f>T351/درآمدها!$J$5</f>
        <v>9.7931706748060981E-4</v>
      </c>
    </row>
    <row r="352" spans="1:22" s="165" customFormat="1" ht="42.75" customHeight="1">
      <c r="A352" s="166"/>
      <c r="B352" s="205" t="s">
        <v>343</v>
      </c>
      <c r="C352" s="200"/>
      <c r="D352" s="125">
        <f>IFERROR(_xlfn.XLOOKUP(B352,'درآمد سود سهام'!$A$9:$A$183,'درآمد سود سهام'!$M$9:$M$183),0)</f>
        <v>0</v>
      </c>
      <c r="E352" s="125"/>
      <c r="F352" s="125">
        <v>-3163842951</v>
      </c>
      <c r="G352" s="125"/>
      <c r="H352" s="125">
        <v>446575808</v>
      </c>
      <c r="I352" s="125"/>
      <c r="J352" s="147">
        <f t="shared" si="15"/>
        <v>-2717267143</v>
      </c>
      <c r="K352" s="147"/>
      <c r="L352" s="206">
        <f t="shared" si="17"/>
        <v>1.882232929463839E-3</v>
      </c>
      <c r="M352" s="206"/>
      <c r="N352" s="125">
        <f>IFERROR(_xlfn.XLOOKUP(B352,'درآمد سود سهام'!$A$9:$A$183,'درآمد سود سهام'!$S$9:$S$183),0)</f>
        <v>0</v>
      </c>
      <c r="O352" s="125"/>
      <c r="P352" s="125">
        <v>4474798386</v>
      </c>
      <c r="Q352" s="125"/>
      <c r="R352" s="125">
        <v>1266048466</v>
      </c>
      <c r="S352" s="125"/>
      <c r="T352" s="147">
        <f t="shared" si="16"/>
        <v>5740846852</v>
      </c>
      <c r="U352" s="144"/>
      <c r="V352" s="206">
        <f>T352/درآمدها!$J$5</f>
        <v>2.0499007818291838E-3</v>
      </c>
    </row>
    <row r="353" spans="1:22" s="165" customFormat="1" ht="42.75" customHeight="1">
      <c r="A353" s="166"/>
      <c r="B353" s="205" t="s">
        <v>403</v>
      </c>
      <c r="C353" s="200"/>
      <c r="D353" s="125">
        <f>IFERROR(_xlfn.XLOOKUP(B353,'درآمد سود سهام'!$A$9:$A$183,'درآمد سود سهام'!$M$9:$M$183),0)</f>
        <v>0</v>
      </c>
      <c r="E353" s="125"/>
      <c r="F353" s="125">
        <v>-1532695253</v>
      </c>
      <c r="G353" s="125"/>
      <c r="H353" s="125">
        <v>-12917356</v>
      </c>
      <c r="I353" s="125"/>
      <c r="J353" s="147">
        <f t="shared" si="15"/>
        <v>-1545612609</v>
      </c>
      <c r="K353" s="147"/>
      <c r="L353" s="206">
        <f t="shared" si="17"/>
        <v>1.0706356039923298E-3</v>
      </c>
      <c r="M353" s="206"/>
      <c r="N353" s="125">
        <f>IFERROR(_xlfn.XLOOKUP(B353,'درآمد سود سهام'!$A$9:$A$183,'درآمد سود سهام'!$S$9:$S$183),0)</f>
        <v>0</v>
      </c>
      <c r="O353" s="125"/>
      <c r="P353" s="125">
        <v>28936897</v>
      </c>
      <c r="Q353" s="125"/>
      <c r="R353" s="125">
        <v>194774797</v>
      </c>
      <c r="S353" s="125"/>
      <c r="T353" s="147">
        <f t="shared" si="16"/>
        <v>223711694</v>
      </c>
      <c r="U353" s="144"/>
      <c r="V353" s="206">
        <f>T353/درآمدها!$J$5</f>
        <v>7.9881381311394558E-5</v>
      </c>
    </row>
    <row r="354" spans="1:22" s="165" customFormat="1" ht="42.75" customHeight="1">
      <c r="A354" s="166"/>
      <c r="B354" s="205" t="s">
        <v>448</v>
      </c>
      <c r="C354" s="200"/>
      <c r="D354" s="125">
        <f>IFERROR(_xlfn.XLOOKUP(B354,'درآمد سود سهام'!$A$9:$A$183,'درآمد سود سهام'!$M$9:$M$183),0)</f>
        <v>0</v>
      </c>
      <c r="E354" s="125"/>
      <c r="F354" s="125">
        <v>-8105779949</v>
      </c>
      <c r="G354" s="125"/>
      <c r="H354" s="125">
        <v>-1129315650</v>
      </c>
      <c r="I354" s="125"/>
      <c r="J354" s="147">
        <f t="shared" si="15"/>
        <v>-9235095599</v>
      </c>
      <c r="K354" s="147"/>
      <c r="L354" s="206">
        <f t="shared" si="17"/>
        <v>6.3970894757123913E-3</v>
      </c>
      <c r="M354" s="206"/>
      <c r="N354" s="125">
        <f>IFERROR(_xlfn.XLOOKUP(B354,'درآمد سود سهام'!$A$9:$A$183,'درآمد سود سهام'!$S$9:$S$183),0)</f>
        <v>0</v>
      </c>
      <c r="O354" s="125"/>
      <c r="P354" s="125">
        <v>-15222559855</v>
      </c>
      <c r="Q354" s="125"/>
      <c r="R354" s="125">
        <v>-1126469377</v>
      </c>
      <c r="S354" s="125"/>
      <c r="T354" s="147">
        <f t="shared" si="16"/>
        <v>-16349029232</v>
      </c>
      <c r="U354" s="144"/>
      <c r="V354" s="206">
        <f>T354/درآمدها!$J$5</f>
        <v>-5.8377951317669079E-3</v>
      </c>
    </row>
    <row r="355" spans="1:22" s="165" customFormat="1" ht="42.75" customHeight="1">
      <c r="A355" s="166"/>
      <c r="B355" s="205" t="s">
        <v>351</v>
      </c>
      <c r="C355" s="200"/>
      <c r="D355" s="125">
        <f>IFERROR(_xlfn.XLOOKUP(B355,'درآمد سود سهام'!$A$9:$A$183,'درآمد سود سهام'!$M$9:$M$183),0)</f>
        <v>0</v>
      </c>
      <c r="E355" s="125"/>
      <c r="F355" s="125">
        <v>0</v>
      </c>
      <c r="G355" s="125"/>
      <c r="H355" s="125">
        <v>0</v>
      </c>
      <c r="I355" s="125"/>
      <c r="J355" s="147">
        <f t="shared" si="15"/>
        <v>0</v>
      </c>
      <c r="K355" s="147"/>
      <c r="L355" s="206">
        <f t="shared" si="17"/>
        <v>0</v>
      </c>
      <c r="M355" s="206"/>
      <c r="N355" s="125">
        <f>IFERROR(_xlfn.XLOOKUP(B355,'درآمد سود سهام'!$A$9:$A$183,'درآمد سود سهام'!$S$9:$S$183),0)</f>
        <v>0</v>
      </c>
      <c r="O355" s="125"/>
      <c r="P355" s="125">
        <v>0</v>
      </c>
      <c r="Q355" s="125"/>
      <c r="R355" s="125">
        <v>-189460399</v>
      </c>
      <c r="S355" s="125"/>
      <c r="T355" s="147">
        <f t="shared" si="16"/>
        <v>-189460399</v>
      </c>
      <c r="U355" s="144"/>
      <c r="V355" s="206">
        <f>T355/درآمدها!$J$5</f>
        <v>-6.7651172387653353E-5</v>
      </c>
    </row>
    <row r="356" spans="1:22" s="165" customFormat="1" ht="42.75" customHeight="1">
      <c r="A356" s="166"/>
      <c r="B356" s="205" t="s">
        <v>416</v>
      </c>
      <c r="C356" s="200"/>
      <c r="D356" s="125">
        <f>IFERROR(_xlfn.XLOOKUP(B356,'درآمد سود سهام'!$A$9:$A$183,'درآمد سود سهام'!$M$9:$M$183),0)</f>
        <v>0</v>
      </c>
      <c r="E356" s="125"/>
      <c r="F356" s="125">
        <v>-42857947</v>
      </c>
      <c r="G356" s="125"/>
      <c r="H356" s="125">
        <v>3372408</v>
      </c>
      <c r="I356" s="125"/>
      <c r="J356" s="147">
        <f t="shared" si="15"/>
        <v>-39485539</v>
      </c>
      <c r="K356" s="147"/>
      <c r="L356" s="206">
        <f t="shared" si="17"/>
        <v>2.7351371003358378E-5</v>
      </c>
      <c r="M356" s="206"/>
      <c r="N356" s="125">
        <f>IFERROR(_xlfn.XLOOKUP(B356,'درآمد سود سهام'!$A$9:$A$183,'درآمد سود سهام'!$S$9:$S$183),0)</f>
        <v>0</v>
      </c>
      <c r="O356" s="125"/>
      <c r="P356" s="125">
        <v>16845851</v>
      </c>
      <c r="Q356" s="125"/>
      <c r="R356" s="125">
        <v>2071634737</v>
      </c>
      <c r="S356" s="125"/>
      <c r="T356" s="147">
        <f t="shared" si="16"/>
        <v>2088480588</v>
      </c>
      <c r="U356" s="144"/>
      <c r="V356" s="206">
        <f>T356/درآمدها!$J$5</f>
        <v>7.4573980120803843E-4</v>
      </c>
    </row>
    <row r="357" spans="1:22" s="165" customFormat="1" ht="42.6" customHeight="1">
      <c r="A357" s="166"/>
      <c r="B357" s="205" t="s">
        <v>471</v>
      </c>
      <c r="C357" s="200"/>
      <c r="D357" s="125">
        <f>IFERROR(_xlfn.XLOOKUP(B357,'درآمد سود سهام'!$A$9:$A$183,'درآمد سود سهام'!$M$9:$M$183),0)</f>
        <v>0</v>
      </c>
      <c r="E357" s="125"/>
      <c r="F357" s="125">
        <v>-636192000</v>
      </c>
      <c r="G357" s="125"/>
      <c r="H357" s="125">
        <v>0</v>
      </c>
      <c r="I357" s="125"/>
      <c r="J357" s="147">
        <f t="shared" si="15"/>
        <v>-636192000</v>
      </c>
      <c r="K357" s="147"/>
      <c r="L357" s="206">
        <f t="shared" si="17"/>
        <v>4.4068597927379374E-4</v>
      </c>
      <c r="M357" s="206"/>
      <c r="N357" s="125">
        <f>IFERROR(_xlfn.XLOOKUP(B357,'درآمد سود سهام'!$A$9:$A$183,'درآمد سود سهام'!$S$9:$S$183),0)</f>
        <v>0</v>
      </c>
      <c r="O357" s="125"/>
      <c r="P357" s="125">
        <v>665999100</v>
      </c>
      <c r="Q357" s="125"/>
      <c r="R357" s="125">
        <v>1744365934</v>
      </c>
      <c r="S357" s="125"/>
      <c r="T357" s="147">
        <f t="shared" si="16"/>
        <v>2410365034</v>
      </c>
      <c r="U357" s="144"/>
      <c r="V357" s="206">
        <f>T357/درآمدها!$J$5</f>
        <v>8.6067601088661246E-4</v>
      </c>
    </row>
    <row r="358" spans="1:22" s="165" customFormat="1" ht="42.6" customHeight="1">
      <c r="A358" s="166"/>
      <c r="B358" s="205" t="s">
        <v>488</v>
      </c>
      <c r="C358" s="200"/>
      <c r="D358" s="125">
        <f>IFERROR(_xlfn.XLOOKUP(B358,'درآمد سود سهام'!$A$9:$A$183,'درآمد سود سهام'!$M$9:$M$183),0)</f>
        <v>0</v>
      </c>
      <c r="E358" s="125"/>
      <c r="F358" s="125">
        <v>7567144310</v>
      </c>
      <c r="G358" s="125"/>
      <c r="H358" s="125">
        <v>329023661</v>
      </c>
      <c r="I358" s="125"/>
      <c r="J358" s="147">
        <f t="shared" si="15"/>
        <v>7896167971</v>
      </c>
      <c r="K358" s="147"/>
      <c r="L358" s="206">
        <f t="shared" si="17"/>
        <v>-5.4696231873561756E-3</v>
      </c>
      <c r="M358" s="206"/>
      <c r="N358" s="125">
        <f>IFERROR(_xlfn.XLOOKUP(B358,'درآمد سود سهام'!$A$9:$A$183,'درآمد سود سهام'!$S$9:$S$183),0)</f>
        <v>0</v>
      </c>
      <c r="O358" s="125"/>
      <c r="P358" s="125">
        <v>15353550922</v>
      </c>
      <c r="Q358" s="125"/>
      <c r="R358" s="125">
        <v>329023661</v>
      </c>
      <c r="S358" s="125"/>
      <c r="T358" s="147">
        <f t="shared" si="16"/>
        <v>15682574583</v>
      </c>
      <c r="U358" s="144"/>
      <c r="V358" s="206">
        <f>T358/درآمدها!$J$5</f>
        <v>5.5998222435748382E-3</v>
      </c>
    </row>
    <row r="359" spans="1:22" s="165" customFormat="1" ht="42.6" customHeight="1">
      <c r="A359" s="166"/>
      <c r="B359" s="205" t="s">
        <v>519</v>
      </c>
      <c r="C359" s="200"/>
      <c r="D359" s="125">
        <f>IFERROR(_xlfn.XLOOKUP(B359,'درآمد سود سهام'!$A$9:$A$183,'درآمد سود سهام'!$M$9:$M$183),0)</f>
        <v>0</v>
      </c>
      <c r="E359" s="125"/>
      <c r="F359" s="125">
        <v>548903386</v>
      </c>
      <c r="G359" s="125"/>
      <c r="H359" s="125">
        <v>804596940</v>
      </c>
      <c r="I359" s="125"/>
      <c r="J359" s="147">
        <f t="shared" si="15"/>
        <v>1353500326</v>
      </c>
      <c r="K359" s="147"/>
      <c r="L359" s="206">
        <f t="shared" si="17"/>
        <v>-9.3756069961695382E-4</v>
      </c>
      <c r="M359" s="206"/>
      <c r="N359" s="125">
        <f>IFERROR(_xlfn.XLOOKUP(B359,'درآمد سود سهام'!$A$9:$A$183,'درآمد سود سهام'!$S$9:$S$183),0)</f>
        <v>0</v>
      </c>
      <c r="O359" s="125"/>
      <c r="P359" s="125">
        <v>548903386</v>
      </c>
      <c r="Q359" s="125"/>
      <c r="R359" s="125">
        <v>804596940</v>
      </c>
      <c r="S359" s="125"/>
      <c r="T359" s="147">
        <f t="shared" si="16"/>
        <v>1353500326</v>
      </c>
      <c r="U359" s="144"/>
      <c r="V359" s="206">
        <f>T359/درآمدها!$J$5</f>
        <v>4.8329827427931796E-4</v>
      </c>
    </row>
    <row r="360" spans="1:22" s="165" customFormat="1" ht="42.6" customHeight="1">
      <c r="A360" s="166"/>
      <c r="B360" s="205" t="s">
        <v>493</v>
      </c>
      <c r="C360" s="200"/>
      <c r="D360" s="125">
        <f>IFERROR(_xlfn.XLOOKUP(B360,'درآمد سود سهام'!$A$9:$A$183,'درآمد سود سهام'!$M$9:$M$183),0)</f>
        <v>0</v>
      </c>
      <c r="E360" s="125"/>
      <c r="F360" s="125">
        <v>-569093625</v>
      </c>
      <c r="G360" s="125"/>
      <c r="H360" s="125">
        <v>0</v>
      </c>
      <c r="I360" s="125"/>
      <c r="J360" s="147">
        <f t="shared" si="15"/>
        <v>-569093625</v>
      </c>
      <c r="K360" s="147"/>
      <c r="L360" s="206">
        <f t="shared" si="17"/>
        <v>3.9420737989726077E-4</v>
      </c>
      <c r="M360" s="206"/>
      <c r="N360" s="125">
        <f>IFERROR(_xlfn.XLOOKUP(B360,'درآمد سود سهام'!$A$9:$A$183,'درآمد سود سهام'!$S$9:$S$183),0)</f>
        <v>0</v>
      </c>
      <c r="O360" s="125"/>
      <c r="P360" s="125">
        <v>254421229</v>
      </c>
      <c r="Q360" s="125"/>
      <c r="R360" s="125">
        <v>653107969</v>
      </c>
      <c r="S360" s="125"/>
      <c r="T360" s="147">
        <f t="shared" si="16"/>
        <v>907529198</v>
      </c>
      <c r="U360" s="144"/>
      <c r="V360" s="206">
        <f>T360/درآمدها!$J$5</f>
        <v>3.2405407433311063E-4</v>
      </c>
    </row>
    <row r="361" spans="1:22" s="165" customFormat="1" ht="42.6" customHeight="1">
      <c r="A361" s="166"/>
      <c r="B361" s="205" t="s">
        <v>492</v>
      </c>
      <c r="C361" s="200"/>
      <c r="D361" s="125">
        <f>IFERROR(_xlfn.XLOOKUP(B361,'درآمد سود سهام'!$A$9:$A$183,'درآمد سود سهام'!$M$9:$M$183),0)</f>
        <v>0</v>
      </c>
      <c r="E361" s="125"/>
      <c r="F361" s="125">
        <v>-3993465009</v>
      </c>
      <c r="G361" s="125"/>
      <c r="H361" s="125">
        <v>5745978046</v>
      </c>
      <c r="I361" s="125"/>
      <c r="J361" s="147">
        <f t="shared" si="15"/>
        <v>1752513037</v>
      </c>
      <c r="K361" s="147"/>
      <c r="L361" s="206">
        <f t="shared" si="17"/>
        <v>-1.2139541583365326E-3</v>
      </c>
      <c r="M361" s="206"/>
      <c r="N361" s="125">
        <f>IFERROR(_xlfn.XLOOKUP(B361,'درآمد سود سهام'!$A$9:$A$183,'درآمد سود سهام'!$S$9:$S$183),0)</f>
        <v>0</v>
      </c>
      <c r="O361" s="125"/>
      <c r="P361" s="125">
        <v>0</v>
      </c>
      <c r="Q361" s="125"/>
      <c r="R361" s="125">
        <v>5745978046</v>
      </c>
      <c r="S361" s="125"/>
      <c r="T361" s="147">
        <f t="shared" si="16"/>
        <v>5745978046</v>
      </c>
      <c r="U361" s="144"/>
      <c r="V361" s="206">
        <f>T361/درآمدها!$J$5</f>
        <v>2.0517329921046854E-3</v>
      </c>
    </row>
    <row r="362" spans="1:22" s="165" customFormat="1" ht="42.6" customHeight="1">
      <c r="A362" s="166"/>
      <c r="B362" s="205" t="s">
        <v>518</v>
      </c>
      <c r="C362" s="200"/>
      <c r="D362" s="125">
        <f>IFERROR(_xlfn.XLOOKUP(B362,'درآمد سود سهام'!$A$9:$A$183,'درآمد سود سهام'!$M$9:$M$183),0)</f>
        <v>0</v>
      </c>
      <c r="E362" s="125"/>
      <c r="F362" s="125">
        <v>-479326950</v>
      </c>
      <c r="G362" s="125"/>
      <c r="H362" s="125">
        <v>0</v>
      </c>
      <c r="I362" s="125"/>
      <c r="J362" s="147">
        <f t="shared" si="15"/>
        <v>-479326950</v>
      </c>
      <c r="K362" s="147"/>
      <c r="L362" s="206">
        <f t="shared" si="17"/>
        <v>3.3202659944336107E-4</v>
      </c>
      <c r="M362" s="206"/>
      <c r="N362" s="125">
        <f>IFERROR(_xlfn.XLOOKUP(B362,'درآمد سود سهام'!$A$9:$A$183,'درآمد سود سهام'!$S$9:$S$183),0)</f>
        <v>0</v>
      </c>
      <c r="O362" s="125"/>
      <c r="P362" s="125">
        <v>-479326950</v>
      </c>
      <c r="Q362" s="125"/>
      <c r="R362" s="125">
        <v>0</v>
      </c>
      <c r="S362" s="125"/>
      <c r="T362" s="147">
        <f t="shared" si="16"/>
        <v>-479326950</v>
      </c>
      <c r="U362" s="144"/>
      <c r="V362" s="206">
        <f>T362/درآمدها!$J$5</f>
        <v>-1.7115465973708893E-4</v>
      </c>
    </row>
    <row r="363" spans="1:22" s="165" customFormat="1" ht="42.6" customHeight="1">
      <c r="A363" s="166"/>
      <c r="B363" s="205" t="s">
        <v>380</v>
      </c>
      <c r="C363" s="200"/>
      <c r="D363" s="125">
        <f>IFERROR(_xlfn.XLOOKUP(B363,'درآمد سود سهام'!$A$9:$A$183,'درآمد سود سهام'!$M$9:$M$183),0)</f>
        <v>0</v>
      </c>
      <c r="E363" s="125"/>
      <c r="F363" s="125">
        <v>0</v>
      </c>
      <c r="G363" s="125"/>
      <c r="H363" s="125">
        <v>0</v>
      </c>
      <c r="I363" s="125"/>
      <c r="J363" s="147">
        <f t="shared" si="15"/>
        <v>0</v>
      </c>
      <c r="K363" s="147"/>
      <c r="L363" s="206">
        <f t="shared" si="17"/>
        <v>0</v>
      </c>
      <c r="M363" s="206"/>
      <c r="N363" s="125">
        <f>IFERROR(_xlfn.XLOOKUP(B363,'درآمد سود سهام'!$A$9:$A$183,'درآمد سود سهام'!$S$9:$S$183),0)</f>
        <v>0</v>
      </c>
      <c r="O363" s="125"/>
      <c r="P363" s="125">
        <v>0</v>
      </c>
      <c r="Q363" s="125"/>
      <c r="R363" s="125">
        <v>-36530415</v>
      </c>
      <c r="S363" s="125"/>
      <c r="T363" s="147">
        <f t="shared" si="16"/>
        <v>-36530415</v>
      </c>
      <c r="U363" s="144"/>
      <c r="V363" s="206">
        <f>T363/درآمدها!$J$5</f>
        <v>-1.3044020890917252E-5</v>
      </c>
    </row>
    <row r="364" spans="1:22" s="165" customFormat="1" ht="42.6" customHeight="1">
      <c r="A364" s="166"/>
      <c r="B364" s="205" t="s">
        <v>523</v>
      </c>
      <c r="C364" s="200"/>
      <c r="D364" s="125">
        <f>IFERROR(_xlfn.XLOOKUP(B364,'درآمد سود سهام'!$A$9:$A$183,'درآمد سود سهام'!$M$9:$M$183),0)</f>
        <v>0</v>
      </c>
      <c r="E364" s="125"/>
      <c r="F364" s="125">
        <v>-2760968133</v>
      </c>
      <c r="G364" s="125"/>
      <c r="H364" s="125">
        <v>0</v>
      </c>
      <c r="I364" s="125"/>
      <c r="J364" s="147">
        <f t="shared" si="15"/>
        <v>-2760968133</v>
      </c>
      <c r="K364" s="147"/>
      <c r="L364" s="206">
        <f t="shared" si="17"/>
        <v>1.9125043154186833E-3</v>
      </c>
      <c r="M364" s="206"/>
      <c r="N364" s="125">
        <f>IFERROR(_xlfn.XLOOKUP(B364,'درآمد سود سهام'!$A$9:$A$183,'درآمد سود سهام'!$S$9:$S$183),0)</f>
        <v>0</v>
      </c>
      <c r="O364" s="125"/>
      <c r="P364" s="125">
        <v>-2760968133</v>
      </c>
      <c r="Q364" s="125"/>
      <c r="R364" s="125">
        <v>0</v>
      </c>
      <c r="S364" s="125"/>
      <c r="T364" s="147">
        <f t="shared" si="16"/>
        <v>-2760968133</v>
      </c>
      <c r="U364" s="144"/>
      <c r="V364" s="206">
        <f>T364/درآمدها!$J$5</f>
        <v>-9.8586687301550771E-4</v>
      </c>
    </row>
    <row r="365" spans="1:22" s="165" customFormat="1" ht="42.6" customHeight="1">
      <c r="A365" s="166"/>
      <c r="B365" s="205" t="s">
        <v>524</v>
      </c>
      <c r="C365" s="200"/>
      <c r="D365" s="125">
        <f>IFERROR(_xlfn.XLOOKUP(B365,'درآمد سود سهام'!$A$9:$A$183,'درآمد سود سهام'!$M$9:$M$183),0)</f>
        <v>0</v>
      </c>
      <c r="E365" s="125"/>
      <c r="F365" s="125">
        <v>600194568</v>
      </c>
      <c r="G365" s="125"/>
      <c r="H365" s="125">
        <v>0</v>
      </c>
      <c r="I365" s="125"/>
      <c r="J365" s="147">
        <f t="shared" si="15"/>
        <v>600194568</v>
      </c>
      <c r="K365" s="147"/>
      <c r="L365" s="206">
        <f t="shared" si="17"/>
        <v>-4.1575079685675327E-4</v>
      </c>
      <c r="M365" s="206"/>
      <c r="N365" s="125">
        <f>IFERROR(_xlfn.XLOOKUP(B365,'درآمد سود سهام'!$A$9:$A$183,'درآمد سود سهام'!$S$9:$S$183),0)</f>
        <v>0</v>
      </c>
      <c r="O365" s="125"/>
      <c r="P365" s="125">
        <v>600194568</v>
      </c>
      <c r="Q365" s="125"/>
      <c r="R365" s="125">
        <v>0</v>
      </c>
      <c r="S365" s="125"/>
      <c r="T365" s="147">
        <f t="shared" si="16"/>
        <v>600194568</v>
      </c>
      <c r="U365" s="144"/>
      <c r="V365" s="206">
        <f>T365/درآمدها!$J$5</f>
        <v>2.1431320951615401E-4</v>
      </c>
    </row>
    <row r="366" spans="1:22" s="165" customFormat="1" ht="42.6" customHeight="1">
      <c r="A366" s="166"/>
      <c r="B366" s="205" t="s">
        <v>525</v>
      </c>
      <c r="C366" s="200"/>
      <c r="D366" s="125">
        <f>IFERROR(_xlfn.XLOOKUP(B366,'درآمد سود سهام'!$A$9:$A$183,'درآمد سود سهام'!$M$9:$M$183),0)</f>
        <v>0</v>
      </c>
      <c r="E366" s="125"/>
      <c r="F366" s="125">
        <v>-729263444</v>
      </c>
      <c r="G366" s="125"/>
      <c r="H366" s="125">
        <v>0</v>
      </c>
      <c r="I366" s="125"/>
      <c r="J366" s="147">
        <f t="shared" si="15"/>
        <v>-729263444</v>
      </c>
      <c r="K366" s="147"/>
      <c r="L366" s="206">
        <f t="shared" si="17"/>
        <v>5.0515595129728039E-4</v>
      </c>
      <c r="M366" s="206"/>
      <c r="N366" s="125">
        <f>IFERROR(_xlfn.XLOOKUP(B366,'درآمد سود سهام'!$A$9:$A$183,'درآمد سود سهام'!$S$9:$S$183),0)</f>
        <v>0</v>
      </c>
      <c r="O366" s="125"/>
      <c r="P366" s="125">
        <v>-729263444</v>
      </c>
      <c r="Q366" s="125"/>
      <c r="R366" s="125">
        <v>0</v>
      </c>
      <c r="S366" s="125"/>
      <c r="T366" s="147">
        <f t="shared" si="16"/>
        <v>-729263444</v>
      </c>
      <c r="U366" s="144"/>
      <c r="V366" s="206">
        <f>T366/درآمدها!$J$5</f>
        <v>-2.6040020619854065E-4</v>
      </c>
    </row>
    <row r="367" spans="1:22" s="165" customFormat="1" ht="42.6" customHeight="1">
      <c r="A367" s="166"/>
      <c r="B367" s="205" t="s">
        <v>336</v>
      </c>
      <c r="C367" s="200"/>
      <c r="D367" s="125">
        <f>IFERROR(_xlfn.XLOOKUP(B367,'درآمد سود سهام'!$A$9:$A$183,'درآمد سود سهام'!$M$9:$M$183),0)</f>
        <v>0</v>
      </c>
      <c r="E367" s="125"/>
      <c r="F367" s="125">
        <v>0</v>
      </c>
      <c r="G367" s="125"/>
      <c r="H367" s="125">
        <v>0</v>
      </c>
      <c r="I367" s="125"/>
      <c r="J367" s="147">
        <f t="shared" si="15"/>
        <v>0</v>
      </c>
      <c r="K367" s="147"/>
      <c r="L367" s="206">
        <f t="shared" si="17"/>
        <v>0</v>
      </c>
      <c r="M367" s="206"/>
      <c r="N367" s="125">
        <f>IFERROR(_xlfn.XLOOKUP(B367,'درآمد سود سهام'!$A$9:$A$183,'درآمد سود سهام'!$S$9:$S$183),0)</f>
        <v>0</v>
      </c>
      <c r="O367" s="125"/>
      <c r="P367" s="125">
        <v>10530785636</v>
      </c>
      <c r="Q367" s="125"/>
      <c r="R367" s="125">
        <v>-963</v>
      </c>
      <c r="S367" s="125"/>
      <c r="T367" s="147">
        <f t="shared" si="16"/>
        <v>10530784673</v>
      </c>
      <c r="U367" s="144"/>
      <c r="V367" s="206">
        <f>T367/درآمدها!$J$5</f>
        <v>3.7602577269478924E-3</v>
      </c>
    </row>
    <row r="368" spans="1:22" s="165" customFormat="1" ht="42.6" customHeight="1">
      <c r="A368" s="166"/>
      <c r="B368" s="205" t="s">
        <v>371</v>
      </c>
      <c r="C368" s="200"/>
      <c r="D368" s="125">
        <f>IFERROR(_xlfn.XLOOKUP(B368,'درآمد سود سهام'!$A$9:$A$183,'درآمد سود سهام'!$M$9:$M$183),0)</f>
        <v>0</v>
      </c>
      <c r="E368" s="125"/>
      <c r="F368" s="125">
        <v>0</v>
      </c>
      <c r="G368" s="125"/>
      <c r="H368" s="125">
        <v>0</v>
      </c>
      <c r="I368" s="125"/>
      <c r="J368" s="147">
        <f t="shared" si="15"/>
        <v>0</v>
      </c>
      <c r="K368" s="147"/>
      <c r="L368" s="206">
        <f t="shared" si="17"/>
        <v>0</v>
      </c>
      <c r="M368" s="206"/>
      <c r="N368" s="125">
        <f>IFERROR(_xlfn.XLOOKUP(B368,'درآمد سود سهام'!$A$9:$A$183,'درآمد سود سهام'!$S$9:$S$183),0)</f>
        <v>0</v>
      </c>
      <c r="O368" s="125"/>
      <c r="P368" s="125">
        <v>421071286</v>
      </c>
      <c r="Q368" s="125"/>
      <c r="R368" s="125">
        <v>-13883992</v>
      </c>
      <c r="S368" s="125"/>
      <c r="T368" s="147">
        <f t="shared" si="16"/>
        <v>407187294</v>
      </c>
      <c r="U368" s="144"/>
      <c r="V368" s="206">
        <f>T368/درآمدها!$J$5</f>
        <v>1.4539554421848382E-4</v>
      </c>
    </row>
    <row r="369" spans="1:22" s="165" customFormat="1" ht="42.6" customHeight="1">
      <c r="A369" s="166"/>
      <c r="B369" s="205" t="s">
        <v>533</v>
      </c>
      <c r="C369" s="200"/>
      <c r="D369" s="125">
        <f>IFERROR(_xlfn.XLOOKUP(B369,'درآمد سود سهام'!$A$9:$A$183,'درآمد سود سهام'!$M$9:$M$183),0)</f>
        <v>0</v>
      </c>
      <c r="E369" s="125"/>
      <c r="F369" s="125">
        <v>0</v>
      </c>
      <c r="G369" s="125"/>
      <c r="H369" s="125">
        <v>0</v>
      </c>
      <c r="I369" s="125"/>
      <c r="J369" s="147">
        <f t="shared" si="15"/>
        <v>0</v>
      </c>
      <c r="K369" s="147"/>
      <c r="L369" s="206">
        <f t="shared" si="17"/>
        <v>0</v>
      </c>
      <c r="M369" s="206"/>
      <c r="N369" s="125">
        <f>IFERROR(_xlfn.XLOOKUP(B369,'درآمد سود سهام'!$A$9:$A$183,'درآمد سود سهام'!$S$9:$S$183),0)</f>
        <v>0</v>
      </c>
      <c r="O369" s="125"/>
      <c r="P369" s="125">
        <v>0</v>
      </c>
      <c r="Q369" s="125"/>
      <c r="R369" s="125">
        <v>-1113463</v>
      </c>
      <c r="S369" s="125"/>
      <c r="T369" s="147">
        <f t="shared" si="16"/>
        <v>-1113463</v>
      </c>
      <c r="U369" s="144"/>
      <c r="V369" s="206">
        <f>T369/درآمدها!$J$5</f>
        <v>-3.9758745235342648E-7</v>
      </c>
    </row>
    <row r="370" spans="1:22" s="165" customFormat="1" ht="42.6" customHeight="1">
      <c r="A370" s="166"/>
      <c r="B370" s="205" t="s">
        <v>379</v>
      </c>
      <c r="C370" s="200"/>
      <c r="D370" s="125">
        <f>IFERROR(_xlfn.XLOOKUP(B370,'درآمد سود سهام'!$A$9:$A$183,'درآمد سود سهام'!$M$9:$M$183),0)</f>
        <v>0</v>
      </c>
      <c r="E370" s="125"/>
      <c r="F370" s="125">
        <v>0</v>
      </c>
      <c r="G370" s="125"/>
      <c r="H370" s="125">
        <v>0</v>
      </c>
      <c r="I370" s="125"/>
      <c r="J370" s="147">
        <f t="shared" si="15"/>
        <v>0</v>
      </c>
      <c r="K370" s="147"/>
      <c r="L370" s="206">
        <f t="shared" si="17"/>
        <v>0</v>
      </c>
      <c r="M370" s="206"/>
      <c r="N370" s="125">
        <f>IFERROR(_xlfn.XLOOKUP(B370,'درآمد سود سهام'!$A$9:$A$183,'درآمد سود سهام'!$S$9:$S$183),0)</f>
        <v>0</v>
      </c>
      <c r="O370" s="125"/>
      <c r="P370" s="125">
        <v>0</v>
      </c>
      <c r="Q370" s="125"/>
      <c r="R370" s="125">
        <v>-1536</v>
      </c>
      <c r="S370" s="125"/>
      <c r="T370" s="147">
        <f t="shared" si="16"/>
        <v>-1536</v>
      </c>
      <c r="U370" s="144"/>
      <c r="V370" s="206">
        <f>T370/درآمدها!$J$5</f>
        <v>-5.4846396046825366E-10</v>
      </c>
    </row>
    <row r="371" spans="1:22" s="165" customFormat="1" ht="42.6" customHeight="1">
      <c r="A371" s="166"/>
      <c r="B371" s="205" t="s">
        <v>378</v>
      </c>
      <c r="C371" s="200"/>
      <c r="D371" s="125">
        <f>IFERROR(_xlfn.XLOOKUP(B371,'درآمد سود سهام'!$A$9:$A$183,'درآمد سود سهام'!$M$9:$M$183),0)</f>
        <v>0</v>
      </c>
      <c r="E371" s="125"/>
      <c r="F371" s="125">
        <v>0</v>
      </c>
      <c r="G371" s="125"/>
      <c r="H371" s="125">
        <v>0</v>
      </c>
      <c r="I371" s="125"/>
      <c r="J371" s="147">
        <f t="shared" si="15"/>
        <v>0</v>
      </c>
      <c r="K371" s="147"/>
      <c r="L371" s="206">
        <f t="shared" si="17"/>
        <v>0</v>
      </c>
      <c r="M371" s="206"/>
      <c r="N371" s="125">
        <f>IFERROR(_xlfn.XLOOKUP(B371,'درآمد سود سهام'!$A$9:$A$183,'درآمد سود سهام'!$S$9:$S$183),0)</f>
        <v>0</v>
      </c>
      <c r="O371" s="125"/>
      <c r="P371" s="125">
        <v>0</v>
      </c>
      <c r="Q371" s="125"/>
      <c r="R371" s="125">
        <v>1542175086</v>
      </c>
      <c r="S371" s="125"/>
      <c r="T371" s="147">
        <f t="shared" si="16"/>
        <v>1542175086</v>
      </c>
      <c r="U371" s="144"/>
      <c r="V371" s="206">
        <f>T371/درآمدها!$J$5</f>
        <v>5.5066891627801411E-4</v>
      </c>
    </row>
    <row r="372" spans="1:22" s="165" customFormat="1" ht="42.6" customHeight="1">
      <c r="A372" s="166"/>
      <c r="B372" s="205" t="s">
        <v>372</v>
      </c>
      <c r="C372" s="200"/>
      <c r="D372" s="125">
        <f>IFERROR(_xlfn.XLOOKUP(B372,'درآمد سود سهام'!$A$9:$A$183,'درآمد سود سهام'!$M$9:$M$183),0)</f>
        <v>0</v>
      </c>
      <c r="E372" s="125"/>
      <c r="F372" s="125">
        <v>0</v>
      </c>
      <c r="G372" s="125"/>
      <c r="H372" s="125">
        <v>0</v>
      </c>
      <c r="I372" s="125"/>
      <c r="J372" s="147">
        <f t="shared" si="15"/>
        <v>0</v>
      </c>
      <c r="K372" s="147"/>
      <c r="L372" s="206">
        <f t="shared" si="17"/>
        <v>0</v>
      </c>
      <c r="M372" s="206"/>
      <c r="N372" s="125">
        <f>IFERROR(_xlfn.XLOOKUP(B372,'درآمد سود سهام'!$A$9:$A$183,'درآمد سود سهام'!$S$9:$S$183),0)</f>
        <v>0</v>
      </c>
      <c r="O372" s="125"/>
      <c r="P372" s="125">
        <v>-2483242682</v>
      </c>
      <c r="Q372" s="125"/>
      <c r="R372" s="125">
        <v>0</v>
      </c>
      <c r="S372" s="125"/>
      <c r="T372" s="147">
        <f t="shared" si="16"/>
        <v>-2483242682</v>
      </c>
      <c r="U372" s="144"/>
      <c r="V372" s="206">
        <f>T372/درآمدها!$J$5</f>
        <v>-8.8669864334214063E-4</v>
      </c>
    </row>
    <row r="373" spans="1:22" s="165" customFormat="1" ht="42.6" customHeight="1">
      <c r="A373" s="166"/>
      <c r="B373" s="205" t="s">
        <v>335</v>
      </c>
      <c r="C373" s="200"/>
      <c r="D373" s="125">
        <f>IFERROR(_xlfn.XLOOKUP(B373,'درآمد سود سهام'!$A$9:$A$183,'درآمد سود سهام'!$M$9:$M$183),0)</f>
        <v>0</v>
      </c>
      <c r="E373" s="125"/>
      <c r="F373" s="125">
        <v>0</v>
      </c>
      <c r="G373" s="125"/>
      <c r="H373" s="125">
        <v>0</v>
      </c>
      <c r="I373" s="125"/>
      <c r="J373" s="147">
        <f t="shared" si="15"/>
        <v>0</v>
      </c>
      <c r="K373" s="147"/>
      <c r="L373" s="206">
        <f t="shared" si="17"/>
        <v>0</v>
      </c>
      <c r="M373" s="206"/>
      <c r="N373" s="125">
        <f>IFERROR(_xlfn.XLOOKUP(B373,'درآمد سود سهام'!$A$9:$A$183,'درآمد سود سهام'!$S$9:$S$183),0)</f>
        <v>0</v>
      </c>
      <c r="O373" s="125"/>
      <c r="P373" s="125">
        <v>1098506074</v>
      </c>
      <c r="Q373" s="125"/>
      <c r="R373" s="125">
        <v>-1424784821</v>
      </c>
      <c r="S373" s="125"/>
      <c r="T373" s="147">
        <f t="shared" si="16"/>
        <v>-326278747</v>
      </c>
      <c r="U373" s="144"/>
      <c r="V373" s="206">
        <f>T373/درآمدها!$J$5</f>
        <v>-1.1650529544025998E-4</v>
      </c>
    </row>
    <row r="374" spans="1:22" s="27" customFormat="1" ht="33.6" thickBot="1">
      <c r="A374" s="26"/>
      <c r="B374" s="209" t="s">
        <v>2</v>
      </c>
      <c r="C374" s="210"/>
      <c r="D374" s="148">
        <f>SUM(D11:D373)</f>
        <v>78646190238</v>
      </c>
      <c r="E374" s="148"/>
      <c r="F374" s="148">
        <f>SUM(F11:F373)</f>
        <v>-1864910004108</v>
      </c>
      <c r="G374" s="148"/>
      <c r="H374" s="148">
        <f>SUM(H11:H373)</f>
        <v>322602939404</v>
      </c>
      <c r="I374" s="149"/>
      <c r="J374" s="150">
        <f>SUM(J11:J373)</f>
        <v>-1463660874466</v>
      </c>
      <c r="K374" s="149"/>
      <c r="L374" s="211">
        <f>SUM(L11:L291)</f>
        <v>0.86014523407046739</v>
      </c>
      <c r="M374" s="212"/>
      <c r="N374" s="148">
        <f>SUM(N11:N373)</f>
        <v>614703480871</v>
      </c>
      <c r="O374" s="148"/>
      <c r="P374" s="148">
        <f>SUM(P11:P373)</f>
        <v>1399363591353</v>
      </c>
      <c r="Q374" s="149"/>
      <c r="R374" s="148">
        <f>SUM(R11:R373)</f>
        <v>706227506899</v>
      </c>
      <c r="S374" s="149"/>
      <c r="T374" s="150">
        <f>SUM(T11:T373)</f>
        <v>2720294579123</v>
      </c>
      <c r="U374" s="151"/>
      <c r="V374" s="211">
        <f>SUM(V11:V291)</f>
        <v>0.80250894046385779</v>
      </c>
    </row>
    <row r="375" spans="1:22" ht="25.5" customHeight="1" thickTop="1">
      <c r="B375" s="205"/>
      <c r="I375" s="125"/>
      <c r="K375" s="147"/>
      <c r="M375" s="206"/>
      <c r="P375" s="213"/>
      <c r="Q375" s="125"/>
      <c r="R375" s="213"/>
      <c r="S375" s="125"/>
      <c r="T375" s="213"/>
      <c r="U375" s="144"/>
    </row>
    <row r="376" spans="1:22" s="27" customFormat="1" ht="33">
      <c r="A376" s="26"/>
      <c r="D376" s="163"/>
      <c r="E376" s="163"/>
      <c r="F376" s="164"/>
      <c r="G376" s="164"/>
      <c r="H376" s="164"/>
      <c r="I376" s="164"/>
      <c r="J376" s="214"/>
      <c r="K376" s="214"/>
      <c r="L376" s="215"/>
      <c r="M376" s="215"/>
      <c r="N376" s="163"/>
      <c r="O376" s="163"/>
      <c r="P376" s="164"/>
      <c r="Q376" s="164"/>
      <c r="R376" s="164"/>
      <c r="S376" s="164"/>
      <c r="T376" s="164"/>
      <c r="U376" s="164"/>
      <c r="V376" s="215"/>
    </row>
  </sheetData>
  <mergeCells count="16">
    <mergeCell ref="D7:L7"/>
    <mergeCell ref="B8:B10"/>
    <mergeCell ref="C8:C10"/>
    <mergeCell ref="B1:V1"/>
    <mergeCell ref="B2:V2"/>
    <mergeCell ref="B3:V3"/>
    <mergeCell ref="D8:D9"/>
    <mergeCell ref="F8:F9"/>
    <mergeCell ref="H8:H9"/>
    <mergeCell ref="N8:N9"/>
    <mergeCell ref="P8:P9"/>
    <mergeCell ref="R8:R9"/>
    <mergeCell ref="J8:L9"/>
    <mergeCell ref="T8:V9"/>
    <mergeCell ref="B5:V5"/>
    <mergeCell ref="N7:V7"/>
  </mergeCells>
  <printOptions horizontalCentered="1"/>
  <pageMargins left="0.25" right="0.25" top="0.75" bottom="0.75" header="0.3" footer="0.3"/>
  <pageSetup paperSize="9" scale="3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16"/>
  <sheetViews>
    <sheetView rightToLeft="1" view="pageBreakPreview" zoomScale="90" zoomScaleNormal="100" zoomScaleSheetLayoutView="90" workbookViewId="0">
      <selection activeCell="K4" sqref="K4"/>
    </sheetView>
  </sheetViews>
  <sheetFormatPr defaultColWidth="9.109375" defaultRowHeight="21"/>
  <cols>
    <col min="1" max="1" width="34.44140625" style="34" bestFit="1" customWidth="1"/>
    <col min="2" max="2" width="0.44140625" style="34" customWidth="1"/>
    <col min="3" max="3" width="18.109375" style="34" bestFit="1" customWidth="1"/>
    <col min="4" max="4" width="0.6640625" style="34" customWidth="1"/>
    <col min="5" max="5" width="20" style="34" bestFit="1" customWidth="1"/>
    <col min="6" max="6" width="0.5546875" style="34" customWidth="1"/>
    <col min="7" max="7" width="17" style="34" bestFit="1" customWidth="1"/>
    <col min="8" max="8" width="0.5546875" style="34" customWidth="1"/>
    <col min="9" max="9" width="20.44140625" style="34" bestFit="1" customWidth="1"/>
    <col min="10" max="10" width="0.44140625" style="34" customWidth="1"/>
    <col min="11" max="11" width="18.109375" style="34" bestFit="1" customWidth="1"/>
    <col min="12" max="12" width="0.5546875" style="34" customWidth="1"/>
    <col min="13" max="13" width="17.6640625" style="34" bestFit="1" customWidth="1"/>
    <col min="14" max="14" width="0.88671875" style="34" customWidth="1"/>
    <col min="15" max="15" width="19.33203125" style="34" bestFit="1" customWidth="1"/>
    <col min="16" max="16" width="0.5546875" style="34" customWidth="1"/>
    <col min="17" max="17" width="19.33203125" style="34" bestFit="1" customWidth="1"/>
    <col min="18" max="18" width="9.109375" style="34"/>
    <col min="19" max="19" width="12.6640625" style="1" bestFit="1" customWidth="1"/>
    <col min="20" max="16384" width="9.109375" style="1"/>
  </cols>
  <sheetData>
    <row r="1" spans="1:17" ht="21" customHeight="1">
      <c r="A1" s="305" t="s">
        <v>78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8" customHeight="1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ht="19.5" customHeight="1">
      <c r="A3" s="305" t="str">
        <f>' سهام'!A3</f>
        <v>برای ماه منتهی به 1403/11/30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ht="19.5" customHeight="1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>
      <c r="A5" s="288" t="s">
        <v>26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</row>
    <row r="6" spans="1:17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22.5" customHeight="1" thickBot="1">
      <c r="A7" s="236"/>
      <c r="B7" s="237"/>
      <c r="C7" s="308" t="str">
        <f>'درآمد سود سهام'!$I$7</f>
        <v>طی بهمن ماه</v>
      </c>
      <c r="D7" s="289"/>
      <c r="E7" s="289"/>
      <c r="F7" s="289"/>
      <c r="G7" s="289"/>
      <c r="H7" s="289"/>
      <c r="I7" s="289"/>
      <c r="J7" s="105"/>
      <c r="K7" s="309" t="str">
        <f>'درآمد سود سهام'!$O$7</f>
        <v>از ابتدای سال مالی تا پایان بهمن ماه</v>
      </c>
      <c r="L7" s="289"/>
      <c r="M7" s="289"/>
      <c r="N7" s="289"/>
      <c r="O7" s="289"/>
      <c r="P7" s="289"/>
      <c r="Q7" s="289"/>
    </row>
    <row r="8" spans="1:17" ht="15.75" customHeight="1">
      <c r="A8" s="310"/>
      <c r="B8" s="311"/>
      <c r="C8" s="306" t="s">
        <v>12</v>
      </c>
      <c r="D8" s="306"/>
      <c r="E8" s="306" t="s">
        <v>10</v>
      </c>
      <c r="F8" s="310"/>
      <c r="G8" s="306" t="s">
        <v>11</v>
      </c>
      <c r="H8" s="310"/>
      <c r="I8" s="306" t="s">
        <v>2</v>
      </c>
      <c r="J8" s="106"/>
      <c r="K8" s="306" t="s">
        <v>12</v>
      </c>
      <c r="L8" s="306"/>
      <c r="M8" s="306" t="s">
        <v>10</v>
      </c>
      <c r="N8" s="310"/>
      <c r="O8" s="306" t="s">
        <v>11</v>
      </c>
      <c r="P8" s="310"/>
      <c r="Q8" s="306" t="s">
        <v>2</v>
      </c>
    </row>
    <row r="9" spans="1:17" ht="12" customHeight="1">
      <c r="A9" s="311"/>
      <c r="B9" s="311"/>
      <c r="C9" s="307"/>
      <c r="D9" s="307"/>
      <c r="E9" s="307"/>
      <c r="F9" s="311"/>
      <c r="G9" s="307"/>
      <c r="H9" s="311"/>
      <c r="I9" s="307"/>
      <c r="J9" s="106"/>
      <c r="K9" s="307"/>
      <c r="L9" s="307"/>
      <c r="M9" s="307"/>
      <c r="N9" s="311"/>
      <c r="O9" s="307"/>
      <c r="P9" s="311"/>
      <c r="Q9" s="307"/>
    </row>
    <row r="10" spans="1:17" ht="14.25" customHeight="1" thickBot="1">
      <c r="A10" s="311"/>
      <c r="B10" s="311"/>
      <c r="C10" s="239" t="s">
        <v>55</v>
      </c>
      <c r="D10" s="307"/>
      <c r="E10" s="239" t="s">
        <v>53</v>
      </c>
      <c r="F10" s="311"/>
      <c r="G10" s="239" t="s">
        <v>54</v>
      </c>
      <c r="H10" s="311"/>
      <c r="I10" s="289"/>
      <c r="J10" s="107"/>
      <c r="K10" s="239" t="s">
        <v>55</v>
      </c>
      <c r="L10" s="307"/>
      <c r="M10" s="239" t="s">
        <v>53</v>
      </c>
      <c r="N10" s="311"/>
      <c r="O10" s="239" t="s">
        <v>54</v>
      </c>
      <c r="P10" s="311"/>
      <c r="Q10" s="289"/>
    </row>
    <row r="11" spans="1:17" ht="21" customHeight="1">
      <c r="A11" s="240"/>
      <c r="B11" s="68"/>
      <c r="C11" s="70">
        <v>0</v>
      </c>
      <c r="D11" s="70"/>
      <c r="E11" s="70">
        <v>0</v>
      </c>
      <c r="F11" s="70"/>
      <c r="G11" s="70">
        <v>0</v>
      </c>
      <c r="H11" s="70"/>
      <c r="I11" s="70">
        <f>C11+E11+G11</f>
        <v>0</v>
      </c>
      <c r="J11" s="70"/>
      <c r="K11" s="70">
        <v>0</v>
      </c>
      <c r="L11" s="70"/>
      <c r="M11" s="70">
        <v>0</v>
      </c>
      <c r="N11" s="70"/>
      <c r="O11" s="70">
        <v>0</v>
      </c>
      <c r="P11" s="70">
        <v>1228793</v>
      </c>
      <c r="Q11" s="70">
        <f>O11+M11+K11</f>
        <v>0</v>
      </c>
    </row>
    <row r="12" spans="1:17" ht="21" customHeight="1" thickBot="1">
      <c r="A12" s="241" t="s">
        <v>2</v>
      </c>
      <c r="B12" s="242"/>
      <c r="C12" s="71">
        <f>SUM(C11:C11)</f>
        <v>0</v>
      </c>
      <c r="D12" s="72" t="e">
        <f>SUM(#REF!)</f>
        <v>#REF!</v>
      </c>
      <c r="E12" s="71">
        <f>SUM(E11:E11)</f>
        <v>0</v>
      </c>
      <c r="F12" s="72" t="e">
        <f>SUM(#REF!)</f>
        <v>#REF!</v>
      </c>
      <c r="G12" s="71">
        <f>SUM(G11:G11)</f>
        <v>0</v>
      </c>
      <c r="H12" s="72" t="e">
        <f>SUM(#REF!)</f>
        <v>#REF!</v>
      </c>
      <c r="I12" s="71">
        <f>SUM(I11:I11)</f>
        <v>0</v>
      </c>
      <c r="J12" s="72" t="e">
        <f>SUM(#REF!)</f>
        <v>#REF!</v>
      </c>
      <c r="K12" s="71">
        <v>0</v>
      </c>
      <c r="L12" s="72" t="e">
        <v>#REF!</v>
      </c>
      <c r="M12" s="71">
        <f>SUM(M11)</f>
        <v>0</v>
      </c>
      <c r="N12" s="72" t="e">
        <v>#REF!</v>
      </c>
      <c r="O12" s="71">
        <f>SUM(O11)</f>
        <v>0</v>
      </c>
      <c r="P12" s="72" t="e">
        <v>#REF!</v>
      </c>
      <c r="Q12" s="71">
        <f>SUM(Q11)</f>
        <v>0</v>
      </c>
    </row>
    <row r="13" spans="1:17" ht="21.6" thickTop="1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</row>
    <row r="14" spans="1:17">
      <c r="I14" s="243"/>
      <c r="O14" s="244"/>
      <c r="Q14" s="244"/>
    </row>
    <row r="15" spans="1:17">
      <c r="O15" s="243"/>
      <c r="Q15" s="243"/>
    </row>
    <row r="16" spans="1:17">
      <c r="I16" s="243"/>
    </row>
  </sheetData>
  <autoFilter ref="A10:Q10" xr:uid="{00000000-0009-0000-0000-00000A000000}">
    <sortState xmlns:xlrd2="http://schemas.microsoft.com/office/spreadsheetml/2017/richdata2" ref="A13:Q13">
      <sortCondition descending="1" ref="O10"/>
    </sortState>
  </autoFilter>
  <mergeCells count="22">
    <mergeCell ref="A8:A10"/>
    <mergeCell ref="B8:B10"/>
    <mergeCell ref="D8:D10"/>
    <mergeCell ref="Q8:Q10"/>
    <mergeCell ref="I8:I10"/>
    <mergeCell ref="P8:P10"/>
    <mergeCell ref="A1:Q1"/>
    <mergeCell ref="A2:Q2"/>
    <mergeCell ref="A3:Q3"/>
    <mergeCell ref="C8:C9"/>
    <mergeCell ref="E8:E9"/>
    <mergeCell ref="G8:G9"/>
    <mergeCell ref="K8:K9"/>
    <mergeCell ref="M8:M9"/>
    <mergeCell ref="O8:O9"/>
    <mergeCell ref="A5:Q5"/>
    <mergeCell ref="C7:I7"/>
    <mergeCell ref="K7:Q7"/>
    <mergeCell ref="L8:L10"/>
    <mergeCell ref="N8:N10"/>
    <mergeCell ref="F8:F10"/>
    <mergeCell ref="H8:H10"/>
  </mergeCells>
  <pageMargins left="0.25" right="0.25" top="0.75" bottom="0.75" header="0.3" footer="0.3"/>
  <pageSetup paperSize="9" scale="7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K14"/>
  <sheetViews>
    <sheetView rightToLeft="1" view="pageBreakPreview" topLeftCell="A4" zoomScale="90" zoomScaleNormal="100" zoomScaleSheetLayoutView="90" workbookViewId="0">
      <selection activeCell="A19" sqref="A19"/>
    </sheetView>
  </sheetViews>
  <sheetFormatPr defaultColWidth="9.109375" defaultRowHeight="21"/>
  <cols>
    <col min="1" max="1" width="40.33203125" style="34" bestFit="1" customWidth="1"/>
    <col min="2" max="2" width="0.6640625" style="34" customWidth="1"/>
    <col min="3" max="3" width="18.44140625" style="95" customWidth="1"/>
    <col min="4" max="4" width="1.44140625" style="95" customWidth="1"/>
    <col min="5" max="5" width="21.6640625" style="95" customWidth="1"/>
    <col min="6" max="6" width="1.44140625" style="95" customWidth="1"/>
    <col min="7" max="7" width="26.109375" style="95" customWidth="1"/>
    <col min="8" max="8" width="1.33203125" style="34" customWidth="1"/>
    <col min="9" max="9" width="22" style="34" customWidth="1"/>
    <col min="10" max="10" width="0.6640625" style="34" customWidth="1"/>
    <col min="11" max="11" width="9.109375" style="34"/>
    <col min="12" max="16384" width="9.109375" style="1"/>
  </cols>
  <sheetData>
    <row r="1" spans="1:10" ht="21.6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</row>
    <row r="2" spans="1:10" ht="21.6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</row>
    <row r="3" spans="1:10" ht="21.6">
      <c r="A3" s="305" t="str">
        <f>' سهام'!A3</f>
        <v>برای ماه منتهی به 1403/11/30</v>
      </c>
      <c r="B3" s="305"/>
      <c r="C3" s="305"/>
      <c r="D3" s="305"/>
      <c r="E3" s="305"/>
      <c r="F3" s="305"/>
      <c r="G3" s="305"/>
      <c r="H3" s="305"/>
      <c r="I3" s="305"/>
      <c r="J3" s="305"/>
    </row>
    <row r="4" spans="1:10" ht="21.6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>
      <c r="A5" s="288" t="s">
        <v>27</v>
      </c>
      <c r="B5" s="288"/>
      <c r="C5" s="288"/>
      <c r="D5" s="288"/>
      <c r="E5" s="288"/>
      <c r="F5" s="288"/>
      <c r="G5" s="288"/>
      <c r="H5" s="288"/>
      <c r="I5" s="288"/>
      <c r="J5" s="288"/>
    </row>
    <row r="6" spans="1:10" ht="21.6" thickBot="1">
      <c r="A6" s="110"/>
      <c r="B6" s="110"/>
      <c r="C6" s="38"/>
      <c r="D6" s="38"/>
      <c r="E6" s="38"/>
      <c r="F6" s="38"/>
      <c r="G6" s="38"/>
      <c r="H6" s="110"/>
      <c r="I6" s="110"/>
      <c r="J6" s="110"/>
    </row>
    <row r="7" spans="1:10" ht="37.5" customHeight="1" thickBot="1">
      <c r="A7" s="312" t="s">
        <v>17</v>
      </c>
      <c r="B7" s="312"/>
      <c r="C7" s="313" t="str">
        <f>'درآمد سود سهام'!$I$7</f>
        <v>طی بهمن ماه</v>
      </c>
      <c r="D7" s="313"/>
      <c r="E7" s="313"/>
      <c r="F7" s="313"/>
      <c r="G7" s="314" t="str">
        <f>'درآمد سود سهام'!$O$7</f>
        <v>از ابتدای سال مالی تا پایان بهمن ماه</v>
      </c>
      <c r="H7" s="312"/>
      <c r="I7" s="312"/>
      <c r="J7" s="312"/>
    </row>
    <row r="8" spans="1:10" ht="37.200000000000003">
      <c r="A8" s="245" t="s">
        <v>13</v>
      </c>
      <c r="B8" s="105"/>
      <c r="C8" s="111" t="s">
        <v>14</v>
      </c>
      <c r="D8" s="112"/>
      <c r="E8" s="111" t="s">
        <v>15</v>
      </c>
      <c r="F8" s="113"/>
      <c r="G8" s="111" t="s">
        <v>14</v>
      </c>
      <c r="H8" s="105"/>
      <c r="I8" s="245" t="s">
        <v>15</v>
      </c>
      <c r="J8" s="105"/>
    </row>
    <row r="9" spans="1:10" ht="27" customHeight="1">
      <c r="A9" s="246" t="s">
        <v>361</v>
      </c>
      <c r="B9" s="68"/>
      <c r="C9" s="46">
        <v>41672</v>
      </c>
      <c r="D9" s="68"/>
      <c r="E9" s="247">
        <f>C9/$C$13</f>
        <v>0.67581330479063284</v>
      </c>
      <c r="F9" s="68"/>
      <c r="G9" s="46">
        <v>315531082</v>
      </c>
      <c r="H9" s="68"/>
      <c r="I9" s="247">
        <f>G9/$G$13</f>
        <v>0.75104258184518158</v>
      </c>
      <c r="J9" s="105"/>
    </row>
    <row r="10" spans="1:10" ht="27" customHeight="1">
      <c r="A10" s="246" t="s">
        <v>358</v>
      </c>
      <c r="B10" s="68"/>
      <c r="C10" s="46">
        <v>1674</v>
      </c>
      <c r="D10" s="68"/>
      <c r="E10" s="247">
        <f>C10/$C$13</f>
        <v>2.7148000389218642E-2</v>
      </c>
      <c r="F10" s="68"/>
      <c r="G10" s="46">
        <v>13604</v>
      </c>
      <c r="H10" s="68"/>
      <c r="I10" s="247">
        <f>G10/$G$13</f>
        <v>3.2380909096688768E-5</v>
      </c>
      <c r="J10" s="105"/>
    </row>
    <row r="11" spans="1:10" ht="27" customHeight="1">
      <c r="A11" s="246" t="s">
        <v>359</v>
      </c>
      <c r="B11" s="68"/>
      <c r="C11" s="46">
        <v>4349</v>
      </c>
      <c r="D11" s="68"/>
      <c r="E11" s="247">
        <f>C11/$C$13</f>
        <v>7.0529661704128957E-2</v>
      </c>
      <c r="F11" s="68"/>
      <c r="G11" s="46">
        <v>34859</v>
      </c>
      <c r="H11" s="68"/>
      <c r="I11" s="247">
        <f>G11/$G$13</f>
        <v>8.2973104248858698E-5</v>
      </c>
      <c r="J11" s="105"/>
    </row>
    <row r="12" spans="1:10" ht="27" customHeight="1" thickBot="1">
      <c r="A12" s="246" t="s">
        <v>360</v>
      </c>
      <c r="B12" s="68"/>
      <c r="C12" s="46">
        <v>13967</v>
      </c>
      <c r="D12" s="68"/>
      <c r="E12" s="247">
        <f>C12/$C$13</f>
        <v>0.22650903311601958</v>
      </c>
      <c r="F12" s="68"/>
      <c r="G12" s="46">
        <v>104544546</v>
      </c>
      <c r="H12" s="68"/>
      <c r="I12" s="247">
        <f>G12/$G$13</f>
        <v>0.24884206414147292</v>
      </c>
      <c r="J12" s="105"/>
    </row>
    <row r="13" spans="1:10" ht="21.6" thickBot="1">
      <c r="A13" s="241" t="s">
        <v>2</v>
      </c>
      <c r="B13" s="242"/>
      <c r="C13" s="73">
        <f>SUM(C9:C12)</f>
        <v>61662</v>
      </c>
      <c r="D13" s="68"/>
      <c r="E13" s="114">
        <f>SUM(E9:E12)</f>
        <v>1</v>
      </c>
      <c r="F13" s="68"/>
      <c r="G13" s="73">
        <f>SUM(G9:G12)</f>
        <v>420124091</v>
      </c>
      <c r="H13" s="68"/>
      <c r="I13" s="114">
        <f>SUM(I9:I12)</f>
        <v>1</v>
      </c>
      <c r="J13" s="105"/>
    </row>
    <row r="14" spans="1:10" ht="21.6" thickTop="1">
      <c r="D14" s="68"/>
      <c r="F14" s="68"/>
      <c r="H14" s="68"/>
    </row>
  </sheetData>
  <autoFilter ref="A8:J8" xr:uid="{00000000-0009-0000-0000-00000B000000}">
    <sortState xmlns:xlrd2="http://schemas.microsoft.com/office/spreadsheetml/2017/richdata2" ref="A9:J18">
      <sortCondition descending="1" ref="G8"/>
    </sortState>
  </autoFilter>
  <mergeCells count="7">
    <mergeCell ref="A7:B7"/>
    <mergeCell ref="C7:F7"/>
    <mergeCell ref="A5:J5"/>
    <mergeCell ref="G7:J7"/>
    <mergeCell ref="A1:J1"/>
    <mergeCell ref="A2:J2"/>
    <mergeCell ref="A3:J3"/>
  </mergeCells>
  <pageMargins left="0.7" right="0.7" top="0.75" bottom="0.75" header="0.3" footer="0.3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F12"/>
  <sheetViews>
    <sheetView rightToLeft="1" view="pageBreakPreview" zoomScaleNormal="100" zoomScaleSheetLayoutView="100" workbookViewId="0">
      <selection activeCell="J9" sqref="J9"/>
    </sheetView>
  </sheetViews>
  <sheetFormatPr defaultColWidth="9.109375" defaultRowHeight="18"/>
  <cols>
    <col min="1" max="1" width="32.44140625" style="37" customWidth="1"/>
    <col min="2" max="2" width="1.44140625" style="37" customWidth="1"/>
    <col min="3" max="3" width="19" style="37" bestFit="1" customWidth="1"/>
    <col min="4" max="4" width="0.88671875" style="37" customWidth="1"/>
    <col min="5" max="5" width="19" style="37" bestFit="1" customWidth="1"/>
    <col min="6" max="6" width="10.6640625" style="37" bestFit="1" customWidth="1"/>
    <col min="7" max="16384" width="9.109375" style="2"/>
  </cols>
  <sheetData>
    <row r="1" spans="1:6" s="28" customFormat="1" ht="18.600000000000001">
      <c r="A1" s="285" t="s">
        <v>77</v>
      </c>
      <c r="B1" s="285"/>
      <c r="C1" s="285"/>
      <c r="D1" s="285"/>
      <c r="E1" s="285"/>
      <c r="F1" s="109"/>
    </row>
    <row r="2" spans="1:6" s="28" customFormat="1" ht="18.600000000000001">
      <c r="A2" s="285" t="s">
        <v>49</v>
      </c>
      <c r="B2" s="285"/>
      <c r="C2" s="285"/>
      <c r="D2" s="285"/>
      <c r="E2" s="285"/>
      <c r="F2" s="109"/>
    </row>
    <row r="3" spans="1:6" s="28" customFormat="1" ht="18.600000000000001">
      <c r="A3" s="285" t="str">
        <f>' سهام'!A3</f>
        <v>برای ماه منتهی به 1403/11/30</v>
      </c>
      <c r="B3" s="285"/>
      <c r="C3" s="285"/>
      <c r="D3" s="285"/>
      <c r="E3" s="285"/>
      <c r="F3" s="109"/>
    </row>
    <row r="4" spans="1:6" s="28" customFormat="1" ht="18.600000000000001">
      <c r="A4" s="36"/>
      <c r="B4" s="36"/>
      <c r="C4" s="36"/>
      <c r="D4" s="36"/>
      <c r="E4" s="36"/>
      <c r="F4" s="109"/>
    </row>
    <row r="5" spans="1:6" ht="18.600000000000001">
      <c r="A5" s="288" t="s">
        <v>28</v>
      </c>
      <c r="B5" s="288"/>
      <c r="C5" s="288"/>
      <c r="D5" s="288"/>
      <c r="E5" s="288"/>
    </row>
    <row r="6" spans="1:6" ht="37.799999999999997" thickBot="1">
      <c r="A6" s="236"/>
      <c r="B6" s="237"/>
      <c r="C6" s="238" t="str">
        <f>'درآمد سود سهام'!$I$7</f>
        <v>طی بهمن ماه</v>
      </c>
      <c r="D6" s="105"/>
      <c r="E6" s="238" t="str">
        <f>'درآمد سود سهام'!$O$7</f>
        <v>از ابتدای سال مالی تا پایان بهمن ماه</v>
      </c>
    </row>
    <row r="7" spans="1:6" ht="16.5" customHeight="1">
      <c r="A7" s="310"/>
      <c r="B7" s="311"/>
      <c r="C7" s="306" t="s">
        <v>6</v>
      </c>
      <c r="D7" s="106"/>
      <c r="E7" s="306" t="s">
        <v>6</v>
      </c>
    </row>
    <row r="8" spans="1:6" ht="18.600000000000001" thickBot="1">
      <c r="A8" s="311"/>
      <c r="B8" s="311"/>
      <c r="C8" s="289"/>
      <c r="D8" s="107"/>
      <c r="E8" s="289"/>
    </row>
    <row r="9" spans="1:6">
      <c r="A9" s="248" t="s">
        <v>29</v>
      </c>
      <c r="B9" s="68"/>
      <c r="C9" s="46">
        <v>159342240</v>
      </c>
      <c r="D9" s="46"/>
      <c r="E9" s="46">
        <v>17500991469</v>
      </c>
      <c r="F9" s="108"/>
    </row>
    <row r="10" spans="1:6" ht="25.95" customHeight="1">
      <c r="A10" s="248" t="s">
        <v>75</v>
      </c>
      <c r="B10" s="68"/>
      <c r="C10" s="46">
        <v>862770362</v>
      </c>
      <c r="D10" s="46"/>
      <c r="E10" s="46">
        <v>5910818282</v>
      </c>
      <c r="F10" s="108"/>
    </row>
    <row r="11" spans="1:6" ht="18.600000000000001" thickBot="1">
      <c r="A11" s="249" t="s">
        <v>2</v>
      </c>
      <c r="B11" s="105"/>
      <c r="C11" s="73">
        <f>SUM(C9:C10)</f>
        <v>1022112602</v>
      </c>
      <c r="D11" s="46"/>
      <c r="E11" s="73">
        <f>SUM(E9:E10)</f>
        <v>23411809751</v>
      </c>
    </row>
    <row r="12" spans="1:6" ht="18.600000000000001" thickTop="1">
      <c r="D12" s="46"/>
    </row>
  </sheetData>
  <mergeCells count="8">
    <mergeCell ref="A1:E1"/>
    <mergeCell ref="A2:E2"/>
    <mergeCell ref="A3:E3"/>
    <mergeCell ref="E7:E8"/>
    <mergeCell ref="C7:C8"/>
    <mergeCell ref="A5:E5"/>
    <mergeCell ref="A7:A8"/>
    <mergeCell ref="B7:B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U194"/>
  <sheetViews>
    <sheetView rightToLeft="1" view="pageBreakPreview" zoomScale="80" zoomScaleNormal="100" zoomScaleSheetLayoutView="80" workbookViewId="0">
      <selection activeCell="Q9" sqref="Q9"/>
    </sheetView>
  </sheetViews>
  <sheetFormatPr defaultColWidth="9.109375" defaultRowHeight="16.2"/>
  <cols>
    <col min="1" max="1" width="35.109375" style="68" customWidth="1"/>
    <col min="2" max="2" width="0.5546875" style="68" customWidth="1"/>
    <col min="3" max="3" width="11.33203125" style="68" customWidth="1"/>
    <col min="4" max="4" width="0.88671875" style="68" customWidth="1"/>
    <col min="5" max="5" width="16" style="193" customWidth="1"/>
    <col min="6" max="6" width="0.6640625" style="68" customWidth="1"/>
    <col min="7" max="7" width="9.44140625" style="68" bestFit="1" customWidth="1"/>
    <col min="8" max="8" width="0.5546875" style="68" customWidth="1"/>
    <col min="9" max="9" width="15.88671875" style="68" bestFit="1" customWidth="1"/>
    <col min="10" max="10" width="1" style="68" customWidth="1"/>
    <col min="11" max="11" width="13.5546875" style="68" customWidth="1"/>
    <col min="12" max="12" width="1.109375" style="68" customWidth="1"/>
    <col min="13" max="13" width="15.44140625" style="68" customWidth="1"/>
    <col min="14" max="14" width="1" style="68" customWidth="1"/>
    <col min="15" max="15" width="17.109375" style="68" customWidth="1"/>
    <col min="16" max="16" width="1.109375" style="68" customWidth="1"/>
    <col min="17" max="17" width="16.33203125" style="68" bestFit="1" customWidth="1"/>
    <col min="18" max="18" width="1.109375" style="68" customWidth="1"/>
    <col min="19" max="19" width="16.6640625" style="68" bestFit="1" customWidth="1"/>
    <col min="20" max="20" width="34.5546875" style="11" bestFit="1" customWidth="1"/>
    <col min="21" max="21" width="11.33203125" style="11" bestFit="1" customWidth="1"/>
    <col min="22" max="22" width="9.109375" style="11" customWidth="1"/>
    <col min="23" max="16384" width="9.109375" style="11"/>
  </cols>
  <sheetData>
    <row r="1" spans="1:21" ht="21.6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21" ht="21.6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</row>
    <row r="3" spans="1:21" ht="21.6">
      <c r="A3" s="305" t="str">
        <f>روکش!B18</f>
        <v>منتهی به 1403/11/30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21" ht="21.6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</row>
    <row r="5" spans="1:21" ht="21.6">
      <c r="A5" s="317" t="s">
        <v>65</v>
      </c>
      <c r="B5" s="317"/>
      <c r="C5" s="317"/>
      <c r="D5" s="317"/>
      <c r="E5" s="317"/>
      <c r="F5" s="317"/>
      <c r="G5" s="317"/>
      <c r="H5" s="317"/>
      <c r="I5" s="318"/>
      <c r="J5" s="318"/>
      <c r="K5" s="318"/>
      <c r="L5" s="318"/>
      <c r="M5" s="318"/>
      <c r="N5" s="318"/>
      <c r="O5" s="318"/>
      <c r="P5" s="318"/>
      <c r="Q5" s="317"/>
      <c r="R5" s="317"/>
      <c r="S5" s="317"/>
    </row>
    <row r="6" spans="1:21">
      <c r="E6" s="68"/>
    </row>
    <row r="7" spans="1:21" ht="18.600000000000001">
      <c r="C7" s="315" t="s">
        <v>66</v>
      </c>
      <c r="D7" s="316"/>
      <c r="E7" s="316"/>
      <c r="F7" s="316"/>
      <c r="G7" s="316"/>
      <c r="I7" s="315" t="s">
        <v>515</v>
      </c>
      <c r="J7" s="316"/>
      <c r="K7" s="316"/>
      <c r="L7" s="316"/>
      <c r="M7" s="316"/>
      <c r="O7" s="315" t="s">
        <v>516</v>
      </c>
      <c r="P7" s="316"/>
      <c r="Q7" s="316"/>
      <c r="R7" s="316"/>
      <c r="S7" s="316"/>
    </row>
    <row r="8" spans="1:21" ht="55.8">
      <c r="A8" s="183" t="s">
        <v>67</v>
      </c>
      <c r="C8" s="184" t="s">
        <v>213</v>
      </c>
      <c r="E8" s="185" t="s">
        <v>214</v>
      </c>
      <c r="G8" s="184" t="s">
        <v>68</v>
      </c>
      <c r="I8" s="184" t="s">
        <v>69</v>
      </c>
      <c r="K8" s="184" t="s">
        <v>70</v>
      </c>
      <c r="M8" s="184" t="s">
        <v>71</v>
      </c>
      <c r="O8" s="184" t="s">
        <v>69</v>
      </c>
      <c r="Q8" s="184" t="s">
        <v>70</v>
      </c>
      <c r="S8" s="184" t="s">
        <v>71</v>
      </c>
    </row>
    <row r="9" spans="1:21" ht="21">
      <c r="A9" s="186" t="s">
        <v>101</v>
      </c>
      <c r="B9" s="168"/>
      <c r="C9" s="187" t="s">
        <v>401</v>
      </c>
      <c r="D9" s="188"/>
      <c r="E9" s="181">
        <v>7059446</v>
      </c>
      <c r="F9" s="188"/>
      <c r="G9" s="74">
        <v>537</v>
      </c>
      <c r="H9" s="188"/>
      <c r="I9" s="46">
        <v>0</v>
      </c>
      <c r="J9" s="46"/>
      <c r="K9" s="46">
        <v>0</v>
      </c>
      <c r="L9" s="46"/>
      <c r="M9" s="46">
        <f t="shared" ref="M9:M40" si="0">I9+K9</f>
        <v>0</v>
      </c>
      <c r="N9" s="46"/>
      <c r="O9" s="46">
        <v>3790922502</v>
      </c>
      <c r="P9" s="46"/>
      <c r="Q9" s="46">
        <v>0</v>
      </c>
      <c r="R9" s="46"/>
      <c r="S9" s="46">
        <f t="shared" ref="S9:S40" si="1">O9+Q9</f>
        <v>3790922502</v>
      </c>
    </row>
    <row r="10" spans="1:21" ht="21">
      <c r="A10" s="186" t="s">
        <v>282</v>
      </c>
      <c r="B10" s="168"/>
      <c r="C10" s="187" t="s">
        <v>510</v>
      </c>
      <c r="D10" s="188"/>
      <c r="E10" s="181">
        <v>5819380</v>
      </c>
      <c r="F10" s="188"/>
      <c r="G10" s="74">
        <v>750</v>
      </c>
      <c r="H10" s="188"/>
      <c r="I10" s="46">
        <v>0</v>
      </c>
      <c r="J10" s="46"/>
      <c r="K10" s="46">
        <v>0</v>
      </c>
      <c r="L10" s="46"/>
      <c r="M10" s="46">
        <f t="shared" si="0"/>
        <v>0</v>
      </c>
      <c r="N10" s="46"/>
      <c r="O10" s="46">
        <v>4364535000</v>
      </c>
      <c r="P10" s="46"/>
      <c r="Q10" s="46">
        <v>-138924191</v>
      </c>
      <c r="R10" s="46"/>
      <c r="S10" s="46">
        <f t="shared" si="1"/>
        <v>4225610809</v>
      </c>
      <c r="U10" s="20"/>
    </row>
    <row r="11" spans="1:21" ht="21">
      <c r="A11" s="186" t="s">
        <v>370</v>
      </c>
      <c r="B11" s="168"/>
      <c r="C11" s="187" t="s">
        <v>531</v>
      </c>
      <c r="D11" s="188"/>
      <c r="E11" s="181">
        <v>20579126</v>
      </c>
      <c r="F11" s="188"/>
      <c r="G11" s="74">
        <v>90</v>
      </c>
      <c r="H11" s="188"/>
      <c r="I11" s="46">
        <v>1852121340</v>
      </c>
      <c r="J11" s="46"/>
      <c r="K11" s="46">
        <v>-238698216</v>
      </c>
      <c r="L11" s="46"/>
      <c r="M11" s="46">
        <f t="shared" si="0"/>
        <v>1613423124</v>
      </c>
      <c r="N11" s="46"/>
      <c r="O11" s="46">
        <v>1852121340</v>
      </c>
      <c r="P11" s="46"/>
      <c r="Q11" s="46">
        <v>-238698216</v>
      </c>
      <c r="R11" s="46"/>
      <c r="S11" s="46">
        <f t="shared" si="1"/>
        <v>1613423124</v>
      </c>
      <c r="U11" s="20"/>
    </row>
    <row r="12" spans="1:21" ht="21">
      <c r="A12" s="186" t="s">
        <v>247</v>
      </c>
      <c r="B12" s="168"/>
      <c r="C12" s="187" t="s">
        <v>386</v>
      </c>
      <c r="D12" s="188"/>
      <c r="E12" s="181">
        <v>4601737</v>
      </c>
      <c r="F12" s="188"/>
      <c r="G12" s="74">
        <v>125</v>
      </c>
      <c r="H12" s="188"/>
      <c r="I12" s="46">
        <v>0</v>
      </c>
      <c r="J12" s="46"/>
      <c r="K12" s="46">
        <v>0</v>
      </c>
      <c r="L12" s="46"/>
      <c r="M12" s="46">
        <f t="shared" si="0"/>
        <v>0</v>
      </c>
      <c r="N12" s="46"/>
      <c r="O12" s="46">
        <v>575217125</v>
      </c>
      <c r="P12" s="46"/>
      <c r="Q12" s="46">
        <v>0</v>
      </c>
      <c r="R12" s="46"/>
      <c r="S12" s="46">
        <f t="shared" si="1"/>
        <v>575217125</v>
      </c>
    </row>
    <row r="13" spans="1:21" ht="21">
      <c r="A13" s="186" t="s">
        <v>233</v>
      </c>
      <c r="B13" s="168"/>
      <c r="C13" s="187" t="s">
        <v>392</v>
      </c>
      <c r="D13" s="188"/>
      <c r="E13" s="181">
        <v>4199839</v>
      </c>
      <c r="F13" s="188"/>
      <c r="G13" s="74">
        <v>200</v>
      </c>
      <c r="H13" s="188"/>
      <c r="I13" s="46">
        <v>0</v>
      </c>
      <c r="J13" s="46"/>
      <c r="K13" s="46">
        <v>0</v>
      </c>
      <c r="L13" s="46"/>
      <c r="M13" s="46">
        <f t="shared" si="0"/>
        <v>0</v>
      </c>
      <c r="N13" s="46"/>
      <c r="O13" s="46">
        <v>839967800</v>
      </c>
      <c r="P13" s="46"/>
      <c r="Q13" s="46">
        <v>0</v>
      </c>
      <c r="R13" s="46"/>
      <c r="S13" s="46">
        <f t="shared" si="1"/>
        <v>839967800</v>
      </c>
    </row>
    <row r="14" spans="1:21" ht="21">
      <c r="A14" s="186" t="s">
        <v>377</v>
      </c>
      <c r="B14" s="168"/>
      <c r="C14" s="187" t="s">
        <v>390</v>
      </c>
      <c r="D14" s="188">
        <v>3166253</v>
      </c>
      <c r="E14" s="181">
        <v>11947406</v>
      </c>
      <c r="F14" s="188"/>
      <c r="G14" s="74">
        <v>50</v>
      </c>
      <c r="H14" s="188"/>
      <c r="I14" s="46">
        <v>0</v>
      </c>
      <c r="J14" s="46"/>
      <c r="K14" s="46">
        <v>0</v>
      </c>
      <c r="L14" s="46"/>
      <c r="M14" s="46">
        <f t="shared" si="0"/>
        <v>0</v>
      </c>
      <c r="N14" s="46"/>
      <c r="O14" s="46">
        <v>597370300</v>
      </c>
      <c r="P14" s="46"/>
      <c r="Q14" s="46">
        <v>0</v>
      </c>
      <c r="R14" s="46"/>
      <c r="S14" s="46">
        <f t="shared" si="1"/>
        <v>597370300</v>
      </c>
    </row>
    <row r="15" spans="1:21" ht="21">
      <c r="A15" s="186" t="s">
        <v>327</v>
      </c>
      <c r="B15" s="168"/>
      <c r="C15" s="187" t="s">
        <v>401</v>
      </c>
      <c r="D15" s="188"/>
      <c r="E15" s="181">
        <v>400609</v>
      </c>
      <c r="F15" s="188"/>
      <c r="G15" s="74">
        <v>280</v>
      </c>
      <c r="H15" s="188"/>
      <c r="I15" s="46">
        <v>0</v>
      </c>
      <c r="J15" s="46"/>
      <c r="K15" s="46">
        <v>0</v>
      </c>
      <c r="L15" s="46"/>
      <c r="M15" s="46">
        <f t="shared" si="0"/>
        <v>0</v>
      </c>
      <c r="N15" s="46"/>
      <c r="O15" s="46">
        <v>112170520</v>
      </c>
      <c r="P15" s="46"/>
      <c r="Q15" s="46">
        <v>0</v>
      </c>
      <c r="R15" s="46"/>
      <c r="S15" s="46">
        <f t="shared" si="1"/>
        <v>112170520</v>
      </c>
    </row>
    <row r="16" spans="1:21" ht="21">
      <c r="A16" s="186" t="s">
        <v>327</v>
      </c>
      <c r="B16" s="168"/>
      <c r="C16" s="187" t="s">
        <v>511</v>
      </c>
      <c r="D16" s="188"/>
      <c r="E16" s="181">
        <v>345062</v>
      </c>
      <c r="F16" s="188"/>
      <c r="G16" s="74">
        <v>103</v>
      </c>
      <c r="H16" s="188"/>
      <c r="I16" s="46">
        <v>0</v>
      </c>
      <c r="J16" s="46"/>
      <c r="K16" s="46">
        <v>0</v>
      </c>
      <c r="L16" s="46"/>
      <c r="M16" s="46">
        <f t="shared" si="0"/>
        <v>0</v>
      </c>
      <c r="N16" s="46"/>
      <c r="O16" s="46">
        <v>35541386</v>
      </c>
      <c r="P16" s="46"/>
      <c r="Q16" s="46">
        <v>-1868171</v>
      </c>
      <c r="R16" s="46"/>
      <c r="S16" s="46">
        <f t="shared" si="1"/>
        <v>33673215</v>
      </c>
      <c r="U16" s="20"/>
    </row>
    <row r="17" spans="1:21" ht="21">
      <c r="A17" s="186" t="s">
        <v>95</v>
      </c>
      <c r="B17" s="168"/>
      <c r="C17" s="187" t="s">
        <v>411</v>
      </c>
      <c r="D17" s="188"/>
      <c r="E17" s="181">
        <v>12262824</v>
      </c>
      <c r="F17" s="188"/>
      <c r="G17" s="74">
        <v>70</v>
      </c>
      <c r="H17" s="188"/>
      <c r="I17" s="46">
        <v>0</v>
      </c>
      <c r="J17" s="46"/>
      <c r="K17" s="46">
        <v>0</v>
      </c>
      <c r="L17" s="46"/>
      <c r="M17" s="46">
        <f t="shared" si="0"/>
        <v>0</v>
      </c>
      <c r="N17" s="46"/>
      <c r="O17" s="46">
        <v>858397680</v>
      </c>
      <c r="P17" s="46"/>
      <c r="Q17" s="46">
        <v>0</v>
      </c>
      <c r="R17" s="46"/>
      <c r="S17" s="46">
        <f t="shared" si="1"/>
        <v>858397680</v>
      </c>
    </row>
    <row r="18" spans="1:21" ht="21">
      <c r="A18" s="186" t="s">
        <v>257</v>
      </c>
      <c r="B18" s="168"/>
      <c r="C18" s="187" t="s">
        <v>382</v>
      </c>
      <c r="D18" s="188"/>
      <c r="E18" s="181">
        <v>2318766</v>
      </c>
      <c r="F18" s="188"/>
      <c r="G18" s="74">
        <v>850</v>
      </c>
      <c r="H18" s="188"/>
      <c r="I18" s="46">
        <v>0</v>
      </c>
      <c r="J18" s="46"/>
      <c r="K18" s="46">
        <v>0</v>
      </c>
      <c r="L18" s="46"/>
      <c r="M18" s="46">
        <f t="shared" si="0"/>
        <v>0</v>
      </c>
      <c r="N18" s="46"/>
      <c r="O18" s="46">
        <v>1970951100</v>
      </c>
      <c r="P18" s="46"/>
      <c r="Q18" s="46">
        <v>0</v>
      </c>
      <c r="R18" s="46"/>
      <c r="S18" s="46">
        <f t="shared" si="1"/>
        <v>1970951100</v>
      </c>
    </row>
    <row r="19" spans="1:21" ht="21">
      <c r="A19" s="186" t="s">
        <v>173</v>
      </c>
      <c r="B19" s="168"/>
      <c r="C19" s="187" t="s">
        <v>373</v>
      </c>
      <c r="D19" s="188">
        <v>139761</v>
      </c>
      <c r="E19" s="181">
        <v>2927062</v>
      </c>
      <c r="F19" s="188"/>
      <c r="G19" s="74">
        <v>68</v>
      </c>
      <c r="H19" s="188"/>
      <c r="I19" s="46">
        <v>0</v>
      </c>
      <c r="J19" s="46"/>
      <c r="K19" s="46">
        <v>0</v>
      </c>
      <c r="L19" s="46"/>
      <c r="M19" s="46">
        <f t="shared" si="0"/>
        <v>0</v>
      </c>
      <c r="N19" s="46"/>
      <c r="O19" s="46">
        <v>199040216</v>
      </c>
      <c r="P19" s="46"/>
      <c r="Q19" s="46">
        <v>0</v>
      </c>
      <c r="R19" s="46"/>
      <c r="S19" s="46">
        <f t="shared" si="1"/>
        <v>199040216</v>
      </c>
    </row>
    <row r="20" spans="1:21" ht="21">
      <c r="A20" s="186" t="s">
        <v>424</v>
      </c>
      <c r="B20" s="168"/>
      <c r="C20" s="187" t="s">
        <v>484</v>
      </c>
      <c r="D20" s="188"/>
      <c r="E20" s="181">
        <v>2415036</v>
      </c>
      <c r="F20" s="188"/>
      <c r="G20" s="74">
        <v>30</v>
      </c>
      <c r="H20" s="188"/>
      <c r="I20" s="46">
        <v>0</v>
      </c>
      <c r="J20" s="46"/>
      <c r="K20" s="46">
        <v>0</v>
      </c>
      <c r="L20" s="46"/>
      <c r="M20" s="46">
        <f t="shared" si="0"/>
        <v>0</v>
      </c>
      <c r="N20" s="46"/>
      <c r="O20" s="46">
        <v>72451080</v>
      </c>
      <c r="P20" s="46"/>
      <c r="Q20" s="46">
        <v>-1932029</v>
      </c>
      <c r="R20" s="46"/>
      <c r="S20" s="46">
        <f t="shared" si="1"/>
        <v>70519051</v>
      </c>
      <c r="U20" s="20"/>
    </row>
    <row r="21" spans="1:21" ht="21">
      <c r="A21" s="186" t="s">
        <v>87</v>
      </c>
      <c r="B21" s="168"/>
      <c r="C21" s="187" t="s">
        <v>401</v>
      </c>
      <c r="D21" s="188"/>
      <c r="E21" s="181">
        <v>11982911</v>
      </c>
      <c r="F21" s="188"/>
      <c r="G21" s="74">
        <v>300</v>
      </c>
      <c r="H21" s="188"/>
      <c r="I21" s="46">
        <v>0</v>
      </c>
      <c r="J21" s="46"/>
      <c r="K21" s="46">
        <v>0</v>
      </c>
      <c r="L21" s="46"/>
      <c r="M21" s="46">
        <f t="shared" si="0"/>
        <v>0</v>
      </c>
      <c r="N21" s="46"/>
      <c r="O21" s="46">
        <v>3594873300</v>
      </c>
      <c r="P21" s="46"/>
      <c r="Q21" s="46">
        <v>0</v>
      </c>
      <c r="R21" s="46"/>
      <c r="S21" s="46">
        <f t="shared" si="1"/>
        <v>3594873300</v>
      </c>
    </row>
    <row r="22" spans="1:21" ht="21">
      <c r="A22" s="186" t="s">
        <v>342</v>
      </c>
      <c r="B22" s="168"/>
      <c r="C22" s="187" t="s">
        <v>401</v>
      </c>
      <c r="D22" s="188">
        <v>221685</v>
      </c>
      <c r="E22" s="181">
        <v>4024896</v>
      </c>
      <c r="F22" s="188"/>
      <c r="G22" s="74">
        <v>630</v>
      </c>
      <c r="H22" s="188"/>
      <c r="I22" s="46">
        <v>0</v>
      </c>
      <c r="J22" s="46"/>
      <c r="K22" s="46">
        <v>0</v>
      </c>
      <c r="L22" s="46"/>
      <c r="M22" s="46">
        <f t="shared" si="0"/>
        <v>0</v>
      </c>
      <c r="N22" s="46"/>
      <c r="O22" s="46">
        <v>2535684480</v>
      </c>
      <c r="P22" s="46"/>
      <c r="Q22" s="46">
        <v>0</v>
      </c>
      <c r="R22" s="46"/>
      <c r="S22" s="46">
        <f t="shared" si="1"/>
        <v>2535684480</v>
      </c>
    </row>
    <row r="23" spans="1:21" ht="21">
      <c r="A23" s="186" t="s">
        <v>248</v>
      </c>
      <c r="B23" s="168"/>
      <c r="C23" s="187" t="s">
        <v>373</v>
      </c>
      <c r="D23" s="188"/>
      <c r="E23" s="181">
        <v>11520174</v>
      </c>
      <c r="F23" s="188"/>
      <c r="G23" s="74">
        <v>40</v>
      </c>
      <c r="H23" s="188"/>
      <c r="I23" s="46">
        <v>0</v>
      </c>
      <c r="J23" s="46"/>
      <c r="K23" s="46">
        <v>0</v>
      </c>
      <c r="L23" s="46"/>
      <c r="M23" s="46">
        <f t="shared" si="0"/>
        <v>0</v>
      </c>
      <c r="N23" s="46"/>
      <c r="O23" s="46">
        <v>460806960</v>
      </c>
      <c r="P23" s="46"/>
      <c r="Q23" s="46">
        <v>0</v>
      </c>
      <c r="R23" s="46"/>
      <c r="S23" s="46">
        <f t="shared" si="1"/>
        <v>460806960</v>
      </c>
    </row>
    <row r="24" spans="1:21" ht="21">
      <c r="A24" s="186" t="s">
        <v>109</v>
      </c>
      <c r="B24" s="168"/>
      <c r="C24" s="187" t="s">
        <v>394</v>
      </c>
      <c r="D24" s="188"/>
      <c r="E24" s="181">
        <v>14382789</v>
      </c>
      <c r="F24" s="188"/>
      <c r="G24" s="74">
        <v>19</v>
      </c>
      <c r="H24" s="188"/>
      <c r="I24" s="46">
        <v>0</v>
      </c>
      <c r="J24" s="46"/>
      <c r="K24" s="46">
        <v>0</v>
      </c>
      <c r="L24" s="46"/>
      <c r="M24" s="46">
        <f t="shared" si="0"/>
        <v>0</v>
      </c>
      <c r="N24" s="46"/>
      <c r="O24" s="46">
        <v>273272991</v>
      </c>
      <c r="P24" s="46"/>
      <c r="Q24" s="46">
        <v>0</v>
      </c>
      <c r="R24" s="46"/>
      <c r="S24" s="46">
        <f t="shared" si="1"/>
        <v>273272991</v>
      </c>
    </row>
    <row r="25" spans="1:21" ht="21">
      <c r="A25" s="186" t="s">
        <v>325</v>
      </c>
      <c r="B25" s="168"/>
      <c r="C25" s="187" t="s">
        <v>388</v>
      </c>
      <c r="D25" s="188">
        <v>727710</v>
      </c>
      <c r="E25" s="181">
        <v>10571471</v>
      </c>
      <c r="F25" s="188"/>
      <c r="G25" s="74">
        <v>82</v>
      </c>
      <c r="H25" s="188"/>
      <c r="I25" s="46">
        <v>0</v>
      </c>
      <c r="J25" s="46"/>
      <c r="K25" s="46">
        <v>0</v>
      </c>
      <c r="L25" s="46"/>
      <c r="M25" s="46">
        <f t="shared" si="0"/>
        <v>0</v>
      </c>
      <c r="N25" s="46"/>
      <c r="O25" s="46">
        <v>866860622</v>
      </c>
      <c r="P25" s="46"/>
      <c r="Q25" s="46">
        <v>0</v>
      </c>
      <c r="R25" s="46"/>
      <c r="S25" s="46">
        <f t="shared" si="1"/>
        <v>866860622</v>
      </c>
    </row>
    <row r="26" spans="1:21" ht="21">
      <c r="A26" s="186" t="s">
        <v>174</v>
      </c>
      <c r="B26" s="168"/>
      <c r="C26" s="187" t="s">
        <v>399</v>
      </c>
      <c r="D26" s="188"/>
      <c r="E26" s="181">
        <v>33724726</v>
      </c>
      <c r="F26" s="188"/>
      <c r="G26" s="74">
        <v>300</v>
      </c>
      <c r="H26" s="188"/>
      <c r="I26" s="46">
        <v>0</v>
      </c>
      <c r="J26" s="46"/>
      <c r="K26" s="46">
        <v>0</v>
      </c>
      <c r="L26" s="46"/>
      <c r="M26" s="46">
        <f t="shared" si="0"/>
        <v>0</v>
      </c>
      <c r="N26" s="46"/>
      <c r="O26" s="46">
        <v>10117417800</v>
      </c>
      <c r="P26" s="46"/>
      <c r="Q26" s="46">
        <v>0</v>
      </c>
      <c r="R26" s="46"/>
      <c r="S26" s="46">
        <f t="shared" si="1"/>
        <v>10117417800</v>
      </c>
    </row>
    <row r="27" spans="1:21" ht="21">
      <c r="A27" s="186" t="s">
        <v>265</v>
      </c>
      <c r="B27" s="168"/>
      <c r="C27" s="187" t="s">
        <v>385</v>
      </c>
      <c r="D27" s="188"/>
      <c r="E27" s="181">
        <v>15699391</v>
      </c>
      <c r="F27" s="188"/>
      <c r="G27" s="74">
        <v>48</v>
      </c>
      <c r="H27" s="188"/>
      <c r="I27" s="46">
        <v>0</v>
      </c>
      <c r="J27" s="46"/>
      <c r="K27" s="46">
        <v>0</v>
      </c>
      <c r="L27" s="46"/>
      <c r="M27" s="46">
        <f t="shared" si="0"/>
        <v>0</v>
      </c>
      <c r="N27" s="46"/>
      <c r="O27" s="46">
        <v>753572084</v>
      </c>
      <c r="P27" s="46"/>
      <c r="Q27" s="46">
        <v>0</v>
      </c>
      <c r="R27" s="46"/>
      <c r="S27" s="46">
        <f t="shared" si="1"/>
        <v>753572084</v>
      </c>
    </row>
    <row r="28" spans="1:21" ht="21">
      <c r="A28" s="186" t="s">
        <v>285</v>
      </c>
      <c r="B28" s="168"/>
      <c r="C28" s="187" t="s">
        <v>393</v>
      </c>
      <c r="D28" s="188"/>
      <c r="E28" s="181">
        <v>10744950</v>
      </c>
      <c r="F28" s="188"/>
      <c r="G28" s="74">
        <v>66</v>
      </c>
      <c r="H28" s="188"/>
      <c r="I28" s="46">
        <v>0</v>
      </c>
      <c r="J28" s="46"/>
      <c r="K28" s="46">
        <v>0</v>
      </c>
      <c r="L28" s="46"/>
      <c r="M28" s="46">
        <f t="shared" si="0"/>
        <v>0</v>
      </c>
      <c r="N28" s="46"/>
      <c r="O28" s="46">
        <v>709166700</v>
      </c>
      <c r="P28" s="46"/>
      <c r="Q28" s="46">
        <v>0</v>
      </c>
      <c r="R28" s="46"/>
      <c r="S28" s="46">
        <f t="shared" si="1"/>
        <v>709166700</v>
      </c>
    </row>
    <row r="29" spans="1:21" ht="21">
      <c r="A29" s="186" t="s">
        <v>215</v>
      </c>
      <c r="B29" s="168"/>
      <c r="C29" s="187" t="s">
        <v>391</v>
      </c>
      <c r="D29" s="188"/>
      <c r="E29" s="181">
        <v>1529069</v>
      </c>
      <c r="F29" s="188"/>
      <c r="G29" s="74">
        <v>30</v>
      </c>
      <c r="H29" s="188"/>
      <c r="I29" s="46">
        <v>0</v>
      </c>
      <c r="J29" s="46"/>
      <c r="K29" s="46">
        <v>0</v>
      </c>
      <c r="L29" s="46"/>
      <c r="M29" s="46">
        <f t="shared" si="0"/>
        <v>0</v>
      </c>
      <c r="N29" s="46"/>
      <c r="O29" s="46">
        <v>45872070</v>
      </c>
      <c r="P29" s="46"/>
      <c r="Q29" s="46">
        <v>0</v>
      </c>
      <c r="R29" s="46"/>
      <c r="S29" s="46">
        <f t="shared" si="1"/>
        <v>45872070</v>
      </c>
    </row>
    <row r="30" spans="1:21" ht="21">
      <c r="A30" s="186" t="s">
        <v>182</v>
      </c>
      <c r="B30" s="168"/>
      <c r="C30" s="187" t="s">
        <v>530</v>
      </c>
      <c r="D30" s="188"/>
      <c r="E30" s="181">
        <v>2135175</v>
      </c>
      <c r="F30" s="188"/>
      <c r="G30" s="74">
        <v>343</v>
      </c>
      <c r="H30" s="188"/>
      <c r="I30" s="46">
        <v>732365025</v>
      </c>
      <c r="J30" s="46"/>
      <c r="K30" s="46">
        <v>-46506823</v>
      </c>
      <c r="L30" s="46"/>
      <c r="M30" s="46">
        <f t="shared" si="0"/>
        <v>685858202</v>
      </c>
      <c r="N30" s="46"/>
      <c r="O30" s="46">
        <v>732365025</v>
      </c>
      <c r="P30" s="46"/>
      <c r="Q30" s="46">
        <v>-46506823</v>
      </c>
      <c r="R30" s="46"/>
      <c r="S30" s="46">
        <f t="shared" si="1"/>
        <v>685858202</v>
      </c>
      <c r="U30" s="20"/>
    </row>
    <row r="31" spans="1:21" ht="21">
      <c r="A31" s="186" t="s">
        <v>329</v>
      </c>
      <c r="B31" s="168"/>
      <c r="C31" s="187" t="s">
        <v>373</v>
      </c>
      <c r="D31" s="188"/>
      <c r="E31" s="181">
        <v>5942853</v>
      </c>
      <c r="F31" s="188"/>
      <c r="G31" s="74">
        <v>480</v>
      </c>
      <c r="H31" s="188"/>
      <c r="I31" s="46">
        <v>0</v>
      </c>
      <c r="J31" s="46"/>
      <c r="K31" s="46">
        <v>0</v>
      </c>
      <c r="L31" s="46"/>
      <c r="M31" s="46">
        <f t="shared" si="0"/>
        <v>0</v>
      </c>
      <c r="N31" s="46"/>
      <c r="O31" s="46">
        <v>2852569440</v>
      </c>
      <c r="P31" s="46"/>
      <c r="Q31" s="46">
        <v>0</v>
      </c>
      <c r="R31" s="46"/>
      <c r="S31" s="46">
        <f t="shared" si="1"/>
        <v>2852569440</v>
      </c>
    </row>
    <row r="32" spans="1:21" ht="21">
      <c r="A32" s="186" t="s">
        <v>286</v>
      </c>
      <c r="B32" s="168"/>
      <c r="C32" s="187" t="s">
        <v>399</v>
      </c>
      <c r="D32" s="188"/>
      <c r="E32" s="181">
        <v>223648</v>
      </c>
      <c r="F32" s="188"/>
      <c r="G32" s="74">
        <v>1500</v>
      </c>
      <c r="H32" s="188"/>
      <c r="I32" s="46">
        <v>0</v>
      </c>
      <c r="J32" s="46"/>
      <c r="K32" s="46">
        <v>0</v>
      </c>
      <c r="L32" s="46"/>
      <c r="M32" s="46">
        <f t="shared" si="0"/>
        <v>0</v>
      </c>
      <c r="N32" s="46"/>
      <c r="O32" s="46">
        <v>335472000</v>
      </c>
      <c r="P32" s="46"/>
      <c r="Q32" s="46">
        <v>0</v>
      </c>
      <c r="R32" s="46"/>
      <c r="S32" s="46">
        <f t="shared" si="1"/>
        <v>335472000</v>
      </c>
    </row>
    <row r="33" spans="1:21" ht="21">
      <c r="A33" s="186" t="s">
        <v>216</v>
      </c>
      <c r="B33" s="168"/>
      <c r="C33" s="187" t="s">
        <v>390</v>
      </c>
      <c r="D33" s="188"/>
      <c r="E33" s="181">
        <v>6101042</v>
      </c>
      <c r="F33" s="188"/>
      <c r="G33" s="74">
        <v>50</v>
      </c>
      <c r="H33" s="188"/>
      <c r="I33" s="46">
        <v>0</v>
      </c>
      <c r="J33" s="46"/>
      <c r="K33" s="46">
        <v>0</v>
      </c>
      <c r="L33" s="46"/>
      <c r="M33" s="46">
        <f t="shared" si="0"/>
        <v>0</v>
      </c>
      <c r="N33" s="46"/>
      <c r="O33" s="46">
        <v>305052100</v>
      </c>
      <c r="P33" s="46"/>
      <c r="Q33" s="46">
        <v>0</v>
      </c>
      <c r="R33" s="46"/>
      <c r="S33" s="46">
        <f t="shared" si="1"/>
        <v>305052100</v>
      </c>
    </row>
    <row r="34" spans="1:21" ht="21">
      <c r="A34" s="186" t="s">
        <v>217</v>
      </c>
      <c r="B34" s="168"/>
      <c r="C34" s="187" t="s">
        <v>390</v>
      </c>
      <c r="D34" s="188"/>
      <c r="E34" s="181">
        <v>4398645</v>
      </c>
      <c r="F34" s="188"/>
      <c r="G34" s="74">
        <v>110</v>
      </c>
      <c r="H34" s="188"/>
      <c r="I34" s="46">
        <v>0</v>
      </c>
      <c r="J34" s="46"/>
      <c r="K34" s="46">
        <v>0</v>
      </c>
      <c r="L34" s="46"/>
      <c r="M34" s="46">
        <f t="shared" si="0"/>
        <v>0</v>
      </c>
      <c r="N34" s="46"/>
      <c r="O34" s="46">
        <v>483850950</v>
      </c>
      <c r="P34" s="46"/>
      <c r="Q34" s="46">
        <v>0</v>
      </c>
      <c r="R34" s="46"/>
      <c r="S34" s="46">
        <f t="shared" si="1"/>
        <v>483850950</v>
      </c>
    </row>
    <row r="35" spans="1:21" ht="21">
      <c r="A35" s="186" t="s">
        <v>217</v>
      </c>
      <c r="B35" s="168"/>
      <c r="C35" s="187" t="s">
        <v>480</v>
      </c>
      <c r="D35" s="188"/>
      <c r="E35" s="181">
        <v>0</v>
      </c>
      <c r="F35" s="188"/>
      <c r="G35" s="74">
        <v>350</v>
      </c>
      <c r="H35" s="188"/>
      <c r="I35" s="46">
        <v>0</v>
      </c>
      <c r="J35" s="46"/>
      <c r="K35" s="46">
        <v>0</v>
      </c>
      <c r="L35" s="46"/>
      <c r="M35" s="46">
        <f t="shared" si="0"/>
        <v>0</v>
      </c>
      <c r="N35" s="46"/>
      <c r="O35" s="46">
        <v>2110</v>
      </c>
      <c r="P35" s="46"/>
      <c r="Q35" s="46">
        <v>0</v>
      </c>
      <c r="R35" s="46"/>
      <c r="S35" s="46">
        <f t="shared" si="1"/>
        <v>2110</v>
      </c>
    </row>
    <row r="36" spans="1:21" ht="21">
      <c r="A36" s="186" t="s">
        <v>258</v>
      </c>
      <c r="B36" s="168"/>
      <c r="C36" s="187" t="s">
        <v>511</v>
      </c>
      <c r="D36" s="188"/>
      <c r="E36" s="181">
        <v>24049386</v>
      </c>
      <c r="F36" s="188"/>
      <c r="G36" s="74">
        <v>200</v>
      </c>
      <c r="H36" s="188"/>
      <c r="I36" s="46">
        <v>0</v>
      </c>
      <c r="J36" s="46"/>
      <c r="K36" s="46">
        <v>0</v>
      </c>
      <c r="L36" s="46"/>
      <c r="M36" s="46">
        <f t="shared" si="0"/>
        <v>0</v>
      </c>
      <c r="N36" s="46"/>
      <c r="O36" s="46">
        <v>4809877200</v>
      </c>
      <c r="P36" s="46"/>
      <c r="Q36" s="46">
        <v>-45684044</v>
      </c>
      <c r="R36" s="46"/>
      <c r="S36" s="46">
        <f t="shared" si="1"/>
        <v>4764193156</v>
      </c>
      <c r="U36" s="20"/>
    </row>
    <row r="37" spans="1:21" ht="21">
      <c r="A37" s="186" t="s">
        <v>124</v>
      </c>
      <c r="B37" s="168"/>
      <c r="C37" s="187" t="s">
        <v>395</v>
      </c>
      <c r="D37" s="188">
        <v>4047359</v>
      </c>
      <c r="E37" s="181">
        <v>18382789</v>
      </c>
      <c r="F37" s="188"/>
      <c r="G37" s="74">
        <v>90</v>
      </c>
      <c r="H37" s="188"/>
      <c r="I37" s="46">
        <v>0</v>
      </c>
      <c r="J37" s="46"/>
      <c r="K37" s="46">
        <v>0</v>
      </c>
      <c r="L37" s="46"/>
      <c r="M37" s="46">
        <f t="shared" si="0"/>
        <v>0</v>
      </c>
      <c r="N37" s="46"/>
      <c r="O37" s="46">
        <v>1654451639</v>
      </c>
      <c r="P37" s="46"/>
      <c r="Q37" s="46">
        <v>0</v>
      </c>
      <c r="R37" s="46"/>
      <c r="S37" s="46">
        <f t="shared" si="1"/>
        <v>1654451639</v>
      </c>
    </row>
    <row r="38" spans="1:21" ht="21">
      <c r="A38" s="186" t="s">
        <v>81</v>
      </c>
      <c r="B38" s="168"/>
      <c r="C38" s="187" t="s">
        <v>373</v>
      </c>
      <c r="D38" s="188"/>
      <c r="E38" s="181">
        <v>24674797</v>
      </c>
      <c r="F38" s="188"/>
      <c r="G38" s="74">
        <v>40</v>
      </c>
      <c r="H38" s="188"/>
      <c r="I38" s="46">
        <v>0</v>
      </c>
      <c r="J38" s="46"/>
      <c r="K38" s="46">
        <v>0</v>
      </c>
      <c r="L38" s="46"/>
      <c r="M38" s="46">
        <f t="shared" si="0"/>
        <v>0</v>
      </c>
      <c r="N38" s="46"/>
      <c r="O38" s="46">
        <v>986991880</v>
      </c>
      <c r="P38" s="46"/>
      <c r="Q38" s="46">
        <v>0</v>
      </c>
      <c r="R38" s="46"/>
      <c r="S38" s="46">
        <f t="shared" si="1"/>
        <v>986991880</v>
      </c>
    </row>
    <row r="39" spans="1:21" ht="21">
      <c r="A39" s="186" t="s">
        <v>425</v>
      </c>
      <c r="B39" s="168"/>
      <c r="C39" s="187" t="s">
        <v>509</v>
      </c>
      <c r="D39" s="188"/>
      <c r="E39" s="181">
        <v>14873007</v>
      </c>
      <c r="F39" s="188"/>
      <c r="G39" s="74">
        <v>30</v>
      </c>
      <c r="H39" s="188"/>
      <c r="I39" s="46">
        <v>0</v>
      </c>
      <c r="J39" s="46"/>
      <c r="K39" s="46">
        <v>0</v>
      </c>
      <c r="L39" s="46"/>
      <c r="M39" s="46">
        <f t="shared" si="0"/>
        <v>0</v>
      </c>
      <c r="N39" s="46"/>
      <c r="O39" s="46">
        <v>446190210</v>
      </c>
      <c r="P39" s="46"/>
      <c r="Q39" s="46">
        <v>-22353055</v>
      </c>
      <c r="R39" s="46"/>
      <c r="S39" s="46">
        <f t="shared" si="1"/>
        <v>423837155</v>
      </c>
      <c r="U39" s="20"/>
    </row>
    <row r="40" spans="1:21" ht="21">
      <c r="A40" s="186" t="s">
        <v>203</v>
      </c>
      <c r="B40" s="168"/>
      <c r="C40" s="187" t="s">
        <v>389</v>
      </c>
      <c r="D40" s="188">
        <v>1045247</v>
      </c>
      <c r="E40" s="181">
        <v>10206403</v>
      </c>
      <c r="F40" s="188"/>
      <c r="G40" s="74">
        <v>400</v>
      </c>
      <c r="H40" s="188"/>
      <c r="I40" s="46">
        <v>0</v>
      </c>
      <c r="J40" s="46"/>
      <c r="K40" s="46">
        <v>0</v>
      </c>
      <c r="L40" s="46"/>
      <c r="M40" s="46">
        <f t="shared" si="0"/>
        <v>0</v>
      </c>
      <c r="N40" s="46"/>
      <c r="O40" s="46">
        <v>4082561200</v>
      </c>
      <c r="P40" s="46"/>
      <c r="Q40" s="46">
        <v>0</v>
      </c>
      <c r="R40" s="46"/>
      <c r="S40" s="46">
        <f t="shared" si="1"/>
        <v>4082561200</v>
      </c>
    </row>
    <row r="41" spans="1:21" ht="21">
      <c r="A41" s="186" t="s">
        <v>94</v>
      </c>
      <c r="B41" s="168"/>
      <c r="C41" s="187" t="s">
        <v>388</v>
      </c>
      <c r="D41" s="188">
        <v>922577</v>
      </c>
      <c r="E41" s="181">
        <v>779474</v>
      </c>
      <c r="F41" s="188"/>
      <c r="G41" s="74">
        <v>5550</v>
      </c>
      <c r="H41" s="188"/>
      <c r="I41" s="46">
        <v>0</v>
      </c>
      <c r="J41" s="46"/>
      <c r="K41" s="46">
        <v>0</v>
      </c>
      <c r="L41" s="46"/>
      <c r="M41" s="46">
        <f t="shared" ref="M41:M72" si="2">I41+K41</f>
        <v>0</v>
      </c>
      <c r="N41" s="46"/>
      <c r="O41" s="46">
        <v>4326080700</v>
      </c>
      <c r="P41" s="46"/>
      <c r="Q41" s="46">
        <v>-259063429</v>
      </c>
      <c r="R41" s="46"/>
      <c r="S41" s="46">
        <f t="shared" ref="S41:S72" si="3">O41+Q41</f>
        <v>4067017271</v>
      </c>
    </row>
    <row r="42" spans="1:21" ht="21">
      <c r="A42" s="186" t="s">
        <v>235</v>
      </c>
      <c r="B42" s="168"/>
      <c r="C42" s="187" t="s">
        <v>399</v>
      </c>
      <c r="D42" s="188"/>
      <c r="E42" s="181">
        <v>19079319</v>
      </c>
      <c r="F42" s="188"/>
      <c r="G42" s="74">
        <v>1680</v>
      </c>
      <c r="H42" s="188"/>
      <c r="I42" s="46">
        <v>0</v>
      </c>
      <c r="J42" s="46"/>
      <c r="K42" s="46">
        <v>0</v>
      </c>
      <c r="L42" s="46"/>
      <c r="M42" s="46">
        <f t="shared" si="2"/>
        <v>0</v>
      </c>
      <c r="N42" s="46"/>
      <c r="O42" s="46">
        <v>32053255920</v>
      </c>
      <c r="P42" s="46"/>
      <c r="Q42" s="46">
        <v>0</v>
      </c>
      <c r="R42" s="46"/>
      <c r="S42" s="46">
        <f t="shared" si="3"/>
        <v>32053255920</v>
      </c>
    </row>
    <row r="43" spans="1:21" ht="21">
      <c r="A43" s="186" t="s">
        <v>349</v>
      </c>
      <c r="B43" s="168"/>
      <c r="C43" s="187" t="s">
        <v>387</v>
      </c>
      <c r="D43" s="188">
        <v>6436755</v>
      </c>
      <c r="E43" s="181">
        <v>11812575</v>
      </c>
      <c r="F43" s="188"/>
      <c r="G43" s="74">
        <v>265</v>
      </c>
      <c r="H43" s="188"/>
      <c r="I43" s="46">
        <v>0</v>
      </c>
      <c r="J43" s="46"/>
      <c r="K43" s="46">
        <v>0</v>
      </c>
      <c r="L43" s="46"/>
      <c r="M43" s="46">
        <f t="shared" si="2"/>
        <v>0</v>
      </c>
      <c r="N43" s="46"/>
      <c r="O43" s="46">
        <v>3130332375</v>
      </c>
      <c r="P43" s="46"/>
      <c r="Q43" s="46">
        <v>0</v>
      </c>
      <c r="R43" s="46"/>
      <c r="S43" s="46">
        <f t="shared" si="3"/>
        <v>3130332375</v>
      </c>
    </row>
    <row r="44" spans="1:21" ht="21">
      <c r="A44" s="186" t="s">
        <v>153</v>
      </c>
      <c r="B44" s="168"/>
      <c r="C44" s="187" t="s">
        <v>386</v>
      </c>
      <c r="D44" s="188">
        <v>870763</v>
      </c>
      <c r="E44" s="181">
        <v>701083</v>
      </c>
      <c r="F44" s="188"/>
      <c r="G44" s="74">
        <v>4660</v>
      </c>
      <c r="H44" s="188"/>
      <c r="I44" s="46">
        <v>0</v>
      </c>
      <c r="J44" s="46"/>
      <c r="K44" s="46">
        <v>0</v>
      </c>
      <c r="L44" s="46"/>
      <c r="M44" s="46">
        <f t="shared" si="2"/>
        <v>0</v>
      </c>
      <c r="N44" s="46"/>
      <c r="O44" s="46">
        <v>3267046780</v>
      </c>
      <c r="P44" s="46"/>
      <c r="Q44" s="46">
        <v>0</v>
      </c>
      <c r="R44" s="46"/>
      <c r="S44" s="46">
        <f t="shared" si="3"/>
        <v>3267046780</v>
      </c>
    </row>
    <row r="45" spans="1:21" ht="21">
      <c r="A45" s="186" t="s">
        <v>249</v>
      </c>
      <c r="B45" s="168"/>
      <c r="C45" s="187" t="s">
        <v>400</v>
      </c>
      <c r="D45" s="188"/>
      <c r="E45" s="181">
        <v>1134986</v>
      </c>
      <c r="F45" s="188"/>
      <c r="G45" s="74">
        <v>1330</v>
      </c>
      <c r="H45" s="188"/>
      <c r="I45" s="46">
        <v>0</v>
      </c>
      <c r="J45" s="46"/>
      <c r="K45" s="46">
        <v>0</v>
      </c>
      <c r="L45" s="46"/>
      <c r="M45" s="46">
        <f t="shared" si="2"/>
        <v>0</v>
      </c>
      <c r="N45" s="46"/>
      <c r="O45" s="46">
        <v>1509531380</v>
      </c>
      <c r="P45" s="46"/>
      <c r="Q45" s="46">
        <v>0</v>
      </c>
      <c r="R45" s="46"/>
      <c r="S45" s="46">
        <f t="shared" si="3"/>
        <v>1509531380</v>
      </c>
    </row>
    <row r="46" spans="1:21" ht="21">
      <c r="A46" s="186" t="s">
        <v>232</v>
      </c>
      <c r="B46" s="168"/>
      <c r="C46" s="187" t="s">
        <v>396</v>
      </c>
      <c r="D46" s="188">
        <v>7379981</v>
      </c>
      <c r="E46" s="181">
        <v>7554680</v>
      </c>
      <c r="F46" s="188"/>
      <c r="G46" s="74">
        <v>10</v>
      </c>
      <c r="H46" s="188"/>
      <c r="I46" s="46">
        <v>0</v>
      </c>
      <c r="J46" s="46"/>
      <c r="K46" s="46">
        <v>0</v>
      </c>
      <c r="L46" s="46"/>
      <c r="M46" s="46">
        <f t="shared" si="2"/>
        <v>0</v>
      </c>
      <c r="N46" s="46"/>
      <c r="O46" s="46">
        <v>75546800</v>
      </c>
      <c r="P46" s="46"/>
      <c r="Q46" s="46">
        <v>0</v>
      </c>
      <c r="R46" s="46"/>
      <c r="S46" s="46">
        <f t="shared" si="3"/>
        <v>75546800</v>
      </c>
    </row>
    <row r="47" spans="1:21" ht="21">
      <c r="A47" s="186" t="s">
        <v>151</v>
      </c>
      <c r="B47" s="168"/>
      <c r="C47" s="187" t="s">
        <v>385</v>
      </c>
      <c r="D47" s="188">
        <v>521923</v>
      </c>
      <c r="E47" s="181">
        <v>6673218</v>
      </c>
      <c r="F47" s="188"/>
      <c r="G47" s="74">
        <v>700</v>
      </c>
      <c r="H47" s="188"/>
      <c r="I47" s="46">
        <v>0</v>
      </c>
      <c r="J47" s="46"/>
      <c r="K47" s="46">
        <v>0</v>
      </c>
      <c r="L47" s="46"/>
      <c r="M47" s="46">
        <f t="shared" si="2"/>
        <v>0</v>
      </c>
      <c r="N47" s="46"/>
      <c r="O47" s="46">
        <v>4671252600</v>
      </c>
      <c r="P47" s="46"/>
      <c r="Q47" s="46">
        <v>0</v>
      </c>
      <c r="R47" s="46"/>
      <c r="S47" s="46">
        <f t="shared" si="3"/>
        <v>4671252600</v>
      </c>
    </row>
    <row r="48" spans="1:21" ht="21">
      <c r="A48" s="186" t="s">
        <v>266</v>
      </c>
      <c r="B48" s="168"/>
      <c r="C48" s="187" t="s">
        <v>532</v>
      </c>
      <c r="D48" s="188"/>
      <c r="E48" s="181">
        <v>10655271</v>
      </c>
      <c r="F48" s="188"/>
      <c r="G48" s="74">
        <v>1350</v>
      </c>
      <c r="H48" s="188"/>
      <c r="I48" s="46">
        <v>14384615850</v>
      </c>
      <c r="J48" s="46"/>
      <c r="K48" s="46">
        <v>-126951803</v>
      </c>
      <c r="L48" s="46"/>
      <c r="M48" s="46">
        <f t="shared" si="2"/>
        <v>14257664047</v>
      </c>
      <c r="N48" s="46"/>
      <c r="O48" s="46">
        <v>14384615850</v>
      </c>
      <c r="P48" s="46"/>
      <c r="Q48" s="46">
        <v>-126951803</v>
      </c>
      <c r="R48" s="46"/>
      <c r="S48" s="46">
        <f t="shared" si="3"/>
        <v>14257664047</v>
      </c>
      <c r="U48" s="20"/>
    </row>
    <row r="49" spans="1:21" ht="21">
      <c r="A49" s="186" t="s">
        <v>266</v>
      </c>
      <c r="B49" s="168"/>
      <c r="C49" s="187" t="s">
        <v>388</v>
      </c>
      <c r="D49" s="188"/>
      <c r="E49" s="181">
        <v>4272788</v>
      </c>
      <c r="F49" s="188"/>
      <c r="G49" s="74">
        <v>1420</v>
      </c>
      <c r="H49" s="188"/>
      <c r="I49" s="46">
        <v>0</v>
      </c>
      <c r="J49" s="46"/>
      <c r="K49" s="46">
        <v>0</v>
      </c>
      <c r="L49" s="46"/>
      <c r="M49" s="46">
        <f t="shared" si="2"/>
        <v>0</v>
      </c>
      <c r="N49" s="46"/>
      <c r="O49" s="46">
        <v>6067358960</v>
      </c>
      <c r="P49" s="46"/>
      <c r="Q49" s="46">
        <v>0</v>
      </c>
      <c r="R49" s="46"/>
      <c r="S49" s="46">
        <f t="shared" si="3"/>
        <v>6067358960</v>
      </c>
    </row>
    <row r="50" spans="1:21" ht="21">
      <c r="A50" s="186" t="s">
        <v>422</v>
      </c>
      <c r="B50" s="168"/>
      <c r="C50" s="187" t="s">
        <v>531</v>
      </c>
      <c r="D50" s="188"/>
      <c r="E50" s="181">
        <v>16942901</v>
      </c>
      <c r="F50" s="188"/>
      <c r="G50" s="74">
        <v>525</v>
      </c>
      <c r="H50" s="188"/>
      <c r="I50" s="46">
        <v>8895023025</v>
      </c>
      <c r="J50" s="46"/>
      <c r="K50" s="46">
        <v>-505660224</v>
      </c>
      <c r="L50" s="46"/>
      <c r="M50" s="46">
        <f t="shared" si="2"/>
        <v>8389362801</v>
      </c>
      <c r="N50" s="46"/>
      <c r="O50" s="46">
        <v>8895023025</v>
      </c>
      <c r="P50" s="46"/>
      <c r="Q50" s="46">
        <v>-505660224</v>
      </c>
      <c r="R50" s="46"/>
      <c r="S50" s="46">
        <f t="shared" si="3"/>
        <v>8389362801</v>
      </c>
      <c r="U50" s="20"/>
    </row>
    <row r="51" spans="1:21" ht="21">
      <c r="A51" s="186" t="s">
        <v>171</v>
      </c>
      <c r="B51" s="168"/>
      <c r="C51" s="187" t="s">
        <v>437</v>
      </c>
      <c r="D51" s="188"/>
      <c r="E51" s="181">
        <v>11253320</v>
      </c>
      <c r="F51" s="188"/>
      <c r="G51" s="74">
        <v>300</v>
      </c>
      <c r="H51" s="188"/>
      <c r="I51" s="46">
        <v>0</v>
      </c>
      <c r="J51" s="46"/>
      <c r="K51" s="46">
        <v>0</v>
      </c>
      <c r="L51" s="46"/>
      <c r="M51" s="46">
        <f t="shared" si="2"/>
        <v>0</v>
      </c>
      <c r="N51" s="46"/>
      <c r="O51" s="46">
        <v>3375996000</v>
      </c>
      <c r="P51" s="46"/>
      <c r="Q51" s="46">
        <v>0</v>
      </c>
      <c r="R51" s="46"/>
      <c r="S51" s="46">
        <f t="shared" si="3"/>
        <v>3375996000</v>
      </c>
    </row>
    <row r="52" spans="1:21" ht="21">
      <c r="A52" s="186" t="s">
        <v>494</v>
      </c>
      <c r="B52" s="168"/>
      <c r="C52" s="187" t="s">
        <v>509</v>
      </c>
      <c r="D52" s="188"/>
      <c r="E52" s="181">
        <v>19271456</v>
      </c>
      <c r="F52" s="188"/>
      <c r="G52" s="74">
        <v>320</v>
      </c>
      <c r="H52" s="188"/>
      <c r="I52" s="46">
        <v>0</v>
      </c>
      <c r="J52" s="46"/>
      <c r="K52" s="46">
        <v>0</v>
      </c>
      <c r="L52" s="46"/>
      <c r="M52" s="46">
        <f t="shared" si="2"/>
        <v>0</v>
      </c>
      <c r="N52" s="46"/>
      <c r="O52" s="46">
        <v>6166865920</v>
      </c>
      <c r="P52" s="46"/>
      <c r="Q52" s="46">
        <v>-339277413</v>
      </c>
      <c r="R52" s="46"/>
      <c r="S52" s="46">
        <f t="shared" si="3"/>
        <v>5827588507</v>
      </c>
      <c r="U52" s="20"/>
    </row>
    <row r="53" spans="1:21" ht="21">
      <c r="A53" s="186" t="s">
        <v>129</v>
      </c>
      <c r="B53" s="168"/>
      <c r="C53" s="187" t="s">
        <v>390</v>
      </c>
      <c r="D53" s="188"/>
      <c r="E53" s="181">
        <v>6222812</v>
      </c>
      <c r="F53" s="188"/>
      <c r="G53" s="74">
        <v>630</v>
      </c>
      <c r="H53" s="188"/>
      <c r="I53" s="46">
        <v>0</v>
      </c>
      <c r="J53" s="46"/>
      <c r="K53" s="46">
        <v>0</v>
      </c>
      <c r="L53" s="46"/>
      <c r="M53" s="46">
        <f t="shared" si="2"/>
        <v>0</v>
      </c>
      <c r="N53" s="46"/>
      <c r="O53" s="46">
        <v>3920371560</v>
      </c>
      <c r="P53" s="46"/>
      <c r="Q53" s="46">
        <v>0</v>
      </c>
      <c r="R53" s="46"/>
      <c r="S53" s="46">
        <f t="shared" si="3"/>
        <v>3920371560</v>
      </c>
    </row>
    <row r="54" spans="1:21" ht="21">
      <c r="A54" s="186" t="s">
        <v>82</v>
      </c>
      <c r="B54" s="168"/>
      <c r="C54" s="187" t="s">
        <v>391</v>
      </c>
      <c r="D54" s="188"/>
      <c r="E54" s="181">
        <v>9597207</v>
      </c>
      <c r="F54" s="188"/>
      <c r="G54" s="74">
        <v>500</v>
      </c>
      <c r="H54" s="188"/>
      <c r="I54" s="46">
        <v>0</v>
      </c>
      <c r="J54" s="46"/>
      <c r="K54" s="46">
        <v>0</v>
      </c>
      <c r="L54" s="46"/>
      <c r="M54" s="46">
        <f t="shared" si="2"/>
        <v>0</v>
      </c>
      <c r="N54" s="46"/>
      <c r="O54" s="46">
        <v>4798603500</v>
      </c>
      <c r="P54" s="46"/>
      <c r="Q54" s="46">
        <v>0</v>
      </c>
      <c r="R54" s="46"/>
      <c r="S54" s="46">
        <f t="shared" si="3"/>
        <v>4798603500</v>
      </c>
    </row>
    <row r="55" spans="1:21" ht="21">
      <c r="A55" s="186" t="s">
        <v>338</v>
      </c>
      <c r="B55" s="168"/>
      <c r="C55" s="187" t="s">
        <v>436</v>
      </c>
      <c r="D55" s="188"/>
      <c r="E55" s="181">
        <v>13232164</v>
      </c>
      <c r="F55" s="188"/>
      <c r="G55" s="74">
        <v>100</v>
      </c>
      <c r="H55" s="188"/>
      <c r="I55" s="46">
        <v>0</v>
      </c>
      <c r="J55" s="46"/>
      <c r="K55" s="46">
        <v>0</v>
      </c>
      <c r="L55" s="46"/>
      <c r="M55" s="46">
        <f t="shared" si="2"/>
        <v>0</v>
      </c>
      <c r="N55" s="46"/>
      <c r="O55" s="46">
        <v>1323216400</v>
      </c>
      <c r="P55" s="46"/>
      <c r="Q55" s="46">
        <v>0</v>
      </c>
      <c r="R55" s="46"/>
      <c r="S55" s="46">
        <f t="shared" si="3"/>
        <v>1323216400</v>
      </c>
    </row>
    <row r="56" spans="1:21" ht="21">
      <c r="A56" s="186" t="s">
        <v>236</v>
      </c>
      <c r="B56" s="168"/>
      <c r="C56" s="187" t="s">
        <v>505</v>
      </c>
      <c r="D56" s="188"/>
      <c r="E56" s="181">
        <v>11619398</v>
      </c>
      <c r="F56" s="188"/>
      <c r="G56" s="74">
        <v>150</v>
      </c>
      <c r="H56" s="188"/>
      <c r="I56" s="46">
        <v>0</v>
      </c>
      <c r="J56" s="46"/>
      <c r="K56" s="46">
        <v>0</v>
      </c>
      <c r="L56" s="46"/>
      <c r="M56" s="46">
        <f t="shared" si="2"/>
        <v>0</v>
      </c>
      <c r="N56" s="46"/>
      <c r="O56" s="46">
        <v>1742909700</v>
      </c>
      <c r="P56" s="46"/>
      <c r="Q56" s="46">
        <v>-86237720</v>
      </c>
      <c r="R56" s="46"/>
      <c r="S56" s="46">
        <f t="shared" si="3"/>
        <v>1656671980</v>
      </c>
      <c r="U56" s="20"/>
    </row>
    <row r="57" spans="1:21" ht="21">
      <c r="A57" s="186" t="s">
        <v>176</v>
      </c>
      <c r="B57" s="168"/>
      <c r="C57" s="187" t="s">
        <v>407</v>
      </c>
      <c r="D57" s="188">
        <v>2821</v>
      </c>
      <c r="E57" s="181">
        <v>0</v>
      </c>
      <c r="F57" s="188"/>
      <c r="G57" s="74">
        <v>1250</v>
      </c>
      <c r="H57" s="188"/>
      <c r="I57" s="46">
        <v>0</v>
      </c>
      <c r="J57" s="46"/>
      <c r="K57" s="46">
        <v>0</v>
      </c>
      <c r="L57" s="46"/>
      <c r="M57" s="46">
        <f t="shared" si="2"/>
        <v>0</v>
      </c>
      <c r="N57" s="46"/>
      <c r="O57" s="46">
        <v>3901</v>
      </c>
      <c r="P57" s="46"/>
      <c r="Q57" s="46">
        <v>0</v>
      </c>
      <c r="R57" s="46"/>
      <c r="S57" s="46">
        <f t="shared" si="3"/>
        <v>3901</v>
      </c>
    </row>
    <row r="58" spans="1:21" ht="21">
      <c r="A58" s="186" t="s">
        <v>218</v>
      </c>
      <c r="B58" s="168"/>
      <c r="C58" s="187" t="s">
        <v>527</v>
      </c>
      <c r="D58" s="188"/>
      <c r="E58" s="181">
        <v>4857573</v>
      </c>
      <c r="F58" s="188"/>
      <c r="G58" s="74">
        <v>66</v>
      </c>
      <c r="H58" s="188"/>
      <c r="I58" s="46">
        <v>320599818</v>
      </c>
      <c r="J58" s="46"/>
      <c r="K58" s="46">
        <v>-17048758</v>
      </c>
      <c r="L58" s="46"/>
      <c r="M58" s="46">
        <f t="shared" si="2"/>
        <v>303551060</v>
      </c>
      <c r="N58" s="46"/>
      <c r="O58" s="46">
        <v>320599818</v>
      </c>
      <c r="P58" s="46"/>
      <c r="Q58" s="46">
        <v>-17048758</v>
      </c>
      <c r="R58" s="46"/>
      <c r="S58" s="46">
        <f t="shared" si="3"/>
        <v>303551060</v>
      </c>
      <c r="U58" s="20"/>
    </row>
    <row r="59" spans="1:21" ht="21">
      <c r="A59" s="186" t="s">
        <v>219</v>
      </c>
      <c r="B59" s="168"/>
      <c r="C59" s="187" t="s">
        <v>399</v>
      </c>
      <c r="D59" s="188">
        <v>1048281</v>
      </c>
      <c r="E59" s="181">
        <v>14183646</v>
      </c>
      <c r="F59" s="188"/>
      <c r="G59" s="74">
        <v>120</v>
      </c>
      <c r="H59" s="188"/>
      <c r="I59" s="46">
        <v>0</v>
      </c>
      <c r="J59" s="46"/>
      <c r="K59" s="46">
        <v>0</v>
      </c>
      <c r="L59" s="46"/>
      <c r="M59" s="46">
        <f t="shared" si="2"/>
        <v>0</v>
      </c>
      <c r="N59" s="46"/>
      <c r="O59" s="46">
        <v>1702037520</v>
      </c>
      <c r="P59" s="46"/>
      <c r="Q59" s="46">
        <v>0</v>
      </c>
      <c r="R59" s="46"/>
      <c r="S59" s="46">
        <f t="shared" si="3"/>
        <v>1702037520</v>
      </c>
    </row>
    <row r="60" spans="1:21" ht="21">
      <c r="A60" s="186" t="s">
        <v>292</v>
      </c>
      <c r="B60" s="168"/>
      <c r="C60" s="187" t="s">
        <v>386</v>
      </c>
      <c r="D60" s="188"/>
      <c r="E60" s="181">
        <v>1277982</v>
      </c>
      <c r="F60" s="188"/>
      <c r="G60" s="74">
        <v>150</v>
      </c>
      <c r="H60" s="188"/>
      <c r="I60" s="46">
        <v>0</v>
      </c>
      <c r="J60" s="46"/>
      <c r="K60" s="46">
        <v>0</v>
      </c>
      <c r="L60" s="46"/>
      <c r="M60" s="46">
        <f t="shared" si="2"/>
        <v>0</v>
      </c>
      <c r="N60" s="46"/>
      <c r="O60" s="46">
        <v>191697300</v>
      </c>
      <c r="P60" s="46"/>
      <c r="Q60" s="46">
        <v>0</v>
      </c>
      <c r="R60" s="46"/>
      <c r="S60" s="46">
        <f t="shared" si="3"/>
        <v>191697300</v>
      </c>
    </row>
    <row r="61" spans="1:21" ht="21">
      <c r="A61" s="186" t="s">
        <v>90</v>
      </c>
      <c r="B61" s="168"/>
      <c r="C61" s="187" t="s">
        <v>392</v>
      </c>
      <c r="D61" s="188"/>
      <c r="E61" s="181">
        <v>30815491</v>
      </c>
      <c r="F61" s="188"/>
      <c r="G61" s="74">
        <v>450</v>
      </c>
      <c r="H61" s="188"/>
      <c r="I61" s="46">
        <v>0</v>
      </c>
      <c r="J61" s="46"/>
      <c r="K61" s="46">
        <v>0</v>
      </c>
      <c r="L61" s="46"/>
      <c r="M61" s="46">
        <f t="shared" si="2"/>
        <v>0</v>
      </c>
      <c r="N61" s="46"/>
      <c r="O61" s="46">
        <v>13866970950</v>
      </c>
      <c r="P61" s="46"/>
      <c r="Q61" s="46">
        <v>0</v>
      </c>
      <c r="R61" s="46"/>
      <c r="S61" s="46">
        <f t="shared" si="3"/>
        <v>13866970950</v>
      </c>
    </row>
    <row r="62" spans="1:21" ht="21">
      <c r="A62" s="186" t="s">
        <v>293</v>
      </c>
      <c r="B62" s="168"/>
      <c r="C62" s="187" t="s">
        <v>401</v>
      </c>
      <c r="D62" s="188"/>
      <c r="E62" s="181">
        <v>773404</v>
      </c>
      <c r="F62" s="188"/>
      <c r="G62" s="74">
        <v>74</v>
      </c>
      <c r="H62" s="188"/>
      <c r="I62" s="46">
        <v>0</v>
      </c>
      <c r="J62" s="46"/>
      <c r="K62" s="46">
        <v>0</v>
      </c>
      <c r="L62" s="46"/>
      <c r="M62" s="46">
        <f t="shared" si="2"/>
        <v>0</v>
      </c>
      <c r="N62" s="46"/>
      <c r="O62" s="46">
        <v>57231896</v>
      </c>
      <c r="P62" s="46"/>
      <c r="Q62" s="46">
        <v>0</v>
      </c>
      <c r="R62" s="46"/>
      <c r="S62" s="46">
        <f t="shared" si="3"/>
        <v>57231896</v>
      </c>
    </row>
    <row r="63" spans="1:21" ht="21">
      <c r="A63" s="186" t="s">
        <v>261</v>
      </c>
      <c r="B63" s="168"/>
      <c r="C63" s="187" t="s">
        <v>373</v>
      </c>
      <c r="D63" s="188"/>
      <c r="E63" s="181">
        <v>19552694</v>
      </c>
      <c r="F63" s="188"/>
      <c r="G63" s="74">
        <v>22</v>
      </c>
      <c r="H63" s="188"/>
      <c r="I63" s="46">
        <v>0</v>
      </c>
      <c r="J63" s="46"/>
      <c r="K63" s="46">
        <v>0</v>
      </c>
      <c r="L63" s="46"/>
      <c r="M63" s="46">
        <f t="shared" si="2"/>
        <v>0</v>
      </c>
      <c r="N63" s="46"/>
      <c r="O63" s="46">
        <v>430159268</v>
      </c>
      <c r="P63" s="46"/>
      <c r="Q63" s="46">
        <v>0</v>
      </c>
      <c r="R63" s="46"/>
      <c r="S63" s="46">
        <f t="shared" si="3"/>
        <v>430159268</v>
      </c>
    </row>
    <row r="64" spans="1:21" ht="21">
      <c r="A64" s="186" t="s">
        <v>237</v>
      </c>
      <c r="B64" s="168"/>
      <c r="C64" s="187" t="s">
        <v>408</v>
      </c>
      <c r="D64" s="188"/>
      <c r="E64" s="181">
        <v>2471859</v>
      </c>
      <c r="F64" s="188"/>
      <c r="G64" s="74">
        <v>143</v>
      </c>
      <c r="H64" s="188"/>
      <c r="I64" s="46">
        <v>0</v>
      </c>
      <c r="J64" s="46"/>
      <c r="K64" s="46">
        <v>0</v>
      </c>
      <c r="L64" s="46"/>
      <c r="M64" s="46">
        <f t="shared" si="2"/>
        <v>0</v>
      </c>
      <c r="N64" s="46"/>
      <c r="O64" s="46">
        <v>353475837</v>
      </c>
      <c r="P64" s="46"/>
      <c r="Q64" s="46">
        <v>-6418189</v>
      </c>
      <c r="R64" s="46"/>
      <c r="S64" s="46">
        <f t="shared" si="3"/>
        <v>347057648</v>
      </c>
    </row>
    <row r="65" spans="1:21" ht="21">
      <c r="A65" s="189" t="s">
        <v>460</v>
      </c>
      <c r="B65" s="190"/>
      <c r="C65" s="46">
        <v>0</v>
      </c>
      <c r="D65" s="191"/>
      <c r="E65" s="46">
        <v>0</v>
      </c>
      <c r="F65" s="191"/>
      <c r="G65" s="46">
        <v>0</v>
      </c>
      <c r="H65" s="191"/>
      <c r="I65" s="46">
        <v>0</v>
      </c>
      <c r="J65" s="180"/>
      <c r="K65" s="46">
        <v>0</v>
      </c>
      <c r="L65" s="46"/>
      <c r="M65" s="46">
        <f t="shared" si="2"/>
        <v>0</v>
      </c>
      <c r="N65" s="180"/>
      <c r="O65" s="46">
        <v>8517</v>
      </c>
      <c r="P65" s="180"/>
      <c r="Q65" s="46">
        <v>0</v>
      </c>
      <c r="R65" s="46"/>
      <c r="S65" s="46">
        <f t="shared" si="3"/>
        <v>8517</v>
      </c>
    </row>
    <row r="66" spans="1:21" ht="21">
      <c r="A66" s="186" t="s">
        <v>243</v>
      </c>
      <c r="B66" s="168"/>
      <c r="C66" s="187" t="s">
        <v>373</v>
      </c>
      <c r="D66" s="188"/>
      <c r="E66" s="181">
        <v>8960008</v>
      </c>
      <c r="F66" s="188"/>
      <c r="G66" s="74">
        <v>75</v>
      </c>
      <c r="H66" s="188"/>
      <c r="I66" s="46">
        <v>0</v>
      </c>
      <c r="J66" s="46"/>
      <c r="K66" s="46">
        <v>0</v>
      </c>
      <c r="L66" s="46"/>
      <c r="M66" s="46">
        <f t="shared" si="2"/>
        <v>0</v>
      </c>
      <c r="N66" s="46"/>
      <c r="O66" s="46">
        <v>672000600</v>
      </c>
      <c r="P66" s="46"/>
      <c r="Q66" s="46">
        <v>-11313141</v>
      </c>
      <c r="R66" s="46"/>
      <c r="S66" s="46">
        <f t="shared" si="3"/>
        <v>660687459</v>
      </c>
    </row>
    <row r="67" spans="1:21" ht="21">
      <c r="A67" s="186" t="s">
        <v>138</v>
      </c>
      <c r="B67" s="168"/>
      <c r="C67" s="187" t="s">
        <v>401</v>
      </c>
      <c r="D67" s="188"/>
      <c r="E67" s="181">
        <v>1139835</v>
      </c>
      <c r="F67" s="188"/>
      <c r="G67" s="74">
        <v>1200</v>
      </c>
      <c r="H67" s="188"/>
      <c r="I67" s="46">
        <v>0</v>
      </c>
      <c r="J67" s="46"/>
      <c r="K67" s="46">
        <v>0</v>
      </c>
      <c r="L67" s="46"/>
      <c r="M67" s="46">
        <f t="shared" si="2"/>
        <v>0</v>
      </c>
      <c r="N67" s="46"/>
      <c r="O67" s="46">
        <v>1367802000</v>
      </c>
      <c r="P67" s="46"/>
      <c r="Q67" s="46">
        <v>0</v>
      </c>
      <c r="R67" s="46"/>
      <c r="S67" s="46">
        <f t="shared" si="3"/>
        <v>1367802000</v>
      </c>
    </row>
    <row r="68" spans="1:21" ht="21">
      <c r="A68" s="186" t="s">
        <v>252</v>
      </c>
      <c r="B68" s="168"/>
      <c r="C68" s="187" t="s">
        <v>528</v>
      </c>
      <c r="D68" s="188"/>
      <c r="E68" s="181">
        <v>4423083</v>
      </c>
      <c r="F68" s="188"/>
      <c r="G68" s="74">
        <v>715</v>
      </c>
      <c r="H68" s="188"/>
      <c r="I68" s="46">
        <v>3162504345</v>
      </c>
      <c r="J68" s="46"/>
      <c r="K68" s="46">
        <v>-225318376</v>
      </c>
      <c r="L68" s="46"/>
      <c r="M68" s="46">
        <f t="shared" si="2"/>
        <v>2937185969</v>
      </c>
      <c r="N68" s="46"/>
      <c r="O68" s="46">
        <v>3162504345</v>
      </c>
      <c r="P68" s="46"/>
      <c r="Q68" s="46">
        <v>-225318376</v>
      </c>
      <c r="R68" s="46"/>
      <c r="S68" s="46">
        <f t="shared" si="3"/>
        <v>2937185969</v>
      </c>
      <c r="U68" s="20"/>
    </row>
    <row r="69" spans="1:21" ht="21">
      <c r="A69" s="186" t="s">
        <v>220</v>
      </c>
      <c r="B69" s="168"/>
      <c r="C69" s="187" t="s">
        <v>388</v>
      </c>
      <c r="D69" s="188"/>
      <c r="E69" s="181">
        <v>6276715</v>
      </c>
      <c r="F69" s="188"/>
      <c r="G69" s="74">
        <v>105</v>
      </c>
      <c r="H69" s="188"/>
      <c r="I69" s="46">
        <v>0</v>
      </c>
      <c r="J69" s="46"/>
      <c r="K69" s="46">
        <v>0</v>
      </c>
      <c r="L69" s="46"/>
      <c r="M69" s="46">
        <f t="shared" si="2"/>
        <v>0</v>
      </c>
      <c r="N69" s="46"/>
      <c r="O69" s="46">
        <v>659055075</v>
      </c>
      <c r="P69" s="46"/>
      <c r="Q69" s="46">
        <v>-2697360</v>
      </c>
      <c r="R69" s="46"/>
      <c r="S69" s="46">
        <f t="shared" si="3"/>
        <v>656357715</v>
      </c>
    </row>
    <row r="70" spans="1:21" ht="21">
      <c r="A70" s="186" t="s">
        <v>197</v>
      </c>
      <c r="B70" s="168"/>
      <c r="C70" s="187" t="s">
        <v>383</v>
      </c>
      <c r="D70" s="188">
        <v>1119769</v>
      </c>
      <c r="E70" s="181">
        <v>4210671</v>
      </c>
      <c r="F70" s="188"/>
      <c r="G70" s="74">
        <v>480</v>
      </c>
      <c r="H70" s="188"/>
      <c r="I70" s="46">
        <v>0</v>
      </c>
      <c r="J70" s="46"/>
      <c r="K70" s="46">
        <v>0</v>
      </c>
      <c r="L70" s="46"/>
      <c r="M70" s="46">
        <f t="shared" si="2"/>
        <v>0</v>
      </c>
      <c r="N70" s="46"/>
      <c r="O70" s="46">
        <v>2021122080</v>
      </c>
      <c r="P70" s="46"/>
      <c r="Q70" s="46">
        <v>0</v>
      </c>
      <c r="R70" s="46"/>
      <c r="S70" s="46">
        <f t="shared" si="3"/>
        <v>2021122080</v>
      </c>
    </row>
    <row r="71" spans="1:21" ht="21">
      <c r="A71" s="186" t="s">
        <v>253</v>
      </c>
      <c r="B71" s="168"/>
      <c r="C71" s="187" t="s">
        <v>388</v>
      </c>
      <c r="D71" s="188"/>
      <c r="E71" s="181">
        <v>9561918</v>
      </c>
      <c r="F71" s="188"/>
      <c r="G71" s="74">
        <v>52</v>
      </c>
      <c r="H71" s="188"/>
      <c r="I71" s="46">
        <v>0</v>
      </c>
      <c r="J71" s="46"/>
      <c r="K71" s="46">
        <v>0</v>
      </c>
      <c r="L71" s="46"/>
      <c r="M71" s="46">
        <f t="shared" si="2"/>
        <v>0</v>
      </c>
      <c r="N71" s="46"/>
      <c r="O71" s="46">
        <v>497219736</v>
      </c>
      <c r="P71" s="46"/>
      <c r="Q71" s="46">
        <v>0</v>
      </c>
      <c r="R71" s="46"/>
      <c r="S71" s="46">
        <f t="shared" si="3"/>
        <v>497219736</v>
      </c>
    </row>
    <row r="72" spans="1:21" ht="21">
      <c r="A72" s="186" t="s">
        <v>147</v>
      </c>
      <c r="B72" s="168"/>
      <c r="C72" s="187" t="s">
        <v>373</v>
      </c>
      <c r="D72" s="188">
        <v>4147582</v>
      </c>
      <c r="E72" s="181">
        <v>1920387</v>
      </c>
      <c r="F72" s="188"/>
      <c r="G72" s="74">
        <v>200</v>
      </c>
      <c r="H72" s="188"/>
      <c r="I72" s="46">
        <v>0</v>
      </c>
      <c r="J72" s="46"/>
      <c r="K72" s="46">
        <v>0</v>
      </c>
      <c r="L72" s="46"/>
      <c r="M72" s="46">
        <f t="shared" si="2"/>
        <v>0</v>
      </c>
      <c r="N72" s="46"/>
      <c r="O72" s="46">
        <v>384077400</v>
      </c>
      <c r="P72" s="46"/>
      <c r="Q72" s="46">
        <v>0</v>
      </c>
      <c r="R72" s="46"/>
      <c r="S72" s="46">
        <f t="shared" si="3"/>
        <v>384077400</v>
      </c>
    </row>
    <row r="73" spans="1:21" ht="21">
      <c r="A73" s="186" t="s">
        <v>221</v>
      </c>
      <c r="B73" s="168"/>
      <c r="C73" s="187" t="s">
        <v>396</v>
      </c>
      <c r="D73" s="188"/>
      <c r="E73" s="181">
        <v>16026151</v>
      </c>
      <c r="F73" s="188"/>
      <c r="G73" s="74">
        <v>103</v>
      </c>
      <c r="H73" s="188"/>
      <c r="I73" s="46">
        <v>0</v>
      </c>
      <c r="J73" s="46"/>
      <c r="K73" s="46">
        <v>0</v>
      </c>
      <c r="L73" s="46"/>
      <c r="M73" s="46">
        <f t="shared" ref="M73:M104" si="4">I73+K73</f>
        <v>0</v>
      </c>
      <c r="N73" s="46"/>
      <c r="O73" s="46">
        <v>1650693553</v>
      </c>
      <c r="P73" s="46"/>
      <c r="Q73" s="46">
        <v>0</v>
      </c>
      <c r="R73" s="46"/>
      <c r="S73" s="46">
        <f t="shared" ref="S73:S104" si="5">O73+Q73</f>
        <v>1650693553</v>
      </c>
    </row>
    <row r="74" spans="1:21" ht="21">
      <c r="A74" s="186" t="s">
        <v>230</v>
      </c>
      <c r="B74" s="168"/>
      <c r="C74" s="187" t="s">
        <v>401</v>
      </c>
      <c r="D74" s="188"/>
      <c r="E74" s="181">
        <v>17617379</v>
      </c>
      <c r="F74" s="188"/>
      <c r="G74" s="74">
        <v>34</v>
      </c>
      <c r="H74" s="188"/>
      <c r="I74" s="46">
        <v>0</v>
      </c>
      <c r="J74" s="46"/>
      <c r="K74" s="46">
        <v>0</v>
      </c>
      <c r="L74" s="46"/>
      <c r="M74" s="46">
        <f t="shared" si="4"/>
        <v>0</v>
      </c>
      <c r="N74" s="46"/>
      <c r="O74" s="46">
        <v>598990886</v>
      </c>
      <c r="P74" s="46"/>
      <c r="Q74" s="46">
        <v>0</v>
      </c>
      <c r="R74" s="46"/>
      <c r="S74" s="46">
        <f t="shared" si="5"/>
        <v>598990886</v>
      </c>
    </row>
    <row r="75" spans="1:21" ht="21">
      <c r="A75" s="186" t="s">
        <v>80</v>
      </c>
      <c r="B75" s="168"/>
      <c r="C75" s="187" t="s">
        <v>398</v>
      </c>
      <c r="D75" s="188">
        <v>707643</v>
      </c>
      <c r="E75" s="181">
        <v>10823361</v>
      </c>
      <c r="F75" s="188"/>
      <c r="G75" s="74">
        <v>150</v>
      </c>
      <c r="H75" s="188"/>
      <c r="I75" s="46">
        <v>0</v>
      </c>
      <c r="J75" s="46"/>
      <c r="K75" s="46">
        <v>0</v>
      </c>
      <c r="L75" s="46"/>
      <c r="M75" s="46">
        <f t="shared" si="4"/>
        <v>0</v>
      </c>
      <c r="N75" s="46"/>
      <c r="O75" s="46">
        <v>1623504150</v>
      </c>
      <c r="P75" s="46"/>
      <c r="Q75" s="46">
        <v>0</v>
      </c>
      <c r="R75" s="46"/>
      <c r="S75" s="46">
        <f t="shared" si="5"/>
        <v>1623504150</v>
      </c>
    </row>
    <row r="76" spans="1:21" ht="21">
      <c r="A76" s="186" t="s">
        <v>429</v>
      </c>
      <c r="B76" s="168"/>
      <c r="C76" s="187" t="s">
        <v>450</v>
      </c>
      <c r="D76" s="188"/>
      <c r="E76" s="181">
        <v>10215540</v>
      </c>
      <c r="F76" s="188"/>
      <c r="G76" s="74">
        <v>250</v>
      </c>
      <c r="H76" s="188"/>
      <c r="I76" s="46">
        <v>0</v>
      </c>
      <c r="J76" s="46"/>
      <c r="K76" s="46">
        <v>0</v>
      </c>
      <c r="L76" s="46"/>
      <c r="M76" s="46">
        <f t="shared" si="4"/>
        <v>0</v>
      </c>
      <c r="N76" s="46"/>
      <c r="O76" s="46">
        <v>2553885000</v>
      </c>
      <c r="P76" s="46"/>
      <c r="Q76" s="46">
        <v>0</v>
      </c>
      <c r="R76" s="46"/>
      <c r="S76" s="46">
        <f t="shared" si="5"/>
        <v>2553885000</v>
      </c>
    </row>
    <row r="77" spans="1:21" ht="21">
      <c r="A77" s="186" t="s">
        <v>118</v>
      </c>
      <c r="B77" s="168"/>
      <c r="C77" s="187" t="s">
        <v>396</v>
      </c>
      <c r="D77" s="188"/>
      <c r="E77" s="181">
        <v>7819089</v>
      </c>
      <c r="F77" s="188"/>
      <c r="G77" s="74">
        <v>9</v>
      </c>
      <c r="H77" s="188"/>
      <c r="I77" s="46">
        <v>0</v>
      </c>
      <c r="J77" s="46"/>
      <c r="K77" s="46">
        <v>0</v>
      </c>
      <c r="L77" s="46"/>
      <c r="M77" s="46">
        <f t="shared" si="4"/>
        <v>0</v>
      </c>
      <c r="N77" s="46"/>
      <c r="O77" s="46">
        <v>70371801</v>
      </c>
      <c r="P77" s="46"/>
      <c r="Q77" s="46">
        <v>0</v>
      </c>
      <c r="R77" s="46"/>
      <c r="S77" s="46">
        <f t="shared" si="5"/>
        <v>70371801</v>
      </c>
    </row>
    <row r="78" spans="1:21" ht="21">
      <c r="A78" s="186" t="s">
        <v>168</v>
      </c>
      <c r="B78" s="168"/>
      <c r="C78" s="187" t="s">
        <v>399</v>
      </c>
      <c r="D78" s="188">
        <v>813670</v>
      </c>
      <c r="E78" s="181">
        <v>11233173</v>
      </c>
      <c r="F78" s="188"/>
      <c r="G78" s="74">
        <v>200</v>
      </c>
      <c r="H78" s="188"/>
      <c r="I78" s="46">
        <v>0</v>
      </c>
      <c r="J78" s="46"/>
      <c r="K78" s="46">
        <v>0</v>
      </c>
      <c r="L78" s="46"/>
      <c r="M78" s="46">
        <f t="shared" si="4"/>
        <v>0</v>
      </c>
      <c r="N78" s="46"/>
      <c r="O78" s="46">
        <v>2246634600</v>
      </c>
      <c r="P78" s="46"/>
      <c r="Q78" s="46">
        <v>0</v>
      </c>
      <c r="R78" s="46"/>
      <c r="S78" s="46">
        <f t="shared" si="5"/>
        <v>2246634600</v>
      </c>
    </row>
    <row r="79" spans="1:21" ht="21">
      <c r="A79" s="186" t="s">
        <v>404</v>
      </c>
      <c r="B79" s="168"/>
      <c r="C79" s="187" t="s">
        <v>412</v>
      </c>
      <c r="D79" s="188"/>
      <c r="E79" s="181">
        <v>843170</v>
      </c>
      <c r="F79" s="188"/>
      <c r="G79" s="74">
        <v>6500</v>
      </c>
      <c r="H79" s="188"/>
      <c r="I79" s="46">
        <v>0</v>
      </c>
      <c r="J79" s="46"/>
      <c r="K79" s="46">
        <v>0</v>
      </c>
      <c r="L79" s="46"/>
      <c r="M79" s="46">
        <f t="shared" si="4"/>
        <v>0</v>
      </c>
      <c r="N79" s="46"/>
      <c r="O79" s="46">
        <v>5480605000</v>
      </c>
      <c r="P79" s="46"/>
      <c r="Q79" s="46">
        <v>0</v>
      </c>
      <c r="R79" s="46"/>
      <c r="S79" s="46">
        <f t="shared" si="5"/>
        <v>5480605000</v>
      </c>
    </row>
    <row r="80" spans="1:21" ht="21">
      <c r="A80" s="186" t="s">
        <v>238</v>
      </c>
      <c r="B80" s="168"/>
      <c r="C80" s="187" t="s">
        <v>454</v>
      </c>
      <c r="D80" s="188"/>
      <c r="E80" s="181">
        <v>41884878</v>
      </c>
      <c r="F80" s="188"/>
      <c r="G80" s="74">
        <v>150</v>
      </c>
      <c r="H80" s="188"/>
      <c r="I80" s="46">
        <v>0</v>
      </c>
      <c r="J80" s="46"/>
      <c r="K80" s="46">
        <v>0</v>
      </c>
      <c r="L80" s="46"/>
      <c r="M80" s="46">
        <f t="shared" si="4"/>
        <v>0</v>
      </c>
      <c r="N80" s="46"/>
      <c r="O80" s="46">
        <v>6282731700</v>
      </c>
      <c r="P80" s="46"/>
      <c r="Q80" s="46">
        <v>0</v>
      </c>
      <c r="R80" s="46"/>
      <c r="S80" s="46">
        <f t="shared" si="5"/>
        <v>6282731700</v>
      </c>
    </row>
    <row r="81" spans="1:21" ht="21">
      <c r="A81" s="186" t="s">
        <v>295</v>
      </c>
      <c r="B81" s="168"/>
      <c r="C81" s="187" t="s">
        <v>481</v>
      </c>
      <c r="D81" s="188"/>
      <c r="E81" s="181">
        <v>9166725</v>
      </c>
      <c r="F81" s="188"/>
      <c r="G81" s="74">
        <v>120</v>
      </c>
      <c r="H81" s="188"/>
      <c r="I81" s="46">
        <v>0</v>
      </c>
      <c r="J81" s="46"/>
      <c r="K81" s="46">
        <v>0</v>
      </c>
      <c r="L81" s="46"/>
      <c r="M81" s="46">
        <f t="shared" si="4"/>
        <v>0</v>
      </c>
      <c r="N81" s="46"/>
      <c r="O81" s="46">
        <v>1100007000</v>
      </c>
      <c r="P81" s="46"/>
      <c r="Q81" s="46">
        <v>0</v>
      </c>
      <c r="R81" s="46"/>
      <c r="S81" s="46">
        <f t="shared" si="5"/>
        <v>1100007000</v>
      </c>
      <c r="U81" s="20"/>
    </row>
    <row r="82" spans="1:21" ht="21">
      <c r="A82" s="186" t="s">
        <v>149</v>
      </c>
      <c r="B82" s="168"/>
      <c r="C82" s="187" t="s">
        <v>485</v>
      </c>
      <c r="D82" s="188"/>
      <c r="E82" s="181">
        <v>23799089</v>
      </c>
      <c r="F82" s="188"/>
      <c r="G82" s="74">
        <v>130</v>
      </c>
      <c r="H82" s="188"/>
      <c r="I82" s="46">
        <v>0</v>
      </c>
      <c r="J82" s="46"/>
      <c r="K82" s="46">
        <v>0</v>
      </c>
      <c r="L82" s="46"/>
      <c r="M82" s="46">
        <f t="shared" si="4"/>
        <v>0</v>
      </c>
      <c r="N82" s="46"/>
      <c r="O82" s="46">
        <v>3093881570</v>
      </c>
      <c r="P82" s="46"/>
      <c r="Q82" s="46">
        <v>0</v>
      </c>
      <c r="R82" s="46"/>
      <c r="S82" s="46">
        <f t="shared" si="5"/>
        <v>3093881570</v>
      </c>
      <c r="U82" s="20"/>
    </row>
    <row r="83" spans="1:21" ht="21">
      <c r="A83" s="186" t="s">
        <v>296</v>
      </c>
      <c r="B83" s="168"/>
      <c r="C83" s="187" t="s">
        <v>393</v>
      </c>
      <c r="D83" s="188"/>
      <c r="E83" s="181">
        <v>32724199</v>
      </c>
      <c r="F83" s="188"/>
      <c r="G83" s="74">
        <v>360</v>
      </c>
      <c r="H83" s="188"/>
      <c r="I83" s="46">
        <v>0</v>
      </c>
      <c r="J83" s="46"/>
      <c r="K83" s="46">
        <v>0</v>
      </c>
      <c r="L83" s="46"/>
      <c r="M83" s="46">
        <f t="shared" si="4"/>
        <v>0</v>
      </c>
      <c r="N83" s="46"/>
      <c r="O83" s="46">
        <v>11780711640</v>
      </c>
      <c r="P83" s="46"/>
      <c r="Q83" s="46">
        <v>0</v>
      </c>
      <c r="R83" s="46"/>
      <c r="S83" s="46">
        <f t="shared" si="5"/>
        <v>11780711640</v>
      </c>
    </row>
    <row r="84" spans="1:21" ht="21">
      <c r="A84" s="186" t="s">
        <v>321</v>
      </c>
      <c r="B84" s="168"/>
      <c r="C84" s="187" t="s">
        <v>453</v>
      </c>
      <c r="D84" s="188"/>
      <c r="E84" s="181">
        <v>21827419</v>
      </c>
      <c r="F84" s="188"/>
      <c r="G84" s="74">
        <v>300</v>
      </c>
      <c r="H84" s="188"/>
      <c r="I84" s="46">
        <v>0</v>
      </c>
      <c r="J84" s="46"/>
      <c r="K84" s="46">
        <v>0</v>
      </c>
      <c r="L84" s="46"/>
      <c r="M84" s="46">
        <f t="shared" si="4"/>
        <v>0</v>
      </c>
      <c r="N84" s="46"/>
      <c r="O84" s="46">
        <v>6548225700</v>
      </c>
      <c r="P84" s="46"/>
      <c r="Q84" s="46">
        <v>0</v>
      </c>
      <c r="R84" s="46"/>
      <c r="S84" s="46">
        <f t="shared" si="5"/>
        <v>6548225700</v>
      </c>
    </row>
    <row r="85" spans="1:21" ht="21">
      <c r="A85" s="186" t="s">
        <v>132</v>
      </c>
      <c r="B85" s="168"/>
      <c r="C85" s="187" t="s">
        <v>435</v>
      </c>
      <c r="D85" s="188"/>
      <c r="E85" s="181">
        <v>1089030</v>
      </c>
      <c r="F85" s="188"/>
      <c r="G85" s="74">
        <v>3000</v>
      </c>
      <c r="H85" s="188"/>
      <c r="I85" s="46">
        <v>0</v>
      </c>
      <c r="J85" s="46"/>
      <c r="K85" s="46">
        <v>0</v>
      </c>
      <c r="L85" s="46"/>
      <c r="M85" s="46">
        <f t="shared" si="4"/>
        <v>0</v>
      </c>
      <c r="N85" s="46"/>
      <c r="O85" s="46">
        <v>3267090000</v>
      </c>
      <c r="P85" s="46"/>
      <c r="Q85" s="46">
        <v>-133087766</v>
      </c>
      <c r="R85" s="46"/>
      <c r="S85" s="46">
        <f t="shared" si="5"/>
        <v>3134002234</v>
      </c>
    </row>
    <row r="86" spans="1:21" ht="21">
      <c r="A86" s="186" t="s">
        <v>369</v>
      </c>
      <c r="B86" s="168"/>
      <c r="C86" s="187" t="s">
        <v>503</v>
      </c>
      <c r="D86" s="188"/>
      <c r="E86" s="181">
        <v>7411389</v>
      </c>
      <c r="F86" s="188"/>
      <c r="G86" s="74">
        <v>55</v>
      </c>
      <c r="H86" s="188"/>
      <c r="I86" s="46">
        <v>0</v>
      </c>
      <c r="J86" s="46"/>
      <c r="K86" s="46">
        <v>0</v>
      </c>
      <c r="L86" s="46"/>
      <c r="M86" s="46">
        <f t="shared" si="4"/>
        <v>0</v>
      </c>
      <c r="N86" s="46"/>
      <c r="O86" s="46">
        <v>407626395</v>
      </c>
      <c r="P86" s="46"/>
      <c r="Q86" s="46">
        <v>-18140442</v>
      </c>
      <c r="R86" s="46"/>
      <c r="S86" s="46">
        <f t="shared" si="5"/>
        <v>389485953</v>
      </c>
      <c r="U86" s="20"/>
    </row>
    <row r="87" spans="1:21" ht="21">
      <c r="A87" s="186" t="s">
        <v>268</v>
      </c>
      <c r="B87" s="168"/>
      <c r="C87" s="187" t="s">
        <v>538</v>
      </c>
      <c r="D87" s="188"/>
      <c r="E87" s="181">
        <v>36492016</v>
      </c>
      <c r="F87" s="188"/>
      <c r="G87" s="74">
        <v>30</v>
      </c>
      <c r="H87" s="188"/>
      <c r="I87" s="46">
        <v>1094760480</v>
      </c>
      <c r="J87" s="46"/>
      <c r="K87" s="46">
        <v>-148991071</v>
      </c>
      <c r="L87" s="46"/>
      <c r="M87" s="46">
        <f t="shared" si="4"/>
        <v>945769409</v>
      </c>
      <c r="N87" s="46"/>
      <c r="O87" s="46">
        <v>1094760480</v>
      </c>
      <c r="P87" s="46"/>
      <c r="Q87" s="46">
        <v>-148991071</v>
      </c>
      <c r="R87" s="46"/>
      <c r="S87" s="46">
        <f t="shared" si="5"/>
        <v>945769409</v>
      </c>
      <c r="U87" s="20"/>
    </row>
    <row r="88" spans="1:21" ht="21">
      <c r="A88" s="186" t="s">
        <v>134</v>
      </c>
      <c r="B88" s="168"/>
      <c r="C88" s="187" t="s">
        <v>388</v>
      </c>
      <c r="D88" s="188">
        <v>69093</v>
      </c>
      <c r="E88" s="181">
        <v>6753112</v>
      </c>
      <c r="F88" s="188"/>
      <c r="G88" s="74">
        <v>36</v>
      </c>
      <c r="H88" s="188"/>
      <c r="I88" s="46">
        <v>0</v>
      </c>
      <c r="J88" s="46"/>
      <c r="K88" s="46">
        <v>0</v>
      </c>
      <c r="L88" s="46"/>
      <c r="M88" s="46">
        <f t="shared" si="4"/>
        <v>0</v>
      </c>
      <c r="N88" s="46"/>
      <c r="O88" s="46">
        <v>243112032</v>
      </c>
      <c r="P88" s="46"/>
      <c r="Q88" s="46">
        <v>0</v>
      </c>
      <c r="R88" s="46"/>
      <c r="S88" s="46">
        <f t="shared" si="5"/>
        <v>243112032</v>
      </c>
    </row>
    <row r="89" spans="1:21" ht="21">
      <c r="A89" s="186" t="s">
        <v>375</v>
      </c>
      <c r="B89" s="168"/>
      <c r="C89" s="187" t="s">
        <v>434</v>
      </c>
      <c r="D89" s="188"/>
      <c r="E89" s="181">
        <v>1115005</v>
      </c>
      <c r="F89" s="188"/>
      <c r="G89" s="74">
        <v>1350</v>
      </c>
      <c r="H89" s="188"/>
      <c r="I89" s="46">
        <v>0</v>
      </c>
      <c r="J89" s="46"/>
      <c r="K89" s="46">
        <v>0</v>
      </c>
      <c r="L89" s="46"/>
      <c r="M89" s="46">
        <f t="shared" si="4"/>
        <v>0</v>
      </c>
      <c r="N89" s="46"/>
      <c r="O89" s="46">
        <v>1505256750</v>
      </c>
      <c r="P89" s="46"/>
      <c r="Q89" s="46">
        <v>0</v>
      </c>
      <c r="R89" s="46"/>
      <c r="S89" s="46">
        <f t="shared" si="5"/>
        <v>1505256750</v>
      </c>
    </row>
    <row r="90" spans="1:21" ht="21">
      <c r="A90" s="186" t="s">
        <v>104</v>
      </c>
      <c r="B90" s="168"/>
      <c r="C90" s="187" t="s">
        <v>437</v>
      </c>
      <c r="D90" s="188"/>
      <c r="E90" s="181">
        <v>3049787</v>
      </c>
      <c r="F90" s="188"/>
      <c r="G90" s="74">
        <v>120</v>
      </c>
      <c r="H90" s="188"/>
      <c r="I90" s="46">
        <v>0</v>
      </c>
      <c r="J90" s="46"/>
      <c r="K90" s="46">
        <v>0</v>
      </c>
      <c r="L90" s="46"/>
      <c r="M90" s="46">
        <f t="shared" si="4"/>
        <v>0</v>
      </c>
      <c r="N90" s="46"/>
      <c r="O90" s="46">
        <v>365974440</v>
      </c>
      <c r="P90" s="46"/>
      <c r="Q90" s="46">
        <v>0</v>
      </c>
      <c r="R90" s="46"/>
      <c r="S90" s="46">
        <f t="shared" si="5"/>
        <v>365974440</v>
      </c>
    </row>
    <row r="91" spans="1:21" ht="21">
      <c r="A91" s="186" t="s">
        <v>106</v>
      </c>
      <c r="B91" s="168"/>
      <c r="C91" s="187" t="s">
        <v>413</v>
      </c>
      <c r="D91" s="188"/>
      <c r="E91" s="181">
        <v>3463120</v>
      </c>
      <c r="F91" s="188"/>
      <c r="G91" s="74">
        <v>950</v>
      </c>
      <c r="H91" s="188"/>
      <c r="I91" s="46">
        <v>0</v>
      </c>
      <c r="J91" s="46"/>
      <c r="K91" s="46">
        <v>0</v>
      </c>
      <c r="L91" s="46"/>
      <c r="M91" s="46">
        <f t="shared" si="4"/>
        <v>0</v>
      </c>
      <c r="N91" s="46"/>
      <c r="O91" s="46">
        <v>3289964000</v>
      </c>
      <c r="P91" s="46"/>
      <c r="Q91" s="46">
        <v>0</v>
      </c>
      <c r="R91" s="46"/>
      <c r="S91" s="46">
        <f t="shared" si="5"/>
        <v>3289964000</v>
      </c>
    </row>
    <row r="92" spans="1:21" ht="21">
      <c r="A92" s="186" t="s">
        <v>131</v>
      </c>
      <c r="B92" s="168"/>
      <c r="C92" s="187" t="s">
        <v>401</v>
      </c>
      <c r="D92" s="188"/>
      <c r="E92" s="181">
        <v>8391433</v>
      </c>
      <c r="F92" s="188"/>
      <c r="G92" s="74">
        <v>2920</v>
      </c>
      <c r="H92" s="188"/>
      <c r="I92" s="46">
        <v>0</v>
      </c>
      <c r="J92" s="46"/>
      <c r="K92" s="46">
        <v>0</v>
      </c>
      <c r="L92" s="46"/>
      <c r="M92" s="46">
        <f t="shared" si="4"/>
        <v>0</v>
      </c>
      <c r="N92" s="46"/>
      <c r="O92" s="46">
        <v>24502984360</v>
      </c>
      <c r="P92" s="46"/>
      <c r="Q92" s="46">
        <v>0</v>
      </c>
      <c r="R92" s="46"/>
      <c r="S92" s="46">
        <f t="shared" si="5"/>
        <v>24502984360</v>
      </c>
    </row>
    <row r="93" spans="1:21" ht="21">
      <c r="A93" s="186" t="s">
        <v>298</v>
      </c>
      <c r="B93" s="168"/>
      <c r="C93" s="187" t="s">
        <v>486</v>
      </c>
      <c r="D93" s="188"/>
      <c r="E93" s="181">
        <v>17040938</v>
      </c>
      <c r="F93" s="188"/>
      <c r="G93" s="74">
        <v>100</v>
      </c>
      <c r="H93" s="188"/>
      <c r="I93" s="46">
        <v>0</v>
      </c>
      <c r="J93" s="46"/>
      <c r="K93" s="46">
        <v>0</v>
      </c>
      <c r="L93" s="46"/>
      <c r="M93" s="46">
        <f t="shared" si="4"/>
        <v>0</v>
      </c>
      <c r="N93" s="46"/>
      <c r="O93" s="46">
        <v>1704093800</v>
      </c>
      <c r="P93" s="46"/>
      <c r="Q93" s="46">
        <v>0</v>
      </c>
      <c r="R93" s="46"/>
      <c r="S93" s="46">
        <f t="shared" si="5"/>
        <v>1704093800</v>
      </c>
      <c r="U93" s="20"/>
    </row>
    <row r="94" spans="1:21" ht="21">
      <c r="A94" s="186" t="s">
        <v>347</v>
      </c>
      <c r="B94" s="168"/>
      <c r="C94" s="187" t="s">
        <v>502</v>
      </c>
      <c r="D94" s="188"/>
      <c r="E94" s="181">
        <v>1385136</v>
      </c>
      <c r="F94" s="188"/>
      <c r="G94" s="74">
        <v>3100</v>
      </c>
      <c r="H94" s="188"/>
      <c r="I94" s="46">
        <v>0</v>
      </c>
      <c r="J94" s="46"/>
      <c r="K94" s="46">
        <v>0</v>
      </c>
      <c r="L94" s="46"/>
      <c r="M94" s="46">
        <f t="shared" si="4"/>
        <v>0</v>
      </c>
      <c r="N94" s="46"/>
      <c r="O94" s="46">
        <v>4293921600</v>
      </c>
      <c r="P94" s="46"/>
      <c r="Q94" s="46">
        <v>-75129180</v>
      </c>
      <c r="R94" s="46"/>
      <c r="S94" s="46">
        <f t="shared" si="5"/>
        <v>4218792420</v>
      </c>
      <c r="U94" s="20"/>
    </row>
    <row r="95" spans="1:21" ht="21">
      <c r="A95" s="186" t="s">
        <v>254</v>
      </c>
      <c r="B95" s="168"/>
      <c r="C95" s="187" t="s">
        <v>399</v>
      </c>
      <c r="D95" s="188">
        <v>3293765</v>
      </c>
      <c r="E95" s="181">
        <v>2361793</v>
      </c>
      <c r="F95" s="188"/>
      <c r="G95" s="75">
        <v>6500</v>
      </c>
      <c r="H95" s="188"/>
      <c r="I95" s="76">
        <v>0</v>
      </c>
      <c r="J95" s="76"/>
      <c r="K95" s="76">
        <v>0</v>
      </c>
      <c r="L95" s="76"/>
      <c r="M95" s="46">
        <f t="shared" si="4"/>
        <v>0</v>
      </c>
      <c r="N95" s="76"/>
      <c r="O95" s="76">
        <v>15351654500</v>
      </c>
      <c r="P95" s="76"/>
      <c r="Q95" s="76">
        <v>0</v>
      </c>
      <c r="R95" s="76"/>
      <c r="S95" s="46">
        <f t="shared" si="5"/>
        <v>15351654500</v>
      </c>
    </row>
    <row r="96" spans="1:21" ht="21">
      <c r="A96" s="186" t="s">
        <v>222</v>
      </c>
      <c r="B96" s="168"/>
      <c r="C96" s="187" t="s">
        <v>530</v>
      </c>
      <c r="D96" s="188"/>
      <c r="E96" s="181">
        <v>28742090</v>
      </c>
      <c r="F96" s="188"/>
      <c r="G96" s="74">
        <v>50</v>
      </c>
      <c r="H96" s="188"/>
      <c r="I96" s="46">
        <v>1437104500</v>
      </c>
      <c r="J96" s="46"/>
      <c r="K96" s="46">
        <v>-95561936</v>
      </c>
      <c r="L96" s="46"/>
      <c r="M96" s="46">
        <f t="shared" si="4"/>
        <v>1341542564</v>
      </c>
      <c r="N96" s="46"/>
      <c r="O96" s="46">
        <v>1437104500</v>
      </c>
      <c r="P96" s="46"/>
      <c r="Q96" s="46">
        <v>-95561936</v>
      </c>
      <c r="R96" s="46"/>
      <c r="S96" s="46">
        <f t="shared" si="5"/>
        <v>1341542564</v>
      </c>
      <c r="U96" s="20"/>
    </row>
    <row r="97" spans="1:21" ht="21">
      <c r="A97" s="186" t="s">
        <v>193</v>
      </c>
      <c r="B97" s="168"/>
      <c r="C97" s="187" t="s">
        <v>391</v>
      </c>
      <c r="D97" s="188"/>
      <c r="E97" s="181">
        <v>5360181</v>
      </c>
      <c r="F97" s="188"/>
      <c r="G97" s="74">
        <v>200</v>
      </c>
      <c r="H97" s="188"/>
      <c r="I97" s="46">
        <v>0</v>
      </c>
      <c r="J97" s="46"/>
      <c r="K97" s="46">
        <v>0</v>
      </c>
      <c r="L97" s="46"/>
      <c r="M97" s="46">
        <f t="shared" si="4"/>
        <v>0</v>
      </c>
      <c r="N97" s="46"/>
      <c r="O97" s="46">
        <v>1072036200</v>
      </c>
      <c r="P97" s="46"/>
      <c r="Q97" s="46">
        <v>0</v>
      </c>
      <c r="R97" s="46"/>
      <c r="S97" s="46">
        <f t="shared" si="5"/>
        <v>1072036200</v>
      </c>
    </row>
    <row r="98" spans="1:21" ht="21">
      <c r="A98" s="186" t="s">
        <v>194</v>
      </c>
      <c r="B98" s="168"/>
      <c r="C98" s="187" t="s">
        <v>409</v>
      </c>
      <c r="D98" s="188"/>
      <c r="E98" s="181">
        <v>906984</v>
      </c>
      <c r="F98" s="188"/>
      <c r="G98" s="74">
        <v>800</v>
      </c>
      <c r="H98" s="188"/>
      <c r="I98" s="46">
        <v>0</v>
      </c>
      <c r="J98" s="46"/>
      <c r="K98" s="46">
        <v>0</v>
      </c>
      <c r="L98" s="46"/>
      <c r="M98" s="46">
        <f t="shared" si="4"/>
        <v>0</v>
      </c>
      <c r="N98" s="46"/>
      <c r="O98" s="46">
        <v>725587200</v>
      </c>
      <c r="P98" s="46"/>
      <c r="Q98" s="46">
        <v>0</v>
      </c>
      <c r="R98" s="46"/>
      <c r="S98" s="46">
        <f t="shared" si="5"/>
        <v>725587200</v>
      </c>
    </row>
    <row r="99" spans="1:21" ht="21">
      <c r="A99" s="186" t="s">
        <v>334</v>
      </c>
      <c r="B99" s="168"/>
      <c r="C99" s="187" t="s">
        <v>390</v>
      </c>
      <c r="D99" s="188"/>
      <c r="E99" s="181">
        <v>2080375</v>
      </c>
      <c r="F99" s="188"/>
      <c r="G99" s="74">
        <v>2200</v>
      </c>
      <c r="H99" s="188"/>
      <c r="I99" s="46">
        <v>0</v>
      </c>
      <c r="J99" s="46"/>
      <c r="K99" s="46">
        <v>0</v>
      </c>
      <c r="L99" s="46"/>
      <c r="M99" s="46">
        <f t="shared" si="4"/>
        <v>0</v>
      </c>
      <c r="N99" s="46"/>
      <c r="O99" s="46">
        <v>4576825000</v>
      </c>
      <c r="P99" s="46"/>
      <c r="Q99" s="46">
        <v>0</v>
      </c>
      <c r="R99" s="46"/>
      <c r="S99" s="46">
        <f t="shared" si="5"/>
        <v>4576825000</v>
      </c>
    </row>
    <row r="100" spans="1:21" ht="21">
      <c r="A100" s="186" t="s">
        <v>299</v>
      </c>
      <c r="B100" s="168"/>
      <c r="C100" s="187" t="s">
        <v>373</v>
      </c>
      <c r="D100" s="188"/>
      <c r="E100" s="181">
        <v>1135697</v>
      </c>
      <c r="F100" s="188"/>
      <c r="G100" s="74">
        <v>580</v>
      </c>
      <c r="H100" s="188"/>
      <c r="I100" s="46">
        <v>0</v>
      </c>
      <c r="J100" s="46"/>
      <c r="K100" s="46">
        <v>0</v>
      </c>
      <c r="L100" s="46"/>
      <c r="M100" s="46">
        <f t="shared" si="4"/>
        <v>0</v>
      </c>
      <c r="N100" s="46"/>
      <c r="O100" s="46">
        <v>658704260</v>
      </c>
      <c r="P100" s="46"/>
      <c r="Q100" s="46">
        <v>0</v>
      </c>
      <c r="R100" s="46"/>
      <c r="S100" s="46">
        <f t="shared" si="5"/>
        <v>658704260</v>
      </c>
    </row>
    <row r="101" spans="1:21" ht="21">
      <c r="A101" s="186" t="s">
        <v>442</v>
      </c>
      <c r="B101" s="168"/>
      <c r="C101" s="187" t="s">
        <v>531</v>
      </c>
      <c r="D101" s="188"/>
      <c r="E101" s="181">
        <v>303496</v>
      </c>
      <c r="F101" s="188"/>
      <c r="G101" s="74">
        <v>4800</v>
      </c>
      <c r="H101" s="188"/>
      <c r="I101" s="46">
        <v>1456780800</v>
      </c>
      <c r="J101" s="46"/>
      <c r="K101" s="46">
        <v>-10893670</v>
      </c>
      <c r="L101" s="46"/>
      <c r="M101" s="46">
        <f t="shared" si="4"/>
        <v>1445887130</v>
      </c>
      <c r="N101" s="46"/>
      <c r="O101" s="46">
        <v>1456780800</v>
      </c>
      <c r="P101" s="46"/>
      <c r="Q101" s="46">
        <v>-10893670</v>
      </c>
      <c r="R101" s="46"/>
      <c r="S101" s="46">
        <f t="shared" si="5"/>
        <v>1445887130</v>
      </c>
      <c r="U101" s="20"/>
    </row>
    <row r="102" spans="1:21" ht="21">
      <c r="A102" s="186" t="s">
        <v>116</v>
      </c>
      <c r="B102" s="168"/>
      <c r="C102" s="187" t="s">
        <v>373</v>
      </c>
      <c r="D102" s="188"/>
      <c r="E102" s="181">
        <v>10212925</v>
      </c>
      <c r="F102" s="188"/>
      <c r="G102" s="74">
        <v>680</v>
      </c>
      <c r="H102" s="188"/>
      <c r="I102" s="46">
        <v>0</v>
      </c>
      <c r="J102" s="46"/>
      <c r="K102" s="46">
        <v>0</v>
      </c>
      <c r="L102" s="46"/>
      <c r="M102" s="46">
        <f t="shared" si="4"/>
        <v>0</v>
      </c>
      <c r="N102" s="46"/>
      <c r="O102" s="46">
        <v>6944789000</v>
      </c>
      <c r="P102" s="46"/>
      <c r="Q102" s="46">
        <v>0</v>
      </c>
      <c r="R102" s="46"/>
      <c r="S102" s="46">
        <f t="shared" si="5"/>
        <v>6944789000</v>
      </c>
    </row>
    <row r="103" spans="1:21" ht="21">
      <c r="A103" s="186" t="s">
        <v>443</v>
      </c>
      <c r="B103" s="168"/>
      <c r="C103" s="187" t="s">
        <v>484</v>
      </c>
      <c r="D103" s="188"/>
      <c r="E103" s="181">
        <v>6068639</v>
      </c>
      <c r="F103" s="188"/>
      <c r="G103" s="74">
        <v>1380</v>
      </c>
      <c r="H103" s="188"/>
      <c r="I103" s="46">
        <v>0</v>
      </c>
      <c r="J103" s="46"/>
      <c r="K103" s="46">
        <v>0</v>
      </c>
      <c r="L103" s="46"/>
      <c r="M103" s="46">
        <f t="shared" si="4"/>
        <v>0</v>
      </c>
      <c r="N103" s="46"/>
      <c r="O103" s="46">
        <v>8374721820</v>
      </c>
      <c r="P103" s="46"/>
      <c r="Q103" s="46">
        <v>-245005160</v>
      </c>
      <c r="R103" s="46"/>
      <c r="S103" s="46">
        <f t="shared" si="5"/>
        <v>8129716660</v>
      </c>
      <c r="U103" s="20"/>
    </row>
    <row r="104" spans="1:21" ht="21">
      <c r="A104" s="186" t="s">
        <v>244</v>
      </c>
      <c r="B104" s="168"/>
      <c r="C104" s="187" t="s">
        <v>483</v>
      </c>
      <c r="D104" s="188"/>
      <c r="E104" s="181">
        <v>2507340</v>
      </c>
      <c r="F104" s="188"/>
      <c r="G104" s="74">
        <v>1250</v>
      </c>
      <c r="H104" s="188"/>
      <c r="I104" s="46">
        <v>0</v>
      </c>
      <c r="J104" s="46"/>
      <c r="K104" s="46">
        <v>0</v>
      </c>
      <c r="L104" s="46"/>
      <c r="M104" s="46">
        <f t="shared" si="4"/>
        <v>0</v>
      </c>
      <c r="N104" s="46"/>
      <c r="O104" s="46">
        <v>3134175000</v>
      </c>
      <c r="P104" s="46"/>
      <c r="Q104" s="46">
        <v>-31872966</v>
      </c>
      <c r="R104" s="46"/>
      <c r="S104" s="46">
        <f t="shared" si="5"/>
        <v>3102302034</v>
      </c>
      <c r="U104" s="20"/>
    </row>
    <row r="105" spans="1:21" ht="21">
      <c r="A105" s="186" t="s">
        <v>93</v>
      </c>
      <c r="B105" s="168"/>
      <c r="C105" s="187" t="s">
        <v>390</v>
      </c>
      <c r="D105" s="188"/>
      <c r="E105" s="181">
        <v>2961129</v>
      </c>
      <c r="F105" s="188"/>
      <c r="G105" s="74">
        <v>6350</v>
      </c>
      <c r="H105" s="188"/>
      <c r="I105" s="46">
        <v>0</v>
      </c>
      <c r="J105" s="46"/>
      <c r="K105" s="46">
        <v>0</v>
      </c>
      <c r="L105" s="46"/>
      <c r="M105" s="46">
        <f t="shared" ref="M105:M136" si="6">I105+K105</f>
        <v>0</v>
      </c>
      <c r="N105" s="46"/>
      <c r="O105" s="46">
        <v>18803169150</v>
      </c>
      <c r="P105" s="46"/>
      <c r="Q105" s="46">
        <v>0</v>
      </c>
      <c r="R105" s="46"/>
      <c r="S105" s="46">
        <f t="shared" ref="S105:S136" si="7">O105+Q105</f>
        <v>18803169150</v>
      </c>
    </row>
    <row r="106" spans="1:21" ht="21">
      <c r="A106" s="186" t="s">
        <v>301</v>
      </c>
      <c r="B106" s="168"/>
      <c r="C106" s="187" t="s">
        <v>482</v>
      </c>
      <c r="D106" s="188"/>
      <c r="E106" s="181">
        <v>2379548</v>
      </c>
      <c r="F106" s="188"/>
      <c r="G106" s="74">
        <v>845</v>
      </c>
      <c r="H106" s="188"/>
      <c r="I106" s="46">
        <v>0</v>
      </c>
      <c r="J106" s="46"/>
      <c r="K106" s="46">
        <v>0</v>
      </c>
      <c r="L106" s="46"/>
      <c r="M106" s="46">
        <f t="shared" si="6"/>
        <v>0</v>
      </c>
      <c r="N106" s="46"/>
      <c r="O106" s="46">
        <v>2010718060</v>
      </c>
      <c r="P106" s="46"/>
      <c r="Q106" s="46">
        <v>0</v>
      </c>
      <c r="R106" s="46"/>
      <c r="S106" s="46">
        <f t="shared" si="7"/>
        <v>2010718060</v>
      </c>
      <c r="U106" s="20"/>
    </row>
    <row r="107" spans="1:21" ht="21">
      <c r="A107" s="186" t="s">
        <v>152</v>
      </c>
      <c r="B107" s="168"/>
      <c r="C107" s="187" t="s">
        <v>529</v>
      </c>
      <c r="D107" s="188"/>
      <c r="E107" s="181">
        <v>3576003</v>
      </c>
      <c r="F107" s="188"/>
      <c r="G107" s="74">
        <v>5000</v>
      </c>
      <c r="H107" s="188"/>
      <c r="I107" s="46">
        <v>17880015000</v>
      </c>
      <c r="J107" s="46"/>
      <c r="K107" s="46">
        <v>-1167581005</v>
      </c>
      <c r="L107" s="46"/>
      <c r="M107" s="46">
        <f t="shared" si="6"/>
        <v>16712433995</v>
      </c>
      <c r="N107" s="46"/>
      <c r="O107" s="46">
        <v>17880015000</v>
      </c>
      <c r="P107" s="46"/>
      <c r="Q107" s="46">
        <v>-1167581005</v>
      </c>
      <c r="R107" s="46"/>
      <c r="S107" s="46">
        <f t="shared" si="7"/>
        <v>16712433995</v>
      </c>
      <c r="U107" s="20"/>
    </row>
    <row r="108" spans="1:21" ht="21">
      <c r="A108" s="186" t="s">
        <v>445</v>
      </c>
      <c r="B108" s="168"/>
      <c r="C108" s="187" t="s">
        <v>526</v>
      </c>
      <c r="D108" s="188"/>
      <c r="E108" s="181">
        <v>1015108</v>
      </c>
      <c r="F108" s="188"/>
      <c r="G108" s="74">
        <v>7650</v>
      </c>
      <c r="H108" s="188"/>
      <c r="I108" s="46">
        <v>7765576200</v>
      </c>
      <c r="J108" s="46"/>
      <c r="K108" s="182">
        <v>-104844195</v>
      </c>
      <c r="L108" s="46"/>
      <c r="M108" s="46">
        <f t="shared" si="6"/>
        <v>7660732005</v>
      </c>
      <c r="N108" s="46"/>
      <c r="O108" s="46">
        <v>7765576200</v>
      </c>
      <c r="P108" s="46"/>
      <c r="Q108" s="46">
        <v>-104844195</v>
      </c>
      <c r="R108" s="46"/>
      <c r="S108" s="46">
        <f t="shared" si="7"/>
        <v>7660732005</v>
      </c>
      <c r="U108" s="20"/>
    </row>
    <row r="109" spans="1:21" ht="21">
      <c r="A109" s="186" t="s">
        <v>246</v>
      </c>
      <c r="B109" s="168"/>
      <c r="C109" s="187" t="s">
        <v>396</v>
      </c>
      <c r="D109" s="188"/>
      <c r="E109" s="181">
        <v>2091178</v>
      </c>
      <c r="F109" s="188"/>
      <c r="G109" s="74">
        <v>1650</v>
      </c>
      <c r="H109" s="188"/>
      <c r="I109" s="46">
        <v>0</v>
      </c>
      <c r="J109" s="46"/>
      <c r="K109" s="46">
        <v>0</v>
      </c>
      <c r="L109" s="46"/>
      <c r="M109" s="46">
        <f t="shared" si="6"/>
        <v>0</v>
      </c>
      <c r="N109" s="46"/>
      <c r="O109" s="46">
        <v>3450443700</v>
      </c>
      <c r="P109" s="46"/>
      <c r="Q109" s="46">
        <v>0</v>
      </c>
      <c r="R109" s="46"/>
      <c r="S109" s="46">
        <f t="shared" si="7"/>
        <v>3450443700</v>
      </c>
    </row>
    <row r="110" spans="1:21" ht="21">
      <c r="A110" s="186" t="s">
        <v>224</v>
      </c>
      <c r="B110" s="168"/>
      <c r="C110" s="187" t="s">
        <v>511</v>
      </c>
      <c r="D110" s="188"/>
      <c r="E110" s="181">
        <v>4499537</v>
      </c>
      <c r="F110" s="188"/>
      <c r="G110" s="74">
        <v>1200</v>
      </c>
      <c r="H110" s="188"/>
      <c r="I110" s="46">
        <v>0</v>
      </c>
      <c r="J110" s="46"/>
      <c r="K110" s="46">
        <v>0</v>
      </c>
      <c r="L110" s="46"/>
      <c r="M110" s="46">
        <f t="shared" si="6"/>
        <v>0</v>
      </c>
      <c r="N110" s="46"/>
      <c r="O110" s="46">
        <v>5399444400</v>
      </c>
      <c r="P110" s="46"/>
      <c r="Q110" s="46">
        <v>-250398793</v>
      </c>
      <c r="R110" s="46"/>
      <c r="S110" s="46">
        <f t="shared" si="7"/>
        <v>5149045607</v>
      </c>
      <c r="U110" s="20"/>
    </row>
    <row r="111" spans="1:21" ht="21">
      <c r="A111" s="186" t="s">
        <v>178</v>
      </c>
      <c r="B111" s="168"/>
      <c r="C111" s="187" t="s">
        <v>389</v>
      </c>
      <c r="D111" s="188">
        <v>882636</v>
      </c>
      <c r="E111" s="181">
        <v>7773028</v>
      </c>
      <c r="F111" s="188"/>
      <c r="G111" s="74">
        <v>300</v>
      </c>
      <c r="H111" s="188"/>
      <c r="I111" s="46">
        <v>0</v>
      </c>
      <c r="J111" s="46"/>
      <c r="K111" s="46">
        <v>0</v>
      </c>
      <c r="L111" s="46"/>
      <c r="M111" s="46">
        <f t="shared" si="6"/>
        <v>0</v>
      </c>
      <c r="N111" s="46"/>
      <c r="O111" s="46">
        <v>2331908400</v>
      </c>
      <c r="P111" s="46"/>
      <c r="Q111" s="46">
        <v>0</v>
      </c>
      <c r="R111" s="46"/>
      <c r="S111" s="46">
        <f t="shared" si="7"/>
        <v>2331908400</v>
      </c>
    </row>
    <row r="112" spans="1:21" ht="21">
      <c r="A112" s="186" t="s">
        <v>188</v>
      </c>
      <c r="B112" s="168"/>
      <c r="C112" s="187" t="s">
        <v>393</v>
      </c>
      <c r="D112" s="188"/>
      <c r="E112" s="181">
        <v>87647961</v>
      </c>
      <c r="F112" s="188"/>
      <c r="G112" s="74">
        <v>40</v>
      </c>
      <c r="H112" s="188"/>
      <c r="I112" s="46">
        <v>0</v>
      </c>
      <c r="J112" s="46"/>
      <c r="K112" s="46">
        <v>0</v>
      </c>
      <c r="L112" s="46"/>
      <c r="M112" s="46">
        <f t="shared" si="6"/>
        <v>0</v>
      </c>
      <c r="N112" s="46"/>
      <c r="O112" s="46">
        <v>3505918440</v>
      </c>
      <c r="P112" s="46"/>
      <c r="Q112" s="46">
        <v>0</v>
      </c>
      <c r="R112" s="46"/>
      <c r="S112" s="46">
        <f t="shared" si="7"/>
        <v>3505918440</v>
      </c>
    </row>
    <row r="113" spans="1:21" ht="21">
      <c r="A113" s="186" t="s">
        <v>180</v>
      </c>
      <c r="B113" s="168"/>
      <c r="C113" s="187" t="s">
        <v>454</v>
      </c>
      <c r="D113" s="188"/>
      <c r="E113" s="181">
        <v>10492108</v>
      </c>
      <c r="F113" s="188"/>
      <c r="G113" s="74">
        <v>125</v>
      </c>
      <c r="H113" s="188"/>
      <c r="I113" s="46">
        <v>0</v>
      </c>
      <c r="J113" s="46"/>
      <c r="K113" s="46">
        <v>0</v>
      </c>
      <c r="L113" s="46"/>
      <c r="M113" s="46">
        <f t="shared" si="6"/>
        <v>0</v>
      </c>
      <c r="N113" s="46"/>
      <c r="O113" s="46">
        <v>1311513500</v>
      </c>
      <c r="P113" s="46"/>
      <c r="Q113" s="46">
        <v>0</v>
      </c>
      <c r="R113" s="46"/>
      <c r="S113" s="46">
        <f t="shared" si="7"/>
        <v>1311513500</v>
      </c>
    </row>
    <row r="114" spans="1:21" ht="21">
      <c r="A114" s="186" t="s">
        <v>136</v>
      </c>
      <c r="B114" s="168"/>
      <c r="C114" s="187" t="s">
        <v>391</v>
      </c>
      <c r="D114" s="188"/>
      <c r="E114" s="181">
        <v>2838930</v>
      </c>
      <c r="F114" s="188"/>
      <c r="G114" s="74">
        <v>2000</v>
      </c>
      <c r="H114" s="188"/>
      <c r="I114" s="46">
        <v>0</v>
      </c>
      <c r="J114" s="46"/>
      <c r="K114" s="46">
        <v>0</v>
      </c>
      <c r="L114" s="46"/>
      <c r="M114" s="46">
        <f t="shared" si="6"/>
        <v>0</v>
      </c>
      <c r="N114" s="46"/>
      <c r="O114" s="46">
        <v>5677860000</v>
      </c>
      <c r="P114" s="46"/>
      <c r="Q114" s="46">
        <v>0</v>
      </c>
      <c r="R114" s="46"/>
      <c r="S114" s="46">
        <f t="shared" si="7"/>
        <v>5677860000</v>
      </c>
    </row>
    <row r="115" spans="1:21" ht="21">
      <c r="A115" s="186" t="s">
        <v>323</v>
      </c>
      <c r="B115" s="168"/>
      <c r="C115" s="187" t="s">
        <v>399</v>
      </c>
      <c r="D115" s="188"/>
      <c r="E115" s="181">
        <v>12587339</v>
      </c>
      <c r="F115" s="188"/>
      <c r="G115" s="74">
        <v>77</v>
      </c>
      <c r="H115" s="188"/>
      <c r="I115" s="46">
        <v>0</v>
      </c>
      <c r="J115" s="46"/>
      <c r="K115" s="46">
        <v>0</v>
      </c>
      <c r="L115" s="46"/>
      <c r="M115" s="46">
        <f t="shared" si="6"/>
        <v>0</v>
      </c>
      <c r="N115" s="46"/>
      <c r="O115" s="46">
        <v>969225103</v>
      </c>
      <c r="P115" s="46"/>
      <c r="Q115" s="46">
        <v>0</v>
      </c>
      <c r="R115" s="46"/>
      <c r="S115" s="46">
        <f t="shared" si="7"/>
        <v>969225103</v>
      </c>
    </row>
    <row r="116" spans="1:21" ht="21">
      <c r="A116" s="186" t="s">
        <v>172</v>
      </c>
      <c r="B116" s="168"/>
      <c r="C116" s="187" t="s">
        <v>396</v>
      </c>
      <c r="D116" s="188"/>
      <c r="E116" s="181">
        <v>4553099</v>
      </c>
      <c r="F116" s="188"/>
      <c r="G116" s="74">
        <v>450</v>
      </c>
      <c r="H116" s="188"/>
      <c r="I116" s="46">
        <v>0</v>
      </c>
      <c r="J116" s="46"/>
      <c r="K116" s="46">
        <v>0</v>
      </c>
      <c r="L116" s="46"/>
      <c r="M116" s="46">
        <f t="shared" si="6"/>
        <v>0</v>
      </c>
      <c r="N116" s="46"/>
      <c r="O116" s="46">
        <v>2048894550</v>
      </c>
      <c r="P116" s="46"/>
      <c r="Q116" s="46">
        <v>0</v>
      </c>
      <c r="R116" s="46"/>
      <c r="S116" s="46">
        <f t="shared" si="7"/>
        <v>2048894550</v>
      </c>
    </row>
    <row r="117" spans="1:21" ht="21">
      <c r="A117" s="186" t="s">
        <v>105</v>
      </c>
      <c r="B117" s="168"/>
      <c r="C117" s="187" t="s">
        <v>395</v>
      </c>
      <c r="D117" s="188">
        <v>355050</v>
      </c>
      <c r="E117" s="181">
        <v>930626</v>
      </c>
      <c r="F117" s="188"/>
      <c r="G117" s="74">
        <v>3570</v>
      </c>
      <c r="H117" s="188"/>
      <c r="I117" s="46">
        <v>0</v>
      </c>
      <c r="J117" s="46"/>
      <c r="K117" s="46">
        <v>0</v>
      </c>
      <c r="L117" s="46"/>
      <c r="M117" s="46">
        <f t="shared" si="6"/>
        <v>0</v>
      </c>
      <c r="N117" s="46"/>
      <c r="O117" s="46">
        <v>3322334820</v>
      </c>
      <c r="P117" s="46"/>
      <c r="Q117" s="46">
        <v>0</v>
      </c>
      <c r="R117" s="46"/>
      <c r="S117" s="46">
        <f t="shared" si="7"/>
        <v>3322334820</v>
      </c>
    </row>
    <row r="118" spans="1:21" ht="21">
      <c r="A118" s="186" t="s">
        <v>262</v>
      </c>
      <c r="B118" s="168"/>
      <c r="C118" s="187" t="s">
        <v>373</v>
      </c>
      <c r="D118" s="188"/>
      <c r="E118" s="181">
        <v>815839</v>
      </c>
      <c r="F118" s="188"/>
      <c r="G118" s="74">
        <v>500</v>
      </c>
      <c r="H118" s="188"/>
      <c r="I118" s="46">
        <v>0</v>
      </c>
      <c r="J118" s="46"/>
      <c r="K118" s="46">
        <v>0</v>
      </c>
      <c r="L118" s="46"/>
      <c r="M118" s="46">
        <f t="shared" si="6"/>
        <v>0</v>
      </c>
      <c r="N118" s="46"/>
      <c r="O118" s="46">
        <v>407919500</v>
      </c>
      <c r="P118" s="46"/>
      <c r="Q118" s="46">
        <v>0</v>
      </c>
      <c r="R118" s="46"/>
      <c r="S118" s="46">
        <f t="shared" si="7"/>
        <v>407919500</v>
      </c>
    </row>
    <row r="119" spans="1:21" ht="21">
      <c r="A119" s="186" t="s">
        <v>127</v>
      </c>
      <c r="B119" s="168"/>
      <c r="C119" s="187" t="s">
        <v>373</v>
      </c>
      <c r="D119" s="188"/>
      <c r="E119" s="181">
        <v>21541687</v>
      </c>
      <c r="F119" s="188"/>
      <c r="G119" s="74">
        <v>1000</v>
      </c>
      <c r="H119" s="188"/>
      <c r="I119" s="46">
        <v>0</v>
      </c>
      <c r="J119" s="46"/>
      <c r="K119" s="46">
        <v>0</v>
      </c>
      <c r="L119" s="46"/>
      <c r="M119" s="46">
        <f t="shared" si="6"/>
        <v>0</v>
      </c>
      <c r="N119" s="46"/>
      <c r="O119" s="46">
        <v>21541687000</v>
      </c>
      <c r="P119" s="46"/>
      <c r="Q119" s="46">
        <v>0</v>
      </c>
      <c r="R119" s="46"/>
      <c r="S119" s="46">
        <f t="shared" si="7"/>
        <v>21541687000</v>
      </c>
    </row>
    <row r="120" spans="1:21" ht="21">
      <c r="A120" s="186" t="s">
        <v>474</v>
      </c>
      <c r="B120" s="168"/>
      <c r="C120" s="187" t="s">
        <v>507</v>
      </c>
      <c r="D120" s="188"/>
      <c r="E120" s="181">
        <v>525132</v>
      </c>
      <c r="F120" s="188"/>
      <c r="G120" s="74">
        <v>20</v>
      </c>
      <c r="H120" s="188"/>
      <c r="I120" s="46">
        <v>0</v>
      </c>
      <c r="J120" s="46"/>
      <c r="K120" s="46">
        <v>0</v>
      </c>
      <c r="L120" s="46"/>
      <c r="M120" s="46">
        <f t="shared" si="6"/>
        <v>0</v>
      </c>
      <c r="N120" s="46"/>
      <c r="O120" s="46">
        <v>10502640</v>
      </c>
      <c r="P120" s="46"/>
      <c r="Q120" s="46">
        <v>-539122</v>
      </c>
      <c r="R120" s="46"/>
      <c r="S120" s="46">
        <f t="shared" si="7"/>
        <v>9963518</v>
      </c>
      <c r="U120" s="20"/>
    </row>
    <row r="121" spans="1:21" ht="21">
      <c r="A121" s="186" t="s">
        <v>304</v>
      </c>
      <c r="B121" s="168"/>
      <c r="C121" s="187" t="s">
        <v>451</v>
      </c>
      <c r="D121" s="188"/>
      <c r="E121" s="181">
        <v>453752</v>
      </c>
      <c r="F121" s="188"/>
      <c r="G121" s="74">
        <v>4500</v>
      </c>
      <c r="H121" s="188"/>
      <c r="I121" s="46">
        <v>0</v>
      </c>
      <c r="J121" s="46"/>
      <c r="K121" s="46">
        <v>0</v>
      </c>
      <c r="L121" s="46"/>
      <c r="M121" s="46">
        <f t="shared" si="6"/>
        <v>0</v>
      </c>
      <c r="N121" s="46"/>
      <c r="O121" s="46">
        <v>2041884000</v>
      </c>
      <c r="P121" s="46"/>
      <c r="Q121" s="46">
        <v>0</v>
      </c>
      <c r="R121" s="46"/>
      <c r="S121" s="46">
        <f t="shared" si="7"/>
        <v>2041884000</v>
      </c>
    </row>
    <row r="122" spans="1:21" ht="21">
      <c r="A122" s="186" t="s">
        <v>271</v>
      </c>
      <c r="B122" s="168"/>
      <c r="C122" s="187" t="s">
        <v>382</v>
      </c>
      <c r="D122" s="188"/>
      <c r="E122" s="181">
        <v>632580</v>
      </c>
      <c r="F122" s="188"/>
      <c r="G122" s="74">
        <v>3700</v>
      </c>
      <c r="H122" s="188"/>
      <c r="I122" s="46">
        <v>0</v>
      </c>
      <c r="J122" s="46"/>
      <c r="K122" s="46">
        <v>0</v>
      </c>
      <c r="L122" s="46"/>
      <c r="M122" s="46">
        <f t="shared" si="6"/>
        <v>0</v>
      </c>
      <c r="N122" s="46"/>
      <c r="O122" s="46">
        <v>2340546000</v>
      </c>
      <c r="P122" s="46"/>
      <c r="Q122" s="46">
        <v>0</v>
      </c>
      <c r="R122" s="46"/>
      <c r="S122" s="46">
        <f t="shared" si="7"/>
        <v>2340546000</v>
      </c>
    </row>
    <row r="123" spans="1:21" ht="21">
      <c r="A123" s="186" t="s">
        <v>263</v>
      </c>
      <c r="B123" s="168"/>
      <c r="C123" s="187" t="s">
        <v>401</v>
      </c>
      <c r="D123" s="188"/>
      <c r="E123" s="181">
        <v>12043428</v>
      </c>
      <c r="F123" s="188"/>
      <c r="G123" s="74">
        <v>160</v>
      </c>
      <c r="H123" s="188"/>
      <c r="I123" s="46">
        <v>0</v>
      </c>
      <c r="J123" s="46"/>
      <c r="K123" s="46">
        <v>0</v>
      </c>
      <c r="L123" s="46"/>
      <c r="M123" s="46">
        <f t="shared" si="6"/>
        <v>0</v>
      </c>
      <c r="N123" s="46"/>
      <c r="O123" s="46">
        <v>1926948480</v>
      </c>
      <c r="P123" s="46"/>
      <c r="Q123" s="46">
        <v>0</v>
      </c>
      <c r="R123" s="46"/>
      <c r="S123" s="46">
        <f t="shared" si="7"/>
        <v>1926948480</v>
      </c>
    </row>
    <row r="124" spans="1:21" ht="21">
      <c r="A124" s="186" t="s">
        <v>89</v>
      </c>
      <c r="B124" s="168"/>
      <c r="C124" s="187" t="s">
        <v>385</v>
      </c>
      <c r="D124" s="188"/>
      <c r="E124" s="181">
        <v>1425676</v>
      </c>
      <c r="F124" s="188"/>
      <c r="G124" s="74">
        <v>320</v>
      </c>
      <c r="H124" s="188"/>
      <c r="I124" s="46">
        <v>0</v>
      </c>
      <c r="J124" s="46"/>
      <c r="K124" s="46">
        <v>0</v>
      </c>
      <c r="L124" s="46"/>
      <c r="M124" s="46">
        <f t="shared" si="6"/>
        <v>0</v>
      </c>
      <c r="N124" s="46"/>
      <c r="O124" s="46">
        <v>456216320</v>
      </c>
      <c r="P124" s="46"/>
      <c r="Q124" s="46">
        <v>0</v>
      </c>
      <c r="R124" s="46"/>
      <c r="S124" s="46">
        <f t="shared" si="7"/>
        <v>456216320</v>
      </c>
    </row>
    <row r="125" spans="1:21" ht="21">
      <c r="A125" s="186" t="s">
        <v>326</v>
      </c>
      <c r="B125" s="168"/>
      <c r="C125" s="187" t="s">
        <v>384</v>
      </c>
      <c r="D125" s="188">
        <v>302497</v>
      </c>
      <c r="E125" s="181">
        <v>1329667</v>
      </c>
      <c r="F125" s="188"/>
      <c r="G125" s="75">
        <v>620</v>
      </c>
      <c r="H125" s="188"/>
      <c r="I125" s="76">
        <v>0</v>
      </c>
      <c r="J125" s="76"/>
      <c r="K125" s="76">
        <v>0</v>
      </c>
      <c r="L125" s="76"/>
      <c r="M125" s="46">
        <f t="shared" si="6"/>
        <v>0</v>
      </c>
      <c r="N125" s="76"/>
      <c r="O125" s="76">
        <v>824393540</v>
      </c>
      <c r="P125" s="76"/>
      <c r="Q125" s="76">
        <v>0</v>
      </c>
      <c r="R125" s="76"/>
      <c r="S125" s="46">
        <f t="shared" si="7"/>
        <v>824393540</v>
      </c>
    </row>
    <row r="126" spans="1:21" ht="21">
      <c r="A126" s="186" t="s">
        <v>126</v>
      </c>
      <c r="B126" s="168"/>
      <c r="C126" s="187" t="s">
        <v>396</v>
      </c>
      <c r="D126" s="188"/>
      <c r="E126" s="181">
        <v>13269896</v>
      </c>
      <c r="F126" s="188"/>
      <c r="G126" s="74">
        <v>34</v>
      </c>
      <c r="H126" s="188"/>
      <c r="I126" s="46">
        <v>0</v>
      </c>
      <c r="J126" s="46"/>
      <c r="K126" s="46">
        <v>0</v>
      </c>
      <c r="L126" s="46"/>
      <c r="M126" s="46">
        <f t="shared" si="6"/>
        <v>0</v>
      </c>
      <c r="N126" s="46"/>
      <c r="O126" s="46">
        <v>451176464</v>
      </c>
      <c r="P126" s="46"/>
      <c r="Q126" s="46">
        <v>0</v>
      </c>
      <c r="R126" s="46"/>
      <c r="S126" s="46">
        <f t="shared" si="7"/>
        <v>451176464</v>
      </c>
    </row>
    <row r="127" spans="1:21" ht="21">
      <c r="A127" s="186" t="s">
        <v>164</v>
      </c>
      <c r="B127" s="168"/>
      <c r="C127" s="187" t="s">
        <v>385</v>
      </c>
      <c r="D127" s="188"/>
      <c r="E127" s="181">
        <v>7889190</v>
      </c>
      <c r="F127" s="188"/>
      <c r="G127" s="74">
        <v>70</v>
      </c>
      <c r="H127" s="188"/>
      <c r="I127" s="46">
        <v>0</v>
      </c>
      <c r="J127" s="46"/>
      <c r="K127" s="46">
        <v>0</v>
      </c>
      <c r="L127" s="46"/>
      <c r="M127" s="46">
        <f t="shared" si="6"/>
        <v>0</v>
      </c>
      <c r="N127" s="46"/>
      <c r="O127" s="46">
        <v>552243300</v>
      </c>
      <c r="P127" s="46"/>
      <c r="Q127" s="46">
        <v>0</v>
      </c>
      <c r="R127" s="46"/>
      <c r="S127" s="46">
        <f t="shared" si="7"/>
        <v>552243300</v>
      </c>
    </row>
    <row r="128" spans="1:21" ht="21">
      <c r="A128" s="186" t="s">
        <v>240</v>
      </c>
      <c r="B128" s="168"/>
      <c r="C128" s="187" t="s">
        <v>373</v>
      </c>
      <c r="D128" s="188"/>
      <c r="E128" s="181">
        <v>4289312</v>
      </c>
      <c r="F128" s="188"/>
      <c r="G128" s="74">
        <v>1780</v>
      </c>
      <c r="H128" s="188"/>
      <c r="I128" s="46">
        <v>0</v>
      </c>
      <c r="J128" s="46"/>
      <c r="K128" s="46">
        <v>0</v>
      </c>
      <c r="L128" s="46"/>
      <c r="M128" s="46">
        <f t="shared" si="6"/>
        <v>0</v>
      </c>
      <c r="N128" s="46"/>
      <c r="O128" s="46">
        <v>7634975360</v>
      </c>
      <c r="P128" s="46"/>
      <c r="Q128" s="46">
        <v>0</v>
      </c>
      <c r="R128" s="46"/>
      <c r="S128" s="46">
        <f t="shared" si="7"/>
        <v>7634975360</v>
      </c>
    </row>
    <row r="129" spans="1:21" ht="21">
      <c r="A129" s="186" t="s">
        <v>348</v>
      </c>
      <c r="B129" s="168"/>
      <c r="C129" s="187" t="s">
        <v>401</v>
      </c>
      <c r="D129" s="188"/>
      <c r="E129" s="181">
        <v>19060509</v>
      </c>
      <c r="F129" s="188"/>
      <c r="G129" s="74">
        <v>255</v>
      </c>
      <c r="H129" s="188"/>
      <c r="I129" s="46">
        <v>0</v>
      </c>
      <c r="J129" s="46"/>
      <c r="K129" s="46">
        <v>0</v>
      </c>
      <c r="L129" s="46"/>
      <c r="M129" s="46">
        <f t="shared" si="6"/>
        <v>0</v>
      </c>
      <c r="N129" s="46"/>
      <c r="O129" s="46">
        <v>4860429795</v>
      </c>
      <c r="P129" s="46"/>
      <c r="Q129" s="46">
        <v>0</v>
      </c>
      <c r="R129" s="46"/>
      <c r="S129" s="46">
        <f t="shared" si="7"/>
        <v>4860429795</v>
      </c>
    </row>
    <row r="130" spans="1:21" ht="21">
      <c r="A130" s="186" t="s">
        <v>157</v>
      </c>
      <c r="B130" s="168"/>
      <c r="C130" s="187" t="s">
        <v>401</v>
      </c>
      <c r="D130" s="188"/>
      <c r="E130" s="181">
        <v>15285930</v>
      </c>
      <c r="F130" s="188"/>
      <c r="G130" s="74">
        <v>400</v>
      </c>
      <c r="H130" s="188"/>
      <c r="I130" s="46">
        <v>0</v>
      </c>
      <c r="J130" s="46"/>
      <c r="K130" s="46">
        <v>0</v>
      </c>
      <c r="L130" s="46"/>
      <c r="M130" s="46">
        <f t="shared" si="6"/>
        <v>0</v>
      </c>
      <c r="N130" s="46"/>
      <c r="O130" s="46">
        <v>6114372000</v>
      </c>
      <c r="P130" s="46"/>
      <c r="Q130" s="46">
        <v>0</v>
      </c>
      <c r="R130" s="46"/>
      <c r="S130" s="46">
        <f t="shared" si="7"/>
        <v>6114372000</v>
      </c>
    </row>
    <row r="131" spans="1:21" ht="21">
      <c r="A131" s="186" t="s">
        <v>114</v>
      </c>
      <c r="B131" s="168"/>
      <c r="C131" s="187" t="s">
        <v>389</v>
      </c>
      <c r="D131" s="188"/>
      <c r="E131" s="181">
        <v>858513</v>
      </c>
      <c r="F131" s="188"/>
      <c r="G131" s="74">
        <v>270</v>
      </c>
      <c r="H131" s="188"/>
      <c r="I131" s="46">
        <v>0</v>
      </c>
      <c r="J131" s="46"/>
      <c r="K131" s="46">
        <v>0</v>
      </c>
      <c r="L131" s="46"/>
      <c r="M131" s="46">
        <f t="shared" si="6"/>
        <v>0</v>
      </c>
      <c r="N131" s="46"/>
      <c r="O131" s="46">
        <v>231798510</v>
      </c>
      <c r="P131" s="46"/>
      <c r="Q131" s="46">
        <v>0</v>
      </c>
      <c r="R131" s="46"/>
      <c r="S131" s="46">
        <f t="shared" si="7"/>
        <v>231798510</v>
      </c>
    </row>
    <row r="132" spans="1:21" ht="21">
      <c r="A132" s="186" t="s">
        <v>133</v>
      </c>
      <c r="B132" s="168"/>
      <c r="C132" s="187" t="s">
        <v>397</v>
      </c>
      <c r="D132" s="188"/>
      <c r="E132" s="181">
        <v>3582834</v>
      </c>
      <c r="F132" s="188"/>
      <c r="G132" s="74">
        <v>96</v>
      </c>
      <c r="H132" s="188"/>
      <c r="I132" s="46">
        <v>0</v>
      </c>
      <c r="J132" s="46"/>
      <c r="K132" s="46">
        <v>0</v>
      </c>
      <c r="L132" s="46"/>
      <c r="M132" s="46">
        <f t="shared" si="6"/>
        <v>0</v>
      </c>
      <c r="N132" s="46"/>
      <c r="O132" s="46">
        <v>343952064</v>
      </c>
      <c r="P132" s="46"/>
      <c r="Q132" s="46">
        <v>0</v>
      </c>
      <c r="R132" s="46"/>
      <c r="S132" s="46">
        <f t="shared" si="7"/>
        <v>343952064</v>
      </c>
    </row>
    <row r="133" spans="1:21" ht="21">
      <c r="A133" s="186" t="s">
        <v>201</v>
      </c>
      <c r="B133" s="168"/>
      <c r="C133" s="187" t="s">
        <v>397</v>
      </c>
      <c r="D133" s="188"/>
      <c r="E133" s="181">
        <v>42841</v>
      </c>
      <c r="F133" s="188"/>
      <c r="G133" s="74">
        <v>11000</v>
      </c>
      <c r="H133" s="188"/>
      <c r="I133" s="46">
        <v>0</v>
      </c>
      <c r="J133" s="46"/>
      <c r="K133" s="46">
        <v>0</v>
      </c>
      <c r="L133" s="46"/>
      <c r="M133" s="46">
        <f t="shared" si="6"/>
        <v>0</v>
      </c>
      <c r="N133" s="46"/>
      <c r="O133" s="46">
        <v>471251000</v>
      </c>
      <c r="P133" s="46"/>
      <c r="Q133" s="46">
        <v>0</v>
      </c>
      <c r="R133" s="46"/>
      <c r="S133" s="46">
        <f t="shared" si="7"/>
        <v>471251000</v>
      </c>
    </row>
    <row r="134" spans="1:21" ht="21">
      <c r="A134" s="186" t="s">
        <v>328</v>
      </c>
      <c r="B134" s="168"/>
      <c r="C134" s="187" t="s">
        <v>461</v>
      </c>
      <c r="D134" s="188"/>
      <c r="E134" s="181">
        <v>589495</v>
      </c>
      <c r="F134" s="188"/>
      <c r="G134" s="74">
        <v>600</v>
      </c>
      <c r="H134" s="188"/>
      <c r="I134" s="46">
        <v>0</v>
      </c>
      <c r="J134" s="46"/>
      <c r="K134" s="46">
        <v>0</v>
      </c>
      <c r="L134" s="46"/>
      <c r="M134" s="46">
        <f t="shared" si="6"/>
        <v>0</v>
      </c>
      <c r="N134" s="46"/>
      <c r="O134" s="46">
        <v>353697000</v>
      </c>
      <c r="P134" s="46"/>
      <c r="Q134" s="46">
        <v>0</v>
      </c>
      <c r="R134" s="46"/>
      <c r="S134" s="46">
        <f t="shared" si="7"/>
        <v>353697000</v>
      </c>
      <c r="U134" s="20"/>
    </row>
    <row r="135" spans="1:21" ht="21">
      <c r="A135" s="186" t="s">
        <v>183</v>
      </c>
      <c r="B135" s="168"/>
      <c r="C135" s="187" t="s">
        <v>386</v>
      </c>
      <c r="D135" s="188"/>
      <c r="E135" s="181">
        <v>9142565</v>
      </c>
      <c r="F135" s="188"/>
      <c r="G135" s="74">
        <v>146</v>
      </c>
      <c r="H135" s="188"/>
      <c r="I135" s="46">
        <v>0</v>
      </c>
      <c r="J135" s="46"/>
      <c r="K135" s="46">
        <v>0</v>
      </c>
      <c r="L135" s="46"/>
      <c r="M135" s="46">
        <f t="shared" si="6"/>
        <v>0</v>
      </c>
      <c r="N135" s="46"/>
      <c r="O135" s="46">
        <v>1334814490</v>
      </c>
      <c r="P135" s="46"/>
      <c r="Q135" s="46">
        <v>0</v>
      </c>
      <c r="R135" s="46"/>
      <c r="S135" s="46">
        <f t="shared" si="7"/>
        <v>1334814490</v>
      </c>
    </row>
    <row r="136" spans="1:21" ht="21" customHeight="1">
      <c r="A136" s="186" t="s">
        <v>185</v>
      </c>
      <c r="B136" s="168"/>
      <c r="C136" s="187" t="s">
        <v>462</v>
      </c>
      <c r="D136" s="188"/>
      <c r="E136" s="181">
        <v>3893997</v>
      </c>
      <c r="F136" s="188"/>
      <c r="G136" s="74">
        <v>700</v>
      </c>
      <c r="H136" s="188"/>
      <c r="I136" s="46">
        <v>0</v>
      </c>
      <c r="J136" s="46"/>
      <c r="K136" s="46">
        <v>0</v>
      </c>
      <c r="L136" s="46"/>
      <c r="M136" s="46">
        <f t="shared" si="6"/>
        <v>0</v>
      </c>
      <c r="N136" s="46"/>
      <c r="O136" s="46">
        <v>2725797900</v>
      </c>
      <c r="P136" s="46"/>
      <c r="Q136" s="46">
        <v>-33196456</v>
      </c>
      <c r="R136" s="46"/>
      <c r="S136" s="46">
        <f t="shared" si="7"/>
        <v>2692601444</v>
      </c>
      <c r="U136" s="20"/>
    </row>
    <row r="137" spans="1:21" ht="21">
      <c r="A137" s="186" t="s">
        <v>376</v>
      </c>
      <c r="B137" s="168"/>
      <c r="C137" s="187" t="s">
        <v>463</v>
      </c>
      <c r="D137" s="188"/>
      <c r="E137" s="181">
        <v>7426477</v>
      </c>
      <c r="F137" s="188"/>
      <c r="G137" s="74">
        <v>250</v>
      </c>
      <c r="H137" s="188"/>
      <c r="I137" s="46">
        <v>0</v>
      </c>
      <c r="J137" s="46"/>
      <c r="K137" s="46">
        <v>0</v>
      </c>
      <c r="L137" s="46"/>
      <c r="M137" s="46">
        <f t="shared" ref="M137:M168" si="8">I137+K137</f>
        <v>0</v>
      </c>
      <c r="N137" s="46"/>
      <c r="O137" s="46">
        <v>1856619250</v>
      </c>
      <c r="P137" s="46"/>
      <c r="Q137" s="46">
        <v>-31256216</v>
      </c>
      <c r="R137" s="46"/>
      <c r="S137" s="46">
        <f t="shared" ref="S137:S168" si="9">O137+Q137</f>
        <v>1825363034</v>
      </c>
      <c r="U137" s="20"/>
    </row>
    <row r="138" spans="1:21" ht="21">
      <c r="A138" s="186" t="s">
        <v>468</v>
      </c>
      <c r="B138" s="168"/>
      <c r="C138" s="187" t="s">
        <v>504</v>
      </c>
      <c r="D138" s="188"/>
      <c r="E138" s="181">
        <v>23688536</v>
      </c>
      <c r="F138" s="188"/>
      <c r="G138" s="74">
        <v>85</v>
      </c>
      <c r="H138" s="188"/>
      <c r="I138" s="46">
        <v>0</v>
      </c>
      <c r="J138" s="46"/>
      <c r="K138" s="46">
        <v>0</v>
      </c>
      <c r="L138" s="46"/>
      <c r="M138" s="46">
        <f t="shared" si="8"/>
        <v>0</v>
      </c>
      <c r="N138" s="46"/>
      <c r="O138" s="46">
        <v>2013525560</v>
      </c>
      <c r="P138" s="46"/>
      <c r="Q138" s="46">
        <v>-75656531</v>
      </c>
      <c r="R138" s="46"/>
      <c r="S138" s="46">
        <f t="shared" si="9"/>
        <v>1937869029</v>
      </c>
      <c r="U138" s="20"/>
    </row>
    <row r="139" spans="1:21" ht="21">
      <c r="A139" s="186" t="s">
        <v>170</v>
      </c>
      <c r="B139" s="168"/>
      <c r="C139" s="187" t="s">
        <v>390</v>
      </c>
      <c r="D139" s="188"/>
      <c r="E139" s="181">
        <v>4277459</v>
      </c>
      <c r="F139" s="188"/>
      <c r="G139" s="74">
        <v>187</v>
      </c>
      <c r="H139" s="188"/>
      <c r="I139" s="46">
        <v>0</v>
      </c>
      <c r="J139" s="46"/>
      <c r="K139" s="46">
        <v>0</v>
      </c>
      <c r="L139" s="46"/>
      <c r="M139" s="46">
        <f t="shared" si="8"/>
        <v>0</v>
      </c>
      <c r="N139" s="46"/>
      <c r="O139" s="46">
        <v>799884833</v>
      </c>
      <c r="P139" s="46"/>
      <c r="Q139" s="46">
        <v>0</v>
      </c>
      <c r="R139" s="46"/>
      <c r="S139" s="46">
        <f t="shared" si="9"/>
        <v>799884833</v>
      </c>
    </row>
    <row r="140" spans="1:21" ht="21" customHeight="1">
      <c r="A140" s="186" t="s">
        <v>341</v>
      </c>
      <c r="B140" s="168"/>
      <c r="C140" s="187" t="s">
        <v>511</v>
      </c>
      <c r="D140" s="188"/>
      <c r="E140" s="181">
        <v>3568615</v>
      </c>
      <c r="F140" s="188"/>
      <c r="G140" s="74">
        <v>10</v>
      </c>
      <c r="H140" s="188"/>
      <c r="I140" s="46">
        <v>0</v>
      </c>
      <c r="J140" s="46"/>
      <c r="K140" s="46">
        <v>0</v>
      </c>
      <c r="L140" s="46"/>
      <c r="M140" s="46">
        <f t="shared" si="8"/>
        <v>0</v>
      </c>
      <c r="N140" s="46"/>
      <c r="O140" s="46">
        <v>35686150</v>
      </c>
      <c r="P140" s="46"/>
      <c r="Q140" s="46">
        <v>-2072099</v>
      </c>
      <c r="R140" s="46"/>
      <c r="S140" s="46">
        <f t="shared" si="9"/>
        <v>33614051</v>
      </c>
      <c r="U140" s="20"/>
    </row>
    <row r="141" spans="1:21" ht="21">
      <c r="A141" s="186" t="s">
        <v>99</v>
      </c>
      <c r="B141" s="168"/>
      <c r="C141" s="187" t="s">
        <v>530</v>
      </c>
      <c r="D141" s="188"/>
      <c r="E141" s="181">
        <v>41615482</v>
      </c>
      <c r="F141" s="188"/>
      <c r="G141" s="74">
        <v>10</v>
      </c>
      <c r="H141" s="188"/>
      <c r="I141" s="46">
        <v>416154820</v>
      </c>
      <c r="J141" s="46"/>
      <c r="K141" s="46">
        <v>-14843038</v>
      </c>
      <c r="L141" s="46"/>
      <c r="M141" s="46">
        <f t="shared" si="8"/>
        <v>401311782</v>
      </c>
      <c r="N141" s="46"/>
      <c r="O141" s="46">
        <v>416154820</v>
      </c>
      <c r="P141" s="46"/>
      <c r="Q141" s="46">
        <v>-14843038</v>
      </c>
      <c r="R141" s="46"/>
      <c r="S141" s="46">
        <f t="shared" si="9"/>
        <v>401311782</v>
      </c>
      <c r="U141" s="20"/>
    </row>
    <row r="142" spans="1:21" ht="21">
      <c r="A142" s="186" t="s">
        <v>83</v>
      </c>
      <c r="B142" s="168"/>
      <c r="C142" s="187" t="s">
        <v>401</v>
      </c>
      <c r="D142" s="188"/>
      <c r="E142" s="181">
        <v>19600800</v>
      </c>
      <c r="F142" s="188"/>
      <c r="G142" s="74">
        <v>278</v>
      </c>
      <c r="H142" s="188"/>
      <c r="I142" s="46">
        <v>0</v>
      </c>
      <c r="J142" s="46"/>
      <c r="K142" s="46">
        <v>0</v>
      </c>
      <c r="L142" s="46"/>
      <c r="M142" s="46">
        <f t="shared" si="8"/>
        <v>0</v>
      </c>
      <c r="N142" s="46"/>
      <c r="O142" s="46">
        <v>5449022400</v>
      </c>
      <c r="P142" s="46"/>
      <c r="Q142" s="46">
        <v>-51754623</v>
      </c>
      <c r="R142" s="46"/>
      <c r="S142" s="46">
        <f t="shared" si="9"/>
        <v>5397267777</v>
      </c>
    </row>
    <row r="143" spans="1:21" ht="21">
      <c r="A143" s="186" t="s">
        <v>108</v>
      </c>
      <c r="B143" s="168"/>
      <c r="C143" s="187" t="s">
        <v>397</v>
      </c>
      <c r="D143" s="188">
        <v>2009331</v>
      </c>
      <c r="E143" s="181">
        <v>3190014</v>
      </c>
      <c r="F143" s="188"/>
      <c r="G143" s="74">
        <v>2150</v>
      </c>
      <c r="H143" s="188"/>
      <c r="I143" s="46">
        <v>0</v>
      </c>
      <c r="J143" s="46"/>
      <c r="K143" s="46">
        <v>0</v>
      </c>
      <c r="L143" s="46"/>
      <c r="M143" s="46">
        <f t="shared" si="8"/>
        <v>0</v>
      </c>
      <c r="N143" s="46"/>
      <c r="O143" s="46">
        <v>6858530100</v>
      </c>
      <c r="P143" s="46"/>
      <c r="Q143" s="46">
        <v>0</v>
      </c>
      <c r="R143" s="46"/>
      <c r="S143" s="46">
        <f t="shared" si="9"/>
        <v>6858530100</v>
      </c>
    </row>
    <row r="144" spans="1:21" ht="21">
      <c r="A144" s="186" t="s">
        <v>148</v>
      </c>
      <c r="B144" s="168"/>
      <c r="C144" s="187" t="s">
        <v>373</v>
      </c>
      <c r="D144" s="188"/>
      <c r="E144" s="181">
        <v>2218484</v>
      </c>
      <c r="F144" s="188"/>
      <c r="G144" s="74">
        <v>380</v>
      </c>
      <c r="H144" s="188"/>
      <c r="I144" s="46">
        <v>0</v>
      </c>
      <c r="J144" s="46"/>
      <c r="K144" s="46">
        <v>0</v>
      </c>
      <c r="L144" s="46"/>
      <c r="M144" s="46">
        <f t="shared" si="8"/>
        <v>0</v>
      </c>
      <c r="N144" s="46"/>
      <c r="O144" s="46">
        <v>843023920</v>
      </c>
      <c r="P144" s="46"/>
      <c r="Q144" s="46">
        <v>0</v>
      </c>
      <c r="R144" s="46"/>
      <c r="S144" s="46">
        <f t="shared" si="9"/>
        <v>843023920</v>
      </c>
    </row>
    <row r="145" spans="1:21" ht="21">
      <c r="A145" s="186" t="s">
        <v>241</v>
      </c>
      <c r="B145" s="168"/>
      <c r="C145" s="187" t="s">
        <v>401</v>
      </c>
      <c r="D145" s="188"/>
      <c r="E145" s="181">
        <v>5617827</v>
      </c>
      <c r="F145" s="188"/>
      <c r="G145" s="74">
        <v>960</v>
      </c>
      <c r="H145" s="188"/>
      <c r="I145" s="46">
        <v>0</v>
      </c>
      <c r="J145" s="46"/>
      <c r="K145" s="46">
        <v>0</v>
      </c>
      <c r="L145" s="46"/>
      <c r="M145" s="46">
        <f t="shared" si="8"/>
        <v>0</v>
      </c>
      <c r="N145" s="46"/>
      <c r="O145" s="46">
        <v>5393113920</v>
      </c>
      <c r="P145" s="46"/>
      <c r="Q145" s="46">
        <v>0</v>
      </c>
      <c r="R145" s="46"/>
      <c r="S145" s="46">
        <f t="shared" si="9"/>
        <v>5393113920</v>
      </c>
    </row>
    <row r="146" spans="1:21" ht="21">
      <c r="A146" s="186" t="s">
        <v>275</v>
      </c>
      <c r="B146" s="168"/>
      <c r="C146" s="187" t="s">
        <v>401</v>
      </c>
      <c r="D146" s="188">
        <v>633854</v>
      </c>
      <c r="E146" s="181">
        <v>10332325</v>
      </c>
      <c r="F146" s="188"/>
      <c r="G146" s="74">
        <v>440</v>
      </c>
      <c r="H146" s="188"/>
      <c r="I146" s="46">
        <v>0</v>
      </c>
      <c r="J146" s="46"/>
      <c r="K146" s="46">
        <v>0</v>
      </c>
      <c r="L146" s="46"/>
      <c r="M146" s="46">
        <f t="shared" si="8"/>
        <v>0</v>
      </c>
      <c r="N146" s="46"/>
      <c r="O146" s="46">
        <v>4546223000</v>
      </c>
      <c r="P146" s="46"/>
      <c r="Q146" s="46">
        <v>0</v>
      </c>
      <c r="R146" s="46"/>
      <c r="S146" s="46">
        <f t="shared" si="9"/>
        <v>4546223000</v>
      </c>
    </row>
    <row r="147" spans="1:21" ht="21">
      <c r="A147" s="186" t="s">
        <v>272</v>
      </c>
      <c r="B147" s="168"/>
      <c r="C147" s="187" t="s">
        <v>381</v>
      </c>
      <c r="D147" s="188">
        <v>1290936</v>
      </c>
      <c r="E147" s="181">
        <v>2591341</v>
      </c>
      <c r="F147" s="188"/>
      <c r="G147" s="74">
        <v>1603</v>
      </c>
      <c r="H147" s="188"/>
      <c r="I147" s="46">
        <v>0</v>
      </c>
      <c r="J147" s="46"/>
      <c r="K147" s="46">
        <v>0</v>
      </c>
      <c r="L147" s="46"/>
      <c r="M147" s="46">
        <f t="shared" si="8"/>
        <v>0</v>
      </c>
      <c r="N147" s="46"/>
      <c r="O147" s="46">
        <v>4153919623</v>
      </c>
      <c r="P147" s="46"/>
      <c r="Q147" s="46">
        <v>0</v>
      </c>
      <c r="R147" s="46"/>
      <c r="S147" s="46">
        <f t="shared" si="9"/>
        <v>4153919623</v>
      </c>
    </row>
    <row r="148" spans="1:21" ht="21">
      <c r="A148" s="186" t="s">
        <v>308</v>
      </c>
      <c r="B148" s="168"/>
      <c r="C148" s="187" t="s">
        <v>506</v>
      </c>
      <c r="D148" s="188"/>
      <c r="E148" s="181">
        <v>3049882</v>
      </c>
      <c r="F148" s="188"/>
      <c r="G148" s="74">
        <v>500</v>
      </c>
      <c r="H148" s="188"/>
      <c r="I148" s="46">
        <v>0</v>
      </c>
      <c r="J148" s="46"/>
      <c r="K148" s="46">
        <v>0</v>
      </c>
      <c r="L148" s="46"/>
      <c r="M148" s="46">
        <f t="shared" si="8"/>
        <v>0</v>
      </c>
      <c r="N148" s="46"/>
      <c r="O148" s="46">
        <v>1524941000</v>
      </c>
      <c r="P148" s="46"/>
      <c r="Q148" s="46">
        <v>-61158055</v>
      </c>
      <c r="R148" s="46"/>
      <c r="S148" s="46">
        <f t="shared" si="9"/>
        <v>1463782945</v>
      </c>
      <c r="U148" s="20"/>
    </row>
    <row r="149" spans="1:21" ht="21">
      <c r="A149" s="186" t="s">
        <v>146</v>
      </c>
      <c r="B149" s="168"/>
      <c r="C149" s="187" t="s">
        <v>437</v>
      </c>
      <c r="D149" s="188"/>
      <c r="E149" s="181">
        <v>6284368</v>
      </c>
      <c r="F149" s="188"/>
      <c r="G149" s="74">
        <v>50</v>
      </c>
      <c r="H149" s="188"/>
      <c r="I149" s="46">
        <v>0</v>
      </c>
      <c r="J149" s="46"/>
      <c r="K149" s="46">
        <v>0</v>
      </c>
      <c r="L149" s="46"/>
      <c r="M149" s="46">
        <f t="shared" si="8"/>
        <v>0</v>
      </c>
      <c r="N149" s="46"/>
      <c r="O149" s="46">
        <v>314218400</v>
      </c>
      <c r="P149" s="46"/>
      <c r="Q149" s="46">
        <v>0</v>
      </c>
      <c r="R149" s="46"/>
      <c r="S149" s="46">
        <f t="shared" si="9"/>
        <v>314218400</v>
      </c>
    </row>
    <row r="150" spans="1:21" ht="21">
      <c r="A150" s="186" t="s">
        <v>309</v>
      </c>
      <c r="B150" s="168"/>
      <c r="C150" s="187" t="s">
        <v>373</v>
      </c>
      <c r="D150" s="188"/>
      <c r="E150" s="181">
        <v>755353</v>
      </c>
      <c r="F150" s="188"/>
      <c r="G150" s="74">
        <v>289</v>
      </c>
      <c r="H150" s="188"/>
      <c r="I150" s="46">
        <v>0</v>
      </c>
      <c r="J150" s="46"/>
      <c r="K150" s="46">
        <v>0</v>
      </c>
      <c r="L150" s="46"/>
      <c r="M150" s="46">
        <f t="shared" si="8"/>
        <v>0</v>
      </c>
      <c r="N150" s="46"/>
      <c r="O150" s="46">
        <v>218297017</v>
      </c>
      <c r="P150" s="46"/>
      <c r="Q150" s="46">
        <v>0</v>
      </c>
      <c r="R150" s="46"/>
      <c r="S150" s="46">
        <f t="shared" si="9"/>
        <v>218297017</v>
      </c>
    </row>
    <row r="151" spans="1:21" ht="21">
      <c r="A151" s="186" t="s">
        <v>196</v>
      </c>
      <c r="B151" s="168"/>
      <c r="C151" s="187" t="s">
        <v>451</v>
      </c>
      <c r="D151" s="188"/>
      <c r="E151" s="181">
        <v>2312150</v>
      </c>
      <c r="F151" s="188"/>
      <c r="G151" s="74">
        <v>1100</v>
      </c>
      <c r="H151" s="188"/>
      <c r="I151" s="46">
        <v>0</v>
      </c>
      <c r="J151" s="46"/>
      <c r="K151" s="46">
        <v>0</v>
      </c>
      <c r="L151" s="46"/>
      <c r="M151" s="46">
        <f t="shared" si="8"/>
        <v>0</v>
      </c>
      <c r="N151" s="46"/>
      <c r="O151" s="46">
        <v>2543365000</v>
      </c>
      <c r="P151" s="46"/>
      <c r="Q151" s="46">
        <v>0</v>
      </c>
      <c r="R151" s="46"/>
      <c r="S151" s="46">
        <f t="shared" si="9"/>
        <v>2543365000</v>
      </c>
    </row>
    <row r="152" spans="1:21" ht="21">
      <c r="A152" s="186" t="s">
        <v>310</v>
      </c>
      <c r="B152" s="168"/>
      <c r="C152" s="187" t="s">
        <v>391</v>
      </c>
      <c r="D152" s="188"/>
      <c r="E152" s="181">
        <v>8967300</v>
      </c>
      <c r="F152" s="188"/>
      <c r="G152" s="74">
        <v>150</v>
      </c>
      <c r="H152" s="188"/>
      <c r="I152" s="46">
        <v>0</v>
      </c>
      <c r="J152" s="46"/>
      <c r="K152" s="46">
        <v>0</v>
      </c>
      <c r="L152" s="46"/>
      <c r="M152" s="46">
        <f t="shared" si="8"/>
        <v>0</v>
      </c>
      <c r="N152" s="46"/>
      <c r="O152" s="46">
        <v>1345095000</v>
      </c>
      <c r="P152" s="46"/>
      <c r="Q152" s="46">
        <v>0</v>
      </c>
      <c r="R152" s="46"/>
      <c r="S152" s="46">
        <f t="shared" si="9"/>
        <v>1345095000</v>
      </c>
    </row>
    <row r="153" spans="1:21" ht="21">
      <c r="A153" s="186" t="s">
        <v>177</v>
      </c>
      <c r="B153" s="168"/>
      <c r="C153" s="187" t="s">
        <v>401</v>
      </c>
      <c r="D153" s="188">
        <v>357051</v>
      </c>
      <c r="E153" s="181">
        <v>20989371</v>
      </c>
      <c r="F153" s="188"/>
      <c r="G153" s="74">
        <v>70</v>
      </c>
      <c r="H153" s="188"/>
      <c r="I153" s="46">
        <v>0</v>
      </c>
      <c r="J153" s="46"/>
      <c r="K153" s="46">
        <v>0</v>
      </c>
      <c r="L153" s="46"/>
      <c r="M153" s="46">
        <f t="shared" si="8"/>
        <v>0</v>
      </c>
      <c r="N153" s="46"/>
      <c r="O153" s="46">
        <v>1469255970</v>
      </c>
      <c r="P153" s="46"/>
      <c r="Q153" s="46">
        <v>0</v>
      </c>
      <c r="R153" s="46"/>
      <c r="S153" s="46">
        <f t="shared" si="9"/>
        <v>1469255970</v>
      </c>
    </row>
    <row r="154" spans="1:21" ht="21">
      <c r="A154" s="186" t="s">
        <v>337</v>
      </c>
      <c r="B154" s="168"/>
      <c r="C154" s="187" t="s">
        <v>390</v>
      </c>
      <c r="D154" s="188">
        <v>642599</v>
      </c>
      <c r="E154" s="181">
        <v>831278</v>
      </c>
      <c r="F154" s="188"/>
      <c r="G154" s="74">
        <v>670</v>
      </c>
      <c r="H154" s="188"/>
      <c r="I154" s="46">
        <v>0</v>
      </c>
      <c r="J154" s="46"/>
      <c r="K154" s="46">
        <v>0</v>
      </c>
      <c r="L154" s="46"/>
      <c r="M154" s="46">
        <f t="shared" si="8"/>
        <v>0</v>
      </c>
      <c r="N154" s="46"/>
      <c r="O154" s="46">
        <v>556956260</v>
      </c>
      <c r="P154" s="46"/>
      <c r="Q154" s="46">
        <v>0</v>
      </c>
      <c r="R154" s="46"/>
      <c r="S154" s="46">
        <f t="shared" si="9"/>
        <v>556956260</v>
      </c>
    </row>
    <row r="155" spans="1:21" ht="21">
      <c r="A155" s="186" t="s">
        <v>311</v>
      </c>
      <c r="B155" s="168"/>
      <c r="C155" s="187" t="s">
        <v>436</v>
      </c>
      <c r="D155" s="188"/>
      <c r="E155" s="181">
        <v>51463359</v>
      </c>
      <c r="F155" s="188"/>
      <c r="G155" s="74">
        <v>420</v>
      </c>
      <c r="H155" s="188"/>
      <c r="I155" s="46">
        <v>0</v>
      </c>
      <c r="J155" s="46"/>
      <c r="K155" s="46">
        <v>0</v>
      </c>
      <c r="L155" s="46"/>
      <c r="M155" s="46">
        <f t="shared" si="8"/>
        <v>0</v>
      </c>
      <c r="N155" s="46"/>
      <c r="O155" s="46">
        <v>21614610780</v>
      </c>
      <c r="P155" s="46"/>
      <c r="Q155" s="46">
        <v>0</v>
      </c>
      <c r="R155" s="46"/>
      <c r="S155" s="46">
        <f t="shared" si="9"/>
        <v>21614610780</v>
      </c>
    </row>
    <row r="156" spans="1:21" ht="21">
      <c r="A156" s="186" t="s">
        <v>117</v>
      </c>
      <c r="B156" s="168"/>
      <c r="C156" s="187" t="s">
        <v>410</v>
      </c>
      <c r="D156" s="188"/>
      <c r="E156" s="181">
        <v>2867950</v>
      </c>
      <c r="F156" s="188"/>
      <c r="G156" s="74">
        <v>500</v>
      </c>
      <c r="H156" s="188"/>
      <c r="I156" s="46">
        <v>0</v>
      </c>
      <c r="J156" s="46"/>
      <c r="K156" s="46">
        <v>0</v>
      </c>
      <c r="L156" s="46"/>
      <c r="M156" s="46">
        <f t="shared" si="8"/>
        <v>0</v>
      </c>
      <c r="N156" s="46"/>
      <c r="O156" s="46">
        <v>1433975000</v>
      </c>
      <c r="P156" s="46"/>
      <c r="Q156" s="46">
        <v>0</v>
      </c>
      <c r="R156" s="46"/>
      <c r="S156" s="46">
        <f t="shared" si="9"/>
        <v>1433975000</v>
      </c>
    </row>
    <row r="157" spans="1:21" ht="21">
      <c r="A157" s="186" t="s">
        <v>79</v>
      </c>
      <c r="B157" s="168"/>
      <c r="C157" s="187" t="s">
        <v>505</v>
      </c>
      <c r="D157" s="188"/>
      <c r="E157" s="181">
        <v>571043</v>
      </c>
      <c r="F157" s="188"/>
      <c r="G157" s="74">
        <v>7240</v>
      </c>
      <c r="H157" s="188"/>
      <c r="I157" s="46">
        <v>0</v>
      </c>
      <c r="J157" s="46"/>
      <c r="K157" s="46">
        <v>0</v>
      </c>
      <c r="L157" s="46"/>
      <c r="M157" s="46">
        <f t="shared" si="8"/>
        <v>0</v>
      </c>
      <c r="N157" s="46"/>
      <c r="O157" s="46">
        <v>4134351320</v>
      </c>
      <c r="P157" s="46"/>
      <c r="Q157" s="46">
        <v>0</v>
      </c>
      <c r="R157" s="46"/>
      <c r="S157" s="46">
        <f t="shared" si="9"/>
        <v>4134351320</v>
      </c>
      <c r="U157" s="20"/>
    </row>
    <row r="158" spans="1:21" ht="21">
      <c r="A158" s="186" t="s">
        <v>141</v>
      </c>
      <c r="B158" s="168"/>
      <c r="C158" s="187" t="s">
        <v>384</v>
      </c>
      <c r="D158" s="188"/>
      <c r="E158" s="181">
        <v>5731292</v>
      </c>
      <c r="F158" s="188"/>
      <c r="G158" s="74">
        <v>380</v>
      </c>
      <c r="H158" s="188"/>
      <c r="I158" s="46">
        <v>0</v>
      </c>
      <c r="J158" s="46"/>
      <c r="K158" s="46">
        <v>0</v>
      </c>
      <c r="L158" s="46"/>
      <c r="M158" s="46">
        <f t="shared" si="8"/>
        <v>0</v>
      </c>
      <c r="N158" s="46"/>
      <c r="O158" s="46">
        <v>2177890960</v>
      </c>
      <c r="P158" s="46"/>
      <c r="Q158" s="46">
        <v>0</v>
      </c>
      <c r="R158" s="46"/>
      <c r="S158" s="46">
        <f t="shared" si="9"/>
        <v>2177890960</v>
      </c>
    </row>
    <row r="159" spans="1:21" ht="21">
      <c r="A159" s="186" t="s">
        <v>198</v>
      </c>
      <c r="B159" s="168"/>
      <c r="C159" s="187" t="s">
        <v>398</v>
      </c>
      <c r="D159" s="188"/>
      <c r="E159" s="181">
        <v>9948652</v>
      </c>
      <c r="F159" s="188"/>
      <c r="G159" s="74">
        <v>30</v>
      </c>
      <c r="H159" s="188"/>
      <c r="I159" s="46">
        <v>0</v>
      </c>
      <c r="J159" s="46"/>
      <c r="K159" s="46">
        <v>0</v>
      </c>
      <c r="L159" s="46"/>
      <c r="M159" s="46">
        <f t="shared" si="8"/>
        <v>0</v>
      </c>
      <c r="N159" s="46"/>
      <c r="O159" s="46">
        <v>298459560</v>
      </c>
      <c r="P159" s="46"/>
      <c r="Q159" s="46">
        <v>0</v>
      </c>
      <c r="R159" s="46"/>
      <c r="S159" s="46">
        <f t="shared" si="9"/>
        <v>298459560</v>
      </c>
    </row>
    <row r="160" spans="1:21" ht="21">
      <c r="A160" s="186" t="s">
        <v>166</v>
      </c>
      <c r="B160" s="168"/>
      <c r="C160" s="187" t="s">
        <v>393</v>
      </c>
      <c r="D160" s="188"/>
      <c r="E160" s="181">
        <v>515318</v>
      </c>
      <c r="F160" s="188"/>
      <c r="G160" s="74">
        <v>6500</v>
      </c>
      <c r="H160" s="188"/>
      <c r="I160" s="46">
        <v>0</v>
      </c>
      <c r="J160" s="46"/>
      <c r="K160" s="46">
        <v>0</v>
      </c>
      <c r="L160" s="46"/>
      <c r="M160" s="46">
        <f t="shared" si="8"/>
        <v>0</v>
      </c>
      <c r="N160" s="46"/>
      <c r="O160" s="46">
        <v>3349567000</v>
      </c>
      <c r="P160" s="46"/>
      <c r="Q160" s="46">
        <v>0</v>
      </c>
      <c r="R160" s="46"/>
      <c r="S160" s="46">
        <f t="shared" si="9"/>
        <v>3349567000</v>
      </c>
    </row>
    <row r="161" spans="1:21" ht="21">
      <c r="A161" s="186" t="s">
        <v>191</v>
      </c>
      <c r="B161" s="168"/>
      <c r="C161" s="187" t="s">
        <v>397</v>
      </c>
      <c r="D161" s="188"/>
      <c r="E161" s="181">
        <v>3753010</v>
      </c>
      <c r="F161" s="188"/>
      <c r="G161" s="74">
        <v>450</v>
      </c>
      <c r="H161" s="188"/>
      <c r="I161" s="46">
        <v>0</v>
      </c>
      <c r="J161" s="46"/>
      <c r="K161" s="46">
        <v>0</v>
      </c>
      <c r="L161" s="46"/>
      <c r="M161" s="46">
        <f t="shared" si="8"/>
        <v>0</v>
      </c>
      <c r="N161" s="46"/>
      <c r="O161" s="46">
        <v>1688854500</v>
      </c>
      <c r="P161" s="46"/>
      <c r="Q161" s="46">
        <v>0</v>
      </c>
      <c r="R161" s="46"/>
      <c r="S161" s="46">
        <f t="shared" si="9"/>
        <v>1688854500</v>
      </c>
    </row>
    <row r="162" spans="1:21" ht="21">
      <c r="A162" s="186" t="s">
        <v>313</v>
      </c>
      <c r="B162" s="168"/>
      <c r="C162" s="187" t="s">
        <v>508</v>
      </c>
      <c r="D162" s="188"/>
      <c r="E162" s="181">
        <v>9478066</v>
      </c>
      <c r="F162" s="188"/>
      <c r="G162" s="74">
        <v>36</v>
      </c>
      <c r="H162" s="188"/>
      <c r="I162" s="46">
        <v>0</v>
      </c>
      <c r="J162" s="46"/>
      <c r="K162" s="46">
        <v>0</v>
      </c>
      <c r="L162" s="46"/>
      <c r="M162" s="46">
        <f t="shared" si="8"/>
        <v>0</v>
      </c>
      <c r="N162" s="46"/>
      <c r="O162" s="46">
        <v>341210376</v>
      </c>
      <c r="P162" s="46"/>
      <c r="Q162" s="46">
        <v>-18144780</v>
      </c>
      <c r="R162" s="46"/>
      <c r="S162" s="46">
        <f t="shared" si="9"/>
        <v>323065596</v>
      </c>
      <c r="U162" s="20"/>
    </row>
    <row r="163" spans="1:21" ht="21">
      <c r="A163" s="186" t="s">
        <v>315</v>
      </c>
      <c r="B163" s="168"/>
      <c r="C163" s="187" t="s">
        <v>391</v>
      </c>
      <c r="D163" s="188">
        <v>1677595</v>
      </c>
      <c r="E163" s="181">
        <v>18707017</v>
      </c>
      <c r="F163" s="188"/>
      <c r="G163" s="74">
        <v>57</v>
      </c>
      <c r="H163" s="188"/>
      <c r="I163" s="46">
        <v>0</v>
      </c>
      <c r="J163" s="46"/>
      <c r="K163" s="46">
        <v>0</v>
      </c>
      <c r="L163" s="46"/>
      <c r="M163" s="46">
        <f t="shared" si="8"/>
        <v>0</v>
      </c>
      <c r="N163" s="46"/>
      <c r="O163" s="46">
        <v>1066299969</v>
      </c>
      <c r="P163" s="46"/>
      <c r="Q163" s="46">
        <v>0</v>
      </c>
      <c r="R163" s="46"/>
      <c r="S163" s="46">
        <f t="shared" si="9"/>
        <v>1066299969</v>
      </c>
    </row>
    <row r="164" spans="1:21" ht="21">
      <c r="A164" s="186" t="s">
        <v>366</v>
      </c>
      <c r="B164" s="168"/>
      <c r="C164" s="187" t="s">
        <v>401</v>
      </c>
      <c r="D164" s="188"/>
      <c r="E164" s="181">
        <v>1193652</v>
      </c>
      <c r="F164" s="188"/>
      <c r="G164" s="74">
        <v>140</v>
      </c>
      <c r="H164" s="188"/>
      <c r="I164" s="46">
        <v>0</v>
      </c>
      <c r="J164" s="46"/>
      <c r="K164" s="46">
        <v>0</v>
      </c>
      <c r="L164" s="46"/>
      <c r="M164" s="46">
        <f t="shared" si="8"/>
        <v>0</v>
      </c>
      <c r="N164" s="46"/>
      <c r="O164" s="46">
        <v>167111280</v>
      </c>
      <c r="P164" s="46"/>
      <c r="Q164" s="46">
        <v>0</v>
      </c>
      <c r="R164" s="46"/>
      <c r="S164" s="46">
        <f t="shared" si="9"/>
        <v>167111280</v>
      </c>
    </row>
    <row r="165" spans="1:21" ht="21">
      <c r="A165" s="186" t="s">
        <v>333</v>
      </c>
      <c r="B165" s="168"/>
      <c r="C165" s="187" t="s">
        <v>433</v>
      </c>
      <c r="D165" s="188"/>
      <c r="E165" s="181">
        <v>9316956</v>
      </c>
      <c r="F165" s="188"/>
      <c r="G165" s="74">
        <v>450</v>
      </c>
      <c r="H165" s="188"/>
      <c r="I165" s="46">
        <v>0</v>
      </c>
      <c r="J165" s="46"/>
      <c r="K165" s="46">
        <v>0</v>
      </c>
      <c r="L165" s="46"/>
      <c r="M165" s="46">
        <f t="shared" si="8"/>
        <v>0</v>
      </c>
      <c r="N165" s="46"/>
      <c r="O165" s="46">
        <v>4192630200</v>
      </c>
      <c r="P165" s="46"/>
      <c r="Q165" s="46">
        <v>0</v>
      </c>
      <c r="R165" s="46"/>
      <c r="S165" s="46">
        <f t="shared" si="9"/>
        <v>4192630200</v>
      </c>
    </row>
    <row r="166" spans="1:21" ht="21">
      <c r="A166" s="186" t="s">
        <v>86</v>
      </c>
      <c r="B166" s="168"/>
      <c r="C166" s="187" t="s">
        <v>512</v>
      </c>
      <c r="D166" s="188"/>
      <c r="E166" s="181">
        <v>22693977</v>
      </c>
      <c r="F166" s="188"/>
      <c r="G166" s="74">
        <v>190</v>
      </c>
      <c r="H166" s="188"/>
      <c r="I166" s="46">
        <v>4311855630</v>
      </c>
      <c r="J166" s="46"/>
      <c r="K166" s="46">
        <v>-294427921</v>
      </c>
      <c r="L166" s="46"/>
      <c r="M166" s="46">
        <f t="shared" si="8"/>
        <v>4017427709</v>
      </c>
      <c r="N166" s="46"/>
      <c r="O166" s="46">
        <v>4311855630</v>
      </c>
      <c r="P166" s="46"/>
      <c r="Q166" s="46">
        <v>-294427921</v>
      </c>
      <c r="R166" s="46"/>
      <c r="S166" s="46">
        <f t="shared" si="9"/>
        <v>4017427709</v>
      </c>
      <c r="U166" s="20"/>
    </row>
    <row r="167" spans="1:21" ht="21">
      <c r="A167" s="186" t="s">
        <v>86</v>
      </c>
      <c r="B167" s="168"/>
      <c r="C167" s="187" t="s">
        <v>406</v>
      </c>
      <c r="D167" s="188"/>
      <c r="E167" s="181">
        <v>0</v>
      </c>
      <c r="F167" s="188"/>
      <c r="G167" s="74">
        <v>100</v>
      </c>
      <c r="H167" s="188"/>
      <c r="I167" s="46">
        <v>0</v>
      </c>
      <c r="J167" s="46"/>
      <c r="K167" s="46">
        <v>0</v>
      </c>
      <c r="L167" s="46"/>
      <c r="M167" s="46">
        <f t="shared" si="8"/>
        <v>0</v>
      </c>
      <c r="N167" s="46"/>
      <c r="O167" s="46">
        <v>1000</v>
      </c>
      <c r="P167" s="46"/>
      <c r="Q167" s="46">
        <v>0</v>
      </c>
      <c r="R167" s="46"/>
      <c r="S167" s="46">
        <f t="shared" si="9"/>
        <v>1000</v>
      </c>
    </row>
    <row r="168" spans="1:21" ht="21">
      <c r="A168" s="186" t="s">
        <v>110</v>
      </c>
      <c r="B168" s="168"/>
      <c r="C168" s="187" t="s">
        <v>510</v>
      </c>
      <c r="D168" s="188"/>
      <c r="E168" s="181">
        <v>35389527</v>
      </c>
      <c r="F168" s="188"/>
      <c r="G168" s="74">
        <v>30</v>
      </c>
      <c r="H168" s="188"/>
      <c r="I168" s="46">
        <v>0</v>
      </c>
      <c r="J168" s="46"/>
      <c r="K168" s="46">
        <v>0</v>
      </c>
      <c r="L168" s="46"/>
      <c r="M168" s="46">
        <f t="shared" si="8"/>
        <v>0</v>
      </c>
      <c r="N168" s="46"/>
      <c r="O168" s="46">
        <v>1061685810</v>
      </c>
      <c r="P168" s="46"/>
      <c r="Q168" s="46">
        <v>-59058848</v>
      </c>
      <c r="R168" s="46"/>
      <c r="S168" s="46">
        <f t="shared" si="9"/>
        <v>1002626962</v>
      </c>
      <c r="U168" s="20"/>
    </row>
    <row r="169" spans="1:21" ht="21">
      <c r="A169" s="186" t="s">
        <v>155</v>
      </c>
      <c r="B169" s="168"/>
      <c r="C169" s="187" t="s">
        <v>452</v>
      </c>
      <c r="D169" s="188"/>
      <c r="E169" s="181">
        <v>17276537</v>
      </c>
      <c r="F169" s="188"/>
      <c r="G169" s="74">
        <v>1800</v>
      </c>
      <c r="H169" s="188"/>
      <c r="I169" s="46">
        <v>0</v>
      </c>
      <c r="J169" s="46"/>
      <c r="K169" s="46">
        <v>0</v>
      </c>
      <c r="L169" s="46"/>
      <c r="M169" s="46">
        <f t="shared" ref="M169:M183" si="10">I169+K169</f>
        <v>0</v>
      </c>
      <c r="N169" s="46"/>
      <c r="O169" s="46">
        <v>31097766600</v>
      </c>
      <c r="P169" s="46"/>
      <c r="Q169" s="46">
        <v>0</v>
      </c>
      <c r="R169" s="46"/>
      <c r="S169" s="46">
        <f t="shared" ref="S169:S183" si="11">O169+Q169</f>
        <v>31097766600</v>
      </c>
    </row>
    <row r="170" spans="1:21" ht="21">
      <c r="A170" s="186" t="s">
        <v>234</v>
      </c>
      <c r="B170" s="168"/>
      <c r="C170" s="187" t="s">
        <v>373</v>
      </c>
      <c r="D170" s="188">
        <v>216299</v>
      </c>
      <c r="E170" s="181">
        <v>2815854</v>
      </c>
      <c r="F170" s="188"/>
      <c r="G170" s="74">
        <v>354</v>
      </c>
      <c r="H170" s="188"/>
      <c r="I170" s="46">
        <v>0</v>
      </c>
      <c r="J170" s="46"/>
      <c r="K170" s="46">
        <v>0</v>
      </c>
      <c r="L170" s="46"/>
      <c r="M170" s="46">
        <f t="shared" si="10"/>
        <v>0</v>
      </c>
      <c r="N170" s="46"/>
      <c r="O170" s="46">
        <v>996812316</v>
      </c>
      <c r="P170" s="46"/>
      <c r="Q170" s="46">
        <v>0</v>
      </c>
      <c r="R170" s="46"/>
      <c r="S170" s="46">
        <f t="shared" si="11"/>
        <v>996812316</v>
      </c>
    </row>
    <row r="171" spans="1:21" ht="21">
      <c r="A171" s="186" t="s">
        <v>159</v>
      </c>
      <c r="B171" s="168"/>
      <c r="C171" s="187" t="s">
        <v>384</v>
      </c>
      <c r="D171" s="188">
        <v>125122</v>
      </c>
      <c r="E171" s="181">
        <v>25806200</v>
      </c>
      <c r="F171" s="188"/>
      <c r="G171" s="74">
        <v>575</v>
      </c>
      <c r="H171" s="188"/>
      <c r="I171" s="46">
        <v>0</v>
      </c>
      <c r="J171" s="46"/>
      <c r="K171" s="46">
        <v>0</v>
      </c>
      <c r="L171" s="46"/>
      <c r="M171" s="46">
        <f t="shared" si="10"/>
        <v>0</v>
      </c>
      <c r="N171" s="46"/>
      <c r="O171" s="46">
        <v>14838565000</v>
      </c>
      <c r="P171" s="46"/>
      <c r="Q171" s="46">
        <v>0</v>
      </c>
      <c r="R171" s="46"/>
      <c r="S171" s="46">
        <f t="shared" si="11"/>
        <v>14838565000</v>
      </c>
    </row>
    <row r="172" spans="1:21" ht="21">
      <c r="A172" s="186" t="s">
        <v>340</v>
      </c>
      <c r="B172" s="168"/>
      <c r="C172" s="187" t="s">
        <v>399</v>
      </c>
      <c r="D172" s="188">
        <v>271970</v>
      </c>
      <c r="E172" s="181">
        <v>856640</v>
      </c>
      <c r="F172" s="188"/>
      <c r="G172" s="74">
        <v>2470</v>
      </c>
      <c r="H172" s="188"/>
      <c r="I172" s="46">
        <v>0</v>
      </c>
      <c r="J172" s="46"/>
      <c r="K172" s="46">
        <v>0</v>
      </c>
      <c r="L172" s="46"/>
      <c r="M172" s="46">
        <f t="shared" si="10"/>
        <v>0</v>
      </c>
      <c r="N172" s="46"/>
      <c r="O172" s="46">
        <v>2115900800</v>
      </c>
      <c r="P172" s="46"/>
      <c r="Q172" s="46">
        <v>0</v>
      </c>
      <c r="R172" s="46"/>
      <c r="S172" s="46">
        <f t="shared" si="11"/>
        <v>2115900800</v>
      </c>
    </row>
    <row r="173" spans="1:21" ht="21">
      <c r="A173" s="186" t="s">
        <v>273</v>
      </c>
      <c r="B173" s="168"/>
      <c r="C173" s="187" t="s">
        <v>382</v>
      </c>
      <c r="D173" s="188"/>
      <c r="E173" s="181">
        <v>3919551</v>
      </c>
      <c r="F173" s="188"/>
      <c r="G173" s="74">
        <v>470</v>
      </c>
      <c r="H173" s="188"/>
      <c r="I173" s="46">
        <v>0</v>
      </c>
      <c r="J173" s="46"/>
      <c r="K173" s="46">
        <v>0</v>
      </c>
      <c r="L173" s="46"/>
      <c r="M173" s="46">
        <f t="shared" si="10"/>
        <v>0</v>
      </c>
      <c r="N173" s="46"/>
      <c r="O173" s="46">
        <v>1842188970</v>
      </c>
      <c r="P173" s="46"/>
      <c r="Q173" s="46">
        <v>0</v>
      </c>
      <c r="R173" s="46"/>
      <c r="S173" s="46">
        <f t="shared" si="11"/>
        <v>1842188970</v>
      </c>
    </row>
    <row r="174" spans="1:21" ht="21">
      <c r="A174" s="186" t="s">
        <v>274</v>
      </c>
      <c r="B174" s="168"/>
      <c r="C174" s="187" t="s">
        <v>386</v>
      </c>
      <c r="D174" s="188">
        <v>105355</v>
      </c>
      <c r="E174" s="181">
        <v>614146</v>
      </c>
      <c r="F174" s="188"/>
      <c r="G174" s="74">
        <v>2950</v>
      </c>
      <c r="H174" s="188"/>
      <c r="I174" s="46">
        <v>0</v>
      </c>
      <c r="J174" s="46"/>
      <c r="K174" s="46">
        <v>0</v>
      </c>
      <c r="L174" s="46"/>
      <c r="M174" s="46">
        <f t="shared" si="10"/>
        <v>0</v>
      </c>
      <c r="N174" s="46"/>
      <c r="O174" s="46">
        <v>1811730700</v>
      </c>
      <c r="P174" s="46"/>
      <c r="Q174" s="46">
        <v>0</v>
      </c>
      <c r="R174" s="46"/>
      <c r="S174" s="46">
        <f t="shared" si="11"/>
        <v>1811730700</v>
      </c>
    </row>
    <row r="175" spans="1:21" ht="21">
      <c r="A175" s="186" t="s">
        <v>145</v>
      </c>
      <c r="B175" s="168"/>
      <c r="C175" s="187" t="s">
        <v>373</v>
      </c>
      <c r="D175" s="188"/>
      <c r="E175" s="181">
        <v>4234760</v>
      </c>
      <c r="F175" s="188"/>
      <c r="G175" s="74">
        <v>750</v>
      </c>
      <c r="H175" s="188"/>
      <c r="I175" s="46">
        <v>0</v>
      </c>
      <c r="J175" s="46"/>
      <c r="K175" s="46">
        <v>0</v>
      </c>
      <c r="L175" s="46"/>
      <c r="M175" s="46">
        <f t="shared" si="10"/>
        <v>0</v>
      </c>
      <c r="N175" s="46"/>
      <c r="O175" s="46">
        <v>3176070000</v>
      </c>
      <c r="P175" s="46"/>
      <c r="Q175" s="46">
        <v>0</v>
      </c>
      <c r="R175" s="46"/>
      <c r="S175" s="46">
        <f t="shared" si="11"/>
        <v>3176070000</v>
      </c>
    </row>
    <row r="176" spans="1:21" ht="21">
      <c r="A176" s="186" t="s">
        <v>199</v>
      </c>
      <c r="B176" s="168"/>
      <c r="C176" s="187" t="s">
        <v>485</v>
      </c>
      <c r="D176" s="188"/>
      <c r="E176" s="181">
        <v>45308724</v>
      </c>
      <c r="F176" s="188"/>
      <c r="G176" s="74">
        <v>323</v>
      </c>
      <c r="H176" s="188"/>
      <c r="I176" s="46">
        <v>0</v>
      </c>
      <c r="J176" s="46"/>
      <c r="K176" s="46">
        <v>0</v>
      </c>
      <c r="L176" s="46"/>
      <c r="M176" s="46">
        <f t="shared" si="10"/>
        <v>0</v>
      </c>
      <c r="N176" s="46"/>
      <c r="O176" s="46">
        <v>14634717852</v>
      </c>
      <c r="P176" s="46"/>
      <c r="Q176" s="46">
        <v>-119304765</v>
      </c>
      <c r="R176" s="46"/>
      <c r="S176" s="46">
        <f t="shared" si="11"/>
        <v>14515413087</v>
      </c>
      <c r="U176" s="20"/>
    </row>
    <row r="177" spans="1:21" ht="21">
      <c r="A177" s="186" t="s">
        <v>318</v>
      </c>
      <c r="B177" s="168"/>
      <c r="C177" s="187" t="s">
        <v>390</v>
      </c>
      <c r="D177" s="188">
        <v>240173</v>
      </c>
      <c r="E177" s="181">
        <v>4171905</v>
      </c>
      <c r="F177" s="188"/>
      <c r="G177" s="74">
        <v>70</v>
      </c>
      <c r="H177" s="188"/>
      <c r="I177" s="46">
        <v>0</v>
      </c>
      <c r="J177" s="46"/>
      <c r="K177" s="46">
        <v>0</v>
      </c>
      <c r="L177" s="46"/>
      <c r="M177" s="46">
        <f t="shared" si="10"/>
        <v>0</v>
      </c>
      <c r="N177" s="46"/>
      <c r="O177" s="46">
        <v>292033350</v>
      </c>
      <c r="P177" s="46"/>
      <c r="Q177" s="46">
        <v>0</v>
      </c>
      <c r="R177" s="46"/>
      <c r="S177" s="46">
        <f t="shared" si="11"/>
        <v>292033350</v>
      </c>
    </row>
    <row r="178" spans="1:21" ht="21">
      <c r="A178" s="186" t="s">
        <v>227</v>
      </c>
      <c r="B178" s="168"/>
      <c r="C178" s="187" t="s">
        <v>391</v>
      </c>
      <c r="D178" s="188"/>
      <c r="E178" s="181">
        <v>531592</v>
      </c>
      <c r="F178" s="188"/>
      <c r="G178" s="74">
        <v>1540</v>
      </c>
      <c r="H178" s="188"/>
      <c r="I178" s="46">
        <v>0</v>
      </c>
      <c r="J178" s="46"/>
      <c r="K178" s="46">
        <v>0</v>
      </c>
      <c r="L178" s="46"/>
      <c r="M178" s="46">
        <f t="shared" si="10"/>
        <v>0</v>
      </c>
      <c r="N178" s="46"/>
      <c r="O178" s="46">
        <v>818651680</v>
      </c>
      <c r="P178" s="46"/>
      <c r="Q178" s="46">
        <v>0</v>
      </c>
      <c r="R178" s="46"/>
      <c r="S178" s="46">
        <f t="shared" si="11"/>
        <v>818651680</v>
      </c>
    </row>
    <row r="179" spans="1:21" ht="21">
      <c r="A179" s="186" t="s">
        <v>123</v>
      </c>
      <c r="B179" s="168"/>
      <c r="C179" s="187" t="s">
        <v>397</v>
      </c>
      <c r="D179" s="188"/>
      <c r="E179" s="181">
        <v>15132135</v>
      </c>
      <c r="F179" s="188"/>
      <c r="G179" s="74">
        <v>600</v>
      </c>
      <c r="H179" s="188"/>
      <c r="I179" s="46">
        <v>0</v>
      </c>
      <c r="J179" s="46"/>
      <c r="K179" s="46">
        <v>0</v>
      </c>
      <c r="L179" s="46"/>
      <c r="M179" s="46">
        <f t="shared" si="10"/>
        <v>0</v>
      </c>
      <c r="N179" s="46"/>
      <c r="O179" s="46">
        <v>9079281000</v>
      </c>
      <c r="P179" s="46"/>
      <c r="Q179" s="46">
        <v>0</v>
      </c>
      <c r="R179" s="46"/>
      <c r="S179" s="46">
        <f t="shared" si="11"/>
        <v>9079281000</v>
      </c>
    </row>
    <row r="180" spans="1:21" ht="21">
      <c r="A180" s="186" t="s">
        <v>365</v>
      </c>
      <c r="B180" s="168"/>
      <c r="C180" s="187" t="s">
        <v>401</v>
      </c>
      <c r="D180" s="188"/>
      <c r="E180" s="181">
        <v>1227322</v>
      </c>
      <c r="F180" s="188"/>
      <c r="G180" s="74">
        <v>500</v>
      </c>
      <c r="H180" s="188"/>
      <c r="I180" s="46">
        <v>0</v>
      </c>
      <c r="J180" s="46"/>
      <c r="K180" s="46">
        <v>0</v>
      </c>
      <c r="L180" s="46"/>
      <c r="M180" s="46">
        <f t="shared" si="10"/>
        <v>0</v>
      </c>
      <c r="N180" s="46"/>
      <c r="O180" s="46">
        <v>613661000</v>
      </c>
      <c r="P180" s="46"/>
      <c r="Q180" s="46">
        <v>0</v>
      </c>
      <c r="R180" s="46"/>
      <c r="S180" s="46">
        <f t="shared" si="11"/>
        <v>613661000</v>
      </c>
    </row>
    <row r="181" spans="1:21" ht="21">
      <c r="A181" s="186" t="s">
        <v>264</v>
      </c>
      <c r="B181" s="168"/>
      <c r="C181" s="187" t="s">
        <v>389</v>
      </c>
      <c r="D181" s="188"/>
      <c r="E181" s="181">
        <v>12791433</v>
      </c>
      <c r="F181" s="188"/>
      <c r="G181" s="74">
        <v>86</v>
      </c>
      <c r="H181" s="188"/>
      <c r="I181" s="46">
        <v>0</v>
      </c>
      <c r="J181" s="46"/>
      <c r="K181" s="46">
        <v>0</v>
      </c>
      <c r="L181" s="46"/>
      <c r="M181" s="46">
        <f t="shared" si="10"/>
        <v>0</v>
      </c>
      <c r="N181" s="46"/>
      <c r="O181" s="46">
        <v>1100063238</v>
      </c>
      <c r="P181" s="46"/>
      <c r="Q181" s="46">
        <v>0</v>
      </c>
      <c r="R181" s="46"/>
      <c r="S181" s="46">
        <f t="shared" si="11"/>
        <v>1100063238</v>
      </c>
    </row>
    <row r="182" spans="1:21" ht="21">
      <c r="A182" s="186" t="s">
        <v>319</v>
      </c>
      <c r="B182" s="168"/>
      <c r="C182" s="187" t="s">
        <v>385</v>
      </c>
      <c r="D182" s="188">
        <v>4644799</v>
      </c>
      <c r="E182" s="181">
        <v>4593195</v>
      </c>
      <c r="F182" s="188"/>
      <c r="G182" s="74">
        <v>10</v>
      </c>
      <c r="H182" s="188"/>
      <c r="I182" s="46">
        <v>0</v>
      </c>
      <c r="J182" s="46"/>
      <c r="K182" s="46">
        <v>0</v>
      </c>
      <c r="L182" s="46"/>
      <c r="M182" s="46">
        <f t="shared" si="10"/>
        <v>0</v>
      </c>
      <c r="N182" s="46"/>
      <c r="O182" s="46">
        <v>45931950</v>
      </c>
      <c r="P182" s="46"/>
      <c r="Q182" s="46">
        <v>0</v>
      </c>
      <c r="R182" s="46"/>
      <c r="S182" s="46">
        <f t="shared" si="11"/>
        <v>45931950</v>
      </c>
    </row>
    <row r="183" spans="1:21" ht="21">
      <c r="A183" s="186" t="s">
        <v>228</v>
      </c>
      <c r="B183" s="168"/>
      <c r="C183" s="187" t="s">
        <v>528</v>
      </c>
      <c r="D183" s="188"/>
      <c r="E183" s="181">
        <v>25435219</v>
      </c>
      <c r="F183" s="188"/>
      <c r="G183" s="74">
        <v>750</v>
      </c>
      <c r="H183" s="188"/>
      <c r="I183" s="46">
        <v>19076414250</v>
      </c>
      <c r="J183" s="46"/>
      <c r="K183" s="46">
        <v>-1142373809</v>
      </c>
      <c r="L183" s="46"/>
      <c r="M183" s="46">
        <f t="shared" si="10"/>
        <v>17934040441</v>
      </c>
      <c r="N183" s="46"/>
      <c r="O183" s="46">
        <v>19076414250</v>
      </c>
      <c r="P183" s="46"/>
      <c r="Q183" s="46">
        <v>-1142373809</v>
      </c>
      <c r="R183" s="46"/>
      <c r="S183" s="46">
        <f t="shared" si="11"/>
        <v>17934040441</v>
      </c>
      <c r="U183" s="20"/>
    </row>
    <row r="184" spans="1:21" ht="21.6" thickBot="1">
      <c r="A184" s="68" t="s">
        <v>2</v>
      </c>
      <c r="B184" s="168"/>
      <c r="C184" s="187"/>
      <c r="D184" s="188"/>
      <c r="E184" s="192"/>
      <c r="F184" s="188"/>
      <c r="G184" s="75"/>
      <c r="H184" s="188"/>
      <c r="I184" s="77">
        <f>SUM(I9:I183)</f>
        <v>82785891083</v>
      </c>
      <c r="J184" s="46"/>
      <c r="K184" s="77">
        <f>SUM(K9:K183)</f>
        <v>-4139700845</v>
      </c>
      <c r="L184" s="46"/>
      <c r="M184" s="77">
        <f>SUM(M9:M183)</f>
        <v>78646190238</v>
      </c>
      <c r="N184" s="46"/>
      <c r="O184" s="77">
        <f>SUM(O9:O183)</f>
        <v>620964726260</v>
      </c>
      <c r="P184" s="46"/>
      <c r="Q184" s="77">
        <f>SUM(Q9:Q183)</f>
        <v>-6261245389</v>
      </c>
      <c r="R184" s="46"/>
      <c r="S184" s="77">
        <f>SUM(S9:S183)</f>
        <v>614703480871</v>
      </c>
      <c r="U184" s="20"/>
    </row>
    <row r="185" spans="1:21" ht="21.6" thickTop="1">
      <c r="A185" s="186"/>
      <c r="B185" s="168"/>
      <c r="C185" s="187"/>
      <c r="D185" s="188"/>
      <c r="E185" s="192"/>
      <c r="F185" s="188"/>
      <c r="G185" s="75"/>
      <c r="H185" s="188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U185" s="20"/>
    </row>
    <row r="186" spans="1:21">
      <c r="U186" s="20"/>
    </row>
    <row r="187" spans="1:21">
      <c r="U187" s="20"/>
    </row>
    <row r="188" spans="1:21">
      <c r="I188" s="193"/>
      <c r="K188" s="193"/>
      <c r="O188" s="193"/>
      <c r="Q188" s="193"/>
      <c r="U188" s="12"/>
    </row>
    <row r="189" spans="1:21">
      <c r="K189" s="193"/>
    </row>
    <row r="190" spans="1:21">
      <c r="I190" s="193"/>
      <c r="K190" s="193"/>
      <c r="O190" s="173"/>
      <c r="Q190" s="193"/>
    </row>
    <row r="191" spans="1:21">
      <c r="K191" s="193"/>
    </row>
    <row r="192" spans="1:21">
      <c r="K192" s="193"/>
    </row>
    <row r="193" spans="11:11">
      <c r="K193" s="173"/>
    </row>
    <row r="194" spans="11:11">
      <c r="K194" s="173"/>
    </row>
  </sheetData>
  <mergeCells count="9">
    <mergeCell ref="C7:G7"/>
    <mergeCell ref="I7:M7"/>
    <mergeCell ref="O7:S7"/>
    <mergeCell ref="A1:S1"/>
    <mergeCell ref="A2:S2"/>
    <mergeCell ref="A5:H5"/>
    <mergeCell ref="I5:P5"/>
    <mergeCell ref="Q5:S5"/>
    <mergeCell ref="A3:S3"/>
  </mergeCells>
  <phoneticPr fontId="23" type="noConversion"/>
  <pageMargins left="0.7" right="6.8000000000000005E-2" top="0.75" bottom="0.75" header="0.3" footer="0.3"/>
  <pageSetup scale="5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C623-55F7-4F83-A250-4F0DA0E10BBF}">
  <sheetPr>
    <tabColor theme="9" tint="0.59999389629810485"/>
    <pageSetUpPr fitToPage="1"/>
  </sheetPr>
  <dimension ref="A1:V11"/>
  <sheetViews>
    <sheetView rightToLeft="1" view="pageBreakPreview" zoomScale="70" zoomScaleNormal="100" zoomScaleSheetLayoutView="70" workbookViewId="0">
      <selection activeCell="O23" sqref="O23"/>
    </sheetView>
  </sheetViews>
  <sheetFormatPr defaultColWidth="9.109375" defaultRowHeight="21"/>
  <cols>
    <col min="1" max="1" width="50.88671875" style="37" customWidth="1"/>
    <col min="2" max="2" width="1" style="37" customWidth="1"/>
    <col min="3" max="3" width="13.109375" style="37" customWidth="1"/>
    <col min="4" max="4" width="1" style="37" customWidth="1"/>
    <col min="5" max="5" width="13" style="37" customWidth="1"/>
    <col min="6" max="6" width="1" style="37" customWidth="1"/>
    <col min="7" max="7" width="11.88671875" style="37" customWidth="1"/>
    <col min="8" max="8" width="1" style="37" customWidth="1"/>
    <col min="9" max="9" width="25" style="44" bestFit="1" customWidth="1"/>
    <col min="10" max="10" width="0.88671875" style="44" customWidth="1"/>
    <col min="11" max="11" width="25" style="44" bestFit="1" customWidth="1"/>
    <col min="12" max="12" width="0.6640625" style="44" customWidth="1"/>
    <col min="13" max="13" width="23.109375" style="44" bestFit="1" customWidth="1"/>
    <col min="14" max="14" width="0.6640625" style="44" customWidth="1"/>
    <col min="15" max="15" width="23.109375" style="44" bestFit="1" customWidth="1"/>
    <col min="16" max="16" width="0.5546875" style="44" customWidth="1"/>
    <col min="17" max="17" width="17" style="44" bestFit="1" customWidth="1"/>
    <col min="18" max="18" width="0.5546875" style="44" customWidth="1"/>
    <col min="19" max="19" width="23.109375" style="44" bestFit="1" customWidth="1"/>
    <col min="20" max="20" width="21.33203125" style="2" bestFit="1" customWidth="1"/>
    <col min="21" max="21" width="17.88671875" style="10" bestFit="1" customWidth="1"/>
    <col min="22" max="22" width="9.109375" style="10"/>
    <col min="23" max="16384" width="9.109375" style="2"/>
  </cols>
  <sheetData>
    <row r="1" spans="1:22" ht="25.2">
      <c r="A1" s="271" t="s">
        <v>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</row>
    <row r="2" spans="1:22" ht="25.2">
      <c r="A2" s="271" t="s">
        <v>49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</row>
    <row r="3" spans="1:22" ht="25.2">
      <c r="A3" s="271" t="str">
        <f>' سهام'!A3</f>
        <v>برای ماه منتهی به 1403/11/30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</row>
    <row r="4" spans="1:22" ht="25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</row>
    <row r="5" spans="1:22" ht="25.2">
      <c r="A5" s="272" t="s">
        <v>356</v>
      </c>
      <c r="B5" s="272"/>
      <c r="C5" s="272"/>
      <c r="D5" s="272"/>
      <c r="E5" s="272"/>
      <c r="F5" s="272"/>
      <c r="G5" s="272"/>
      <c r="H5" s="272"/>
      <c r="I5" s="272"/>
      <c r="J5" s="78"/>
      <c r="K5" s="79"/>
      <c r="L5" s="79"/>
      <c r="M5" s="79"/>
      <c r="N5" s="79"/>
      <c r="O5" s="79"/>
      <c r="P5" s="79"/>
      <c r="Q5" s="79"/>
      <c r="R5" s="79"/>
      <c r="S5" s="79"/>
    </row>
    <row r="6" spans="1:22" ht="24.75" customHeight="1" thickBot="1">
      <c r="A6" s="98"/>
      <c r="B6" s="99"/>
      <c r="C6" s="99"/>
      <c r="D6" s="99"/>
      <c r="E6" s="99"/>
      <c r="F6" s="99"/>
      <c r="G6" s="99"/>
      <c r="H6" s="99"/>
      <c r="I6" s="319" t="str">
        <f>'درآمد سود سهام'!$I$7</f>
        <v>طی بهمن ماه</v>
      </c>
      <c r="J6" s="319"/>
      <c r="K6" s="319"/>
      <c r="L6" s="319"/>
      <c r="M6" s="319"/>
      <c r="N6" s="79"/>
      <c r="O6" s="319" t="str">
        <f>'درآمد سود سهام'!$O$7</f>
        <v>از ابتدای سال مالی تا پایان بهمن ماه</v>
      </c>
      <c r="P6" s="319"/>
      <c r="Q6" s="319"/>
      <c r="R6" s="319"/>
      <c r="S6" s="319"/>
    </row>
    <row r="7" spans="1:22" ht="46.5" customHeight="1" thickBot="1">
      <c r="A7" s="100" t="s">
        <v>33</v>
      </c>
      <c r="B7" s="101"/>
      <c r="C7" s="80" t="s">
        <v>357</v>
      </c>
      <c r="D7" s="104"/>
      <c r="E7" s="80" t="s">
        <v>20</v>
      </c>
      <c r="F7" s="104"/>
      <c r="G7" s="80" t="s">
        <v>30</v>
      </c>
      <c r="H7" s="101"/>
      <c r="I7" s="80" t="s">
        <v>50</v>
      </c>
      <c r="J7" s="81"/>
      <c r="K7" s="80" t="s">
        <v>35</v>
      </c>
      <c r="L7" s="81"/>
      <c r="M7" s="80" t="s">
        <v>36</v>
      </c>
      <c r="N7" s="79"/>
      <c r="O7" s="80" t="s">
        <v>50</v>
      </c>
      <c r="P7" s="81"/>
      <c r="Q7" s="80" t="s">
        <v>35</v>
      </c>
      <c r="R7" s="81"/>
      <c r="S7" s="80" t="s">
        <v>36</v>
      </c>
    </row>
    <row r="8" spans="1:22" ht="24.6">
      <c r="A8" s="100"/>
      <c r="B8" s="101"/>
      <c r="C8" s="101"/>
      <c r="D8" s="101"/>
      <c r="E8" s="101"/>
      <c r="F8" s="101"/>
      <c r="G8" s="101"/>
      <c r="H8" s="101"/>
      <c r="I8" s="70">
        <v>0</v>
      </c>
      <c r="J8" s="70"/>
      <c r="K8" s="70">
        <v>0</v>
      </c>
      <c r="L8" s="70"/>
      <c r="M8" s="70">
        <v>0</v>
      </c>
      <c r="N8" s="70"/>
      <c r="O8" s="70">
        <v>0</v>
      </c>
      <c r="P8" s="70"/>
      <c r="Q8" s="70">
        <v>0</v>
      </c>
      <c r="R8" s="70"/>
      <c r="S8" s="70">
        <f>Q8+O8</f>
        <v>0</v>
      </c>
    </row>
    <row r="9" spans="1:22" s="1" customFormat="1" ht="25.2" thickBot="1">
      <c r="A9" s="102" t="s">
        <v>2</v>
      </c>
      <c r="B9" s="99"/>
      <c r="C9" s="99"/>
      <c r="D9" s="99"/>
      <c r="E9" s="99"/>
      <c r="F9" s="99"/>
      <c r="G9" s="99"/>
      <c r="H9" s="99"/>
      <c r="I9" s="82">
        <f>SUM(I8:I8)</f>
        <v>0</v>
      </c>
      <c r="J9" s="103"/>
      <c r="K9" s="82">
        <f>SUM(K8:K8)</f>
        <v>0</v>
      </c>
      <c r="L9" s="103"/>
      <c r="M9" s="82">
        <f>SUM(M8:M8)</f>
        <v>0</v>
      </c>
      <c r="N9" s="103"/>
      <c r="O9" s="82">
        <f>SUM(O8:O8)</f>
        <v>0</v>
      </c>
      <c r="P9" s="103"/>
      <c r="Q9" s="82">
        <f>SUM(Q8:Q8)</f>
        <v>0</v>
      </c>
      <c r="R9" s="83" t="e">
        <f>SUM(#REF!)</f>
        <v>#REF!</v>
      </c>
      <c r="S9" s="82">
        <f>SUM(S8:S8)</f>
        <v>0</v>
      </c>
      <c r="U9" s="10"/>
      <c r="V9" s="10"/>
    </row>
    <row r="10" spans="1:22" s="1" customFormat="1" ht="21.6" thickTop="1">
      <c r="A10" s="37"/>
      <c r="B10" s="37"/>
      <c r="C10" s="37"/>
      <c r="D10" s="37"/>
      <c r="E10" s="37"/>
      <c r="F10" s="37"/>
      <c r="G10" s="37"/>
      <c r="H10" s="37"/>
      <c r="I10" s="44"/>
      <c r="J10" s="34"/>
      <c r="K10" s="44"/>
      <c r="L10" s="34"/>
      <c r="M10" s="44"/>
      <c r="N10" s="34"/>
      <c r="O10" s="44"/>
      <c r="P10" s="34"/>
      <c r="Q10" s="44"/>
      <c r="R10" s="44"/>
      <c r="S10" s="44"/>
      <c r="T10" s="10"/>
      <c r="U10" s="10"/>
      <c r="V10" s="10"/>
    </row>
    <row r="11" spans="1:22" s="1" customFormat="1">
      <c r="A11" s="37"/>
      <c r="B11" s="37"/>
      <c r="C11" s="37"/>
      <c r="D11" s="37"/>
      <c r="E11" s="37"/>
      <c r="F11" s="37"/>
      <c r="G11" s="37"/>
      <c r="H11" s="37"/>
      <c r="I11" s="44"/>
      <c r="J11" s="34"/>
      <c r="K11" s="44"/>
      <c r="L11" s="34"/>
      <c r="M11" s="44"/>
      <c r="N11" s="34"/>
      <c r="O11" s="44"/>
      <c r="P11" s="34"/>
      <c r="Q11" s="44"/>
      <c r="R11" s="44"/>
      <c r="S11" s="44"/>
      <c r="U11" s="10"/>
      <c r="V11" s="10"/>
    </row>
  </sheetData>
  <autoFilter ref="A7:S7" xr:uid="{00000000-0009-0000-0000-000005000000}">
    <sortState xmlns:xlrd2="http://schemas.microsoft.com/office/spreadsheetml/2017/richdata2" ref="A8:T17">
      <sortCondition descending="1" ref="S7"/>
    </sortState>
  </autoFilter>
  <mergeCells count="6">
    <mergeCell ref="A1:S1"/>
    <mergeCell ref="A2:S2"/>
    <mergeCell ref="A3:S3"/>
    <mergeCell ref="A5:I5"/>
    <mergeCell ref="I6:M6"/>
    <mergeCell ref="O6:S6"/>
  </mergeCells>
  <printOptions horizontalCentered="1"/>
  <pageMargins left="0.25" right="0.25" top="0.75" bottom="0.75" header="0.3" footer="0.3"/>
  <pageSetup paperSize="9" scale="6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  <pageSetUpPr fitToPage="1"/>
  </sheetPr>
  <dimension ref="A1:P14"/>
  <sheetViews>
    <sheetView rightToLeft="1" view="pageBreakPreview" zoomScale="80" zoomScaleNormal="100" zoomScaleSheetLayoutView="80" workbookViewId="0">
      <selection activeCell="A7" sqref="A7"/>
    </sheetView>
  </sheetViews>
  <sheetFormatPr defaultColWidth="9.109375" defaultRowHeight="21"/>
  <cols>
    <col min="1" max="1" width="50.88671875" style="37" customWidth="1"/>
    <col min="2" max="2" width="1" style="37" customWidth="1"/>
    <col min="3" max="3" width="25" style="44" bestFit="1" customWidth="1"/>
    <col min="4" max="4" width="0.88671875" style="44" customWidth="1"/>
    <col min="5" max="5" width="25" style="44" bestFit="1" customWidth="1"/>
    <col min="6" max="6" width="0.6640625" style="44" customWidth="1"/>
    <col min="7" max="7" width="23.109375" style="44" bestFit="1" customWidth="1"/>
    <col min="8" max="8" width="0.6640625" style="44" customWidth="1"/>
    <col min="9" max="9" width="23.109375" style="44" bestFit="1" customWidth="1"/>
    <col min="10" max="10" width="0.5546875" style="44" customWidth="1"/>
    <col min="11" max="11" width="17" style="44" bestFit="1" customWidth="1"/>
    <col min="12" max="12" width="0.5546875" style="44" customWidth="1"/>
    <col min="13" max="13" width="23.109375" style="44" bestFit="1" customWidth="1"/>
    <col min="14" max="14" width="21.33203125" style="2" bestFit="1" customWidth="1"/>
    <col min="15" max="15" width="17.88671875" style="10" bestFit="1" customWidth="1"/>
    <col min="16" max="16" width="9.109375" style="10"/>
    <col min="17" max="16384" width="9.109375" style="2"/>
  </cols>
  <sheetData>
    <row r="1" spans="1:16" ht="25.2">
      <c r="A1" s="271" t="s">
        <v>77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16" ht="25.2">
      <c r="A2" s="271" t="s">
        <v>49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</row>
    <row r="3" spans="1:16" ht="25.2">
      <c r="A3" s="271" t="str">
        <f>' سهام'!A3</f>
        <v>برای ماه منتهی به 1403/11/30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</row>
    <row r="4" spans="1:16" ht="25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6" ht="25.2">
      <c r="A5" s="272" t="s">
        <v>355</v>
      </c>
      <c r="B5" s="272"/>
      <c r="C5" s="272"/>
      <c r="D5" s="78"/>
      <c r="E5" s="79"/>
      <c r="F5" s="79"/>
      <c r="G5" s="79"/>
      <c r="H5" s="79"/>
      <c r="I5" s="79"/>
      <c r="J5" s="79"/>
      <c r="K5" s="79"/>
      <c r="L5" s="79"/>
      <c r="M5" s="79"/>
    </row>
    <row r="6" spans="1:16" ht="24.75" customHeight="1" thickBot="1">
      <c r="A6" s="98"/>
      <c r="B6" s="99"/>
      <c r="C6" s="319" t="str">
        <f>'درآمد سود سهام'!$I$7</f>
        <v>طی بهمن ماه</v>
      </c>
      <c r="D6" s="319"/>
      <c r="E6" s="319"/>
      <c r="F6" s="319"/>
      <c r="G6" s="319"/>
      <c r="H6" s="79"/>
      <c r="I6" s="319" t="str">
        <f>'درآمد سود سهام'!$O$7</f>
        <v>از ابتدای سال مالی تا پایان بهمن ماه</v>
      </c>
      <c r="J6" s="319"/>
      <c r="K6" s="319"/>
      <c r="L6" s="319"/>
      <c r="M6" s="319"/>
    </row>
    <row r="7" spans="1:16" ht="46.5" customHeight="1" thickBot="1">
      <c r="A7" s="100" t="s">
        <v>33</v>
      </c>
      <c r="B7" s="101"/>
      <c r="C7" s="80" t="s">
        <v>50</v>
      </c>
      <c r="D7" s="81"/>
      <c r="E7" s="80" t="s">
        <v>35</v>
      </c>
      <c r="F7" s="81"/>
      <c r="G7" s="80" t="s">
        <v>36</v>
      </c>
      <c r="H7" s="79"/>
      <c r="I7" s="80" t="s">
        <v>50</v>
      </c>
      <c r="J7" s="81"/>
      <c r="K7" s="80" t="s">
        <v>35</v>
      </c>
      <c r="L7" s="81"/>
      <c r="M7" s="80" t="s">
        <v>36</v>
      </c>
    </row>
    <row r="8" spans="1:16" ht="24.6">
      <c r="A8" s="100" t="s">
        <v>361</v>
      </c>
      <c r="B8" s="101"/>
      <c r="C8" s="70">
        <v>41672</v>
      </c>
      <c r="D8" s="70"/>
      <c r="E8" s="70">
        <v>0</v>
      </c>
      <c r="F8" s="70"/>
      <c r="G8" s="70">
        <f>C8+E8</f>
        <v>41672</v>
      </c>
      <c r="H8" s="70"/>
      <c r="I8" s="70">
        <v>315531082</v>
      </c>
      <c r="J8" s="70"/>
      <c r="K8" s="70">
        <v>0</v>
      </c>
      <c r="L8" s="70"/>
      <c r="M8" s="70">
        <f>I8+K8</f>
        <v>315531082</v>
      </c>
    </row>
    <row r="9" spans="1:16" ht="24.6">
      <c r="A9" s="100" t="s">
        <v>358</v>
      </c>
      <c r="B9" s="101"/>
      <c r="C9" s="70">
        <v>1674</v>
      </c>
      <c r="D9" s="70"/>
      <c r="E9" s="70">
        <v>0</v>
      </c>
      <c r="F9" s="70"/>
      <c r="G9" s="70">
        <f>C9+E9</f>
        <v>1674</v>
      </c>
      <c r="H9" s="70"/>
      <c r="I9" s="70">
        <v>13604</v>
      </c>
      <c r="J9" s="70"/>
      <c r="K9" s="70">
        <v>0</v>
      </c>
      <c r="L9" s="70"/>
      <c r="M9" s="70">
        <f>I9+K9</f>
        <v>13604</v>
      </c>
    </row>
    <row r="10" spans="1:16" ht="24.6">
      <c r="A10" s="100" t="s">
        <v>359</v>
      </c>
      <c r="B10" s="101"/>
      <c r="C10" s="70">
        <v>4349</v>
      </c>
      <c r="D10" s="70"/>
      <c r="E10" s="70">
        <v>0</v>
      </c>
      <c r="F10" s="70"/>
      <c r="G10" s="70">
        <f>C10+E10</f>
        <v>4349</v>
      </c>
      <c r="H10" s="70"/>
      <c r="I10" s="70">
        <v>34859</v>
      </c>
      <c r="J10" s="70"/>
      <c r="K10" s="70">
        <v>0</v>
      </c>
      <c r="L10" s="70"/>
      <c r="M10" s="70">
        <f>I10+K10</f>
        <v>34859</v>
      </c>
    </row>
    <row r="11" spans="1:16" s="1" customFormat="1" ht="24.6">
      <c r="A11" s="100" t="s">
        <v>360</v>
      </c>
      <c r="B11" s="34"/>
      <c r="C11" s="70">
        <v>13967</v>
      </c>
      <c r="D11" s="70"/>
      <c r="E11" s="70">
        <v>0</v>
      </c>
      <c r="F11" s="70"/>
      <c r="G11" s="70">
        <f>C11+E11</f>
        <v>13967</v>
      </c>
      <c r="H11" s="70"/>
      <c r="I11" s="70">
        <v>104544546</v>
      </c>
      <c r="J11" s="70"/>
      <c r="K11" s="70">
        <v>0</v>
      </c>
      <c r="L11" s="70"/>
      <c r="M11" s="70">
        <f>I11+K11</f>
        <v>104544546</v>
      </c>
      <c r="O11" s="10"/>
      <c r="P11" s="10"/>
    </row>
    <row r="12" spans="1:16" s="1" customFormat="1" ht="25.2" thickBot="1">
      <c r="A12" s="102" t="s">
        <v>2</v>
      </c>
      <c r="B12" s="99"/>
      <c r="C12" s="82">
        <f>SUM(C8:C11)</f>
        <v>61662</v>
      </c>
      <c r="D12" s="103"/>
      <c r="E12" s="82">
        <f>SUM(E8:E11)</f>
        <v>0</v>
      </c>
      <c r="F12" s="103"/>
      <c r="G12" s="82">
        <f>SUM(G8:G11)</f>
        <v>61662</v>
      </c>
      <c r="H12" s="103"/>
      <c r="I12" s="82">
        <f>SUM(I8:I11)</f>
        <v>420124091</v>
      </c>
      <c r="J12" s="103"/>
      <c r="K12" s="82">
        <f>SUM(K8:K11)</f>
        <v>0</v>
      </c>
      <c r="L12" s="83" t="e">
        <f>SUM(#REF!)</f>
        <v>#REF!</v>
      </c>
      <c r="M12" s="82">
        <f>SUM(M8:M11)</f>
        <v>420124091</v>
      </c>
      <c r="O12" s="10"/>
      <c r="P12" s="10"/>
    </row>
    <row r="13" spans="1:16" s="1" customFormat="1" ht="21.6" thickTop="1">
      <c r="A13" s="37"/>
      <c r="B13" s="37"/>
      <c r="C13" s="44"/>
      <c r="D13" s="34"/>
      <c r="E13" s="44"/>
      <c r="F13" s="34"/>
      <c r="G13" s="44"/>
      <c r="H13" s="34"/>
      <c r="I13" s="44"/>
      <c r="J13" s="34"/>
      <c r="K13" s="44"/>
      <c r="L13" s="44"/>
      <c r="M13" s="44"/>
      <c r="N13" s="10"/>
      <c r="O13" s="10"/>
      <c r="P13" s="10"/>
    </row>
    <row r="14" spans="1:16" s="1" customFormat="1">
      <c r="A14" s="37"/>
      <c r="B14" s="37"/>
      <c r="C14" s="44"/>
      <c r="D14" s="34"/>
      <c r="E14" s="44"/>
      <c r="F14" s="34"/>
      <c r="G14" s="44"/>
      <c r="H14" s="34"/>
      <c r="I14" s="44"/>
      <c r="J14" s="34"/>
      <c r="K14" s="44"/>
      <c r="L14" s="44"/>
      <c r="M14" s="44"/>
      <c r="O14" s="10"/>
      <c r="P14" s="10"/>
    </row>
  </sheetData>
  <autoFilter ref="A7:M7" xr:uid="{00000000-0009-0000-0000-000005000000}">
    <sortState xmlns:xlrd2="http://schemas.microsoft.com/office/spreadsheetml/2017/richdata2" ref="A8:N17">
      <sortCondition descending="1" ref="M7"/>
    </sortState>
  </autoFilter>
  <mergeCells count="6">
    <mergeCell ref="A5:C5"/>
    <mergeCell ref="I6:M6"/>
    <mergeCell ref="A1:M1"/>
    <mergeCell ref="A2:M2"/>
    <mergeCell ref="A3:M3"/>
    <mergeCell ref="C6:G6"/>
  </mergeCells>
  <printOptions horizontalCentered="1"/>
  <pageMargins left="0.25" right="0.25" top="0.75" bottom="0.75" header="0.3" footer="0.3"/>
  <pageSetup paperSize="9" scale="7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XEU369"/>
  <sheetViews>
    <sheetView rightToLeft="1" view="pageBreakPreview" zoomScale="80" zoomScaleNormal="100" zoomScaleSheetLayoutView="80" workbookViewId="0">
      <pane ySplit="7" topLeftCell="A8" activePane="bottomLeft" state="frozen"/>
      <selection pane="bottomLeft" activeCell="M4" sqref="M4"/>
    </sheetView>
  </sheetViews>
  <sheetFormatPr defaultColWidth="9.109375" defaultRowHeight="16.2"/>
  <cols>
    <col min="1" max="1" width="37.88671875" style="68" bestFit="1" customWidth="1"/>
    <col min="2" max="2" width="1.33203125" style="68" customWidth="1"/>
    <col min="3" max="3" width="13.88671875" style="68" bestFit="1" customWidth="1"/>
    <col min="4" max="4" width="0.88671875" style="68" customWidth="1"/>
    <col min="5" max="5" width="30.33203125" style="69" bestFit="1" customWidth="1"/>
    <col min="6" max="6" width="0.5546875" style="69" customWidth="1"/>
    <col min="7" max="7" width="27.44140625" style="69" bestFit="1" customWidth="1"/>
    <col min="8" max="8" width="0.88671875" style="69" customWidth="1"/>
    <col min="9" max="9" width="25.44140625" style="94" bestFit="1" customWidth="1"/>
    <col min="10" max="10" width="0.5546875" style="94" customWidth="1"/>
    <col min="11" max="11" width="15.6640625" style="94" bestFit="1" customWidth="1"/>
    <col min="12" max="12" width="0.44140625" style="94" customWidth="1"/>
    <col min="13" max="13" width="20" style="94" bestFit="1" customWidth="1"/>
    <col min="14" max="14" width="0.44140625" style="94" customWidth="1"/>
    <col min="15" max="15" width="24.5546875" style="94" bestFit="1" customWidth="1"/>
    <col min="16" max="16" width="0.5546875" style="94" customWidth="1"/>
    <col min="17" max="17" width="23.6640625" style="94" bestFit="1" customWidth="1"/>
    <col min="18" max="16384" width="9.109375" style="11"/>
  </cols>
  <sheetData>
    <row r="1" spans="1:17" ht="21.6">
      <c r="A1" s="305" t="s">
        <v>77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21.6">
      <c r="A2" s="305" t="s">
        <v>49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</row>
    <row r="3" spans="1:17" ht="21.6">
      <c r="A3" s="305" t="str">
        <f>' سهام'!A3</f>
        <v>برای ماه منتهی به 1403/11/30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</row>
    <row r="4" spans="1:17" ht="21.6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</row>
    <row r="5" spans="1:17" ht="21.6">
      <c r="A5" s="169" t="s">
        <v>354</v>
      </c>
      <c r="B5" s="169"/>
      <c r="C5" s="169"/>
      <c r="D5" s="169"/>
      <c r="E5" s="169"/>
      <c r="F5" s="169"/>
      <c r="G5" s="169"/>
      <c r="H5" s="169"/>
      <c r="I5" s="169"/>
      <c r="J5" s="84"/>
      <c r="K5" s="84"/>
      <c r="L5" s="84"/>
      <c r="M5" s="84"/>
      <c r="N5" s="84"/>
      <c r="O5" s="84"/>
      <c r="P5" s="84"/>
      <c r="Q5" s="84"/>
    </row>
    <row r="6" spans="1:17" ht="22.2" thickBot="1">
      <c r="A6" s="34"/>
      <c r="B6" s="34"/>
      <c r="C6" s="324" t="str">
        <f>'درآمد سود سهام'!$I$7</f>
        <v>طی بهمن ماه</v>
      </c>
      <c r="D6" s="325"/>
      <c r="E6" s="325"/>
      <c r="F6" s="325"/>
      <c r="G6" s="325"/>
      <c r="H6" s="325"/>
      <c r="I6" s="325"/>
      <c r="J6" s="85"/>
      <c r="K6" s="323" t="str">
        <f>'درآمد سود سهام'!$O$7</f>
        <v>از ابتدای سال مالی تا پایان بهمن ماه</v>
      </c>
      <c r="L6" s="323"/>
      <c r="M6" s="323"/>
      <c r="N6" s="323"/>
      <c r="O6" s="323"/>
      <c r="P6" s="323"/>
      <c r="Q6" s="323"/>
    </row>
    <row r="7" spans="1:17" ht="39" customHeight="1" thickBot="1">
      <c r="A7" s="168" t="s">
        <v>33</v>
      </c>
      <c r="B7" s="168"/>
      <c r="C7" s="170" t="s">
        <v>3</v>
      </c>
      <c r="D7" s="168"/>
      <c r="E7" s="86" t="s">
        <v>208</v>
      </c>
      <c r="F7" s="87"/>
      <c r="G7" s="88" t="s">
        <v>37</v>
      </c>
      <c r="H7" s="87"/>
      <c r="I7" s="89" t="s">
        <v>207</v>
      </c>
      <c r="J7" s="85"/>
      <c r="K7" s="90" t="s">
        <v>3</v>
      </c>
      <c r="L7" s="91"/>
      <c r="M7" s="89" t="s">
        <v>208</v>
      </c>
      <c r="N7" s="91"/>
      <c r="O7" s="90" t="s">
        <v>37</v>
      </c>
      <c r="P7" s="91"/>
      <c r="Q7" s="89" t="s">
        <v>207</v>
      </c>
    </row>
    <row r="8" spans="1:17" ht="21">
      <c r="A8" s="171" t="s">
        <v>118</v>
      </c>
      <c r="B8" s="172"/>
      <c r="C8" s="92">
        <v>1144069</v>
      </c>
      <c r="D8" s="172"/>
      <c r="E8" s="92">
        <v>5174915749</v>
      </c>
      <c r="F8" s="70"/>
      <c r="G8" s="92">
        <v>-4443000577</v>
      </c>
      <c r="H8" s="172"/>
      <c r="I8" s="92">
        <f>G8+E8</f>
        <v>731915172</v>
      </c>
      <c r="J8" s="92"/>
      <c r="K8" s="70">
        <v>7253690</v>
      </c>
      <c r="L8" s="92"/>
      <c r="M8" s="92">
        <v>26627077450</v>
      </c>
      <c r="N8" s="172"/>
      <c r="O8" s="92">
        <v>-26954933224</v>
      </c>
      <c r="P8" s="92"/>
      <c r="Q8" s="92">
        <f>M8+O8</f>
        <v>-327855774</v>
      </c>
    </row>
    <row r="9" spans="1:17" ht="21">
      <c r="A9" s="171" t="s">
        <v>192</v>
      </c>
      <c r="B9" s="172"/>
      <c r="C9" s="92">
        <v>912234</v>
      </c>
      <c r="D9" s="172"/>
      <c r="E9" s="92">
        <v>3538451658</v>
      </c>
      <c r="F9" s="70"/>
      <c r="G9" s="92">
        <v>-3543209550</v>
      </c>
      <c r="H9" s="172"/>
      <c r="I9" s="92">
        <f t="shared" ref="I9:I72" si="0">G9+E9</f>
        <v>-4757892</v>
      </c>
      <c r="J9" s="92"/>
      <c r="K9" s="70">
        <v>3535330</v>
      </c>
      <c r="L9" s="92"/>
      <c r="M9" s="92">
        <v>17637997760</v>
      </c>
      <c r="N9" s="172"/>
      <c r="O9" s="92">
        <v>-18711516399</v>
      </c>
      <c r="P9" s="92"/>
      <c r="Q9" s="92">
        <f t="shared" ref="Q9:Q72" si="1">M9+O9</f>
        <v>-1073518639</v>
      </c>
    </row>
    <row r="10" spans="1:17" ht="21">
      <c r="A10" s="171" t="s">
        <v>267</v>
      </c>
      <c r="B10" s="172"/>
      <c r="C10" s="92">
        <v>1201660</v>
      </c>
      <c r="D10" s="172"/>
      <c r="E10" s="92">
        <v>11397817946</v>
      </c>
      <c r="F10" s="70"/>
      <c r="G10" s="92">
        <v>-13446889344</v>
      </c>
      <c r="H10" s="172"/>
      <c r="I10" s="92">
        <f t="shared" si="0"/>
        <v>-2049071398</v>
      </c>
      <c r="J10" s="92"/>
      <c r="K10" s="70">
        <v>5151114</v>
      </c>
      <c r="L10" s="92"/>
      <c r="M10" s="92">
        <v>58202790222</v>
      </c>
      <c r="N10" s="172"/>
      <c r="O10" s="92">
        <v>-55820797552</v>
      </c>
      <c r="P10" s="92"/>
      <c r="Q10" s="92">
        <f t="shared" si="1"/>
        <v>2381992670</v>
      </c>
    </row>
    <row r="11" spans="1:17" ht="21">
      <c r="A11" s="171" t="s">
        <v>134</v>
      </c>
      <c r="B11" s="172"/>
      <c r="C11" s="92">
        <v>708934</v>
      </c>
      <c r="D11" s="172"/>
      <c r="E11" s="92">
        <v>3483887293</v>
      </c>
      <c r="F11" s="70"/>
      <c r="G11" s="92">
        <v>-2733497977</v>
      </c>
      <c r="H11" s="172"/>
      <c r="I11" s="92">
        <f t="shared" si="0"/>
        <v>750389316</v>
      </c>
      <c r="J11" s="92"/>
      <c r="K11" s="70">
        <v>5179839</v>
      </c>
      <c r="L11" s="92"/>
      <c r="M11" s="92">
        <v>19799895390</v>
      </c>
      <c r="N11" s="172"/>
      <c r="O11" s="92">
        <v>-19786502119</v>
      </c>
      <c r="P11" s="92"/>
      <c r="Q11" s="92">
        <f t="shared" si="1"/>
        <v>13393271</v>
      </c>
    </row>
    <row r="12" spans="1:17" ht="21">
      <c r="A12" s="171" t="s">
        <v>147</v>
      </c>
      <c r="B12" s="172"/>
      <c r="C12" s="92">
        <v>379291</v>
      </c>
      <c r="D12" s="172"/>
      <c r="E12" s="92">
        <v>6176185411</v>
      </c>
      <c r="F12" s="70"/>
      <c r="G12" s="92">
        <v>-5320844476</v>
      </c>
      <c r="H12" s="172"/>
      <c r="I12" s="92">
        <f t="shared" si="0"/>
        <v>855340935</v>
      </c>
      <c r="J12" s="92"/>
      <c r="K12" s="70">
        <v>1384427</v>
      </c>
      <c r="L12" s="92"/>
      <c r="M12" s="92">
        <v>19199194539</v>
      </c>
      <c r="N12" s="172"/>
      <c r="O12" s="92">
        <v>-19085144962</v>
      </c>
      <c r="P12" s="92"/>
      <c r="Q12" s="92">
        <f t="shared" si="1"/>
        <v>114049577</v>
      </c>
    </row>
    <row r="13" spans="1:17" ht="21">
      <c r="A13" s="171" t="s">
        <v>144</v>
      </c>
      <c r="B13" s="172"/>
      <c r="C13" s="92">
        <v>188022</v>
      </c>
      <c r="D13" s="172"/>
      <c r="E13" s="92">
        <v>2352381575</v>
      </c>
      <c r="F13" s="70"/>
      <c r="G13" s="92">
        <v>-2236178190</v>
      </c>
      <c r="H13" s="172"/>
      <c r="I13" s="92">
        <f t="shared" si="0"/>
        <v>116203385</v>
      </c>
      <c r="J13" s="92"/>
      <c r="K13" s="70">
        <v>886190</v>
      </c>
      <c r="L13" s="92"/>
      <c r="M13" s="92">
        <v>9692602199</v>
      </c>
      <c r="N13" s="172"/>
      <c r="O13" s="92">
        <v>-10014520888</v>
      </c>
      <c r="P13" s="92"/>
      <c r="Q13" s="92">
        <f t="shared" si="1"/>
        <v>-321918689</v>
      </c>
    </row>
    <row r="14" spans="1:17" ht="21">
      <c r="A14" s="171" t="s">
        <v>252</v>
      </c>
      <c r="B14" s="172"/>
      <c r="C14" s="92">
        <v>199561</v>
      </c>
      <c r="D14" s="172"/>
      <c r="E14" s="92">
        <v>2383532114</v>
      </c>
      <c r="F14" s="70"/>
      <c r="G14" s="92">
        <v>-2559328998</v>
      </c>
      <c r="H14" s="172"/>
      <c r="I14" s="92">
        <f t="shared" si="0"/>
        <v>-175796884</v>
      </c>
      <c r="J14" s="92"/>
      <c r="K14" s="70">
        <v>906387</v>
      </c>
      <c r="L14" s="92"/>
      <c r="M14" s="92">
        <v>26009185280</v>
      </c>
      <c r="N14" s="172"/>
      <c r="O14" s="92">
        <v>-26624077196</v>
      </c>
      <c r="P14" s="92"/>
      <c r="Q14" s="92">
        <f t="shared" si="1"/>
        <v>-614891916</v>
      </c>
    </row>
    <row r="15" spans="1:17" ht="21">
      <c r="A15" s="171" t="s">
        <v>280</v>
      </c>
      <c r="B15" s="172"/>
      <c r="C15" s="92">
        <v>1269537</v>
      </c>
      <c r="D15" s="172"/>
      <c r="E15" s="92">
        <v>7526867387</v>
      </c>
      <c r="F15" s="70"/>
      <c r="G15" s="92">
        <v>-8087941572</v>
      </c>
      <c r="H15" s="172"/>
      <c r="I15" s="92">
        <f t="shared" si="0"/>
        <v>-561074185</v>
      </c>
      <c r="J15" s="92"/>
      <c r="K15" s="70">
        <v>4140789</v>
      </c>
      <c r="L15" s="92"/>
      <c r="M15" s="92">
        <v>24761686141</v>
      </c>
      <c r="N15" s="172"/>
      <c r="O15" s="92">
        <v>-26040658614</v>
      </c>
      <c r="P15" s="92"/>
      <c r="Q15" s="92">
        <f t="shared" si="1"/>
        <v>-1278972473</v>
      </c>
    </row>
    <row r="16" spans="1:17" ht="21">
      <c r="A16" s="171" t="s">
        <v>160</v>
      </c>
      <c r="B16" s="172"/>
      <c r="C16" s="92">
        <v>1536146</v>
      </c>
      <c r="D16" s="172"/>
      <c r="E16" s="92">
        <v>22691946196</v>
      </c>
      <c r="F16" s="70"/>
      <c r="G16" s="92">
        <v>-19047589702</v>
      </c>
      <c r="H16" s="172"/>
      <c r="I16" s="92">
        <f t="shared" si="0"/>
        <v>3644356494</v>
      </c>
      <c r="J16" s="92"/>
      <c r="K16" s="70">
        <v>4247712</v>
      </c>
      <c r="L16" s="92"/>
      <c r="M16" s="92">
        <v>56449439246</v>
      </c>
      <c r="N16" s="172"/>
      <c r="O16" s="92">
        <v>-51421649336</v>
      </c>
      <c r="P16" s="92"/>
      <c r="Q16" s="92">
        <f t="shared" si="1"/>
        <v>5027789910</v>
      </c>
    </row>
    <row r="17" spans="1:17" ht="21">
      <c r="A17" s="171" t="s">
        <v>138</v>
      </c>
      <c r="B17" s="172"/>
      <c r="C17" s="92">
        <v>554760</v>
      </c>
      <c r="D17" s="172"/>
      <c r="E17" s="92">
        <v>8186982816</v>
      </c>
      <c r="F17" s="70"/>
      <c r="G17" s="92">
        <v>-7522073494</v>
      </c>
      <c r="H17" s="172"/>
      <c r="I17" s="92">
        <f t="shared" si="0"/>
        <v>664909322</v>
      </c>
      <c r="J17" s="92"/>
      <c r="K17" s="70">
        <v>1587506</v>
      </c>
      <c r="L17" s="92"/>
      <c r="M17" s="92">
        <v>22050192065</v>
      </c>
      <c r="N17" s="172"/>
      <c r="O17" s="92">
        <v>-23344722173</v>
      </c>
      <c r="P17" s="92"/>
      <c r="Q17" s="92">
        <f t="shared" si="1"/>
        <v>-1294530108</v>
      </c>
    </row>
    <row r="18" spans="1:17" ht="21">
      <c r="A18" s="171" t="s">
        <v>351</v>
      </c>
      <c r="B18" s="172"/>
      <c r="C18" s="92">
        <v>0</v>
      </c>
      <c r="D18" s="172"/>
      <c r="E18" s="92">
        <v>0</v>
      </c>
      <c r="F18" s="70"/>
      <c r="G18" s="92">
        <v>0</v>
      </c>
      <c r="H18" s="172"/>
      <c r="I18" s="92">
        <f t="shared" si="0"/>
        <v>0</v>
      </c>
      <c r="J18" s="92"/>
      <c r="K18" s="70">
        <v>615113</v>
      </c>
      <c r="L18" s="92"/>
      <c r="M18" s="92">
        <v>4977318109</v>
      </c>
      <c r="N18" s="172"/>
      <c r="O18" s="92">
        <v>-5166778508</v>
      </c>
      <c r="P18" s="92"/>
      <c r="Q18" s="92">
        <f t="shared" si="1"/>
        <v>-189460399</v>
      </c>
    </row>
    <row r="19" spans="1:17" ht="21">
      <c r="A19" s="171" t="s">
        <v>288</v>
      </c>
      <c r="B19" s="172"/>
      <c r="C19" s="92">
        <v>0</v>
      </c>
      <c r="D19" s="172"/>
      <c r="E19" s="92">
        <v>0</v>
      </c>
      <c r="F19" s="70"/>
      <c r="G19" s="92">
        <v>0</v>
      </c>
      <c r="H19" s="172"/>
      <c r="I19" s="92">
        <f t="shared" si="0"/>
        <v>0</v>
      </c>
      <c r="J19" s="92"/>
      <c r="K19" s="70">
        <v>3697049</v>
      </c>
      <c r="L19" s="92"/>
      <c r="M19" s="92">
        <v>36481845255</v>
      </c>
      <c r="N19" s="172"/>
      <c r="O19" s="92">
        <v>-35537748575</v>
      </c>
      <c r="P19" s="92"/>
      <c r="Q19" s="92">
        <f t="shared" si="1"/>
        <v>944096680</v>
      </c>
    </row>
    <row r="20" spans="1:17" ht="21">
      <c r="A20" s="171" t="s">
        <v>276</v>
      </c>
      <c r="B20" s="172"/>
      <c r="C20" s="92">
        <v>0</v>
      </c>
      <c r="D20" s="172"/>
      <c r="E20" s="92">
        <v>0</v>
      </c>
      <c r="F20" s="70"/>
      <c r="G20" s="92">
        <v>0</v>
      </c>
      <c r="H20" s="172"/>
      <c r="I20" s="92">
        <f t="shared" si="0"/>
        <v>0</v>
      </c>
      <c r="J20" s="92"/>
      <c r="K20" s="70">
        <v>11725822</v>
      </c>
      <c r="L20" s="92"/>
      <c r="M20" s="92">
        <v>104535208445</v>
      </c>
      <c r="N20" s="172"/>
      <c r="O20" s="92">
        <v>-77745875911</v>
      </c>
      <c r="P20" s="92"/>
      <c r="Q20" s="92">
        <f t="shared" si="1"/>
        <v>26789332534</v>
      </c>
    </row>
    <row r="21" spans="1:17" ht="21">
      <c r="A21" s="171" t="s">
        <v>196</v>
      </c>
      <c r="B21" s="172"/>
      <c r="C21" s="92">
        <v>1022732</v>
      </c>
      <c r="D21" s="172"/>
      <c r="E21" s="92">
        <v>11690658067</v>
      </c>
      <c r="F21" s="70"/>
      <c r="G21" s="92">
        <v>-8832534812</v>
      </c>
      <c r="H21" s="172"/>
      <c r="I21" s="92">
        <f t="shared" si="0"/>
        <v>2858123255</v>
      </c>
      <c r="J21" s="92"/>
      <c r="K21" s="70">
        <v>16597079</v>
      </c>
      <c r="L21" s="92"/>
      <c r="M21" s="92">
        <v>163232184766</v>
      </c>
      <c r="N21" s="172"/>
      <c r="O21" s="92">
        <v>-132032431369</v>
      </c>
      <c r="P21" s="92"/>
      <c r="Q21" s="92">
        <f t="shared" si="1"/>
        <v>31199753397</v>
      </c>
    </row>
    <row r="22" spans="1:17" ht="21">
      <c r="A22" s="171" t="s">
        <v>200</v>
      </c>
      <c r="B22" s="172"/>
      <c r="C22" s="92">
        <v>965836</v>
      </c>
      <c r="D22" s="172"/>
      <c r="E22" s="92">
        <v>7569175272</v>
      </c>
      <c r="F22" s="70"/>
      <c r="G22" s="92">
        <v>-7432515516</v>
      </c>
      <c r="H22" s="172"/>
      <c r="I22" s="92">
        <f t="shared" si="0"/>
        <v>136659756</v>
      </c>
      <c r="J22" s="92"/>
      <c r="K22" s="70">
        <v>13880642</v>
      </c>
      <c r="L22" s="92"/>
      <c r="M22" s="92">
        <v>85516051415</v>
      </c>
      <c r="N22" s="172"/>
      <c r="O22" s="92">
        <v>-69593931901</v>
      </c>
      <c r="P22" s="92"/>
      <c r="Q22" s="92">
        <f t="shared" si="1"/>
        <v>15922119514</v>
      </c>
    </row>
    <row r="23" spans="1:17" ht="21">
      <c r="A23" s="171" t="s">
        <v>151</v>
      </c>
      <c r="B23" s="172"/>
      <c r="C23" s="92">
        <v>529331</v>
      </c>
      <c r="D23" s="172"/>
      <c r="E23" s="92">
        <v>6270105951</v>
      </c>
      <c r="F23" s="70"/>
      <c r="G23" s="92">
        <v>-5244799481</v>
      </c>
      <c r="H23" s="172"/>
      <c r="I23" s="92">
        <f t="shared" si="0"/>
        <v>1025306470</v>
      </c>
      <c r="J23" s="92"/>
      <c r="K23" s="70">
        <v>5926706</v>
      </c>
      <c r="L23" s="92"/>
      <c r="M23" s="92">
        <v>69336128323</v>
      </c>
      <c r="N23" s="172"/>
      <c r="O23" s="92">
        <v>-64011431768</v>
      </c>
      <c r="P23" s="92"/>
      <c r="Q23" s="92">
        <f t="shared" si="1"/>
        <v>5324696555</v>
      </c>
    </row>
    <row r="24" spans="1:17" ht="21">
      <c r="A24" s="171" t="s">
        <v>257</v>
      </c>
      <c r="B24" s="172"/>
      <c r="C24" s="92">
        <v>259933</v>
      </c>
      <c r="D24" s="172"/>
      <c r="E24" s="92">
        <v>2921973569</v>
      </c>
      <c r="F24" s="70"/>
      <c r="G24" s="92">
        <v>-2022732930</v>
      </c>
      <c r="H24" s="172"/>
      <c r="I24" s="92">
        <f t="shared" si="0"/>
        <v>899240639</v>
      </c>
      <c r="J24" s="92"/>
      <c r="K24" s="70">
        <v>1601772</v>
      </c>
      <c r="L24" s="92"/>
      <c r="M24" s="92">
        <v>20801730932</v>
      </c>
      <c r="N24" s="172"/>
      <c r="O24" s="92">
        <v>-17988977974</v>
      </c>
      <c r="P24" s="92"/>
      <c r="Q24" s="92">
        <f t="shared" si="1"/>
        <v>2812752958</v>
      </c>
    </row>
    <row r="25" spans="1:17" ht="21">
      <c r="A25" s="171" t="s">
        <v>346</v>
      </c>
      <c r="B25" s="172"/>
      <c r="C25" s="92">
        <v>434129</v>
      </c>
      <c r="D25" s="172"/>
      <c r="E25" s="92">
        <v>3754428956</v>
      </c>
      <c r="F25" s="70"/>
      <c r="G25" s="92">
        <v>-2838758255</v>
      </c>
      <c r="H25" s="172"/>
      <c r="I25" s="92">
        <f t="shared" si="0"/>
        <v>915670701</v>
      </c>
      <c r="J25" s="92"/>
      <c r="K25" s="70">
        <v>5284064</v>
      </c>
      <c r="L25" s="92"/>
      <c r="M25" s="92">
        <v>35674669426</v>
      </c>
      <c r="N25" s="172"/>
      <c r="O25" s="92">
        <v>-32825862711</v>
      </c>
      <c r="P25" s="92"/>
      <c r="Q25" s="92">
        <f t="shared" si="1"/>
        <v>2848806715</v>
      </c>
    </row>
    <row r="26" spans="1:17" ht="21">
      <c r="A26" s="171" t="s">
        <v>93</v>
      </c>
      <c r="B26" s="172"/>
      <c r="C26" s="92">
        <v>181409</v>
      </c>
      <c r="D26" s="172"/>
      <c r="E26" s="92">
        <v>9973364971</v>
      </c>
      <c r="F26" s="70"/>
      <c r="G26" s="92">
        <v>-6593080405</v>
      </c>
      <c r="H26" s="172"/>
      <c r="I26" s="92">
        <f t="shared" si="0"/>
        <v>3380284566</v>
      </c>
      <c r="J26" s="92"/>
      <c r="K26" s="70">
        <v>726928</v>
      </c>
      <c r="L26" s="92"/>
      <c r="M26" s="92">
        <v>31090717221</v>
      </c>
      <c r="N26" s="172"/>
      <c r="O26" s="92">
        <v>-25612350255</v>
      </c>
      <c r="P26" s="92"/>
      <c r="Q26" s="92">
        <f t="shared" si="1"/>
        <v>5478366966</v>
      </c>
    </row>
    <row r="27" spans="1:17" ht="21">
      <c r="A27" s="171" t="s">
        <v>91</v>
      </c>
      <c r="B27" s="172"/>
      <c r="C27" s="92">
        <v>213617</v>
      </c>
      <c r="D27" s="172"/>
      <c r="E27" s="92">
        <v>18491449611</v>
      </c>
      <c r="F27" s="70"/>
      <c r="G27" s="92">
        <v>-7811784101</v>
      </c>
      <c r="H27" s="172"/>
      <c r="I27" s="92">
        <f t="shared" si="0"/>
        <v>10679665510</v>
      </c>
      <c r="J27" s="92"/>
      <c r="K27" s="70">
        <v>522042</v>
      </c>
      <c r="L27" s="92"/>
      <c r="M27" s="92">
        <v>32453989028</v>
      </c>
      <c r="N27" s="172"/>
      <c r="O27" s="92">
        <v>-17199885537</v>
      </c>
      <c r="P27" s="92"/>
      <c r="Q27" s="92">
        <f t="shared" si="1"/>
        <v>15254103491</v>
      </c>
    </row>
    <row r="28" spans="1:17" ht="21">
      <c r="A28" s="171" t="s">
        <v>285</v>
      </c>
      <c r="B28" s="172"/>
      <c r="C28" s="92">
        <v>0</v>
      </c>
      <c r="D28" s="172"/>
      <c r="E28" s="92">
        <v>0</v>
      </c>
      <c r="F28" s="70"/>
      <c r="G28" s="92">
        <v>0</v>
      </c>
      <c r="H28" s="172"/>
      <c r="I28" s="92">
        <f t="shared" si="0"/>
        <v>0</v>
      </c>
      <c r="J28" s="92"/>
      <c r="K28" s="70">
        <v>22744950</v>
      </c>
      <c r="L28" s="92"/>
      <c r="M28" s="92">
        <v>56280610453</v>
      </c>
      <c r="N28" s="172"/>
      <c r="O28" s="92">
        <v>-57913276513</v>
      </c>
      <c r="P28" s="92"/>
      <c r="Q28" s="92">
        <f t="shared" si="1"/>
        <v>-1632666060</v>
      </c>
    </row>
    <row r="29" spans="1:17" ht="21">
      <c r="A29" s="171" t="s">
        <v>238</v>
      </c>
      <c r="B29" s="172"/>
      <c r="C29" s="92">
        <v>1575339</v>
      </c>
      <c r="D29" s="172"/>
      <c r="E29" s="92">
        <v>2066275266</v>
      </c>
      <c r="F29" s="70"/>
      <c r="G29" s="92">
        <v>-1742482656</v>
      </c>
      <c r="H29" s="172"/>
      <c r="I29" s="92">
        <f t="shared" si="0"/>
        <v>323792610</v>
      </c>
      <c r="J29" s="92"/>
      <c r="K29" s="70">
        <v>126673109</v>
      </c>
      <c r="L29" s="92"/>
      <c r="M29" s="92">
        <v>151755871397</v>
      </c>
      <c r="N29" s="172"/>
      <c r="O29" s="92">
        <v>-131627441875</v>
      </c>
      <c r="P29" s="92"/>
      <c r="Q29" s="92">
        <f t="shared" si="1"/>
        <v>20128429522</v>
      </c>
    </row>
    <row r="30" spans="1:17" ht="21">
      <c r="A30" s="171" t="s">
        <v>100</v>
      </c>
      <c r="B30" s="172"/>
      <c r="C30" s="92">
        <v>2590108</v>
      </c>
      <c r="D30" s="172"/>
      <c r="E30" s="92">
        <v>5342497247</v>
      </c>
      <c r="F30" s="70"/>
      <c r="G30" s="92">
        <v>-4545328102</v>
      </c>
      <c r="H30" s="172"/>
      <c r="I30" s="92">
        <f t="shared" si="0"/>
        <v>797169145</v>
      </c>
      <c r="J30" s="92"/>
      <c r="K30" s="70">
        <v>17647110</v>
      </c>
      <c r="L30" s="92"/>
      <c r="M30" s="92">
        <v>30567538084</v>
      </c>
      <c r="N30" s="172"/>
      <c r="O30" s="92">
        <v>-27635811350</v>
      </c>
      <c r="P30" s="92"/>
      <c r="Q30" s="92">
        <f t="shared" si="1"/>
        <v>2931726734</v>
      </c>
    </row>
    <row r="31" spans="1:17" ht="21">
      <c r="A31" s="171" t="s">
        <v>82</v>
      </c>
      <c r="B31" s="172"/>
      <c r="C31" s="92">
        <v>894825</v>
      </c>
      <c r="D31" s="172"/>
      <c r="E31" s="92">
        <v>12650082883</v>
      </c>
      <c r="F31" s="70"/>
      <c r="G31" s="92">
        <v>-8409288021</v>
      </c>
      <c r="H31" s="172"/>
      <c r="I31" s="92">
        <f t="shared" si="0"/>
        <v>4240794862</v>
      </c>
      <c r="J31" s="92"/>
      <c r="K31" s="70">
        <v>4011397</v>
      </c>
      <c r="L31" s="92"/>
      <c r="M31" s="92">
        <v>44295082335</v>
      </c>
      <c r="N31" s="172"/>
      <c r="O31" s="92">
        <v>-36849188706</v>
      </c>
      <c r="P31" s="92"/>
      <c r="Q31" s="92">
        <f t="shared" si="1"/>
        <v>7445893629</v>
      </c>
    </row>
    <row r="32" spans="1:17" ht="21">
      <c r="A32" s="171" t="s">
        <v>189</v>
      </c>
      <c r="B32" s="172"/>
      <c r="C32" s="92">
        <v>1128858</v>
      </c>
      <c r="D32" s="172"/>
      <c r="E32" s="92">
        <v>8007441287</v>
      </c>
      <c r="F32" s="70"/>
      <c r="G32" s="92">
        <v>-7633041586</v>
      </c>
      <c r="H32" s="172"/>
      <c r="I32" s="92">
        <f t="shared" si="0"/>
        <v>374399701</v>
      </c>
      <c r="J32" s="92"/>
      <c r="K32" s="70">
        <v>2872857</v>
      </c>
      <c r="L32" s="92"/>
      <c r="M32" s="92">
        <v>18461124739</v>
      </c>
      <c r="N32" s="172"/>
      <c r="O32" s="92">
        <v>-18583864902</v>
      </c>
      <c r="P32" s="92"/>
      <c r="Q32" s="92">
        <f t="shared" si="1"/>
        <v>-122740163</v>
      </c>
    </row>
    <row r="33" spans="1:17" ht="21">
      <c r="A33" s="171" t="s">
        <v>124</v>
      </c>
      <c r="B33" s="172"/>
      <c r="C33" s="92">
        <v>1506117</v>
      </c>
      <c r="D33" s="172"/>
      <c r="E33" s="92">
        <v>2910319581</v>
      </c>
      <c r="F33" s="70"/>
      <c r="G33" s="92">
        <v>-2659157398</v>
      </c>
      <c r="H33" s="172"/>
      <c r="I33" s="92">
        <f t="shared" si="0"/>
        <v>251162183</v>
      </c>
      <c r="J33" s="92"/>
      <c r="K33" s="70">
        <v>7789229</v>
      </c>
      <c r="L33" s="92"/>
      <c r="M33" s="92">
        <v>15048790106</v>
      </c>
      <c r="N33" s="172"/>
      <c r="O33" s="92">
        <v>-15916936434</v>
      </c>
      <c r="P33" s="92"/>
      <c r="Q33" s="92">
        <f t="shared" si="1"/>
        <v>-868146328</v>
      </c>
    </row>
    <row r="34" spans="1:17" ht="21">
      <c r="A34" s="171" t="s">
        <v>283</v>
      </c>
      <c r="B34" s="172"/>
      <c r="C34" s="92">
        <v>2543890</v>
      </c>
      <c r="D34" s="172"/>
      <c r="E34" s="92">
        <v>4429076436</v>
      </c>
      <c r="F34" s="70"/>
      <c r="G34" s="92">
        <v>-3976575996</v>
      </c>
      <c r="H34" s="172"/>
      <c r="I34" s="92">
        <f t="shared" si="0"/>
        <v>452500440</v>
      </c>
      <c r="J34" s="92"/>
      <c r="K34" s="70">
        <v>9628112</v>
      </c>
      <c r="L34" s="92"/>
      <c r="M34" s="92">
        <v>13459466448</v>
      </c>
      <c r="N34" s="172"/>
      <c r="O34" s="92">
        <v>-14287098696</v>
      </c>
      <c r="P34" s="92"/>
      <c r="Q34" s="92">
        <f t="shared" si="1"/>
        <v>-827632248</v>
      </c>
    </row>
    <row r="35" spans="1:17" ht="21">
      <c r="A35" s="171" t="s">
        <v>281</v>
      </c>
      <c r="B35" s="172"/>
      <c r="C35" s="92">
        <v>117135</v>
      </c>
      <c r="D35" s="172"/>
      <c r="E35" s="92">
        <v>7359422380</v>
      </c>
      <c r="F35" s="70"/>
      <c r="G35" s="92">
        <v>-5644045341</v>
      </c>
      <c r="H35" s="172"/>
      <c r="I35" s="92">
        <f t="shared" si="0"/>
        <v>1715377039</v>
      </c>
      <c r="J35" s="92"/>
      <c r="K35" s="70">
        <v>2853007</v>
      </c>
      <c r="L35" s="92"/>
      <c r="M35" s="92">
        <v>107983085085</v>
      </c>
      <c r="N35" s="172"/>
      <c r="O35" s="92">
        <v>-108607857585</v>
      </c>
      <c r="P35" s="92"/>
      <c r="Q35" s="92">
        <f t="shared" si="1"/>
        <v>-624772500</v>
      </c>
    </row>
    <row r="36" spans="1:17" ht="21">
      <c r="A36" s="171" t="s">
        <v>206</v>
      </c>
      <c r="B36" s="172"/>
      <c r="C36" s="92">
        <v>2531292</v>
      </c>
      <c r="D36" s="172"/>
      <c r="E36" s="92">
        <v>7886460087</v>
      </c>
      <c r="F36" s="70"/>
      <c r="G36" s="92">
        <v>-6896895960</v>
      </c>
      <c r="H36" s="172"/>
      <c r="I36" s="92">
        <f t="shared" si="0"/>
        <v>989564127</v>
      </c>
      <c r="J36" s="92"/>
      <c r="K36" s="70">
        <v>3809851</v>
      </c>
      <c r="L36" s="92"/>
      <c r="M36" s="92">
        <v>11123594049</v>
      </c>
      <c r="N36" s="172"/>
      <c r="O36" s="92">
        <v>-10006897648</v>
      </c>
      <c r="P36" s="92"/>
      <c r="Q36" s="92">
        <f t="shared" si="1"/>
        <v>1116696401</v>
      </c>
    </row>
    <row r="37" spans="1:17" ht="21">
      <c r="A37" s="171" t="s">
        <v>296</v>
      </c>
      <c r="B37" s="172"/>
      <c r="C37" s="92">
        <v>176961</v>
      </c>
      <c r="D37" s="172"/>
      <c r="E37" s="92">
        <v>637329060</v>
      </c>
      <c r="F37" s="70"/>
      <c r="G37" s="92">
        <v>-542925392</v>
      </c>
      <c r="H37" s="172"/>
      <c r="I37" s="92">
        <f t="shared" si="0"/>
        <v>94403668</v>
      </c>
      <c r="J37" s="92"/>
      <c r="K37" s="70">
        <v>27968197</v>
      </c>
      <c r="L37" s="92"/>
      <c r="M37" s="92">
        <v>79152286988</v>
      </c>
      <c r="N37" s="172"/>
      <c r="O37" s="92">
        <v>-82290057457</v>
      </c>
      <c r="P37" s="92"/>
      <c r="Q37" s="92">
        <f t="shared" si="1"/>
        <v>-3137770469</v>
      </c>
    </row>
    <row r="38" spans="1:17" ht="21">
      <c r="A38" s="171" t="s">
        <v>205</v>
      </c>
      <c r="B38" s="172"/>
      <c r="C38" s="92">
        <v>933347</v>
      </c>
      <c r="D38" s="172"/>
      <c r="E38" s="92">
        <v>5662587348</v>
      </c>
      <c r="F38" s="70"/>
      <c r="G38" s="92">
        <v>-3793119252</v>
      </c>
      <c r="H38" s="172"/>
      <c r="I38" s="92">
        <f t="shared" si="0"/>
        <v>1869468096</v>
      </c>
      <c r="J38" s="92"/>
      <c r="K38" s="70">
        <v>12277773</v>
      </c>
      <c r="L38" s="92"/>
      <c r="M38" s="92">
        <v>59760097302</v>
      </c>
      <c r="N38" s="172"/>
      <c r="O38" s="92">
        <v>-47004923149</v>
      </c>
      <c r="P38" s="92"/>
      <c r="Q38" s="92">
        <f t="shared" si="1"/>
        <v>12755174153</v>
      </c>
    </row>
    <row r="39" spans="1:17" ht="21">
      <c r="A39" s="171" t="s">
        <v>255</v>
      </c>
      <c r="B39" s="172"/>
      <c r="C39" s="92">
        <v>710149</v>
      </c>
      <c r="D39" s="172"/>
      <c r="E39" s="92">
        <v>3042477121</v>
      </c>
      <c r="F39" s="70"/>
      <c r="G39" s="92">
        <v>-2650758335</v>
      </c>
      <c r="H39" s="172"/>
      <c r="I39" s="92">
        <f t="shared" si="0"/>
        <v>391718786</v>
      </c>
      <c r="J39" s="92"/>
      <c r="K39" s="70">
        <v>3489371</v>
      </c>
      <c r="L39" s="92"/>
      <c r="M39" s="92">
        <v>12565016972</v>
      </c>
      <c r="N39" s="172"/>
      <c r="O39" s="92">
        <v>-12666570405</v>
      </c>
      <c r="P39" s="92"/>
      <c r="Q39" s="92">
        <f t="shared" si="1"/>
        <v>-101553433</v>
      </c>
    </row>
    <row r="40" spans="1:17" ht="21">
      <c r="A40" s="171" t="s">
        <v>130</v>
      </c>
      <c r="B40" s="172"/>
      <c r="C40" s="92">
        <v>0</v>
      </c>
      <c r="D40" s="172"/>
      <c r="E40" s="92">
        <v>0</v>
      </c>
      <c r="F40" s="70"/>
      <c r="G40" s="92">
        <v>0</v>
      </c>
      <c r="H40" s="172"/>
      <c r="I40" s="92">
        <f t="shared" si="0"/>
        <v>0</v>
      </c>
      <c r="J40" s="92"/>
      <c r="K40" s="70">
        <v>2741834</v>
      </c>
      <c r="L40" s="92"/>
      <c r="M40" s="92">
        <v>19694485282</v>
      </c>
      <c r="N40" s="172"/>
      <c r="O40" s="92">
        <v>-18290226160</v>
      </c>
      <c r="P40" s="92"/>
      <c r="Q40" s="92">
        <f t="shared" si="1"/>
        <v>1404259122</v>
      </c>
    </row>
    <row r="41" spans="1:17" ht="21">
      <c r="A41" s="171" t="s">
        <v>193</v>
      </c>
      <c r="B41" s="172"/>
      <c r="C41" s="92">
        <v>1571050</v>
      </c>
      <c r="D41" s="172"/>
      <c r="E41" s="92">
        <v>7784187810</v>
      </c>
      <c r="F41" s="70"/>
      <c r="G41" s="92">
        <v>-6817343685</v>
      </c>
      <c r="H41" s="172"/>
      <c r="I41" s="92">
        <f t="shared" si="0"/>
        <v>966844125</v>
      </c>
      <c r="J41" s="92"/>
      <c r="K41" s="70">
        <v>3882542</v>
      </c>
      <c r="L41" s="92"/>
      <c r="M41" s="92">
        <v>18351777954</v>
      </c>
      <c r="N41" s="172"/>
      <c r="O41" s="92">
        <v>-16378469311</v>
      </c>
      <c r="P41" s="92"/>
      <c r="Q41" s="92">
        <f t="shared" si="1"/>
        <v>1973308643</v>
      </c>
    </row>
    <row r="42" spans="1:17" ht="21">
      <c r="A42" s="171" t="s">
        <v>284</v>
      </c>
      <c r="B42" s="172"/>
      <c r="C42" s="92">
        <v>0</v>
      </c>
      <c r="D42" s="172"/>
      <c r="E42" s="92">
        <v>0</v>
      </c>
      <c r="F42" s="70"/>
      <c r="G42" s="92">
        <v>0</v>
      </c>
      <c r="H42" s="172"/>
      <c r="I42" s="92">
        <f t="shared" si="0"/>
        <v>0</v>
      </c>
      <c r="J42" s="92"/>
      <c r="K42" s="70">
        <v>5151824</v>
      </c>
      <c r="L42" s="92"/>
      <c r="M42" s="92">
        <v>7625467421</v>
      </c>
      <c r="N42" s="172"/>
      <c r="O42" s="92">
        <v>-8526329950</v>
      </c>
      <c r="P42" s="92"/>
      <c r="Q42" s="92">
        <f t="shared" si="1"/>
        <v>-900862529</v>
      </c>
    </row>
    <row r="43" spans="1:17" ht="21">
      <c r="A43" s="171" t="s">
        <v>191</v>
      </c>
      <c r="B43" s="172"/>
      <c r="C43" s="92">
        <v>210094</v>
      </c>
      <c r="D43" s="172"/>
      <c r="E43" s="92">
        <v>2120115138</v>
      </c>
      <c r="F43" s="70"/>
      <c r="G43" s="92">
        <v>-1776694517</v>
      </c>
      <c r="H43" s="172"/>
      <c r="I43" s="92">
        <f t="shared" si="0"/>
        <v>343420621</v>
      </c>
      <c r="J43" s="92"/>
      <c r="K43" s="70">
        <v>1783210</v>
      </c>
      <c r="L43" s="92"/>
      <c r="M43" s="92">
        <v>19721952511</v>
      </c>
      <c r="N43" s="172"/>
      <c r="O43" s="92">
        <v>-14595607003</v>
      </c>
      <c r="P43" s="92"/>
      <c r="Q43" s="92">
        <f t="shared" si="1"/>
        <v>5126345508</v>
      </c>
    </row>
    <row r="44" spans="1:17" ht="21">
      <c r="A44" s="171" t="s">
        <v>318</v>
      </c>
      <c r="B44" s="172"/>
      <c r="C44" s="92">
        <v>0</v>
      </c>
      <c r="D44" s="172"/>
      <c r="E44" s="92">
        <v>0</v>
      </c>
      <c r="F44" s="70"/>
      <c r="G44" s="92">
        <v>0</v>
      </c>
      <c r="H44" s="172"/>
      <c r="I44" s="92">
        <f t="shared" si="0"/>
        <v>0</v>
      </c>
      <c r="J44" s="92"/>
      <c r="K44" s="70">
        <v>732153</v>
      </c>
      <c r="L44" s="92"/>
      <c r="M44" s="92">
        <v>4286538724</v>
      </c>
      <c r="N44" s="172"/>
      <c r="O44" s="92">
        <v>-5443152975</v>
      </c>
      <c r="P44" s="92"/>
      <c r="Q44" s="92">
        <f t="shared" si="1"/>
        <v>-1156614251</v>
      </c>
    </row>
    <row r="45" spans="1:17" ht="21">
      <c r="A45" s="171" t="s">
        <v>170</v>
      </c>
      <c r="B45" s="172"/>
      <c r="C45" s="92">
        <v>95961</v>
      </c>
      <c r="D45" s="172"/>
      <c r="E45" s="92">
        <v>1531864965</v>
      </c>
      <c r="F45" s="70"/>
      <c r="G45" s="92">
        <v>-1147751573</v>
      </c>
      <c r="H45" s="172"/>
      <c r="I45" s="92">
        <f t="shared" si="0"/>
        <v>384113392</v>
      </c>
      <c r="J45" s="92"/>
      <c r="K45" s="70">
        <v>1873748</v>
      </c>
      <c r="L45" s="92"/>
      <c r="M45" s="92">
        <v>21457607875</v>
      </c>
      <c r="N45" s="172"/>
      <c r="O45" s="92">
        <v>-20734086593</v>
      </c>
      <c r="P45" s="92"/>
      <c r="Q45" s="92">
        <f t="shared" si="1"/>
        <v>723521282</v>
      </c>
    </row>
    <row r="46" spans="1:17" ht="21">
      <c r="A46" s="171" t="s">
        <v>367</v>
      </c>
      <c r="B46" s="172"/>
      <c r="C46" s="92">
        <v>686948</v>
      </c>
      <c r="D46" s="172"/>
      <c r="E46" s="92">
        <v>1810602469</v>
      </c>
      <c r="F46" s="70"/>
      <c r="G46" s="92">
        <v>-1994722514</v>
      </c>
      <c r="H46" s="172"/>
      <c r="I46" s="92">
        <f t="shared" si="0"/>
        <v>-184120045</v>
      </c>
      <c r="J46" s="92"/>
      <c r="K46" s="70">
        <v>1305664</v>
      </c>
      <c r="L46" s="92"/>
      <c r="M46" s="92">
        <v>4305091192</v>
      </c>
      <c r="N46" s="172"/>
      <c r="O46" s="92">
        <v>-5127733260</v>
      </c>
      <c r="P46" s="92"/>
      <c r="Q46" s="92">
        <f t="shared" si="1"/>
        <v>-822642068</v>
      </c>
    </row>
    <row r="47" spans="1:17" ht="21">
      <c r="A47" s="171" t="s">
        <v>133</v>
      </c>
      <c r="B47" s="172"/>
      <c r="C47" s="92">
        <v>670397</v>
      </c>
      <c r="D47" s="172"/>
      <c r="E47" s="92">
        <v>3420017098</v>
      </c>
      <c r="F47" s="70"/>
      <c r="G47" s="92">
        <v>-4015220897</v>
      </c>
      <c r="H47" s="172"/>
      <c r="I47" s="92">
        <f t="shared" si="0"/>
        <v>-595203799</v>
      </c>
      <c r="J47" s="92"/>
      <c r="K47" s="70">
        <v>1656251</v>
      </c>
      <c r="L47" s="92"/>
      <c r="M47" s="92">
        <v>8101360910</v>
      </c>
      <c r="N47" s="172"/>
      <c r="O47" s="92">
        <v>-9694283489</v>
      </c>
      <c r="P47" s="92"/>
      <c r="Q47" s="92">
        <f t="shared" si="1"/>
        <v>-1592922579</v>
      </c>
    </row>
    <row r="48" spans="1:17" ht="21">
      <c r="A48" s="171" t="s">
        <v>98</v>
      </c>
      <c r="B48" s="172"/>
      <c r="C48" s="92">
        <v>3649665</v>
      </c>
      <c r="D48" s="172"/>
      <c r="E48" s="92">
        <v>8402214488</v>
      </c>
      <c r="F48" s="70"/>
      <c r="G48" s="92">
        <v>-8715351737</v>
      </c>
      <c r="H48" s="172"/>
      <c r="I48" s="92">
        <f t="shared" si="0"/>
        <v>-313137249</v>
      </c>
      <c r="J48" s="92"/>
      <c r="K48" s="70">
        <v>7855226</v>
      </c>
      <c r="L48" s="92"/>
      <c r="M48" s="92">
        <v>16020201539</v>
      </c>
      <c r="N48" s="172"/>
      <c r="O48" s="92">
        <v>-17368438291</v>
      </c>
      <c r="P48" s="92"/>
      <c r="Q48" s="92">
        <f t="shared" si="1"/>
        <v>-1348236752</v>
      </c>
    </row>
    <row r="49" spans="1:17" ht="21">
      <c r="A49" s="171" t="s">
        <v>374</v>
      </c>
      <c r="B49" s="172"/>
      <c r="C49" s="92">
        <v>0</v>
      </c>
      <c r="D49" s="172"/>
      <c r="E49" s="92">
        <v>0</v>
      </c>
      <c r="F49" s="70"/>
      <c r="G49" s="92">
        <v>0</v>
      </c>
      <c r="H49" s="172"/>
      <c r="I49" s="92">
        <f t="shared" si="0"/>
        <v>0</v>
      </c>
      <c r="J49" s="92"/>
      <c r="K49" s="70">
        <v>2762389</v>
      </c>
      <c r="L49" s="92"/>
      <c r="M49" s="92">
        <v>30411165563</v>
      </c>
      <c r="N49" s="172"/>
      <c r="O49" s="92">
        <v>-30715797477</v>
      </c>
      <c r="P49" s="92"/>
      <c r="Q49" s="92">
        <f t="shared" si="1"/>
        <v>-304631914</v>
      </c>
    </row>
    <row r="50" spans="1:17" ht="21">
      <c r="A50" s="171" t="s">
        <v>228</v>
      </c>
      <c r="B50" s="172"/>
      <c r="C50" s="92">
        <v>0</v>
      </c>
      <c r="D50" s="172"/>
      <c r="E50" s="92">
        <v>0</v>
      </c>
      <c r="F50" s="70"/>
      <c r="G50" s="92">
        <v>0</v>
      </c>
      <c r="H50" s="172"/>
      <c r="I50" s="92">
        <f t="shared" si="0"/>
        <v>0</v>
      </c>
      <c r="J50" s="92"/>
      <c r="K50" s="70">
        <v>6434010</v>
      </c>
      <c r="L50" s="92"/>
      <c r="M50" s="92">
        <v>43414358647</v>
      </c>
      <c r="N50" s="172"/>
      <c r="O50" s="92">
        <v>-55323044092</v>
      </c>
      <c r="P50" s="92"/>
      <c r="Q50" s="92">
        <f t="shared" si="1"/>
        <v>-11908685445</v>
      </c>
    </row>
    <row r="51" spans="1:17" ht="21">
      <c r="A51" s="171" t="s">
        <v>279</v>
      </c>
      <c r="B51" s="172"/>
      <c r="C51" s="92">
        <v>384237</v>
      </c>
      <c r="D51" s="172"/>
      <c r="E51" s="92">
        <v>6903105269</v>
      </c>
      <c r="F51" s="70"/>
      <c r="G51" s="92">
        <v>-5558731194</v>
      </c>
      <c r="H51" s="172"/>
      <c r="I51" s="92">
        <f>G51+E51</f>
        <v>1344374075</v>
      </c>
      <c r="J51" s="92"/>
      <c r="K51" s="70">
        <v>1390408</v>
      </c>
      <c r="L51" s="92"/>
      <c r="M51" s="92">
        <v>19049348288</v>
      </c>
      <c r="N51" s="172"/>
      <c r="O51" s="92">
        <v>-17861434479</v>
      </c>
      <c r="P51" s="92"/>
      <c r="Q51" s="92">
        <f t="shared" si="1"/>
        <v>1187913809</v>
      </c>
    </row>
    <row r="52" spans="1:17" ht="21">
      <c r="A52" s="171" t="s">
        <v>97</v>
      </c>
      <c r="B52" s="172"/>
      <c r="C52" s="92">
        <v>1156171</v>
      </c>
      <c r="D52" s="172"/>
      <c r="E52" s="92">
        <v>10663064315</v>
      </c>
      <c r="F52" s="70"/>
      <c r="G52" s="92">
        <v>-10832653616</v>
      </c>
      <c r="H52" s="172"/>
      <c r="I52" s="92">
        <f t="shared" si="0"/>
        <v>-169589301</v>
      </c>
      <c r="J52" s="92"/>
      <c r="K52" s="70">
        <v>1845690</v>
      </c>
      <c r="L52" s="92"/>
      <c r="M52" s="92">
        <v>15650538664</v>
      </c>
      <c r="N52" s="172"/>
      <c r="O52" s="92">
        <v>-17111072915</v>
      </c>
      <c r="P52" s="92"/>
      <c r="Q52" s="92">
        <f t="shared" si="1"/>
        <v>-1460534251</v>
      </c>
    </row>
    <row r="53" spans="1:17" ht="21">
      <c r="A53" s="171" t="s">
        <v>377</v>
      </c>
      <c r="B53" s="172"/>
      <c r="C53" s="92">
        <v>1096690</v>
      </c>
      <c r="D53" s="172"/>
      <c r="E53" s="92">
        <v>2967693469</v>
      </c>
      <c r="F53" s="70"/>
      <c r="G53" s="92">
        <v>-2494479086</v>
      </c>
      <c r="H53" s="172"/>
      <c r="I53" s="92">
        <f t="shared" si="0"/>
        <v>473214383</v>
      </c>
      <c r="J53" s="92"/>
      <c r="K53" s="70">
        <v>4724357</v>
      </c>
      <c r="L53" s="92"/>
      <c r="M53" s="92">
        <v>10219010240</v>
      </c>
      <c r="N53" s="172"/>
      <c r="O53" s="92">
        <v>-10612089745</v>
      </c>
      <c r="P53" s="92"/>
      <c r="Q53" s="92">
        <f t="shared" si="1"/>
        <v>-393079505</v>
      </c>
    </row>
    <row r="54" spans="1:17" ht="21">
      <c r="A54" s="171" t="s">
        <v>225</v>
      </c>
      <c r="B54" s="172"/>
      <c r="C54" s="92">
        <v>1433111</v>
      </c>
      <c r="D54" s="172"/>
      <c r="E54" s="92">
        <v>3069774472</v>
      </c>
      <c r="F54" s="70"/>
      <c r="G54" s="92">
        <v>-3335703278</v>
      </c>
      <c r="H54" s="172"/>
      <c r="I54" s="92">
        <f t="shared" si="0"/>
        <v>-265928806</v>
      </c>
      <c r="J54" s="92"/>
      <c r="K54" s="70">
        <v>5283460</v>
      </c>
      <c r="L54" s="92"/>
      <c r="M54" s="92">
        <v>11057994552</v>
      </c>
      <c r="N54" s="172"/>
      <c r="O54" s="92">
        <v>-12227897781</v>
      </c>
      <c r="P54" s="92"/>
      <c r="Q54" s="92">
        <f t="shared" si="1"/>
        <v>-1169903229</v>
      </c>
    </row>
    <row r="55" spans="1:17" ht="21">
      <c r="A55" s="171" t="s">
        <v>270</v>
      </c>
      <c r="B55" s="172"/>
      <c r="C55" s="92">
        <v>2597310</v>
      </c>
      <c r="D55" s="172"/>
      <c r="E55" s="92">
        <v>14616562132</v>
      </c>
      <c r="F55" s="70"/>
      <c r="G55" s="92">
        <v>-11397563168</v>
      </c>
      <c r="H55" s="172"/>
      <c r="I55" s="92">
        <f t="shared" si="0"/>
        <v>3218998964</v>
      </c>
      <c r="J55" s="92"/>
      <c r="K55" s="70">
        <v>2764424</v>
      </c>
      <c r="L55" s="92"/>
      <c r="M55" s="92">
        <v>21417037692</v>
      </c>
      <c r="N55" s="172"/>
      <c r="O55" s="92">
        <v>-18167175809</v>
      </c>
      <c r="P55" s="92"/>
      <c r="Q55" s="92">
        <f t="shared" si="1"/>
        <v>3249861883</v>
      </c>
    </row>
    <row r="56" spans="1:17" ht="21">
      <c r="A56" s="171" t="s">
        <v>180</v>
      </c>
      <c r="B56" s="172"/>
      <c r="C56" s="92">
        <v>2362601</v>
      </c>
      <c r="D56" s="172"/>
      <c r="E56" s="92">
        <v>5749766506</v>
      </c>
      <c r="F56" s="70"/>
      <c r="G56" s="92">
        <v>-6280654482</v>
      </c>
      <c r="H56" s="172"/>
      <c r="I56" s="92">
        <f t="shared" si="0"/>
        <v>-530887976</v>
      </c>
      <c r="J56" s="92"/>
      <c r="K56" s="70">
        <v>5864213</v>
      </c>
      <c r="L56" s="92"/>
      <c r="M56" s="92">
        <v>13835256231</v>
      </c>
      <c r="N56" s="172"/>
      <c r="O56" s="92">
        <v>-14939687338</v>
      </c>
      <c r="P56" s="92"/>
      <c r="Q56" s="92">
        <f t="shared" si="1"/>
        <v>-1104431107</v>
      </c>
    </row>
    <row r="57" spans="1:17" ht="21">
      <c r="A57" s="171" t="s">
        <v>251</v>
      </c>
      <c r="B57" s="172"/>
      <c r="C57" s="92">
        <v>7770447</v>
      </c>
      <c r="D57" s="172"/>
      <c r="E57" s="92">
        <v>17022449183</v>
      </c>
      <c r="F57" s="70"/>
      <c r="G57" s="92">
        <v>-17348257939</v>
      </c>
      <c r="H57" s="172"/>
      <c r="I57" s="92">
        <f t="shared" si="0"/>
        <v>-325808756</v>
      </c>
      <c r="J57" s="92"/>
      <c r="K57" s="70">
        <v>8986352</v>
      </c>
      <c r="L57" s="92"/>
      <c r="M57" s="92">
        <v>19345866181</v>
      </c>
      <c r="N57" s="172"/>
      <c r="O57" s="92">
        <v>-19833613778</v>
      </c>
      <c r="P57" s="92"/>
      <c r="Q57" s="92">
        <f t="shared" si="1"/>
        <v>-487747597</v>
      </c>
    </row>
    <row r="58" spans="1:17" ht="21">
      <c r="A58" s="171" t="s">
        <v>316</v>
      </c>
      <c r="B58" s="172"/>
      <c r="C58" s="92">
        <v>923294</v>
      </c>
      <c r="D58" s="172"/>
      <c r="E58" s="92">
        <v>9724943479</v>
      </c>
      <c r="F58" s="70"/>
      <c r="G58" s="92">
        <v>-4541324665</v>
      </c>
      <c r="H58" s="172"/>
      <c r="I58" s="92">
        <f t="shared" si="0"/>
        <v>5183618814</v>
      </c>
      <c r="J58" s="92"/>
      <c r="K58" s="70">
        <v>4538843</v>
      </c>
      <c r="L58" s="92"/>
      <c r="M58" s="92">
        <v>32461294193</v>
      </c>
      <c r="N58" s="172"/>
      <c r="O58" s="92">
        <v>-21244038867</v>
      </c>
      <c r="P58" s="92"/>
      <c r="Q58" s="92">
        <f t="shared" si="1"/>
        <v>11217255326</v>
      </c>
    </row>
    <row r="59" spans="1:17" ht="21">
      <c r="A59" s="171" t="s">
        <v>104</v>
      </c>
      <c r="B59" s="172"/>
      <c r="C59" s="92">
        <v>1466361</v>
      </c>
      <c r="D59" s="172"/>
      <c r="E59" s="92">
        <v>14576139458</v>
      </c>
      <c r="F59" s="70"/>
      <c r="G59" s="92">
        <v>-16531795915</v>
      </c>
      <c r="H59" s="172"/>
      <c r="I59" s="92">
        <f t="shared" si="0"/>
        <v>-1955656457</v>
      </c>
      <c r="J59" s="92"/>
      <c r="K59" s="70">
        <v>2213476</v>
      </c>
      <c r="L59" s="92"/>
      <c r="M59" s="92">
        <v>21628782701</v>
      </c>
      <c r="N59" s="172"/>
      <c r="O59" s="92">
        <v>-23919770651</v>
      </c>
      <c r="P59" s="92"/>
      <c r="Q59" s="92">
        <f t="shared" si="1"/>
        <v>-2290987950</v>
      </c>
    </row>
    <row r="60" spans="1:17" ht="21">
      <c r="A60" s="171" t="s">
        <v>197</v>
      </c>
      <c r="B60" s="172"/>
      <c r="C60" s="92">
        <v>1671180</v>
      </c>
      <c r="D60" s="172"/>
      <c r="E60" s="92">
        <v>9758743134</v>
      </c>
      <c r="F60" s="70"/>
      <c r="G60" s="92">
        <v>-9855270807</v>
      </c>
      <c r="H60" s="172"/>
      <c r="I60" s="92">
        <f t="shared" si="0"/>
        <v>-96527673</v>
      </c>
      <c r="J60" s="92"/>
      <c r="K60" s="70">
        <v>2442573</v>
      </c>
      <c r="L60" s="92"/>
      <c r="M60" s="92">
        <v>13410966227</v>
      </c>
      <c r="N60" s="172"/>
      <c r="O60" s="92">
        <v>-13945910095</v>
      </c>
      <c r="P60" s="92"/>
      <c r="Q60" s="92">
        <f t="shared" si="1"/>
        <v>-534943868</v>
      </c>
    </row>
    <row r="61" spans="1:17" ht="21">
      <c r="A61" s="171" t="s">
        <v>298</v>
      </c>
      <c r="B61" s="172"/>
      <c r="C61" s="92">
        <v>2013447</v>
      </c>
      <c r="D61" s="172"/>
      <c r="E61" s="92">
        <v>2493991952</v>
      </c>
      <c r="F61" s="70"/>
      <c r="G61" s="92">
        <v>-2481622227</v>
      </c>
      <c r="H61" s="172"/>
      <c r="I61" s="92">
        <f t="shared" si="0"/>
        <v>12369725</v>
      </c>
      <c r="J61" s="92"/>
      <c r="K61" s="70">
        <v>5650387</v>
      </c>
      <c r="L61" s="92"/>
      <c r="M61" s="92">
        <v>6269816558</v>
      </c>
      <c r="N61" s="172"/>
      <c r="O61" s="92">
        <v>-6330750214</v>
      </c>
      <c r="P61" s="92"/>
      <c r="Q61" s="92">
        <f t="shared" si="1"/>
        <v>-60933656</v>
      </c>
    </row>
    <row r="62" spans="1:17" ht="21">
      <c r="A62" s="171" t="s">
        <v>86</v>
      </c>
      <c r="B62" s="172"/>
      <c r="C62" s="92">
        <v>1238433</v>
      </c>
      <c r="D62" s="172"/>
      <c r="E62" s="92">
        <v>4284539473</v>
      </c>
      <c r="F62" s="70"/>
      <c r="G62" s="92">
        <v>-3834488085</v>
      </c>
      <c r="H62" s="172"/>
      <c r="I62" s="92">
        <f t="shared" si="0"/>
        <v>450051388</v>
      </c>
      <c r="J62" s="92"/>
      <c r="K62" s="70">
        <v>4835279</v>
      </c>
      <c r="L62" s="92"/>
      <c r="M62" s="92">
        <v>14135245133</v>
      </c>
      <c r="N62" s="172"/>
      <c r="O62" s="92">
        <v>-13707478383</v>
      </c>
      <c r="P62" s="92"/>
      <c r="Q62" s="92">
        <f t="shared" si="1"/>
        <v>427766750</v>
      </c>
    </row>
    <row r="63" spans="1:17" ht="21">
      <c r="A63" s="171" t="s">
        <v>297</v>
      </c>
      <c r="B63" s="172"/>
      <c r="C63" s="92">
        <v>0</v>
      </c>
      <c r="D63" s="172"/>
      <c r="E63" s="92">
        <v>0</v>
      </c>
      <c r="F63" s="70"/>
      <c r="G63" s="92">
        <v>0</v>
      </c>
      <c r="H63" s="172"/>
      <c r="I63" s="92">
        <f t="shared" si="0"/>
        <v>0</v>
      </c>
      <c r="J63" s="92"/>
      <c r="K63" s="70">
        <v>1184718</v>
      </c>
      <c r="L63" s="92"/>
      <c r="M63" s="92">
        <v>39301696540</v>
      </c>
      <c r="N63" s="172"/>
      <c r="O63" s="92">
        <v>-37014134408</v>
      </c>
      <c r="P63" s="92"/>
      <c r="Q63" s="92">
        <f t="shared" si="1"/>
        <v>2287562132</v>
      </c>
    </row>
    <row r="64" spans="1:17" ht="21">
      <c r="A64" s="171" t="s">
        <v>199</v>
      </c>
      <c r="B64" s="172"/>
      <c r="C64" s="92">
        <v>4507673</v>
      </c>
      <c r="D64" s="172"/>
      <c r="E64" s="92">
        <v>8136833409</v>
      </c>
      <c r="F64" s="70"/>
      <c r="G64" s="92">
        <v>-8343179743</v>
      </c>
      <c r="H64" s="172"/>
      <c r="I64" s="92">
        <f t="shared" si="0"/>
        <v>-206346334</v>
      </c>
      <c r="J64" s="92"/>
      <c r="K64" s="70">
        <v>5896746</v>
      </c>
      <c r="L64" s="92"/>
      <c r="M64" s="92">
        <v>10410563482</v>
      </c>
      <c r="N64" s="172"/>
      <c r="O64" s="92">
        <v>-10864324040</v>
      </c>
      <c r="P64" s="92"/>
      <c r="Q64" s="92">
        <f t="shared" si="1"/>
        <v>-453760558</v>
      </c>
    </row>
    <row r="65" spans="1:17" ht="21">
      <c r="A65" s="171" t="s">
        <v>376</v>
      </c>
      <c r="B65" s="172"/>
      <c r="C65" s="92">
        <v>658924</v>
      </c>
      <c r="D65" s="172"/>
      <c r="E65" s="92">
        <v>3399563196</v>
      </c>
      <c r="F65" s="70"/>
      <c r="G65" s="92">
        <v>-3615730611</v>
      </c>
      <c r="H65" s="172"/>
      <c r="I65" s="92">
        <f t="shared" si="0"/>
        <v>-216167415</v>
      </c>
      <c r="J65" s="92"/>
      <c r="K65" s="70">
        <v>4036110</v>
      </c>
      <c r="L65" s="92"/>
      <c r="M65" s="92">
        <v>21239881926</v>
      </c>
      <c r="N65" s="172"/>
      <c r="O65" s="92">
        <v>-21967062010</v>
      </c>
      <c r="P65" s="92"/>
      <c r="Q65" s="92">
        <f t="shared" si="1"/>
        <v>-727180084</v>
      </c>
    </row>
    <row r="66" spans="1:17" ht="21">
      <c r="A66" s="171" t="s">
        <v>247</v>
      </c>
      <c r="B66" s="172"/>
      <c r="C66" s="92">
        <v>708254</v>
      </c>
      <c r="D66" s="172"/>
      <c r="E66" s="92">
        <v>4388873405</v>
      </c>
      <c r="F66" s="70"/>
      <c r="G66" s="92">
        <v>-4002026360</v>
      </c>
      <c r="H66" s="172"/>
      <c r="I66" s="92">
        <f t="shared" si="0"/>
        <v>386847045</v>
      </c>
      <c r="J66" s="92"/>
      <c r="K66" s="70">
        <v>3214294</v>
      </c>
      <c r="L66" s="92"/>
      <c r="M66" s="92">
        <v>16081735040</v>
      </c>
      <c r="N66" s="172"/>
      <c r="O66" s="92">
        <v>-16532731929</v>
      </c>
      <c r="P66" s="92"/>
      <c r="Q66" s="92">
        <f t="shared" si="1"/>
        <v>-450996889</v>
      </c>
    </row>
    <row r="67" spans="1:17" ht="21">
      <c r="A67" s="171" t="s">
        <v>194</v>
      </c>
      <c r="B67" s="172"/>
      <c r="C67" s="92">
        <v>0</v>
      </c>
      <c r="D67" s="172"/>
      <c r="E67" s="92">
        <v>0</v>
      </c>
      <c r="F67" s="70"/>
      <c r="G67" s="92">
        <v>0</v>
      </c>
      <c r="H67" s="172"/>
      <c r="I67" s="92">
        <f t="shared" si="0"/>
        <v>0</v>
      </c>
      <c r="J67" s="92"/>
      <c r="K67" s="70">
        <v>249435</v>
      </c>
      <c r="L67" s="92"/>
      <c r="M67" s="92">
        <v>7811429012</v>
      </c>
      <c r="N67" s="172"/>
      <c r="O67" s="92">
        <v>-7677501812</v>
      </c>
      <c r="P67" s="92"/>
      <c r="Q67" s="92">
        <f t="shared" si="1"/>
        <v>133927200</v>
      </c>
    </row>
    <row r="68" spans="1:17" ht="21">
      <c r="A68" s="171" t="s">
        <v>201</v>
      </c>
      <c r="B68" s="172"/>
      <c r="C68" s="92">
        <v>302811</v>
      </c>
      <c r="D68" s="172"/>
      <c r="E68" s="92">
        <v>345809616</v>
      </c>
      <c r="F68" s="70"/>
      <c r="G68" s="92">
        <v>-281844720</v>
      </c>
      <c r="H68" s="172"/>
      <c r="I68" s="92">
        <f t="shared" si="0"/>
        <v>63964896</v>
      </c>
      <c r="J68" s="92"/>
      <c r="K68" s="70">
        <v>708662</v>
      </c>
      <c r="L68" s="92"/>
      <c r="M68" s="92">
        <v>2705496185</v>
      </c>
      <c r="N68" s="172"/>
      <c r="O68" s="92">
        <v>-2542000422</v>
      </c>
      <c r="P68" s="92"/>
      <c r="Q68" s="92">
        <f t="shared" si="1"/>
        <v>163495763</v>
      </c>
    </row>
    <row r="69" spans="1:17" ht="21">
      <c r="A69" s="171" t="s">
        <v>334</v>
      </c>
      <c r="B69" s="172"/>
      <c r="C69" s="92">
        <v>293963</v>
      </c>
      <c r="D69" s="172"/>
      <c r="E69" s="92">
        <v>6253513649</v>
      </c>
      <c r="F69" s="70"/>
      <c r="G69" s="92">
        <v>-4512736217</v>
      </c>
      <c r="H69" s="172"/>
      <c r="I69" s="92">
        <f t="shared" si="0"/>
        <v>1740777432</v>
      </c>
      <c r="J69" s="92"/>
      <c r="K69" s="70">
        <v>1622395</v>
      </c>
      <c r="L69" s="92"/>
      <c r="M69" s="92">
        <v>25997501637</v>
      </c>
      <c r="N69" s="172"/>
      <c r="O69" s="92">
        <v>-25558655617</v>
      </c>
      <c r="P69" s="92"/>
      <c r="Q69" s="92">
        <f t="shared" si="1"/>
        <v>438846020</v>
      </c>
    </row>
    <row r="70" spans="1:17" ht="21">
      <c r="A70" s="171" t="s">
        <v>307</v>
      </c>
      <c r="B70" s="172"/>
      <c r="C70" s="92">
        <v>210877</v>
      </c>
      <c r="D70" s="172"/>
      <c r="E70" s="92">
        <v>2066848937</v>
      </c>
      <c r="F70" s="70"/>
      <c r="G70" s="92">
        <v>-2217617016</v>
      </c>
      <c r="H70" s="172"/>
      <c r="I70" s="92">
        <f t="shared" si="0"/>
        <v>-150768079</v>
      </c>
      <c r="J70" s="92"/>
      <c r="K70" s="70">
        <v>436515</v>
      </c>
      <c r="L70" s="92"/>
      <c r="M70" s="92">
        <v>4252818331</v>
      </c>
      <c r="N70" s="172"/>
      <c r="O70" s="92">
        <v>-4457798449</v>
      </c>
      <c r="P70" s="92"/>
      <c r="Q70" s="92">
        <f t="shared" si="1"/>
        <v>-204980118</v>
      </c>
    </row>
    <row r="71" spans="1:17" ht="21">
      <c r="A71" s="171" t="s">
        <v>89</v>
      </c>
      <c r="B71" s="172"/>
      <c r="C71" s="92">
        <v>824461</v>
      </c>
      <c r="D71" s="172"/>
      <c r="E71" s="92">
        <v>6518166955</v>
      </c>
      <c r="F71" s="70"/>
      <c r="G71" s="92">
        <v>-7341987166</v>
      </c>
      <c r="H71" s="172"/>
      <c r="I71" s="92">
        <f t="shared" si="0"/>
        <v>-823820211</v>
      </c>
      <c r="J71" s="92"/>
      <c r="K71" s="70">
        <v>1146511</v>
      </c>
      <c r="L71" s="92"/>
      <c r="M71" s="92">
        <v>9265607947</v>
      </c>
      <c r="N71" s="172"/>
      <c r="O71" s="92">
        <v>-10183062604</v>
      </c>
      <c r="P71" s="92"/>
      <c r="Q71" s="92">
        <f t="shared" si="1"/>
        <v>-917454657</v>
      </c>
    </row>
    <row r="72" spans="1:17" ht="21">
      <c r="A72" s="171" t="s">
        <v>217</v>
      </c>
      <c r="B72" s="172"/>
      <c r="C72" s="92">
        <v>336639</v>
      </c>
      <c r="D72" s="172"/>
      <c r="E72" s="92">
        <v>2322802222</v>
      </c>
      <c r="F72" s="70"/>
      <c r="G72" s="92">
        <v>-1795529293</v>
      </c>
      <c r="H72" s="172"/>
      <c r="I72" s="92">
        <f t="shared" si="0"/>
        <v>527272929</v>
      </c>
      <c r="J72" s="92"/>
      <c r="K72" s="70">
        <v>3860118</v>
      </c>
      <c r="L72" s="92"/>
      <c r="M72" s="92">
        <v>20759490705</v>
      </c>
      <c r="N72" s="172"/>
      <c r="O72" s="92">
        <v>-17007910598</v>
      </c>
      <c r="P72" s="92"/>
      <c r="Q72" s="92">
        <f t="shared" si="1"/>
        <v>3751580107</v>
      </c>
    </row>
    <row r="73" spans="1:17" ht="21">
      <c r="A73" s="171" t="s">
        <v>155</v>
      </c>
      <c r="B73" s="172"/>
      <c r="C73" s="92">
        <v>0</v>
      </c>
      <c r="D73" s="172"/>
      <c r="E73" s="92">
        <v>0</v>
      </c>
      <c r="F73" s="70"/>
      <c r="G73" s="92">
        <v>0</v>
      </c>
      <c r="H73" s="172"/>
      <c r="I73" s="92">
        <f t="shared" ref="I73:I136" si="2">G73+E73</f>
        <v>0</v>
      </c>
      <c r="J73" s="92"/>
      <c r="K73" s="70">
        <v>11224418</v>
      </c>
      <c r="L73" s="92"/>
      <c r="M73" s="92">
        <v>90502872111</v>
      </c>
      <c r="N73" s="172"/>
      <c r="O73" s="92">
        <v>-90488401301</v>
      </c>
      <c r="P73" s="92"/>
      <c r="Q73" s="92">
        <f t="shared" ref="Q73:Q136" si="3">M73+O73</f>
        <v>14470810</v>
      </c>
    </row>
    <row r="74" spans="1:17" ht="21">
      <c r="A74" s="171" t="s">
        <v>363</v>
      </c>
      <c r="B74" s="172"/>
      <c r="C74" s="92">
        <v>1217495</v>
      </c>
      <c r="D74" s="172"/>
      <c r="E74" s="92">
        <v>6370442459</v>
      </c>
      <c r="F74" s="70"/>
      <c r="G74" s="92">
        <v>-5151076836</v>
      </c>
      <c r="H74" s="172"/>
      <c r="I74" s="92">
        <f t="shared" si="2"/>
        <v>1219365623</v>
      </c>
      <c r="J74" s="92"/>
      <c r="K74" s="70">
        <v>1242436</v>
      </c>
      <c r="L74" s="92"/>
      <c r="M74" s="92">
        <v>7261865555</v>
      </c>
      <c r="N74" s="172"/>
      <c r="O74" s="92">
        <v>-5923995630</v>
      </c>
      <c r="P74" s="92"/>
      <c r="Q74" s="92">
        <f t="shared" si="3"/>
        <v>1337869925</v>
      </c>
    </row>
    <row r="75" spans="1:17" ht="21">
      <c r="A75" s="171" t="s">
        <v>186</v>
      </c>
      <c r="B75" s="172"/>
      <c r="C75" s="92">
        <v>1411579</v>
      </c>
      <c r="D75" s="172"/>
      <c r="E75" s="92">
        <v>3794226285</v>
      </c>
      <c r="F75" s="70"/>
      <c r="G75" s="92">
        <v>-3751069020</v>
      </c>
      <c r="H75" s="172"/>
      <c r="I75" s="92">
        <f t="shared" si="2"/>
        <v>43157265</v>
      </c>
      <c r="J75" s="92"/>
      <c r="K75" s="70">
        <v>3054867</v>
      </c>
      <c r="L75" s="92"/>
      <c r="M75" s="92">
        <v>7384748840</v>
      </c>
      <c r="N75" s="172"/>
      <c r="O75" s="92">
        <v>-7628895895</v>
      </c>
      <c r="P75" s="92"/>
      <c r="Q75" s="92">
        <f t="shared" si="3"/>
        <v>-244147055</v>
      </c>
    </row>
    <row r="76" spans="1:17" ht="21">
      <c r="A76" s="171" t="s">
        <v>119</v>
      </c>
      <c r="B76" s="172"/>
      <c r="C76" s="92">
        <v>135417</v>
      </c>
      <c r="D76" s="172"/>
      <c r="E76" s="92">
        <v>4253698444</v>
      </c>
      <c r="F76" s="70"/>
      <c r="G76" s="92">
        <v>-3558427073</v>
      </c>
      <c r="H76" s="172"/>
      <c r="I76" s="92">
        <f t="shared" si="2"/>
        <v>695271371</v>
      </c>
      <c r="J76" s="92"/>
      <c r="K76" s="70">
        <v>4032104</v>
      </c>
      <c r="L76" s="92"/>
      <c r="M76" s="92">
        <v>101261841308</v>
      </c>
      <c r="N76" s="172"/>
      <c r="O76" s="92">
        <v>-90657977871</v>
      </c>
      <c r="P76" s="92"/>
      <c r="Q76" s="92">
        <f t="shared" si="3"/>
        <v>10603863437</v>
      </c>
    </row>
    <row r="77" spans="1:17" ht="21">
      <c r="A77" s="171" t="s">
        <v>324</v>
      </c>
      <c r="B77" s="172"/>
      <c r="C77" s="92">
        <v>1470903</v>
      </c>
      <c r="D77" s="172"/>
      <c r="E77" s="92">
        <v>5455386885</v>
      </c>
      <c r="F77" s="70"/>
      <c r="G77" s="92">
        <v>-3403839098</v>
      </c>
      <c r="H77" s="172"/>
      <c r="I77" s="92">
        <f t="shared" si="2"/>
        <v>2051547787</v>
      </c>
      <c r="J77" s="92"/>
      <c r="K77" s="70">
        <v>4381354</v>
      </c>
      <c r="L77" s="92"/>
      <c r="M77" s="92">
        <v>11443477174</v>
      </c>
      <c r="N77" s="172"/>
      <c r="O77" s="92">
        <v>-9778119529</v>
      </c>
      <c r="P77" s="92"/>
      <c r="Q77" s="92">
        <f t="shared" si="3"/>
        <v>1665357645</v>
      </c>
    </row>
    <row r="78" spans="1:17" ht="21">
      <c r="A78" s="171" t="s">
        <v>163</v>
      </c>
      <c r="B78" s="172"/>
      <c r="C78" s="92">
        <v>4943314</v>
      </c>
      <c r="D78" s="172"/>
      <c r="E78" s="92">
        <v>7278318191</v>
      </c>
      <c r="F78" s="70"/>
      <c r="G78" s="92">
        <v>-6227529946</v>
      </c>
      <c r="H78" s="172"/>
      <c r="I78" s="92">
        <f t="shared" si="2"/>
        <v>1050788245</v>
      </c>
      <c r="J78" s="92"/>
      <c r="K78" s="70">
        <v>13485584</v>
      </c>
      <c r="L78" s="92"/>
      <c r="M78" s="92">
        <v>18898242414</v>
      </c>
      <c r="N78" s="172"/>
      <c r="O78" s="92">
        <v>-16600293576</v>
      </c>
      <c r="P78" s="92"/>
      <c r="Q78" s="92">
        <f t="shared" si="3"/>
        <v>2297948838</v>
      </c>
    </row>
    <row r="79" spans="1:17" ht="21">
      <c r="A79" s="171" t="s">
        <v>137</v>
      </c>
      <c r="B79" s="172"/>
      <c r="C79" s="92">
        <v>1118129</v>
      </c>
      <c r="D79" s="172"/>
      <c r="E79" s="92">
        <v>10073281764</v>
      </c>
      <c r="F79" s="70"/>
      <c r="G79" s="92">
        <v>-9473668971</v>
      </c>
      <c r="H79" s="172"/>
      <c r="I79" s="92">
        <f t="shared" si="2"/>
        <v>599612793</v>
      </c>
      <c r="J79" s="92"/>
      <c r="K79" s="70">
        <v>4858360</v>
      </c>
      <c r="L79" s="92"/>
      <c r="M79" s="92">
        <v>43627151215</v>
      </c>
      <c r="N79" s="172"/>
      <c r="O79" s="92">
        <v>-40549774192</v>
      </c>
      <c r="P79" s="92"/>
      <c r="Q79" s="92">
        <f t="shared" si="3"/>
        <v>3077377023</v>
      </c>
    </row>
    <row r="80" spans="1:17" ht="21">
      <c r="A80" s="171" t="s">
        <v>149</v>
      </c>
      <c r="B80" s="172"/>
      <c r="C80" s="92">
        <v>3131667</v>
      </c>
      <c r="D80" s="172"/>
      <c r="E80" s="92">
        <v>3558450175</v>
      </c>
      <c r="F80" s="70"/>
      <c r="G80" s="92">
        <v>-3123137630</v>
      </c>
      <c r="H80" s="172"/>
      <c r="I80" s="92">
        <f t="shared" si="2"/>
        <v>435312545</v>
      </c>
      <c r="J80" s="92"/>
      <c r="K80" s="70">
        <v>16272176</v>
      </c>
      <c r="L80" s="92"/>
      <c r="M80" s="92">
        <v>17238772339</v>
      </c>
      <c r="N80" s="172"/>
      <c r="O80" s="92">
        <v>-15553524457</v>
      </c>
      <c r="P80" s="92"/>
      <c r="Q80" s="92">
        <f t="shared" si="3"/>
        <v>1685247882</v>
      </c>
    </row>
    <row r="81" spans="1:17" ht="21">
      <c r="A81" s="171" t="s">
        <v>305</v>
      </c>
      <c r="B81" s="172"/>
      <c r="C81" s="92">
        <v>2091035</v>
      </c>
      <c r="D81" s="172"/>
      <c r="E81" s="92">
        <v>4099511159</v>
      </c>
      <c r="F81" s="70"/>
      <c r="G81" s="92">
        <v>-4608919985</v>
      </c>
      <c r="H81" s="172"/>
      <c r="I81" s="92">
        <f t="shared" si="2"/>
        <v>-509408826</v>
      </c>
      <c r="J81" s="92"/>
      <c r="K81" s="70">
        <v>3844477</v>
      </c>
      <c r="L81" s="92"/>
      <c r="M81" s="92">
        <v>7137215458</v>
      </c>
      <c r="N81" s="172"/>
      <c r="O81" s="92">
        <v>-8427750795</v>
      </c>
      <c r="P81" s="92"/>
      <c r="Q81" s="92">
        <f t="shared" si="3"/>
        <v>-1290535337</v>
      </c>
    </row>
    <row r="82" spans="1:17" ht="21">
      <c r="A82" s="171" t="s">
        <v>258</v>
      </c>
      <c r="B82" s="172"/>
      <c r="C82" s="92">
        <v>6019620</v>
      </c>
      <c r="D82" s="172"/>
      <c r="E82" s="92">
        <v>19767925896</v>
      </c>
      <c r="F82" s="70"/>
      <c r="G82" s="92">
        <v>-18288971934</v>
      </c>
      <c r="H82" s="172"/>
      <c r="I82" s="92">
        <f t="shared" si="2"/>
        <v>1478953962</v>
      </c>
      <c r="J82" s="92"/>
      <c r="K82" s="70">
        <v>6839509</v>
      </c>
      <c r="L82" s="92"/>
      <c r="M82" s="92">
        <v>21792387303</v>
      </c>
      <c r="N82" s="172"/>
      <c r="O82" s="92">
        <v>-20756775212</v>
      </c>
      <c r="P82" s="92"/>
      <c r="Q82" s="92">
        <f t="shared" si="3"/>
        <v>1035612091</v>
      </c>
    </row>
    <row r="83" spans="1:17" ht="21">
      <c r="A83" s="171" t="s">
        <v>122</v>
      </c>
      <c r="B83" s="172"/>
      <c r="C83" s="92">
        <v>1615835</v>
      </c>
      <c r="D83" s="172"/>
      <c r="E83" s="92">
        <v>8042119875</v>
      </c>
      <c r="F83" s="70"/>
      <c r="G83" s="92">
        <v>-8521425722</v>
      </c>
      <c r="H83" s="172"/>
      <c r="I83" s="92">
        <f t="shared" si="2"/>
        <v>-479305847</v>
      </c>
      <c r="J83" s="92"/>
      <c r="K83" s="70">
        <v>2606153</v>
      </c>
      <c r="L83" s="92"/>
      <c r="M83" s="92">
        <v>12320587052</v>
      </c>
      <c r="N83" s="172"/>
      <c r="O83" s="92">
        <v>-13640816381</v>
      </c>
      <c r="P83" s="92"/>
      <c r="Q83" s="92">
        <f t="shared" si="3"/>
        <v>-1320229329</v>
      </c>
    </row>
    <row r="84" spans="1:17" ht="21">
      <c r="A84" s="171" t="s">
        <v>282</v>
      </c>
      <c r="B84" s="172"/>
      <c r="C84" s="92">
        <v>757062</v>
      </c>
      <c r="D84" s="172"/>
      <c r="E84" s="92">
        <v>6625656337</v>
      </c>
      <c r="F84" s="70"/>
      <c r="G84" s="92">
        <v>-6951831671</v>
      </c>
      <c r="H84" s="172"/>
      <c r="I84" s="92">
        <f t="shared" si="2"/>
        <v>-326175334</v>
      </c>
      <c r="J84" s="92"/>
      <c r="K84" s="70">
        <v>1364135</v>
      </c>
      <c r="L84" s="92"/>
      <c r="M84" s="92">
        <v>11291907798</v>
      </c>
      <c r="N84" s="172"/>
      <c r="O84" s="92">
        <v>-12104037018</v>
      </c>
      <c r="P84" s="92"/>
      <c r="Q84" s="92">
        <f t="shared" si="3"/>
        <v>-812129220</v>
      </c>
    </row>
    <row r="85" spans="1:17" ht="21">
      <c r="A85" s="171" t="s">
        <v>188</v>
      </c>
      <c r="B85" s="172"/>
      <c r="C85" s="92">
        <v>4476029</v>
      </c>
      <c r="D85" s="172"/>
      <c r="E85" s="92">
        <v>4842775645</v>
      </c>
      <c r="F85" s="70"/>
      <c r="G85" s="92">
        <v>-4902230268</v>
      </c>
      <c r="H85" s="172"/>
      <c r="I85" s="92">
        <f t="shared" si="2"/>
        <v>-59454623</v>
      </c>
      <c r="J85" s="92"/>
      <c r="K85" s="70">
        <v>70914457</v>
      </c>
      <c r="L85" s="92"/>
      <c r="M85" s="92">
        <v>72340919350</v>
      </c>
      <c r="N85" s="172"/>
      <c r="O85" s="92">
        <v>-76615147373</v>
      </c>
      <c r="P85" s="92"/>
      <c r="Q85" s="92">
        <f t="shared" si="3"/>
        <v>-4274228023</v>
      </c>
    </row>
    <row r="86" spans="1:17" ht="21">
      <c r="A86" s="171" t="s">
        <v>245</v>
      </c>
      <c r="B86" s="172"/>
      <c r="C86" s="92">
        <v>235862</v>
      </c>
      <c r="D86" s="172"/>
      <c r="E86" s="92">
        <v>6303501118</v>
      </c>
      <c r="F86" s="70"/>
      <c r="G86" s="92">
        <v>-4598816983</v>
      </c>
      <c r="H86" s="172"/>
      <c r="I86" s="92">
        <f t="shared" si="2"/>
        <v>1704684135</v>
      </c>
      <c r="J86" s="92"/>
      <c r="K86" s="70">
        <v>1596315</v>
      </c>
      <c r="L86" s="92"/>
      <c r="M86" s="92">
        <v>27670560687</v>
      </c>
      <c r="N86" s="172"/>
      <c r="O86" s="92">
        <v>-24708384973</v>
      </c>
      <c r="P86" s="92"/>
      <c r="Q86" s="92">
        <f t="shared" si="3"/>
        <v>2962175714</v>
      </c>
    </row>
    <row r="87" spans="1:17" ht="21">
      <c r="A87" s="171" t="s">
        <v>338</v>
      </c>
      <c r="B87" s="172"/>
      <c r="C87" s="92">
        <v>1270476</v>
      </c>
      <c r="D87" s="172"/>
      <c r="E87" s="92">
        <v>2290514190</v>
      </c>
      <c r="F87" s="70"/>
      <c r="G87" s="92">
        <v>-1927997642</v>
      </c>
      <c r="H87" s="172"/>
      <c r="I87" s="92">
        <f t="shared" si="2"/>
        <v>362516548</v>
      </c>
      <c r="J87" s="92"/>
      <c r="K87" s="70">
        <v>8204703</v>
      </c>
      <c r="L87" s="92"/>
      <c r="M87" s="92">
        <v>12630946227</v>
      </c>
      <c r="N87" s="172"/>
      <c r="O87" s="92">
        <v>-12177841581</v>
      </c>
      <c r="P87" s="92"/>
      <c r="Q87" s="92">
        <f t="shared" si="3"/>
        <v>453104646</v>
      </c>
    </row>
    <row r="88" spans="1:17" ht="21">
      <c r="A88" s="171" t="s">
        <v>109</v>
      </c>
      <c r="B88" s="172"/>
      <c r="C88" s="92">
        <v>1514855</v>
      </c>
      <c r="D88" s="172"/>
      <c r="E88" s="92">
        <v>4315671407</v>
      </c>
      <c r="F88" s="70"/>
      <c r="G88" s="92">
        <v>-4713619926</v>
      </c>
      <c r="H88" s="172"/>
      <c r="I88" s="92">
        <f t="shared" si="2"/>
        <v>-397948519</v>
      </c>
      <c r="J88" s="92"/>
      <c r="K88" s="70">
        <v>5109253</v>
      </c>
      <c r="L88" s="92"/>
      <c r="M88" s="92">
        <v>12907128352</v>
      </c>
      <c r="N88" s="172"/>
      <c r="O88" s="92">
        <v>-15647034605</v>
      </c>
      <c r="P88" s="92"/>
      <c r="Q88" s="92">
        <f t="shared" si="3"/>
        <v>-2739906253</v>
      </c>
    </row>
    <row r="89" spans="1:17" ht="21">
      <c r="A89" s="171" t="s">
        <v>164</v>
      </c>
      <c r="B89" s="172"/>
      <c r="C89" s="92">
        <v>1106484</v>
      </c>
      <c r="D89" s="172"/>
      <c r="E89" s="92">
        <v>3791903588</v>
      </c>
      <c r="F89" s="70"/>
      <c r="G89" s="92">
        <v>-4005262167</v>
      </c>
      <c r="H89" s="172"/>
      <c r="I89" s="92">
        <f t="shared" si="2"/>
        <v>-213358579</v>
      </c>
      <c r="J89" s="92"/>
      <c r="K89" s="70">
        <v>5241633</v>
      </c>
      <c r="L89" s="92"/>
      <c r="M89" s="92">
        <v>16306847785</v>
      </c>
      <c r="N89" s="172"/>
      <c r="O89" s="92">
        <v>-18130955825</v>
      </c>
      <c r="P89" s="92"/>
      <c r="Q89" s="92">
        <f t="shared" si="3"/>
        <v>-1824108040</v>
      </c>
    </row>
    <row r="90" spans="1:17" ht="21">
      <c r="A90" s="171" t="s">
        <v>99</v>
      </c>
      <c r="B90" s="172"/>
      <c r="C90" s="92">
        <v>3356154</v>
      </c>
      <c r="D90" s="172"/>
      <c r="E90" s="92">
        <v>5337395063</v>
      </c>
      <c r="F90" s="70"/>
      <c r="G90" s="92">
        <v>-5878086580</v>
      </c>
      <c r="H90" s="172"/>
      <c r="I90" s="92">
        <f t="shared" si="2"/>
        <v>-540691517</v>
      </c>
      <c r="J90" s="92"/>
      <c r="K90" s="70">
        <v>4877418</v>
      </c>
      <c r="L90" s="92"/>
      <c r="M90" s="92">
        <v>7591587424</v>
      </c>
      <c r="N90" s="172"/>
      <c r="O90" s="92">
        <v>-8203912250</v>
      </c>
      <c r="P90" s="92"/>
      <c r="Q90" s="92">
        <f t="shared" si="3"/>
        <v>-612324826</v>
      </c>
    </row>
    <row r="91" spans="1:17" ht="21">
      <c r="A91" s="171" t="s">
        <v>287</v>
      </c>
      <c r="B91" s="172"/>
      <c r="C91" s="92">
        <v>1821919</v>
      </c>
      <c r="D91" s="172"/>
      <c r="E91" s="92">
        <v>5293455080</v>
      </c>
      <c r="F91" s="70"/>
      <c r="G91" s="92">
        <v>-4706426049</v>
      </c>
      <c r="H91" s="172"/>
      <c r="I91" s="92">
        <f t="shared" si="2"/>
        <v>587029031</v>
      </c>
      <c r="J91" s="92"/>
      <c r="K91" s="70">
        <v>4507310</v>
      </c>
      <c r="L91" s="92"/>
      <c r="M91" s="92">
        <v>12175002976</v>
      </c>
      <c r="N91" s="172"/>
      <c r="O91" s="92">
        <v>-11562695303</v>
      </c>
      <c r="P91" s="92"/>
      <c r="Q91" s="92">
        <f t="shared" si="3"/>
        <v>612307673</v>
      </c>
    </row>
    <row r="92" spans="1:17" ht="21">
      <c r="A92" s="171" t="s">
        <v>175</v>
      </c>
      <c r="B92" s="172"/>
      <c r="C92" s="92">
        <v>907412</v>
      </c>
      <c r="D92" s="172"/>
      <c r="E92" s="92">
        <v>6985872464</v>
      </c>
      <c r="F92" s="70"/>
      <c r="G92" s="92">
        <v>-6449513613</v>
      </c>
      <c r="H92" s="172"/>
      <c r="I92" s="92">
        <f t="shared" si="2"/>
        <v>536358851</v>
      </c>
      <c r="J92" s="92"/>
      <c r="K92" s="70">
        <v>3509082</v>
      </c>
      <c r="L92" s="92"/>
      <c r="M92" s="92">
        <v>22896210664</v>
      </c>
      <c r="N92" s="172"/>
      <c r="O92" s="92">
        <v>-22902169020</v>
      </c>
      <c r="P92" s="92"/>
      <c r="Q92" s="92">
        <f t="shared" si="3"/>
        <v>-5958356</v>
      </c>
    </row>
    <row r="93" spans="1:17" ht="21">
      <c r="A93" s="171" t="s">
        <v>142</v>
      </c>
      <c r="B93" s="172"/>
      <c r="C93" s="92">
        <v>978105</v>
      </c>
      <c r="D93" s="172"/>
      <c r="E93" s="92">
        <v>5680149864</v>
      </c>
      <c r="F93" s="70"/>
      <c r="G93" s="92">
        <v>-3000472360</v>
      </c>
      <c r="H93" s="172"/>
      <c r="I93" s="92">
        <f t="shared" si="2"/>
        <v>2679677504</v>
      </c>
      <c r="J93" s="92"/>
      <c r="K93" s="70">
        <v>9867669</v>
      </c>
      <c r="L93" s="92"/>
      <c r="M93" s="92">
        <v>43376924293</v>
      </c>
      <c r="N93" s="172"/>
      <c r="O93" s="92">
        <v>-30270439357</v>
      </c>
      <c r="P93" s="92"/>
      <c r="Q93" s="92">
        <f t="shared" si="3"/>
        <v>13106484936</v>
      </c>
    </row>
    <row r="94" spans="1:17" ht="21">
      <c r="A94" s="171" t="s">
        <v>176</v>
      </c>
      <c r="B94" s="172"/>
      <c r="C94" s="92">
        <v>864644</v>
      </c>
      <c r="D94" s="172"/>
      <c r="E94" s="92">
        <v>5428671641</v>
      </c>
      <c r="F94" s="70"/>
      <c r="G94" s="92">
        <v>-5479209689</v>
      </c>
      <c r="H94" s="172"/>
      <c r="I94" s="92">
        <f t="shared" si="2"/>
        <v>-50538048</v>
      </c>
      <c r="J94" s="92"/>
      <c r="K94" s="70">
        <v>17833780</v>
      </c>
      <c r="L94" s="92"/>
      <c r="M94" s="92">
        <v>109534083424</v>
      </c>
      <c r="N94" s="172"/>
      <c r="O94" s="92">
        <v>-100212382848</v>
      </c>
      <c r="P94" s="92"/>
      <c r="Q94" s="92">
        <f t="shared" si="3"/>
        <v>9321700576</v>
      </c>
    </row>
    <row r="95" spans="1:17" ht="21">
      <c r="A95" s="171" t="s">
        <v>107</v>
      </c>
      <c r="B95" s="172"/>
      <c r="C95" s="92">
        <v>173079</v>
      </c>
      <c r="D95" s="172"/>
      <c r="E95" s="92">
        <v>6476284851</v>
      </c>
      <c r="F95" s="70"/>
      <c r="G95" s="92">
        <v>-4645217819</v>
      </c>
      <c r="H95" s="172"/>
      <c r="I95" s="92">
        <f t="shared" si="2"/>
        <v>1831067032</v>
      </c>
      <c r="J95" s="92"/>
      <c r="K95" s="70">
        <v>830473</v>
      </c>
      <c r="L95" s="92"/>
      <c r="M95" s="92">
        <v>22675351273</v>
      </c>
      <c r="N95" s="172"/>
      <c r="O95" s="92">
        <v>-17581334062</v>
      </c>
      <c r="P95" s="92"/>
      <c r="Q95" s="92">
        <f t="shared" si="3"/>
        <v>5094017211</v>
      </c>
    </row>
    <row r="96" spans="1:17" ht="21">
      <c r="A96" s="171" t="s">
        <v>273</v>
      </c>
      <c r="B96" s="172"/>
      <c r="C96" s="92">
        <v>1153290</v>
      </c>
      <c r="D96" s="172"/>
      <c r="E96" s="92">
        <v>7167010926</v>
      </c>
      <c r="F96" s="70"/>
      <c r="G96" s="92">
        <v>-7637769411</v>
      </c>
      <c r="H96" s="172"/>
      <c r="I96" s="92">
        <f t="shared" si="2"/>
        <v>-470758485</v>
      </c>
      <c r="J96" s="92"/>
      <c r="K96" s="70">
        <v>2354730</v>
      </c>
      <c r="L96" s="92"/>
      <c r="M96" s="92">
        <v>14185010141</v>
      </c>
      <c r="N96" s="172"/>
      <c r="O96" s="92">
        <v>-15238686450</v>
      </c>
      <c r="P96" s="92"/>
      <c r="Q96" s="92">
        <f t="shared" si="3"/>
        <v>-1053676309</v>
      </c>
    </row>
    <row r="97" spans="1:17" ht="21">
      <c r="A97" s="171" t="s">
        <v>115</v>
      </c>
      <c r="B97" s="172"/>
      <c r="C97" s="92">
        <v>1990321</v>
      </c>
      <c r="D97" s="172"/>
      <c r="E97" s="92">
        <v>6030463849</v>
      </c>
      <c r="F97" s="70"/>
      <c r="G97" s="92">
        <v>-6402652690</v>
      </c>
      <c r="H97" s="172"/>
      <c r="I97" s="92">
        <f t="shared" si="2"/>
        <v>-372188841</v>
      </c>
      <c r="J97" s="92"/>
      <c r="K97" s="70">
        <v>16384255</v>
      </c>
      <c r="L97" s="92"/>
      <c r="M97" s="92">
        <v>33078355598</v>
      </c>
      <c r="N97" s="172"/>
      <c r="O97" s="92">
        <v>-37609033384</v>
      </c>
      <c r="P97" s="92"/>
      <c r="Q97" s="92">
        <f t="shared" si="3"/>
        <v>-4530677786</v>
      </c>
    </row>
    <row r="98" spans="1:17" ht="21">
      <c r="A98" s="171" t="s">
        <v>268</v>
      </c>
      <c r="B98" s="172"/>
      <c r="C98" s="92">
        <v>1437612</v>
      </c>
      <c r="D98" s="172"/>
      <c r="E98" s="92">
        <v>1969101523</v>
      </c>
      <c r="F98" s="70"/>
      <c r="G98" s="92">
        <v>-2186059819</v>
      </c>
      <c r="H98" s="172"/>
      <c r="I98" s="92">
        <f t="shared" si="2"/>
        <v>-216958296</v>
      </c>
      <c r="J98" s="92"/>
      <c r="K98" s="70">
        <v>8937989</v>
      </c>
      <c r="L98" s="92"/>
      <c r="M98" s="92">
        <v>11147704992</v>
      </c>
      <c r="N98" s="172"/>
      <c r="O98" s="92">
        <v>-12564463482</v>
      </c>
      <c r="P98" s="92"/>
      <c r="Q98" s="92">
        <f t="shared" si="3"/>
        <v>-1416758490</v>
      </c>
    </row>
    <row r="99" spans="1:17" ht="21">
      <c r="A99" s="171" t="s">
        <v>221</v>
      </c>
      <c r="B99" s="172"/>
      <c r="C99" s="92">
        <v>1121875</v>
      </c>
      <c r="D99" s="172"/>
      <c r="E99" s="92">
        <v>4619564183</v>
      </c>
      <c r="F99" s="70"/>
      <c r="G99" s="92">
        <v>-4466885743</v>
      </c>
      <c r="H99" s="172"/>
      <c r="I99" s="92">
        <f t="shared" si="2"/>
        <v>152678440</v>
      </c>
      <c r="J99" s="92"/>
      <c r="K99" s="70">
        <v>3897072</v>
      </c>
      <c r="L99" s="92"/>
      <c r="M99" s="92">
        <v>15727016844</v>
      </c>
      <c r="N99" s="172"/>
      <c r="O99" s="92">
        <v>-15468519841</v>
      </c>
      <c r="P99" s="92"/>
      <c r="Q99" s="92">
        <f t="shared" si="3"/>
        <v>258497003</v>
      </c>
    </row>
    <row r="100" spans="1:17" ht="21">
      <c r="A100" s="171" t="s">
        <v>96</v>
      </c>
      <c r="B100" s="172"/>
      <c r="C100" s="92">
        <v>3179375</v>
      </c>
      <c r="D100" s="172"/>
      <c r="E100" s="92">
        <v>8946588331</v>
      </c>
      <c r="F100" s="70"/>
      <c r="G100" s="92">
        <v>-9463243481</v>
      </c>
      <c r="H100" s="172"/>
      <c r="I100" s="92">
        <f t="shared" si="2"/>
        <v>-516655150</v>
      </c>
      <c r="J100" s="92"/>
      <c r="K100" s="70">
        <v>7765845</v>
      </c>
      <c r="L100" s="92"/>
      <c r="M100" s="92">
        <v>20894673713</v>
      </c>
      <c r="N100" s="172"/>
      <c r="O100" s="92">
        <v>-22027591655</v>
      </c>
      <c r="P100" s="92"/>
      <c r="Q100" s="92">
        <f t="shared" si="3"/>
        <v>-1132917942</v>
      </c>
    </row>
    <row r="101" spans="1:17" ht="21">
      <c r="A101" s="171" t="s">
        <v>259</v>
      </c>
      <c r="B101" s="172"/>
      <c r="C101" s="92">
        <v>1580621</v>
      </c>
      <c r="D101" s="172"/>
      <c r="E101" s="92">
        <v>4098677520</v>
      </c>
      <c r="F101" s="70"/>
      <c r="G101" s="92">
        <v>-3142301148</v>
      </c>
      <c r="H101" s="172"/>
      <c r="I101" s="92">
        <f t="shared" si="2"/>
        <v>956376372</v>
      </c>
      <c r="J101" s="92"/>
      <c r="K101" s="70">
        <v>5981546</v>
      </c>
      <c r="L101" s="92"/>
      <c r="M101" s="92">
        <v>11548259547</v>
      </c>
      <c r="N101" s="172"/>
      <c r="O101" s="92">
        <v>-10100651082</v>
      </c>
      <c r="P101" s="92"/>
      <c r="Q101" s="92">
        <f t="shared" si="3"/>
        <v>1447608465</v>
      </c>
    </row>
    <row r="102" spans="1:17" ht="21">
      <c r="A102" s="171" t="s">
        <v>111</v>
      </c>
      <c r="B102" s="172"/>
      <c r="C102" s="92">
        <v>527702</v>
      </c>
      <c r="D102" s="172"/>
      <c r="E102" s="92">
        <v>13355154127</v>
      </c>
      <c r="F102" s="70"/>
      <c r="G102" s="92">
        <v>-8126906991</v>
      </c>
      <c r="H102" s="172"/>
      <c r="I102" s="92">
        <f t="shared" si="2"/>
        <v>5228247136</v>
      </c>
      <c r="J102" s="92"/>
      <c r="K102" s="70">
        <v>1013391</v>
      </c>
      <c r="L102" s="92"/>
      <c r="M102" s="92">
        <v>20470598950</v>
      </c>
      <c r="N102" s="172"/>
      <c r="O102" s="92">
        <v>-14337237495</v>
      </c>
      <c r="P102" s="92"/>
      <c r="Q102" s="92">
        <f t="shared" si="3"/>
        <v>6133361455</v>
      </c>
    </row>
    <row r="103" spans="1:17" ht="21">
      <c r="A103" s="171" t="s">
        <v>370</v>
      </c>
      <c r="B103" s="172"/>
      <c r="C103" s="92">
        <v>163086</v>
      </c>
      <c r="D103" s="172"/>
      <c r="E103" s="92">
        <v>485254333</v>
      </c>
      <c r="F103" s="70"/>
      <c r="G103" s="92">
        <v>-464259083</v>
      </c>
      <c r="H103" s="172"/>
      <c r="I103" s="92">
        <f t="shared" si="2"/>
        <v>20995250</v>
      </c>
      <c r="J103" s="92"/>
      <c r="K103" s="70">
        <v>770190</v>
      </c>
      <c r="L103" s="92"/>
      <c r="M103" s="92">
        <v>2783708492</v>
      </c>
      <c r="N103" s="172"/>
      <c r="O103" s="92">
        <v>-3129627776</v>
      </c>
      <c r="P103" s="92"/>
      <c r="Q103" s="92">
        <f t="shared" si="3"/>
        <v>-345919284</v>
      </c>
    </row>
    <row r="104" spans="1:17" ht="21">
      <c r="A104" s="171" t="s">
        <v>349</v>
      </c>
      <c r="B104" s="172"/>
      <c r="C104" s="92">
        <v>836478</v>
      </c>
      <c r="D104" s="172"/>
      <c r="E104" s="92">
        <v>2621292440</v>
      </c>
      <c r="F104" s="70"/>
      <c r="G104" s="92">
        <v>-1990002254</v>
      </c>
      <c r="H104" s="172"/>
      <c r="I104" s="92">
        <f t="shared" si="2"/>
        <v>631290186</v>
      </c>
      <c r="J104" s="92"/>
      <c r="K104" s="70">
        <v>5589052</v>
      </c>
      <c r="L104" s="92"/>
      <c r="M104" s="92">
        <v>12753608417</v>
      </c>
      <c r="N104" s="172"/>
      <c r="O104" s="92">
        <v>-13326872523</v>
      </c>
      <c r="P104" s="92"/>
      <c r="Q104" s="92">
        <f t="shared" si="3"/>
        <v>-573264106</v>
      </c>
    </row>
    <row r="105" spans="1:17" ht="21">
      <c r="A105" s="171" t="s">
        <v>317</v>
      </c>
      <c r="B105" s="172"/>
      <c r="C105" s="92">
        <v>3574292</v>
      </c>
      <c r="D105" s="172"/>
      <c r="E105" s="92">
        <v>5729513122</v>
      </c>
      <c r="F105" s="70"/>
      <c r="G105" s="92">
        <v>-6222077485</v>
      </c>
      <c r="H105" s="172"/>
      <c r="I105" s="92">
        <f t="shared" si="2"/>
        <v>-492564363</v>
      </c>
      <c r="J105" s="92"/>
      <c r="K105" s="70">
        <v>6582255</v>
      </c>
      <c r="L105" s="92"/>
      <c r="M105" s="92">
        <v>10162769709</v>
      </c>
      <c r="N105" s="172"/>
      <c r="O105" s="92">
        <v>-11397830184</v>
      </c>
      <c r="P105" s="92"/>
      <c r="Q105" s="92">
        <f t="shared" si="3"/>
        <v>-1235060475</v>
      </c>
    </row>
    <row r="106" spans="1:17" ht="21">
      <c r="A106" s="171" t="s">
        <v>246</v>
      </c>
      <c r="B106" s="172"/>
      <c r="C106" s="92">
        <v>950149</v>
      </c>
      <c r="D106" s="172"/>
      <c r="E106" s="92">
        <v>24235318866</v>
      </c>
      <c r="F106" s="70"/>
      <c r="G106" s="92">
        <v>-16264803393</v>
      </c>
      <c r="H106" s="172"/>
      <c r="I106" s="92">
        <f t="shared" si="2"/>
        <v>7970515473</v>
      </c>
      <c r="J106" s="92"/>
      <c r="K106" s="70">
        <v>1729469</v>
      </c>
      <c r="L106" s="92"/>
      <c r="M106" s="92">
        <v>36529777959</v>
      </c>
      <c r="N106" s="172"/>
      <c r="O106" s="92">
        <v>-28158345562</v>
      </c>
      <c r="P106" s="92"/>
      <c r="Q106" s="92">
        <f t="shared" si="3"/>
        <v>8371432397</v>
      </c>
    </row>
    <row r="107" spans="1:17" ht="21">
      <c r="A107" s="171" t="s">
        <v>150</v>
      </c>
      <c r="B107" s="172"/>
      <c r="C107" s="92">
        <v>184296</v>
      </c>
      <c r="D107" s="172"/>
      <c r="E107" s="92">
        <v>6959524999</v>
      </c>
      <c r="F107" s="70"/>
      <c r="G107" s="92">
        <v>-5448780819</v>
      </c>
      <c r="H107" s="172"/>
      <c r="I107" s="92">
        <f t="shared" si="2"/>
        <v>1510744180</v>
      </c>
      <c r="J107" s="92"/>
      <c r="K107" s="70">
        <v>795333</v>
      </c>
      <c r="L107" s="92"/>
      <c r="M107" s="92">
        <v>21929840944</v>
      </c>
      <c r="N107" s="172"/>
      <c r="O107" s="92">
        <v>-19947450566</v>
      </c>
      <c r="P107" s="92"/>
      <c r="Q107" s="92">
        <f t="shared" si="3"/>
        <v>1982390378</v>
      </c>
    </row>
    <row r="108" spans="1:17" ht="21">
      <c r="A108" s="171" t="s">
        <v>117</v>
      </c>
      <c r="B108" s="172"/>
      <c r="C108" s="92">
        <v>413604</v>
      </c>
      <c r="D108" s="172"/>
      <c r="E108" s="92">
        <v>5088896199</v>
      </c>
      <c r="F108" s="70"/>
      <c r="G108" s="92">
        <v>-4634692096</v>
      </c>
      <c r="H108" s="172"/>
      <c r="I108" s="92">
        <f t="shared" si="2"/>
        <v>454204103</v>
      </c>
      <c r="J108" s="92"/>
      <c r="K108" s="70">
        <v>1080695</v>
      </c>
      <c r="L108" s="92"/>
      <c r="M108" s="92">
        <v>11532926049</v>
      </c>
      <c r="N108" s="172"/>
      <c r="O108" s="92">
        <v>-11352116017</v>
      </c>
      <c r="P108" s="92"/>
      <c r="Q108" s="92">
        <f t="shared" si="3"/>
        <v>180810032</v>
      </c>
    </row>
    <row r="109" spans="1:17" ht="21">
      <c r="A109" s="171" t="s">
        <v>123</v>
      </c>
      <c r="B109" s="172"/>
      <c r="C109" s="92">
        <v>1011260</v>
      </c>
      <c r="D109" s="172"/>
      <c r="E109" s="92">
        <v>6764194794</v>
      </c>
      <c r="F109" s="70"/>
      <c r="G109" s="92">
        <v>-5509280247</v>
      </c>
      <c r="H109" s="172"/>
      <c r="I109" s="92">
        <f t="shared" si="2"/>
        <v>1254914547</v>
      </c>
      <c r="J109" s="92"/>
      <c r="K109" s="70">
        <v>12194703</v>
      </c>
      <c r="L109" s="92"/>
      <c r="M109" s="92">
        <v>57125933352</v>
      </c>
      <c r="N109" s="172"/>
      <c r="O109" s="92">
        <v>-57981691449</v>
      </c>
      <c r="P109" s="92"/>
      <c r="Q109" s="92">
        <f t="shared" si="3"/>
        <v>-855758097</v>
      </c>
    </row>
    <row r="110" spans="1:17" ht="21">
      <c r="A110" s="171" t="s">
        <v>162</v>
      </c>
      <c r="B110" s="172"/>
      <c r="C110" s="92">
        <v>13500612</v>
      </c>
      <c r="D110" s="172"/>
      <c r="E110" s="92">
        <v>71696957280</v>
      </c>
      <c r="F110" s="70"/>
      <c r="G110" s="92">
        <v>-41429647784</v>
      </c>
      <c r="H110" s="172"/>
      <c r="I110" s="92">
        <f t="shared" si="2"/>
        <v>30267309496</v>
      </c>
      <c r="J110" s="92"/>
      <c r="K110" s="70">
        <v>22604137</v>
      </c>
      <c r="L110" s="92"/>
      <c r="M110" s="92">
        <v>107137036159</v>
      </c>
      <c r="N110" s="172"/>
      <c r="O110" s="92">
        <v>-66484270684</v>
      </c>
      <c r="P110" s="92"/>
      <c r="Q110" s="92">
        <f t="shared" si="3"/>
        <v>40652765475</v>
      </c>
    </row>
    <row r="111" spans="1:17" ht="21">
      <c r="A111" s="171" t="s">
        <v>184</v>
      </c>
      <c r="B111" s="172"/>
      <c r="C111" s="92">
        <v>1180625</v>
      </c>
      <c r="D111" s="172"/>
      <c r="E111" s="92">
        <v>2566315273</v>
      </c>
      <c r="F111" s="70"/>
      <c r="G111" s="92">
        <v>-2191062692</v>
      </c>
      <c r="H111" s="172"/>
      <c r="I111" s="92">
        <f t="shared" si="2"/>
        <v>375252581</v>
      </c>
      <c r="J111" s="92"/>
      <c r="K111" s="70">
        <v>13328947</v>
      </c>
      <c r="L111" s="92"/>
      <c r="M111" s="92">
        <v>24608702349</v>
      </c>
      <c r="N111" s="172"/>
      <c r="O111" s="92">
        <v>-23158006444</v>
      </c>
      <c r="P111" s="92"/>
      <c r="Q111" s="92">
        <f t="shared" si="3"/>
        <v>1450695905</v>
      </c>
    </row>
    <row r="112" spans="1:17" ht="21">
      <c r="A112" s="171" t="s">
        <v>312</v>
      </c>
      <c r="B112" s="172"/>
      <c r="C112" s="92">
        <v>562629</v>
      </c>
      <c r="D112" s="172"/>
      <c r="E112" s="92">
        <v>4157353396</v>
      </c>
      <c r="F112" s="70"/>
      <c r="G112" s="92">
        <v>-3093891141</v>
      </c>
      <c r="H112" s="172"/>
      <c r="I112" s="92">
        <f t="shared" si="2"/>
        <v>1063462255</v>
      </c>
      <c r="J112" s="92"/>
      <c r="K112" s="70">
        <v>1626446</v>
      </c>
      <c r="L112" s="92"/>
      <c r="M112" s="92">
        <v>10914954554</v>
      </c>
      <c r="N112" s="172"/>
      <c r="O112" s="92">
        <v>-8577419442</v>
      </c>
      <c r="P112" s="92"/>
      <c r="Q112" s="92">
        <f t="shared" si="3"/>
        <v>2337535112</v>
      </c>
    </row>
    <row r="113" spans="1:17" ht="21">
      <c r="A113" s="171" t="s">
        <v>229</v>
      </c>
      <c r="B113" s="172"/>
      <c r="C113" s="92">
        <v>304163</v>
      </c>
      <c r="D113" s="172"/>
      <c r="E113" s="92">
        <v>5630180500</v>
      </c>
      <c r="F113" s="70"/>
      <c r="G113" s="92">
        <v>-4463820315</v>
      </c>
      <c r="H113" s="172"/>
      <c r="I113" s="92">
        <f t="shared" si="2"/>
        <v>1166360185</v>
      </c>
      <c r="J113" s="92"/>
      <c r="K113" s="70">
        <v>830723</v>
      </c>
      <c r="L113" s="92"/>
      <c r="M113" s="92">
        <v>11325475279</v>
      </c>
      <c r="N113" s="172"/>
      <c r="O113" s="92">
        <v>-10692601235</v>
      </c>
      <c r="P113" s="92"/>
      <c r="Q113" s="92">
        <f t="shared" si="3"/>
        <v>632874044</v>
      </c>
    </row>
    <row r="114" spans="1:17" ht="21">
      <c r="A114" s="171" t="s">
        <v>84</v>
      </c>
      <c r="B114" s="172"/>
      <c r="C114" s="92">
        <v>387896</v>
      </c>
      <c r="D114" s="172"/>
      <c r="E114" s="92">
        <v>6757059501</v>
      </c>
      <c r="F114" s="70"/>
      <c r="G114" s="92">
        <v>-5404543837</v>
      </c>
      <c r="H114" s="172"/>
      <c r="I114" s="92">
        <f t="shared" si="2"/>
        <v>1352515664</v>
      </c>
      <c r="J114" s="92"/>
      <c r="K114" s="70">
        <v>1012329</v>
      </c>
      <c r="L114" s="92"/>
      <c r="M114" s="92">
        <v>21064351997</v>
      </c>
      <c r="N114" s="172"/>
      <c r="O114" s="92">
        <v>-18710607826</v>
      </c>
      <c r="P114" s="92"/>
      <c r="Q114" s="92">
        <f t="shared" si="3"/>
        <v>2353744171</v>
      </c>
    </row>
    <row r="115" spans="1:17" ht="21">
      <c r="A115" s="171" t="s">
        <v>139</v>
      </c>
      <c r="B115" s="172"/>
      <c r="C115" s="92">
        <v>413279</v>
      </c>
      <c r="D115" s="172"/>
      <c r="E115" s="92">
        <v>3033655072</v>
      </c>
      <c r="F115" s="70"/>
      <c r="G115" s="92">
        <v>-3028536886</v>
      </c>
      <c r="H115" s="172"/>
      <c r="I115" s="92">
        <f t="shared" si="2"/>
        <v>5118186</v>
      </c>
      <c r="J115" s="92"/>
      <c r="K115" s="70">
        <v>818773</v>
      </c>
      <c r="L115" s="92"/>
      <c r="M115" s="92">
        <v>5631509783</v>
      </c>
      <c r="N115" s="172"/>
      <c r="O115" s="92">
        <v>-5765475306</v>
      </c>
      <c r="P115" s="92"/>
      <c r="Q115" s="92">
        <f t="shared" si="3"/>
        <v>-133965523</v>
      </c>
    </row>
    <row r="116" spans="1:17" ht="21">
      <c r="A116" s="171" t="s">
        <v>311</v>
      </c>
      <c r="B116" s="172"/>
      <c r="C116" s="92">
        <v>3935652</v>
      </c>
      <c r="D116" s="172"/>
      <c r="E116" s="92">
        <v>14552687376</v>
      </c>
      <c r="F116" s="70"/>
      <c r="G116" s="92">
        <v>-11791245191</v>
      </c>
      <c r="H116" s="172"/>
      <c r="I116" s="92">
        <f t="shared" si="2"/>
        <v>2761442185</v>
      </c>
      <c r="J116" s="92"/>
      <c r="K116" s="70">
        <v>12532581</v>
      </c>
      <c r="L116" s="92"/>
      <c r="M116" s="92">
        <v>41355020397</v>
      </c>
      <c r="N116" s="172"/>
      <c r="O116" s="92">
        <v>-34770840274</v>
      </c>
      <c r="P116" s="92"/>
      <c r="Q116" s="92">
        <f t="shared" si="3"/>
        <v>6584180123</v>
      </c>
    </row>
    <row r="117" spans="1:17" ht="21">
      <c r="A117" s="171" t="s">
        <v>141</v>
      </c>
      <c r="B117" s="172"/>
      <c r="C117" s="92">
        <v>0</v>
      </c>
      <c r="D117" s="172"/>
      <c r="E117" s="92">
        <v>0</v>
      </c>
      <c r="F117" s="70"/>
      <c r="G117" s="92">
        <v>0</v>
      </c>
      <c r="H117" s="172"/>
      <c r="I117" s="92">
        <f t="shared" si="2"/>
        <v>0</v>
      </c>
      <c r="J117" s="92"/>
      <c r="K117" s="70">
        <v>6468249</v>
      </c>
      <c r="L117" s="92"/>
      <c r="M117" s="92">
        <v>19445574941</v>
      </c>
      <c r="N117" s="172"/>
      <c r="O117" s="92">
        <v>-23844746149</v>
      </c>
      <c r="P117" s="92"/>
      <c r="Q117" s="92">
        <f t="shared" si="3"/>
        <v>-4399171208</v>
      </c>
    </row>
    <row r="118" spans="1:17" ht="21">
      <c r="A118" s="171" t="s">
        <v>244</v>
      </c>
      <c r="B118" s="172"/>
      <c r="C118" s="92">
        <v>516010</v>
      </c>
      <c r="D118" s="172"/>
      <c r="E118" s="92">
        <v>5645706790</v>
      </c>
      <c r="F118" s="70"/>
      <c r="G118" s="92">
        <v>-4309319870</v>
      </c>
      <c r="H118" s="172"/>
      <c r="I118" s="92">
        <f t="shared" si="2"/>
        <v>1336386920</v>
      </c>
      <c r="J118" s="92"/>
      <c r="K118" s="70">
        <v>2340073</v>
      </c>
      <c r="L118" s="92"/>
      <c r="M118" s="92">
        <v>22760292997</v>
      </c>
      <c r="N118" s="172"/>
      <c r="O118" s="92">
        <v>-20499732491</v>
      </c>
      <c r="P118" s="92"/>
      <c r="Q118" s="92">
        <f t="shared" si="3"/>
        <v>2260560506</v>
      </c>
    </row>
    <row r="119" spans="1:17" ht="21">
      <c r="A119" s="171" t="s">
        <v>224</v>
      </c>
      <c r="B119" s="172"/>
      <c r="C119" s="92">
        <v>22345</v>
      </c>
      <c r="D119" s="172"/>
      <c r="E119" s="92">
        <v>448085034</v>
      </c>
      <c r="F119" s="70"/>
      <c r="G119" s="92">
        <v>-314677678</v>
      </c>
      <c r="H119" s="172"/>
      <c r="I119" s="92">
        <f t="shared" si="2"/>
        <v>133407356</v>
      </c>
      <c r="J119" s="92"/>
      <c r="K119" s="70">
        <v>1049919</v>
      </c>
      <c r="L119" s="92"/>
      <c r="M119" s="92">
        <v>13817237935</v>
      </c>
      <c r="N119" s="172"/>
      <c r="O119" s="92">
        <v>-12696716260</v>
      </c>
      <c r="P119" s="92"/>
      <c r="Q119" s="92">
        <f t="shared" si="3"/>
        <v>1120521675</v>
      </c>
    </row>
    <row r="120" spans="1:17" ht="21">
      <c r="A120" s="171" t="s">
        <v>226</v>
      </c>
      <c r="B120" s="172"/>
      <c r="C120" s="92">
        <v>551075</v>
      </c>
      <c r="D120" s="172"/>
      <c r="E120" s="92">
        <v>10506924192</v>
      </c>
      <c r="F120" s="70"/>
      <c r="G120" s="92">
        <v>-10032506466</v>
      </c>
      <c r="H120" s="172"/>
      <c r="I120" s="92">
        <f t="shared" si="2"/>
        <v>474417726</v>
      </c>
      <c r="J120" s="92"/>
      <c r="K120" s="70">
        <v>996945</v>
      </c>
      <c r="L120" s="92"/>
      <c r="M120" s="92">
        <v>17184869820</v>
      </c>
      <c r="N120" s="172"/>
      <c r="O120" s="92">
        <v>-17115932056</v>
      </c>
      <c r="P120" s="92"/>
      <c r="Q120" s="92">
        <f t="shared" si="3"/>
        <v>68937764</v>
      </c>
    </row>
    <row r="121" spans="1:17" ht="21">
      <c r="A121" s="171" t="s">
        <v>79</v>
      </c>
      <c r="B121" s="172"/>
      <c r="C121" s="92">
        <v>570729</v>
      </c>
      <c r="D121" s="172"/>
      <c r="E121" s="92">
        <v>34258765607</v>
      </c>
      <c r="F121" s="70"/>
      <c r="G121" s="92">
        <v>-21532019708</v>
      </c>
      <c r="H121" s="172"/>
      <c r="I121" s="92">
        <f t="shared" si="2"/>
        <v>12726745899</v>
      </c>
      <c r="J121" s="92"/>
      <c r="K121" s="70">
        <v>1721051</v>
      </c>
      <c r="L121" s="92"/>
      <c r="M121" s="92">
        <v>88383618639</v>
      </c>
      <c r="N121" s="172"/>
      <c r="O121" s="92">
        <v>-59988912770</v>
      </c>
      <c r="P121" s="92"/>
      <c r="Q121" s="92">
        <f t="shared" si="3"/>
        <v>28394705869</v>
      </c>
    </row>
    <row r="122" spans="1:17" ht="21">
      <c r="A122" s="171" t="s">
        <v>343</v>
      </c>
      <c r="B122" s="172"/>
      <c r="C122" s="92">
        <v>611396</v>
      </c>
      <c r="D122" s="172"/>
      <c r="E122" s="92">
        <v>1585301386</v>
      </c>
      <c r="F122" s="70"/>
      <c r="G122" s="92">
        <v>-1138725578</v>
      </c>
      <c r="H122" s="172"/>
      <c r="I122" s="92">
        <f t="shared" si="2"/>
        <v>446575808</v>
      </c>
      <c r="J122" s="92"/>
      <c r="K122" s="70">
        <v>5134497</v>
      </c>
      <c r="L122" s="92"/>
      <c r="M122" s="92">
        <v>10505386719</v>
      </c>
      <c r="N122" s="172"/>
      <c r="O122" s="92">
        <v>-9239338253</v>
      </c>
      <c r="P122" s="92"/>
      <c r="Q122" s="92">
        <f t="shared" si="3"/>
        <v>1266048466</v>
      </c>
    </row>
    <row r="123" spans="1:17" ht="21">
      <c r="A123" s="171" t="s">
        <v>321</v>
      </c>
      <c r="B123" s="172"/>
      <c r="C123" s="92">
        <v>3634036</v>
      </c>
      <c r="D123" s="172"/>
      <c r="E123" s="92">
        <v>6885070231</v>
      </c>
      <c r="F123" s="70"/>
      <c r="G123" s="92">
        <v>-6054676935</v>
      </c>
      <c r="H123" s="172"/>
      <c r="I123" s="92">
        <f t="shared" si="2"/>
        <v>830393296</v>
      </c>
      <c r="J123" s="92"/>
      <c r="K123" s="70">
        <v>36944263</v>
      </c>
      <c r="L123" s="92"/>
      <c r="M123" s="92">
        <v>59675543127</v>
      </c>
      <c r="N123" s="172"/>
      <c r="O123" s="92">
        <v>-56451471799</v>
      </c>
      <c r="P123" s="92"/>
      <c r="Q123" s="92">
        <f t="shared" si="3"/>
        <v>3224071328</v>
      </c>
    </row>
    <row r="124" spans="1:17" ht="21">
      <c r="A124" s="171" t="s">
        <v>330</v>
      </c>
      <c r="B124" s="172"/>
      <c r="C124" s="92">
        <v>1241536</v>
      </c>
      <c r="D124" s="172"/>
      <c r="E124" s="92">
        <v>2710489049</v>
      </c>
      <c r="F124" s="70"/>
      <c r="G124" s="92">
        <v>-2784157164</v>
      </c>
      <c r="H124" s="172"/>
      <c r="I124" s="92">
        <f t="shared" si="2"/>
        <v>-73668115</v>
      </c>
      <c r="J124" s="92"/>
      <c r="K124" s="70">
        <v>21367852</v>
      </c>
      <c r="L124" s="92"/>
      <c r="M124" s="92">
        <v>36292334916</v>
      </c>
      <c r="N124" s="172"/>
      <c r="O124" s="92">
        <v>-48129067834</v>
      </c>
      <c r="P124" s="92"/>
      <c r="Q124" s="92">
        <f t="shared" si="3"/>
        <v>-11836732918</v>
      </c>
    </row>
    <row r="125" spans="1:17" ht="21">
      <c r="A125" s="171" t="s">
        <v>136</v>
      </c>
      <c r="B125" s="172"/>
      <c r="C125" s="92">
        <v>183692</v>
      </c>
      <c r="D125" s="172"/>
      <c r="E125" s="92">
        <v>4609405211</v>
      </c>
      <c r="F125" s="70"/>
      <c r="G125" s="92">
        <v>-3238037069</v>
      </c>
      <c r="H125" s="172"/>
      <c r="I125" s="92">
        <f t="shared" si="2"/>
        <v>1371368142</v>
      </c>
      <c r="J125" s="92"/>
      <c r="K125" s="70">
        <v>1848442</v>
      </c>
      <c r="L125" s="92"/>
      <c r="M125" s="92">
        <v>33890636469</v>
      </c>
      <c r="N125" s="172"/>
      <c r="O125" s="92">
        <v>-31753957065</v>
      </c>
      <c r="P125" s="92"/>
      <c r="Q125" s="92">
        <f t="shared" si="3"/>
        <v>2136679404</v>
      </c>
    </row>
    <row r="126" spans="1:17" ht="21">
      <c r="A126" s="171" t="s">
        <v>319</v>
      </c>
      <c r="B126" s="172"/>
      <c r="C126" s="92">
        <v>3887838</v>
      </c>
      <c r="D126" s="172"/>
      <c r="E126" s="92">
        <v>19921434900</v>
      </c>
      <c r="F126" s="70"/>
      <c r="G126" s="92">
        <v>-22901433263</v>
      </c>
      <c r="H126" s="172"/>
      <c r="I126" s="92">
        <f t="shared" si="2"/>
        <v>-2979998363</v>
      </c>
      <c r="J126" s="92"/>
      <c r="K126" s="70">
        <v>4473597</v>
      </c>
      <c r="L126" s="92"/>
      <c r="M126" s="92">
        <v>22747371083</v>
      </c>
      <c r="N126" s="172"/>
      <c r="O126" s="92">
        <v>-26095073877</v>
      </c>
      <c r="P126" s="92"/>
      <c r="Q126" s="92">
        <f t="shared" si="3"/>
        <v>-3347702794</v>
      </c>
    </row>
    <row r="127" spans="1:17" ht="21">
      <c r="A127" s="171" t="s">
        <v>143</v>
      </c>
      <c r="B127" s="172"/>
      <c r="C127" s="92">
        <v>9593858</v>
      </c>
      <c r="D127" s="172"/>
      <c r="E127" s="92">
        <v>7721958707</v>
      </c>
      <c r="F127" s="70"/>
      <c r="G127" s="92">
        <v>-8913055446</v>
      </c>
      <c r="H127" s="172"/>
      <c r="I127" s="92">
        <f t="shared" si="2"/>
        <v>-1191096739</v>
      </c>
      <c r="J127" s="92"/>
      <c r="K127" s="70">
        <v>21298445</v>
      </c>
      <c r="L127" s="92"/>
      <c r="M127" s="92">
        <v>16217295790</v>
      </c>
      <c r="N127" s="172"/>
      <c r="O127" s="92">
        <v>-19733554025</v>
      </c>
      <c r="P127" s="92"/>
      <c r="Q127" s="92">
        <f t="shared" si="3"/>
        <v>-3516258235</v>
      </c>
    </row>
    <row r="128" spans="1:17" ht="21">
      <c r="A128" s="171" t="s">
        <v>236</v>
      </c>
      <c r="B128" s="172"/>
      <c r="C128" s="92">
        <v>661329</v>
      </c>
      <c r="D128" s="172"/>
      <c r="E128" s="92">
        <v>3365275973</v>
      </c>
      <c r="F128" s="70"/>
      <c r="G128" s="92">
        <v>-2908472413</v>
      </c>
      <c r="H128" s="172"/>
      <c r="I128" s="92">
        <f t="shared" si="2"/>
        <v>456803560</v>
      </c>
      <c r="J128" s="92"/>
      <c r="K128" s="70">
        <v>7509417</v>
      </c>
      <c r="L128" s="92"/>
      <c r="M128" s="92">
        <v>28431648876</v>
      </c>
      <c r="N128" s="172"/>
      <c r="O128" s="92">
        <v>-28858059653</v>
      </c>
      <c r="P128" s="92"/>
      <c r="Q128" s="92">
        <f t="shared" si="3"/>
        <v>-426410777</v>
      </c>
    </row>
    <row r="129" spans="1:17" ht="21">
      <c r="A129" s="171" t="s">
        <v>156</v>
      </c>
      <c r="B129" s="172"/>
      <c r="C129" s="92">
        <v>1806093</v>
      </c>
      <c r="D129" s="172"/>
      <c r="E129" s="92">
        <v>4568427048</v>
      </c>
      <c r="F129" s="70"/>
      <c r="G129" s="92">
        <v>-3779760218</v>
      </c>
      <c r="H129" s="172"/>
      <c r="I129" s="92">
        <f t="shared" si="2"/>
        <v>788666830</v>
      </c>
      <c r="J129" s="92"/>
      <c r="K129" s="70">
        <v>14392612</v>
      </c>
      <c r="L129" s="92"/>
      <c r="M129" s="92">
        <v>32418976123</v>
      </c>
      <c r="N129" s="172"/>
      <c r="O129" s="92">
        <v>-24648853464</v>
      </c>
      <c r="P129" s="92"/>
      <c r="Q129" s="92">
        <f t="shared" si="3"/>
        <v>7770122659</v>
      </c>
    </row>
    <row r="130" spans="1:17" ht="21">
      <c r="A130" s="171" t="s">
        <v>128</v>
      </c>
      <c r="B130" s="172"/>
      <c r="C130" s="92">
        <v>683885</v>
      </c>
      <c r="D130" s="172"/>
      <c r="E130" s="92">
        <v>2108927285</v>
      </c>
      <c r="F130" s="70"/>
      <c r="G130" s="92">
        <v>-2432918862</v>
      </c>
      <c r="H130" s="172"/>
      <c r="I130" s="92">
        <f t="shared" si="2"/>
        <v>-323991577</v>
      </c>
      <c r="J130" s="92"/>
      <c r="K130" s="70">
        <v>970706</v>
      </c>
      <c r="L130" s="92"/>
      <c r="M130" s="92">
        <v>3068480414</v>
      </c>
      <c r="N130" s="172"/>
      <c r="O130" s="92">
        <v>-3519702226</v>
      </c>
      <c r="P130" s="92"/>
      <c r="Q130" s="92">
        <f t="shared" si="3"/>
        <v>-451221812</v>
      </c>
    </row>
    <row r="131" spans="1:17" ht="21">
      <c r="A131" s="171" t="s">
        <v>369</v>
      </c>
      <c r="B131" s="172"/>
      <c r="C131" s="92">
        <v>692400</v>
      </c>
      <c r="D131" s="172"/>
      <c r="E131" s="92">
        <v>4380525370</v>
      </c>
      <c r="F131" s="70"/>
      <c r="G131" s="92">
        <v>-4449674499</v>
      </c>
      <c r="H131" s="172"/>
      <c r="I131" s="92">
        <f t="shared" si="2"/>
        <v>-69149129</v>
      </c>
      <c r="J131" s="92"/>
      <c r="K131" s="70">
        <v>2157360</v>
      </c>
      <c r="L131" s="92"/>
      <c r="M131" s="92">
        <v>11768189878</v>
      </c>
      <c r="N131" s="172"/>
      <c r="O131" s="92">
        <v>-13182894838</v>
      </c>
      <c r="P131" s="92"/>
      <c r="Q131" s="92">
        <f t="shared" si="3"/>
        <v>-1414704960</v>
      </c>
    </row>
    <row r="132" spans="1:17" ht="21">
      <c r="A132" s="171" t="s">
        <v>295</v>
      </c>
      <c r="B132" s="172"/>
      <c r="C132" s="92">
        <v>1628222</v>
      </c>
      <c r="D132" s="172"/>
      <c r="E132" s="92">
        <v>2613771632</v>
      </c>
      <c r="F132" s="70"/>
      <c r="G132" s="92">
        <v>-2385325509</v>
      </c>
      <c r="H132" s="172"/>
      <c r="I132" s="92">
        <f t="shared" si="2"/>
        <v>228446123</v>
      </c>
      <c r="J132" s="92"/>
      <c r="K132" s="70">
        <v>7375676</v>
      </c>
      <c r="L132" s="92"/>
      <c r="M132" s="92">
        <v>11466243742</v>
      </c>
      <c r="N132" s="172"/>
      <c r="O132" s="92">
        <v>-10404241827</v>
      </c>
      <c r="P132" s="92"/>
      <c r="Q132" s="92">
        <f t="shared" si="3"/>
        <v>1062001915</v>
      </c>
    </row>
    <row r="133" spans="1:17" ht="21">
      <c r="A133" s="171" t="s">
        <v>222</v>
      </c>
      <c r="B133" s="172"/>
      <c r="C133" s="92">
        <v>1492445</v>
      </c>
      <c r="D133" s="172"/>
      <c r="E133" s="92">
        <v>3675429426</v>
      </c>
      <c r="F133" s="70"/>
      <c r="G133" s="92">
        <v>-3761624055</v>
      </c>
      <c r="H133" s="172"/>
      <c r="I133" s="92">
        <f t="shared" si="2"/>
        <v>-86194629</v>
      </c>
      <c r="J133" s="92"/>
      <c r="K133" s="70">
        <v>2702176</v>
      </c>
      <c r="L133" s="92"/>
      <c r="M133" s="92">
        <v>9623415748</v>
      </c>
      <c r="N133" s="172"/>
      <c r="O133" s="92">
        <v>-10593392521</v>
      </c>
      <c r="P133" s="92"/>
      <c r="Q133" s="92">
        <f t="shared" si="3"/>
        <v>-969976773</v>
      </c>
    </row>
    <row r="134" spans="1:17" ht="21">
      <c r="A134" s="171" t="s">
        <v>114</v>
      </c>
      <c r="B134" s="172"/>
      <c r="C134" s="92">
        <v>1357671</v>
      </c>
      <c r="D134" s="172"/>
      <c r="E134" s="92">
        <v>6189360608</v>
      </c>
      <c r="F134" s="70"/>
      <c r="G134" s="92">
        <v>-5673949015</v>
      </c>
      <c r="H134" s="172"/>
      <c r="I134" s="92">
        <f t="shared" si="2"/>
        <v>515411593</v>
      </c>
      <c r="J134" s="92"/>
      <c r="K134" s="70">
        <v>3954405</v>
      </c>
      <c r="L134" s="92"/>
      <c r="M134" s="92">
        <v>17105324424</v>
      </c>
      <c r="N134" s="172"/>
      <c r="O134" s="92">
        <v>-16193671409</v>
      </c>
      <c r="P134" s="92"/>
      <c r="Q134" s="92">
        <f t="shared" si="3"/>
        <v>911653015</v>
      </c>
    </row>
    <row r="135" spans="1:17" ht="21">
      <c r="A135" s="171" t="s">
        <v>182</v>
      </c>
      <c r="B135" s="172"/>
      <c r="C135" s="92">
        <v>128857</v>
      </c>
      <c r="D135" s="172"/>
      <c r="E135" s="92">
        <v>955151910</v>
      </c>
      <c r="F135" s="70"/>
      <c r="G135" s="92">
        <v>-790124021</v>
      </c>
      <c r="H135" s="172"/>
      <c r="I135" s="92">
        <f t="shared" si="2"/>
        <v>165027889</v>
      </c>
      <c r="J135" s="92"/>
      <c r="K135" s="70">
        <v>3653507</v>
      </c>
      <c r="L135" s="92"/>
      <c r="M135" s="92">
        <v>22266187717</v>
      </c>
      <c r="N135" s="172"/>
      <c r="O135" s="92">
        <v>-20963387771</v>
      </c>
      <c r="P135" s="92"/>
      <c r="Q135" s="92">
        <f t="shared" si="3"/>
        <v>1302799946</v>
      </c>
    </row>
    <row r="136" spans="1:17" ht="21">
      <c r="A136" s="171" t="s">
        <v>203</v>
      </c>
      <c r="B136" s="172"/>
      <c r="C136" s="92">
        <v>916763</v>
      </c>
      <c r="D136" s="172"/>
      <c r="E136" s="92">
        <v>6677086138</v>
      </c>
      <c r="F136" s="70"/>
      <c r="G136" s="92">
        <v>-4958341674</v>
      </c>
      <c r="H136" s="172"/>
      <c r="I136" s="92">
        <f t="shared" si="2"/>
        <v>1718744464</v>
      </c>
      <c r="J136" s="92"/>
      <c r="K136" s="70">
        <v>4250484</v>
      </c>
      <c r="L136" s="92"/>
      <c r="M136" s="92">
        <v>27173993771</v>
      </c>
      <c r="N136" s="172"/>
      <c r="O136" s="92">
        <v>-22356239818</v>
      </c>
      <c r="P136" s="92"/>
      <c r="Q136" s="92">
        <f t="shared" si="3"/>
        <v>4817753953</v>
      </c>
    </row>
    <row r="137" spans="1:17" ht="21">
      <c r="A137" s="171" t="s">
        <v>95</v>
      </c>
      <c r="B137" s="172"/>
      <c r="C137" s="92">
        <v>2290197</v>
      </c>
      <c r="D137" s="172"/>
      <c r="E137" s="92">
        <v>3820171952</v>
      </c>
      <c r="F137" s="70"/>
      <c r="G137" s="92">
        <v>-4262830328</v>
      </c>
      <c r="H137" s="172"/>
      <c r="I137" s="92">
        <f t="shared" ref="I137:I200" si="4">G137+E137</f>
        <v>-442658376</v>
      </c>
      <c r="J137" s="92"/>
      <c r="K137" s="70">
        <v>4275494</v>
      </c>
      <c r="L137" s="92"/>
      <c r="M137" s="92">
        <v>9391251921</v>
      </c>
      <c r="N137" s="172"/>
      <c r="O137" s="92">
        <v>-9972120938</v>
      </c>
      <c r="P137" s="92"/>
      <c r="Q137" s="92">
        <f t="shared" ref="Q137:Q200" si="5">M137+O137</f>
        <v>-580869017</v>
      </c>
    </row>
    <row r="138" spans="1:17" ht="21">
      <c r="A138" s="171" t="s">
        <v>233</v>
      </c>
      <c r="B138" s="172"/>
      <c r="C138" s="92">
        <v>728029</v>
      </c>
      <c r="D138" s="172"/>
      <c r="E138" s="92">
        <v>5318275786</v>
      </c>
      <c r="F138" s="70"/>
      <c r="G138" s="92">
        <v>-5304152746</v>
      </c>
      <c r="H138" s="172"/>
      <c r="I138" s="92">
        <f t="shared" si="4"/>
        <v>14123040</v>
      </c>
      <c r="J138" s="92"/>
      <c r="K138" s="70">
        <v>2088560</v>
      </c>
      <c r="L138" s="92"/>
      <c r="M138" s="92">
        <v>13773006541</v>
      </c>
      <c r="N138" s="172"/>
      <c r="O138" s="92">
        <v>-14203304052</v>
      </c>
      <c r="P138" s="92"/>
      <c r="Q138" s="92">
        <f t="shared" si="5"/>
        <v>-430297511</v>
      </c>
    </row>
    <row r="139" spans="1:17" ht="21">
      <c r="A139" s="171" t="s">
        <v>179</v>
      </c>
      <c r="B139" s="172"/>
      <c r="C139" s="92">
        <v>125904</v>
      </c>
      <c r="D139" s="172"/>
      <c r="E139" s="92">
        <v>898550185</v>
      </c>
      <c r="F139" s="70"/>
      <c r="G139" s="92">
        <v>-787719848</v>
      </c>
      <c r="H139" s="172"/>
      <c r="I139" s="92">
        <f t="shared" si="4"/>
        <v>110830337</v>
      </c>
      <c r="J139" s="92"/>
      <c r="K139" s="70">
        <v>4547546</v>
      </c>
      <c r="L139" s="92"/>
      <c r="M139" s="92">
        <v>27727898715</v>
      </c>
      <c r="N139" s="172"/>
      <c r="O139" s="92">
        <v>-25021036332</v>
      </c>
      <c r="P139" s="92"/>
      <c r="Q139" s="92">
        <f t="shared" si="5"/>
        <v>2706862383</v>
      </c>
    </row>
    <row r="140" spans="1:17" ht="21">
      <c r="A140" s="171" t="s">
        <v>120</v>
      </c>
      <c r="B140" s="172"/>
      <c r="C140" s="92">
        <v>1310163</v>
      </c>
      <c r="D140" s="172"/>
      <c r="E140" s="92">
        <v>6816546660</v>
      </c>
      <c r="F140" s="70"/>
      <c r="G140" s="92">
        <v>-6489153930</v>
      </c>
      <c r="H140" s="172"/>
      <c r="I140" s="92">
        <f t="shared" si="4"/>
        <v>327392730</v>
      </c>
      <c r="J140" s="92"/>
      <c r="K140" s="70">
        <v>3593347</v>
      </c>
      <c r="L140" s="92"/>
      <c r="M140" s="92">
        <v>16105928670</v>
      </c>
      <c r="N140" s="172"/>
      <c r="O140" s="92">
        <v>-15615211732</v>
      </c>
      <c r="P140" s="92"/>
      <c r="Q140" s="92">
        <f t="shared" si="5"/>
        <v>490716938</v>
      </c>
    </row>
    <row r="141" spans="1:17" ht="21">
      <c r="A141" s="171" t="s">
        <v>202</v>
      </c>
      <c r="B141" s="172"/>
      <c r="C141" s="92">
        <v>1300677</v>
      </c>
      <c r="D141" s="172"/>
      <c r="E141" s="92">
        <v>6623060610</v>
      </c>
      <c r="F141" s="70"/>
      <c r="G141" s="92">
        <v>-5458745067</v>
      </c>
      <c r="H141" s="172"/>
      <c r="I141" s="92">
        <f t="shared" si="4"/>
        <v>1164315543</v>
      </c>
      <c r="J141" s="92"/>
      <c r="K141" s="70">
        <v>9991881</v>
      </c>
      <c r="L141" s="92"/>
      <c r="M141" s="92">
        <v>38305662806</v>
      </c>
      <c r="N141" s="172"/>
      <c r="O141" s="92">
        <v>-29283743655</v>
      </c>
      <c r="P141" s="92"/>
      <c r="Q141" s="92">
        <f t="shared" si="5"/>
        <v>9021919151</v>
      </c>
    </row>
    <row r="142" spans="1:17" ht="21">
      <c r="A142" s="171" t="s">
        <v>85</v>
      </c>
      <c r="B142" s="172"/>
      <c r="C142" s="92">
        <v>175189</v>
      </c>
      <c r="D142" s="172"/>
      <c r="E142" s="92">
        <v>3514047190</v>
      </c>
      <c r="F142" s="70"/>
      <c r="G142" s="92">
        <v>-2871402706</v>
      </c>
      <c r="H142" s="172"/>
      <c r="I142" s="92">
        <f t="shared" si="4"/>
        <v>642644484</v>
      </c>
      <c r="J142" s="92"/>
      <c r="K142" s="70">
        <v>1011449</v>
      </c>
      <c r="L142" s="92"/>
      <c r="M142" s="92">
        <v>16457311314</v>
      </c>
      <c r="N142" s="172"/>
      <c r="O142" s="92">
        <v>-14703531055</v>
      </c>
      <c r="P142" s="92"/>
      <c r="Q142" s="92">
        <f t="shared" si="5"/>
        <v>1753780259</v>
      </c>
    </row>
    <row r="143" spans="1:17" ht="21">
      <c r="A143" s="171" t="s">
        <v>253</v>
      </c>
      <c r="B143" s="172"/>
      <c r="C143" s="92">
        <v>1146010</v>
      </c>
      <c r="D143" s="172"/>
      <c r="E143" s="92">
        <v>4501246963</v>
      </c>
      <c r="F143" s="70"/>
      <c r="G143" s="92">
        <v>-3882523267</v>
      </c>
      <c r="H143" s="172"/>
      <c r="I143" s="92">
        <f t="shared" si="4"/>
        <v>618723696</v>
      </c>
      <c r="J143" s="92"/>
      <c r="K143" s="70">
        <v>2895154</v>
      </c>
      <c r="L143" s="92"/>
      <c r="M143" s="92">
        <v>9529475406</v>
      </c>
      <c r="N143" s="172"/>
      <c r="O143" s="92">
        <v>-8843138770</v>
      </c>
      <c r="P143" s="92"/>
      <c r="Q143" s="92">
        <f t="shared" si="5"/>
        <v>686336636</v>
      </c>
    </row>
    <row r="144" spans="1:17" ht="21">
      <c r="A144" s="171" t="s">
        <v>167</v>
      </c>
      <c r="B144" s="172"/>
      <c r="C144" s="92">
        <v>1561173</v>
      </c>
      <c r="D144" s="172"/>
      <c r="E144" s="92">
        <v>7053807176</v>
      </c>
      <c r="F144" s="70"/>
      <c r="G144" s="92">
        <v>-6251739978</v>
      </c>
      <c r="H144" s="172"/>
      <c r="I144" s="92">
        <f t="shared" si="4"/>
        <v>802067198</v>
      </c>
      <c r="J144" s="92"/>
      <c r="K144" s="70">
        <v>4028805</v>
      </c>
      <c r="L144" s="92"/>
      <c r="M144" s="92">
        <v>17054934658</v>
      </c>
      <c r="N144" s="172"/>
      <c r="O144" s="92">
        <v>-15606056806</v>
      </c>
      <c r="P144" s="92"/>
      <c r="Q144" s="92">
        <f t="shared" si="5"/>
        <v>1448877852</v>
      </c>
    </row>
    <row r="145" spans="1:17" ht="21">
      <c r="A145" s="171" t="s">
        <v>347</v>
      </c>
      <c r="B145" s="172"/>
      <c r="C145" s="92">
        <v>200454</v>
      </c>
      <c r="D145" s="172"/>
      <c r="E145" s="92">
        <v>5123983431</v>
      </c>
      <c r="F145" s="70"/>
      <c r="G145" s="92">
        <v>-4508290954</v>
      </c>
      <c r="H145" s="172"/>
      <c r="I145" s="92">
        <f t="shared" si="4"/>
        <v>615692477</v>
      </c>
      <c r="J145" s="92"/>
      <c r="K145" s="70">
        <v>1512293</v>
      </c>
      <c r="L145" s="92"/>
      <c r="M145" s="92">
        <v>32222345398</v>
      </c>
      <c r="N145" s="172"/>
      <c r="O145" s="92">
        <v>-30354126056</v>
      </c>
      <c r="P145" s="92"/>
      <c r="Q145" s="92">
        <f t="shared" si="5"/>
        <v>1868219342</v>
      </c>
    </row>
    <row r="146" spans="1:17" ht="21">
      <c r="A146" s="171" t="s">
        <v>315</v>
      </c>
      <c r="B146" s="172"/>
      <c r="C146" s="92">
        <v>5852041</v>
      </c>
      <c r="D146" s="172"/>
      <c r="E146" s="92">
        <v>6406706063</v>
      </c>
      <c r="F146" s="70"/>
      <c r="G146" s="92">
        <v>-7021983518</v>
      </c>
      <c r="H146" s="172"/>
      <c r="I146" s="92">
        <f t="shared" si="4"/>
        <v>-615277455</v>
      </c>
      <c r="J146" s="92"/>
      <c r="K146" s="70">
        <v>9211483</v>
      </c>
      <c r="L146" s="92"/>
      <c r="M146" s="92">
        <v>9836874099</v>
      </c>
      <c r="N146" s="172"/>
      <c r="O146" s="92">
        <v>-10716400206</v>
      </c>
      <c r="P146" s="92"/>
      <c r="Q146" s="92">
        <f t="shared" si="5"/>
        <v>-879526107</v>
      </c>
    </row>
    <row r="147" spans="1:17" ht="21">
      <c r="A147" s="171" t="s">
        <v>269</v>
      </c>
      <c r="B147" s="172"/>
      <c r="C147" s="92">
        <v>165897</v>
      </c>
      <c r="D147" s="172"/>
      <c r="E147" s="92">
        <v>16070752496</v>
      </c>
      <c r="F147" s="70"/>
      <c r="G147" s="92">
        <v>-7649341714</v>
      </c>
      <c r="H147" s="172"/>
      <c r="I147" s="92">
        <f t="shared" si="4"/>
        <v>8421410782</v>
      </c>
      <c r="J147" s="92"/>
      <c r="K147" s="70">
        <v>393250</v>
      </c>
      <c r="L147" s="92"/>
      <c r="M147" s="92">
        <v>30013784202</v>
      </c>
      <c r="N147" s="172"/>
      <c r="O147" s="92">
        <v>-17234593085</v>
      </c>
      <c r="P147" s="92"/>
      <c r="Q147" s="92">
        <f t="shared" si="5"/>
        <v>12779191117</v>
      </c>
    </row>
    <row r="148" spans="1:17" ht="21">
      <c r="A148" s="171" t="s">
        <v>129</v>
      </c>
      <c r="B148" s="172"/>
      <c r="C148" s="92">
        <v>1265919</v>
      </c>
      <c r="D148" s="172"/>
      <c r="E148" s="92">
        <v>8831266648</v>
      </c>
      <c r="F148" s="70"/>
      <c r="G148" s="92">
        <v>-5917694950</v>
      </c>
      <c r="H148" s="172"/>
      <c r="I148" s="92">
        <f t="shared" si="4"/>
        <v>2913571698</v>
      </c>
      <c r="J148" s="92"/>
      <c r="K148" s="70">
        <v>2505169</v>
      </c>
      <c r="L148" s="92"/>
      <c r="M148" s="92">
        <v>17034593713</v>
      </c>
      <c r="N148" s="172"/>
      <c r="O148" s="92">
        <v>-12969640837</v>
      </c>
      <c r="P148" s="92"/>
      <c r="Q148" s="92">
        <f t="shared" si="5"/>
        <v>4064952876</v>
      </c>
    </row>
    <row r="149" spans="1:17" ht="21">
      <c r="A149" s="171" t="s">
        <v>325</v>
      </c>
      <c r="B149" s="172"/>
      <c r="C149" s="92">
        <v>779149</v>
      </c>
      <c r="D149" s="172"/>
      <c r="E149" s="92">
        <v>3367135248</v>
      </c>
      <c r="F149" s="70"/>
      <c r="G149" s="92">
        <v>-2447219504</v>
      </c>
      <c r="H149" s="172"/>
      <c r="I149" s="92">
        <f t="shared" si="4"/>
        <v>919915744</v>
      </c>
      <c r="J149" s="92"/>
      <c r="K149" s="70">
        <v>5097231</v>
      </c>
      <c r="L149" s="92"/>
      <c r="M149" s="92">
        <v>16941067541</v>
      </c>
      <c r="N149" s="172"/>
      <c r="O149" s="92">
        <v>-14837567539</v>
      </c>
      <c r="P149" s="92"/>
      <c r="Q149" s="92">
        <f t="shared" si="5"/>
        <v>2103500002</v>
      </c>
    </row>
    <row r="150" spans="1:17" ht="21">
      <c r="A150" s="171" t="s">
        <v>353</v>
      </c>
      <c r="B150" s="172"/>
      <c r="C150" s="92">
        <v>919426</v>
      </c>
      <c r="D150" s="172"/>
      <c r="E150" s="92">
        <v>40695413702</v>
      </c>
      <c r="F150" s="70"/>
      <c r="G150" s="92">
        <v>-30317921701</v>
      </c>
      <c r="H150" s="172"/>
      <c r="I150" s="92">
        <f t="shared" si="4"/>
        <v>10377492001</v>
      </c>
      <c r="J150" s="92"/>
      <c r="K150" s="70">
        <v>2154592</v>
      </c>
      <c r="L150" s="92"/>
      <c r="M150" s="92">
        <v>92018993542</v>
      </c>
      <c r="N150" s="172"/>
      <c r="O150" s="92">
        <v>-70921748921</v>
      </c>
      <c r="P150" s="92"/>
      <c r="Q150" s="92">
        <f t="shared" si="5"/>
        <v>21097244621</v>
      </c>
    </row>
    <row r="151" spans="1:17" ht="21">
      <c r="A151" s="171" t="s">
        <v>302</v>
      </c>
      <c r="B151" s="172"/>
      <c r="C151" s="92">
        <v>531026</v>
      </c>
      <c r="D151" s="172"/>
      <c r="E151" s="92">
        <v>4947515487</v>
      </c>
      <c r="F151" s="70"/>
      <c r="G151" s="92">
        <v>-4448770037</v>
      </c>
      <c r="H151" s="172"/>
      <c r="I151" s="92">
        <f t="shared" si="4"/>
        <v>498745450</v>
      </c>
      <c r="J151" s="92"/>
      <c r="K151" s="70">
        <v>2650677</v>
      </c>
      <c r="L151" s="92"/>
      <c r="M151" s="92">
        <v>19343006751</v>
      </c>
      <c r="N151" s="172"/>
      <c r="O151" s="92">
        <v>-19523430374</v>
      </c>
      <c r="P151" s="92"/>
      <c r="Q151" s="92">
        <f t="shared" si="5"/>
        <v>-180423623</v>
      </c>
    </row>
    <row r="152" spans="1:17" ht="21">
      <c r="A152" s="171" t="s">
        <v>102</v>
      </c>
      <c r="B152" s="172"/>
      <c r="C152" s="92">
        <v>1798850</v>
      </c>
      <c r="D152" s="172"/>
      <c r="E152" s="92">
        <v>13375005789</v>
      </c>
      <c r="F152" s="70"/>
      <c r="G152" s="92">
        <v>-13126806693</v>
      </c>
      <c r="H152" s="172"/>
      <c r="I152" s="92">
        <f t="shared" si="4"/>
        <v>248199096</v>
      </c>
      <c r="J152" s="92"/>
      <c r="K152" s="70">
        <v>13318992</v>
      </c>
      <c r="L152" s="92"/>
      <c r="M152" s="92">
        <v>115986941761</v>
      </c>
      <c r="N152" s="172"/>
      <c r="O152" s="92">
        <v>-97074183717</v>
      </c>
      <c r="P152" s="92"/>
      <c r="Q152" s="92">
        <f t="shared" si="5"/>
        <v>18912758044</v>
      </c>
    </row>
    <row r="153" spans="1:17" ht="21">
      <c r="A153" s="171" t="s">
        <v>256</v>
      </c>
      <c r="B153" s="172"/>
      <c r="C153" s="92">
        <v>1309542</v>
      </c>
      <c r="D153" s="172"/>
      <c r="E153" s="92">
        <v>7409595549</v>
      </c>
      <c r="F153" s="70"/>
      <c r="G153" s="92">
        <v>-6667513158</v>
      </c>
      <c r="H153" s="172"/>
      <c r="I153" s="92">
        <f t="shared" si="4"/>
        <v>742082391</v>
      </c>
      <c r="J153" s="92"/>
      <c r="K153" s="70">
        <v>2690209</v>
      </c>
      <c r="L153" s="92"/>
      <c r="M153" s="92">
        <v>13043648030</v>
      </c>
      <c r="N153" s="172"/>
      <c r="O153" s="92">
        <v>-11896555398</v>
      </c>
      <c r="P153" s="92"/>
      <c r="Q153" s="92">
        <f t="shared" si="5"/>
        <v>1147092632</v>
      </c>
    </row>
    <row r="154" spans="1:17" ht="21">
      <c r="A154" s="171" t="s">
        <v>152</v>
      </c>
      <c r="B154" s="172"/>
      <c r="C154" s="92">
        <v>190348</v>
      </c>
      <c r="D154" s="172"/>
      <c r="E154" s="92">
        <v>8876045868</v>
      </c>
      <c r="F154" s="70"/>
      <c r="G154" s="92">
        <v>-4646457707</v>
      </c>
      <c r="H154" s="172"/>
      <c r="I154" s="92">
        <f t="shared" si="4"/>
        <v>4229588161</v>
      </c>
      <c r="J154" s="92"/>
      <c r="K154" s="70">
        <v>1060097</v>
      </c>
      <c r="L154" s="92"/>
      <c r="M154" s="92">
        <v>38219985670</v>
      </c>
      <c r="N154" s="172"/>
      <c r="O154" s="92">
        <v>-24932135861</v>
      </c>
      <c r="P154" s="92"/>
      <c r="Q154" s="92">
        <f t="shared" si="5"/>
        <v>13287849809</v>
      </c>
    </row>
    <row r="155" spans="1:17" ht="21">
      <c r="A155" s="171" t="s">
        <v>250</v>
      </c>
      <c r="B155" s="172"/>
      <c r="C155" s="92">
        <v>2797694</v>
      </c>
      <c r="D155" s="172"/>
      <c r="E155" s="92">
        <v>6253419607</v>
      </c>
      <c r="F155" s="70"/>
      <c r="G155" s="92">
        <v>-5318881317</v>
      </c>
      <c r="H155" s="172"/>
      <c r="I155" s="92">
        <f t="shared" si="4"/>
        <v>934538290</v>
      </c>
      <c r="J155" s="92"/>
      <c r="K155" s="70">
        <v>14077778</v>
      </c>
      <c r="L155" s="92"/>
      <c r="M155" s="92">
        <v>27853759173</v>
      </c>
      <c r="N155" s="172"/>
      <c r="O155" s="92">
        <v>-25289553498</v>
      </c>
      <c r="P155" s="92"/>
      <c r="Q155" s="92">
        <f t="shared" si="5"/>
        <v>2564205675</v>
      </c>
    </row>
    <row r="156" spans="1:17" ht="21">
      <c r="A156" s="171" t="s">
        <v>108</v>
      </c>
      <c r="B156" s="172"/>
      <c r="C156" s="92">
        <v>398278</v>
      </c>
      <c r="D156" s="172"/>
      <c r="E156" s="92">
        <v>8626926214</v>
      </c>
      <c r="F156" s="70"/>
      <c r="G156" s="92">
        <v>-6720662891</v>
      </c>
      <c r="H156" s="172"/>
      <c r="I156" s="92">
        <f t="shared" si="4"/>
        <v>1906263323</v>
      </c>
      <c r="J156" s="92"/>
      <c r="K156" s="70">
        <v>1276834</v>
      </c>
      <c r="L156" s="92"/>
      <c r="M156" s="92">
        <v>26765136541</v>
      </c>
      <c r="N156" s="172"/>
      <c r="O156" s="92">
        <v>-20918956359</v>
      </c>
      <c r="P156" s="92"/>
      <c r="Q156" s="92">
        <f t="shared" si="5"/>
        <v>5846180182</v>
      </c>
    </row>
    <row r="157" spans="1:17" ht="21">
      <c r="A157" s="171" t="s">
        <v>185</v>
      </c>
      <c r="B157" s="172"/>
      <c r="C157" s="92">
        <v>334061</v>
      </c>
      <c r="D157" s="172"/>
      <c r="E157" s="92">
        <v>3210693744</v>
      </c>
      <c r="F157" s="70"/>
      <c r="G157" s="92">
        <v>-2518445074</v>
      </c>
      <c r="H157" s="172"/>
      <c r="I157" s="92">
        <f t="shared" si="4"/>
        <v>692248670</v>
      </c>
      <c r="J157" s="92"/>
      <c r="K157" s="70">
        <v>2258731</v>
      </c>
      <c r="L157" s="92"/>
      <c r="M157" s="92">
        <v>17293438887</v>
      </c>
      <c r="N157" s="172"/>
      <c r="O157" s="92">
        <v>-14656371989</v>
      </c>
      <c r="P157" s="92"/>
      <c r="Q157" s="92">
        <f t="shared" si="5"/>
        <v>2637066898</v>
      </c>
    </row>
    <row r="158" spans="1:17" ht="21">
      <c r="A158" s="171" t="s">
        <v>220</v>
      </c>
      <c r="B158" s="172"/>
      <c r="C158" s="92">
        <v>1368387</v>
      </c>
      <c r="D158" s="172"/>
      <c r="E158" s="92">
        <v>4703413184</v>
      </c>
      <c r="F158" s="70"/>
      <c r="G158" s="92">
        <v>-5623548093</v>
      </c>
      <c r="H158" s="172"/>
      <c r="I158" s="92">
        <f>G158+E158</f>
        <v>-920134909</v>
      </c>
      <c r="J158" s="92"/>
      <c r="K158" s="70">
        <v>7035267</v>
      </c>
      <c r="L158" s="92"/>
      <c r="M158" s="92">
        <v>27835146606</v>
      </c>
      <c r="N158" s="172"/>
      <c r="O158" s="92">
        <v>-28892616104</v>
      </c>
      <c r="P158" s="92"/>
      <c r="Q158" s="92">
        <f t="shared" si="5"/>
        <v>-1057469498</v>
      </c>
    </row>
    <row r="159" spans="1:17" ht="21">
      <c r="A159" s="171" t="s">
        <v>94</v>
      </c>
      <c r="B159" s="172"/>
      <c r="C159" s="92">
        <v>87905</v>
      </c>
      <c r="D159" s="172"/>
      <c r="E159" s="92">
        <v>6052391510</v>
      </c>
      <c r="F159" s="70"/>
      <c r="G159" s="92">
        <v>-5128490560</v>
      </c>
      <c r="H159" s="172"/>
      <c r="I159" s="92">
        <f t="shared" si="4"/>
        <v>923900950</v>
      </c>
      <c r="J159" s="92"/>
      <c r="K159" s="70">
        <v>331389</v>
      </c>
      <c r="L159" s="92"/>
      <c r="M159" s="92">
        <v>16114292651</v>
      </c>
      <c r="N159" s="172"/>
      <c r="O159" s="92">
        <v>-16637267660</v>
      </c>
      <c r="P159" s="92"/>
      <c r="Q159" s="92">
        <f t="shared" si="5"/>
        <v>-522975009</v>
      </c>
    </row>
    <row r="160" spans="1:17" ht="21">
      <c r="A160" s="171" t="s">
        <v>300</v>
      </c>
      <c r="B160" s="172"/>
      <c r="C160" s="92">
        <v>465234</v>
      </c>
      <c r="D160" s="172"/>
      <c r="E160" s="92">
        <v>28907056348</v>
      </c>
      <c r="F160" s="70"/>
      <c r="G160" s="92">
        <v>-13935434763</v>
      </c>
      <c r="H160" s="172"/>
      <c r="I160" s="92">
        <f t="shared" si="4"/>
        <v>14971621585</v>
      </c>
      <c r="J160" s="92"/>
      <c r="K160" s="70">
        <v>822389</v>
      </c>
      <c r="L160" s="92"/>
      <c r="M160" s="92">
        <v>40785965749</v>
      </c>
      <c r="N160" s="172"/>
      <c r="O160" s="92">
        <v>-24019508306</v>
      </c>
      <c r="P160" s="92"/>
      <c r="Q160" s="92">
        <f t="shared" si="5"/>
        <v>16766457443</v>
      </c>
    </row>
    <row r="161" spans="1:17" ht="21">
      <c r="A161" s="171" t="s">
        <v>265</v>
      </c>
      <c r="B161" s="172"/>
      <c r="C161" s="92">
        <v>1572284</v>
      </c>
      <c r="D161" s="172"/>
      <c r="E161" s="92">
        <v>4430852307</v>
      </c>
      <c r="F161" s="70"/>
      <c r="G161" s="92">
        <v>-3558754010</v>
      </c>
      <c r="H161" s="172"/>
      <c r="I161" s="92">
        <f>G161+E161</f>
        <v>872098297</v>
      </c>
      <c r="J161" s="92"/>
      <c r="K161" s="70">
        <v>5737762</v>
      </c>
      <c r="L161" s="92"/>
      <c r="M161" s="92">
        <v>12032201602</v>
      </c>
      <c r="N161" s="172"/>
      <c r="O161" s="92">
        <v>-11355679692</v>
      </c>
      <c r="P161" s="92"/>
      <c r="Q161" s="92">
        <f t="shared" si="5"/>
        <v>676521910</v>
      </c>
    </row>
    <row r="162" spans="1:17" ht="21">
      <c r="A162" s="171" t="s">
        <v>289</v>
      </c>
      <c r="B162" s="172"/>
      <c r="C162" s="92">
        <v>170502</v>
      </c>
      <c r="D162" s="172"/>
      <c r="E162" s="92">
        <v>6405900568</v>
      </c>
      <c r="F162" s="70"/>
      <c r="G162" s="92">
        <v>-3411826684</v>
      </c>
      <c r="H162" s="172"/>
      <c r="I162" s="92">
        <f t="shared" si="4"/>
        <v>2994073884</v>
      </c>
      <c r="J162" s="92"/>
      <c r="K162" s="70">
        <v>624063</v>
      </c>
      <c r="L162" s="92"/>
      <c r="M162" s="92">
        <v>15782119195</v>
      </c>
      <c r="N162" s="172"/>
      <c r="O162" s="92">
        <v>-11784339818</v>
      </c>
      <c r="P162" s="92"/>
      <c r="Q162" s="92">
        <f t="shared" si="5"/>
        <v>3997779377</v>
      </c>
    </row>
    <row r="163" spans="1:17" ht="21">
      <c r="A163" s="171" t="s">
        <v>158</v>
      </c>
      <c r="B163" s="172"/>
      <c r="C163" s="92">
        <v>1024438</v>
      </c>
      <c r="D163" s="172"/>
      <c r="E163" s="92">
        <v>26567882772</v>
      </c>
      <c r="F163" s="70"/>
      <c r="G163" s="92">
        <v>-22455486381</v>
      </c>
      <c r="H163" s="172"/>
      <c r="I163" s="92">
        <f t="shared" si="4"/>
        <v>4112396391</v>
      </c>
      <c r="J163" s="92"/>
      <c r="K163" s="70">
        <v>1196576</v>
      </c>
      <c r="L163" s="92"/>
      <c r="M163" s="92">
        <v>30477783782</v>
      </c>
      <c r="N163" s="172"/>
      <c r="O163" s="92">
        <v>-26322259991</v>
      </c>
      <c r="P163" s="92"/>
      <c r="Q163" s="92">
        <f t="shared" si="5"/>
        <v>4155523791</v>
      </c>
    </row>
    <row r="164" spans="1:17" ht="21">
      <c r="A164" s="171" t="s">
        <v>103</v>
      </c>
      <c r="B164" s="172"/>
      <c r="C164" s="92">
        <v>146642</v>
      </c>
      <c r="D164" s="172"/>
      <c r="E164" s="92">
        <v>11622551871</v>
      </c>
      <c r="F164" s="70"/>
      <c r="G164" s="92">
        <v>-9881950357</v>
      </c>
      <c r="H164" s="172"/>
      <c r="I164" s="92">
        <f t="shared" si="4"/>
        <v>1740601514</v>
      </c>
      <c r="J164" s="92"/>
      <c r="K164" s="70">
        <v>637853</v>
      </c>
      <c r="L164" s="92"/>
      <c r="M164" s="92">
        <v>41939947450</v>
      </c>
      <c r="N164" s="172"/>
      <c r="O164" s="92">
        <v>-34578952208</v>
      </c>
      <c r="P164" s="92"/>
      <c r="Q164" s="92">
        <f t="shared" si="5"/>
        <v>7360995242</v>
      </c>
    </row>
    <row r="165" spans="1:17" ht="21">
      <c r="A165" s="171" t="s">
        <v>159</v>
      </c>
      <c r="B165" s="172"/>
      <c r="C165" s="92">
        <v>3339895</v>
      </c>
      <c r="D165" s="172"/>
      <c r="E165" s="92">
        <v>29952456692</v>
      </c>
      <c r="F165" s="70"/>
      <c r="G165" s="92">
        <v>-16014096729</v>
      </c>
      <c r="H165" s="172"/>
      <c r="I165" s="92">
        <f t="shared" si="4"/>
        <v>13938359963</v>
      </c>
      <c r="J165" s="92"/>
      <c r="K165" s="70">
        <v>18982697</v>
      </c>
      <c r="L165" s="92"/>
      <c r="M165" s="92">
        <v>126008623248</v>
      </c>
      <c r="N165" s="172"/>
      <c r="O165" s="92">
        <v>-89588012212</v>
      </c>
      <c r="P165" s="92"/>
      <c r="Q165" s="92">
        <f t="shared" si="5"/>
        <v>36420611036</v>
      </c>
    </row>
    <row r="166" spans="1:17" ht="21">
      <c r="A166" s="171" t="s">
        <v>301</v>
      </c>
      <c r="B166" s="172"/>
      <c r="C166" s="92">
        <v>1570647</v>
      </c>
      <c r="D166" s="172"/>
      <c r="E166" s="92">
        <v>16017286941</v>
      </c>
      <c r="F166" s="70"/>
      <c r="G166" s="92">
        <v>-12592557292</v>
      </c>
      <c r="H166" s="172"/>
      <c r="I166" s="92">
        <f t="shared" si="4"/>
        <v>3424729649</v>
      </c>
      <c r="J166" s="92"/>
      <c r="K166" s="70">
        <v>2707946</v>
      </c>
      <c r="L166" s="92"/>
      <c r="M166" s="92">
        <v>24824712510</v>
      </c>
      <c r="N166" s="172"/>
      <c r="O166" s="92">
        <v>-21594721115</v>
      </c>
      <c r="P166" s="92"/>
      <c r="Q166" s="92">
        <f t="shared" si="5"/>
        <v>3229991395</v>
      </c>
    </row>
    <row r="167" spans="1:17" ht="21">
      <c r="A167" s="171" t="s">
        <v>105</v>
      </c>
      <c r="B167" s="172"/>
      <c r="C167" s="92">
        <v>109412</v>
      </c>
      <c r="D167" s="172"/>
      <c r="E167" s="92">
        <v>3087672487</v>
      </c>
      <c r="F167" s="70"/>
      <c r="G167" s="92">
        <v>-2357194153</v>
      </c>
      <c r="H167" s="172"/>
      <c r="I167" s="92">
        <f t="shared" si="4"/>
        <v>730478334</v>
      </c>
      <c r="J167" s="92"/>
      <c r="K167" s="70">
        <v>439535</v>
      </c>
      <c r="L167" s="92"/>
      <c r="M167" s="92">
        <v>10397880832</v>
      </c>
      <c r="N167" s="172"/>
      <c r="O167" s="92">
        <v>-8989282854</v>
      </c>
      <c r="P167" s="92"/>
      <c r="Q167" s="92">
        <f t="shared" si="5"/>
        <v>1408597978</v>
      </c>
    </row>
    <row r="168" spans="1:17" ht="21">
      <c r="A168" s="171" t="s">
        <v>88</v>
      </c>
      <c r="B168" s="172"/>
      <c r="C168" s="92">
        <v>1253196</v>
      </c>
      <c r="D168" s="172"/>
      <c r="E168" s="92">
        <v>6193088839</v>
      </c>
      <c r="F168" s="70"/>
      <c r="G168" s="92">
        <v>-6319833765</v>
      </c>
      <c r="H168" s="172"/>
      <c r="I168" s="92">
        <f t="shared" si="4"/>
        <v>-126744926</v>
      </c>
      <c r="J168" s="92"/>
      <c r="K168" s="70">
        <v>1988991</v>
      </c>
      <c r="L168" s="92"/>
      <c r="M168" s="92">
        <v>9255347737</v>
      </c>
      <c r="N168" s="172"/>
      <c r="O168" s="92">
        <v>-9633929458</v>
      </c>
      <c r="P168" s="92"/>
      <c r="Q168" s="92">
        <f t="shared" si="5"/>
        <v>-378581721</v>
      </c>
    </row>
    <row r="169" spans="1:17" ht="21">
      <c r="A169" s="171" t="s">
        <v>232</v>
      </c>
      <c r="B169" s="172"/>
      <c r="C169" s="92">
        <v>3774546</v>
      </c>
      <c r="D169" s="172"/>
      <c r="E169" s="92">
        <v>25803435235</v>
      </c>
      <c r="F169" s="70"/>
      <c r="G169" s="92">
        <v>-17153961813</v>
      </c>
      <c r="H169" s="172"/>
      <c r="I169" s="92">
        <f t="shared" si="4"/>
        <v>8649473422</v>
      </c>
      <c r="J169" s="92"/>
      <c r="K169" s="70">
        <v>12680933</v>
      </c>
      <c r="L169" s="92"/>
      <c r="M169" s="92">
        <v>75708164171</v>
      </c>
      <c r="N169" s="172"/>
      <c r="O169" s="92">
        <v>-57380769148</v>
      </c>
      <c r="P169" s="92"/>
      <c r="Q169" s="92">
        <f t="shared" si="5"/>
        <v>18327395023</v>
      </c>
    </row>
    <row r="170" spans="1:17" ht="21">
      <c r="A170" s="171" t="s">
        <v>264</v>
      </c>
      <c r="B170" s="172"/>
      <c r="C170" s="92">
        <v>1712445</v>
      </c>
      <c r="D170" s="172"/>
      <c r="E170" s="92">
        <v>4552329454</v>
      </c>
      <c r="F170" s="70"/>
      <c r="G170" s="92">
        <v>-3715695349</v>
      </c>
      <c r="H170" s="172"/>
      <c r="I170" s="92">
        <f t="shared" si="4"/>
        <v>836634105</v>
      </c>
      <c r="J170" s="92"/>
      <c r="K170" s="70">
        <v>3391559</v>
      </c>
      <c r="L170" s="92"/>
      <c r="M170" s="92">
        <v>8301382797</v>
      </c>
      <c r="N170" s="172"/>
      <c r="O170" s="92">
        <v>-7171403873</v>
      </c>
      <c r="P170" s="92"/>
      <c r="Q170" s="92">
        <f t="shared" si="5"/>
        <v>1129978924</v>
      </c>
    </row>
    <row r="171" spans="1:17" ht="21">
      <c r="A171" s="171" t="s">
        <v>291</v>
      </c>
      <c r="B171" s="172"/>
      <c r="C171" s="92">
        <v>2081895</v>
      </c>
      <c r="D171" s="172"/>
      <c r="E171" s="92">
        <v>2425454548</v>
      </c>
      <c r="F171" s="70"/>
      <c r="G171" s="92">
        <v>-2390323068</v>
      </c>
      <c r="H171" s="172"/>
      <c r="I171" s="92">
        <f t="shared" si="4"/>
        <v>35131480</v>
      </c>
      <c r="J171" s="92"/>
      <c r="K171" s="70">
        <v>3313337</v>
      </c>
      <c r="L171" s="92"/>
      <c r="M171" s="92">
        <v>3686879553</v>
      </c>
      <c r="N171" s="172"/>
      <c r="O171" s="92">
        <v>-3939160089</v>
      </c>
      <c r="P171" s="92"/>
      <c r="Q171" s="92">
        <f t="shared" si="5"/>
        <v>-252280536</v>
      </c>
    </row>
    <row r="172" spans="1:17" ht="21">
      <c r="A172" s="171" t="s">
        <v>260</v>
      </c>
      <c r="B172" s="172"/>
      <c r="C172" s="92">
        <v>919797</v>
      </c>
      <c r="D172" s="172"/>
      <c r="E172" s="92">
        <v>4205819086</v>
      </c>
      <c r="F172" s="70"/>
      <c r="G172" s="92">
        <v>-4550429215</v>
      </c>
      <c r="H172" s="172"/>
      <c r="I172" s="92">
        <f t="shared" si="4"/>
        <v>-344610129</v>
      </c>
      <c r="J172" s="92"/>
      <c r="K172" s="70">
        <v>1883377</v>
      </c>
      <c r="L172" s="92"/>
      <c r="M172" s="92">
        <v>8053565104</v>
      </c>
      <c r="N172" s="172"/>
      <c r="O172" s="92">
        <v>-9778942915</v>
      </c>
      <c r="P172" s="92"/>
      <c r="Q172" s="92">
        <f t="shared" si="5"/>
        <v>-1725377811</v>
      </c>
    </row>
    <row r="173" spans="1:17" ht="21">
      <c r="A173" s="171" t="s">
        <v>110</v>
      </c>
      <c r="B173" s="172"/>
      <c r="C173" s="92">
        <v>2984168</v>
      </c>
      <c r="D173" s="172"/>
      <c r="E173" s="92">
        <v>4408392576</v>
      </c>
      <c r="F173" s="70"/>
      <c r="G173" s="92">
        <v>-4535761997</v>
      </c>
      <c r="H173" s="172"/>
      <c r="I173" s="92">
        <f t="shared" si="4"/>
        <v>-127369421</v>
      </c>
      <c r="J173" s="92"/>
      <c r="K173" s="70">
        <v>8789153</v>
      </c>
      <c r="L173" s="92"/>
      <c r="M173" s="92">
        <v>12256137246</v>
      </c>
      <c r="N173" s="172"/>
      <c r="O173" s="92">
        <v>-11829604906</v>
      </c>
      <c r="P173" s="92"/>
      <c r="Q173" s="92">
        <f t="shared" si="5"/>
        <v>426532340</v>
      </c>
    </row>
    <row r="174" spans="1:17" ht="21">
      <c r="A174" s="171" t="s">
        <v>272</v>
      </c>
      <c r="B174" s="172"/>
      <c r="C174" s="92">
        <v>0</v>
      </c>
      <c r="D174" s="172"/>
      <c r="E174" s="92">
        <v>0</v>
      </c>
      <c r="F174" s="70"/>
      <c r="G174" s="92">
        <v>0</v>
      </c>
      <c r="H174" s="172"/>
      <c r="I174" s="92">
        <f t="shared" si="4"/>
        <v>0</v>
      </c>
      <c r="J174" s="92"/>
      <c r="K174" s="70">
        <v>20972864</v>
      </c>
      <c r="L174" s="92"/>
      <c r="M174" s="92">
        <v>48933271703</v>
      </c>
      <c r="N174" s="172"/>
      <c r="O174" s="92">
        <v>-40210150558</v>
      </c>
      <c r="P174" s="92"/>
      <c r="Q174" s="92">
        <f t="shared" si="5"/>
        <v>8723121145</v>
      </c>
    </row>
    <row r="175" spans="1:17" ht="21">
      <c r="A175" s="171" t="s">
        <v>183</v>
      </c>
      <c r="B175" s="172"/>
      <c r="C175" s="92">
        <v>759638</v>
      </c>
      <c r="D175" s="172"/>
      <c r="E175" s="92">
        <v>4501954948</v>
      </c>
      <c r="F175" s="70"/>
      <c r="G175" s="92">
        <v>-3739125081</v>
      </c>
      <c r="H175" s="172"/>
      <c r="I175" s="92">
        <f t="shared" si="4"/>
        <v>762829867</v>
      </c>
      <c r="J175" s="92"/>
      <c r="K175" s="70">
        <v>8264789</v>
      </c>
      <c r="L175" s="92"/>
      <c r="M175" s="92">
        <v>63514613480</v>
      </c>
      <c r="N175" s="172"/>
      <c r="O175" s="92">
        <v>-58442746139</v>
      </c>
      <c r="P175" s="92"/>
      <c r="Q175" s="92">
        <f t="shared" si="5"/>
        <v>5071867341</v>
      </c>
    </row>
    <row r="176" spans="1:17" ht="21">
      <c r="A176" s="171" t="s">
        <v>121</v>
      </c>
      <c r="B176" s="172"/>
      <c r="C176" s="92">
        <v>0</v>
      </c>
      <c r="D176" s="172"/>
      <c r="E176" s="92">
        <v>0</v>
      </c>
      <c r="F176" s="70"/>
      <c r="G176" s="92">
        <v>0</v>
      </c>
      <c r="H176" s="172"/>
      <c r="I176" s="92">
        <f t="shared" si="4"/>
        <v>0</v>
      </c>
      <c r="J176" s="92"/>
      <c r="K176" s="70">
        <v>19706485</v>
      </c>
      <c r="L176" s="92"/>
      <c r="M176" s="92">
        <v>41574072525</v>
      </c>
      <c r="N176" s="172"/>
      <c r="O176" s="92">
        <v>-41627116759</v>
      </c>
      <c r="P176" s="92"/>
      <c r="Q176" s="92">
        <f t="shared" si="5"/>
        <v>-53044234</v>
      </c>
    </row>
    <row r="177" spans="1:17" ht="21">
      <c r="A177" s="171" t="s">
        <v>216</v>
      </c>
      <c r="B177" s="172"/>
      <c r="C177" s="92">
        <v>386916</v>
      </c>
      <c r="D177" s="172"/>
      <c r="E177" s="92">
        <v>1516341592</v>
      </c>
      <c r="F177" s="70"/>
      <c r="G177" s="92">
        <v>-1402528436</v>
      </c>
      <c r="H177" s="172"/>
      <c r="I177" s="92">
        <f t="shared" si="4"/>
        <v>113813156</v>
      </c>
      <c r="J177" s="92"/>
      <c r="K177" s="70">
        <v>1982492</v>
      </c>
      <c r="L177" s="92"/>
      <c r="M177" s="92">
        <v>8410572056</v>
      </c>
      <c r="N177" s="172"/>
      <c r="O177" s="92">
        <v>-8031253165</v>
      </c>
      <c r="P177" s="92"/>
      <c r="Q177" s="92">
        <f t="shared" si="5"/>
        <v>379318891</v>
      </c>
    </row>
    <row r="178" spans="1:17" ht="21">
      <c r="A178" s="171" t="s">
        <v>125</v>
      </c>
      <c r="B178" s="172"/>
      <c r="C178" s="92">
        <v>3793134</v>
      </c>
      <c r="D178" s="172"/>
      <c r="E178" s="92">
        <v>5791957246</v>
      </c>
      <c r="F178" s="70"/>
      <c r="G178" s="92">
        <v>-6972588117</v>
      </c>
      <c r="H178" s="172"/>
      <c r="I178" s="92">
        <f t="shared" si="4"/>
        <v>-1180630871</v>
      </c>
      <c r="J178" s="92"/>
      <c r="K178" s="70">
        <v>6057741</v>
      </c>
      <c r="L178" s="92"/>
      <c r="M178" s="92">
        <v>9161088255</v>
      </c>
      <c r="N178" s="172"/>
      <c r="O178" s="92">
        <v>-11264276840</v>
      </c>
      <c r="P178" s="92"/>
      <c r="Q178" s="92">
        <f t="shared" si="5"/>
        <v>-2103188585</v>
      </c>
    </row>
    <row r="179" spans="1:17" ht="21">
      <c r="A179" s="171" t="s">
        <v>106</v>
      </c>
      <c r="B179" s="172"/>
      <c r="C179" s="92">
        <v>688420</v>
      </c>
      <c r="D179" s="172"/>
      <c r="E179" s="92">
        <v>8532215069</v>
      </c>
      <c r="F179" s="70"/>
      <c r="G179" s="92">
        <v>-7211256247</v>
      </c>
      <c r="H179" s="172"/>
      <c r="I179" s="92">
        <f t="shared" si="4"/>
        <v>1320958822</v>
      </c>
      <c r="J179" s="92"/>
      <c r="K179" s="70">
        <v>2555170</v>
      </c>
      <c r="L179" s="92"/>
      <c r="M179" s="92">
        <v>25709150942</v>
      </c>
      <c r="N179" s="172"/>
      <c r="O179" s="92">
        <v>-22471650591</v>
      </c>
      <c r="P179" s="92"/>
      <c r="Q179" s="92">
        <f t="shared" si="5"/>
        <v>3237500351</v>
      </c>
    </row>
    <row r="180" spans="1:17" ht="21">
      <c r="A180" s="171" t="s">
        <v>157</v>
      </c>
      <c r="B180" s="172"/>
      <c r="C180" s="92">
        <v>1457738</v>
      </c>
      <c r="D180" s="172"/>
      <c r="E180" s="92">
        <v>7939846391</v>
      </c>
      <c r="F180" s="70"/>
      <c r="G180" s="92">
        <v>-6849809146</v>
      </c>
      <c r="H180" s="172"/>
      <c r="I180" s="92">
        <f t="shared" si="4"/>
        <v>1090037245</v>
      </c>
      <c r="J180" s="92"/>
      <c r="K180" s="70">
        <v>12660148</v>
      </c>
      <c r="L180" s="92"/>
      <c r="M180" s="92">
        <v>59083250941</v>
      </c>
      <c r="N180" s="172"/>
      <c r="O180" s="92">
        <v>-61723171361</v>
      </c>
      <c r="P180" s="92"/>
      <c r="Q180" s="92">
        <f t="shared" si="5"/>
        <v>-2639920420</v>
      </c>
    </row>
    <row r="181" spans="1:17" ht="21">
      <c r="A181" s="171" t="s">
        <v>87</v>
      </c>
      <c r="B181" s="172"/>
      <c r="C181" s="92">
        <v>1422959</v>
      </c>
      <c r="D181" s="172"/>
      <c r="E181" s="92">
        <v>10035540695</v>
      </c>
      <c r="F181" s="70"/>
      <c r="G181" s="92">
        <v>-9271448256</v>
      </c>
      <c r="H181" s="172"/>
      <c r="I181" s="92">
        <f t="shared" si="4"/>
        <v>764092439</v>
      </c>
      <c r="J181" s="92"/>
      <c r="K181" s="70">
        <v>13500815</v>
      </c>
      <c r="L181" s="92"/>
      <c r="M181" s="92">
        <v>79289827121</v>
      </c>
      <c r="N181" s="172"/>
      <c r="O181" s="92">
        <v>-84270219539</v>
      </c>
      <c r="P181" s="92"/>
      <c r="Q181" s="92">
        <f t="shared" si="5"/>
        <v>-4980392418</v>
      </c>
    </row>
    <row r="182" spans="1:17" ht="21">
      <c r="A182" s="171" t="s">
        <v>145</v>
      </c>
      <c r="B182" s="172"/>
      <c r="C182" s="92">
        <v>867715</v>
      </c>
      <c r="D182" s="172"/>
      <c r="E182" s="92">
        <v>7662566559</v>
      </c>
      <c r="F182" s="70"/>
      <c r="G182" s="92">
        <v>-6543041327</v>
      </c>
      <c r="H182" s="172"/>
      <c r="I182" s="92">
        <f t="shared" si="4"/>
        <v>1119525232</v>
      </c>
      <c r="J182" s="92"/>
      <c r="K182" s="70">
        <v>2157966</v>
      </c>
      <c r="L182" s="92"/>
      <c r="M182" s="92">
        <v>17785043555</v>
      </c>
      <c r="N182" s="172"/>
      <c r="O182" s="92">
        <v>-15301818253</v>
      </c>
      <c r="P182" s="92"/>
      <c r="Q182" s="92">
        <f t="shared" si="5"/>
        <v>2483225302</v>
      </c>
    </row>
    <row r="183" spans="1:17" ht="21">
      <c r="A183" s="171" t="s">
        <v>293</v>
      </c>
      <c r="B183" s="172"/>
      <c r="C183" s="92">
        <v>167477</v>
      </c>
      <c r="D183" s="172"/>
      <c r="E183" s="92">
        <v>4857796223</v>
      </c>
      <c r="F183" s="70"/>
      <c r="G183" s="92">
        <v>-4993611581</v>
      </c>
      <c r="H183" s="172"/>
      <c r="I183" s="92">
        <f t="shared" si="4"/>
        <v>-135815358</v>
      </c>
      <c r="J183" s="92"/>
      <c r="K183" s="70">
        <v>205998</v>
      </c>
      <c r="L183" s="92"/>
      <c r="M183" s="92">
        <v>5879236830</v>
      </c>
      <c r="N183" s="172"/>
      <c r="O183" s="92">
        <v>-6211470997</v>
      </c>
      <c r="P183" s="92"/>
      <c r="Q183" s="92">
        <f t="shared" si="5"/>
        <v>-332234167</v>
      </c>
    </row>
    <row r="184" spans="1:17" ht="21">
      <c r="A184" s="171" t="s">
        <v>168</v>
      </c>
      <c r="B184" s="172"/>
      <c r="C184" s="92">
        <v>1019973</v>
      </c>
      <c r="D184" s="172"/>
      <c r="E184" s="92">
        <v>5707675162</v>
      </c>
      <c r="F184" s="70"/>
      <c r="G184" s="92">
        <v>-4340004408</v>
      </c>
      <c r="H184" s="172"/>
      <c r="I184" s="92">
        <f>G184+E184</f>
        <v>1367670754</v>
      </c>
      <c r="J184" s="92"/>
      <c r="K184" s="70">
        <v>5726093</v>
      </c>
      <c r="L184" s="92"/>
      <c r="M184" s="92">
        <v>28040987029</v>
      </c>
      <c r="N184" s="172"/>
      <c r="O184" s="92">
        <v>-23645841723</v>
      </c>
      <c r="P184" s="92"/>
      <c r="Q184" s="92">
        <f>M184+O184</f>
        <v>4395145306</v>
      </c>
    </row>
    <row r="185" spans="1:17" ht="21">
      <c r="A185" s="171" t="s">
        <v>235</v>
      </c>
      <c r="B185" s="172"/>
      <c r="C185" s="92">
        <v>746316</v>
      </c>
      <c r="D185" s="172"/>
      <c r="E185" s="92">
        <v>14642701756</v>
      </c>
      <c r="F185" s="70"/>
      <c r="G185" s="92">
        <v>-9406945159</v>
      </c>
      <c r="H185" s="172"/>
      <c r="I185" s="92">
        <f t="shared" si="4"/>
        <v>5235756597</v>
      </c>
      <c r="J185" s="92"/>
      <c r="K185" s="70">
        <v>6650171</v>
      </c>
      <c r="L185" s="92"/>
      <c r="M185" s="92">
        <v>83063328227</v>
      </c>
      <c r="N185" s="172"/>
      <c r="O185" s="92">
        <v>-81278537180</v>
      </c>
      <c r="P185" s="92"/>
      <c r="Q185" s="92">
        <f t="shared" si="5"/>
        <v>1784791047</v>
      </c>
    </row>
    <row r="186" spans="1:17" ht="21">
      <c r="A186" s="171" t="s">
        <v>345</v>
      </c>
      <c r="B186" s="172"/>
      <c r="C186" s="92">
        <v>0</v>
      </c>
      <c r="D186" s="172"/>
      <c r="E186" s="92">
        <v>0</v>
      </c>
      <c r="F186" s="70"/>
      <c r="G186" s="92">
        <v>0</v>
      </c>
      <c r="H186" s="172"/>
      <c r="I186" s="92">
        <f t="shared" si="4"/>
        <v>0</v>
      </c>
      <c r="J186" s="92"/>
      <c r="K186" s="70">
        <v>119910</v>
      </c>
      <c r="L186" s="92"/>
      <c r="M186" s="92">
        <v>606181576</v>
      </c>
      <c r="N186" s="172"/>
      <c r="O186" s="92">
        <v>-668404391</v>
      </c>
      <c r="P186" s="92"/>
      <c r="Q186" s="92">
        <f t="shared" si="5"/>
        <v>-62222815</v>
      </c>
    </row>
    <row r="187" spans="1:17" ht="21">
      <c r="A187" s="171" t="s">
        <v>153</v>
      </c>
      <c r="B187" s="172"/>
      <c r="C187" s="92">
        <v>441522</v>
      </c>
      <c r="D187" s="172"/>
      <c r="E187" s="92">
        <v>27798294278</v>
      </c>
      <c r="F187" s="70"/>
      <c r="G187" s="92">
        <v>-21488296464</v>
      </c>
      <c r="H187" s="172"/>
      <c r="I187" s="92">
        <f t="shared" si="4"/>
        <v>6309997814</v>
      </c>
      <c r="J187" s="92"/>
      <c r="K187" s="70">
        <v>701083</v>
      </c>
      <c r="L187" s="92"/>
      <c r="M187" s="92">
        <v>39518556277</v>
      </c>
      <c r="N187" s="172"/>
      <c r="O187" s="92">
        <v>-34120789793</v>
      </c>
      <c r="P187" s="92"/>
      <c r="Q187" s="92">
        <f t="shared" si="5"/>
        <v>5397766484</v>
      </c>
    </row>
    <row r="188" spans="1:17" ht="21">
      <c r="A188" s="171" t="s">
        <v>344</v>
      </c>
      <c r="B188" s="172"/>
      <c r="C188" s="92">
        <v>881653</v>
      </c>
      <c r="D188" s="172"/>
      <c r="E188" s="92">
        <v>4523728980</v>
      </c>
      <c r="F188" s="70"/>
      <c r="G188" s="92">
        <v>-3178868859</v>
      </c>
      <c r="H188" s="172"/>
      <c r="I188" s="92">
        <f t="shared" si="4"/>
        <v>1344860121</v>
      </c>
      <c r="J188" s="92"/>
      <c r="K188" s="70">
        <v>1599602</v>
      </c>
      <c r="L188" s="92"/>
      <c r="M188" s="92">
        <v>7686726807</v>
      </c>
      <c r="N188" s="172"/>
      <c r="O188" s="92">
        <v>-5695876003</v>
      </c>
      <c r="P188" s="92"/>
      <c r="Q188" s="92">
        <f t="shared" si="5"/>
        <v>1990850804</v>
      </c>
    </row>
    <row r="189" spans="1:17" ht="21">
      <c r="A189" s="171" t="s">
        <v>230</v>
      </c>
      <c r="B189" s="172"/>
      <c r="C189" s="92">
        <v>456666</v>
      </c>
      <c r="D189" s="172"/>
      <c r="E189" s="92">
        <v>993240082</v>
      </c>
      <c r="F189" s="70"/>
      <c r="G189" s="92">
        <v>-928525125</v>
      </c>
      <c r="H189" s="172"/>
      <c r="I189" s="92">
        <f t="shared" si="4"/>
        <v>64714957</v>
      </c>
      <c r="J189" s="92"/>
      <c r="K189" s="70">
        <v>3051789</v>
      </c>
      <c r="L189" s="92"/>
      <c r="M189" s="92">
        <v>5288888045</v>
      </c>
      <c r="N189" s="172"/>
      <c r="O189" s="92">
        <v>-5958905063</v>
      </c>
      <c r="P189" s="92"/>
      <c r="Q189" s="92">
        <f t="shared" si="5"/>
        <v>-670017018</v>
      </c>
    </row>
    <row r="190" spans="1:17" ht="21">
      <c r="A190" s="171" t="s">
        <v>341</v>
      </c>
      <c r="B190" s="172"/>
      <c r="C190" s="92">
        <v>87861</v>
      </c>
      <c r="D190" s="172"/>
      <c r="E190" s="92">
        <v>1513563951</v>
      </c>
      <c r="F190" s="70"/>
      <c r="G190" s="92">
        <v>-1614986131</v>
      </c>
      <c r="H190" s="172"/>
      <c r="I190" s="92">
        <f t="shared" si="4"/>
        <v>-101422180</v>
      </c>
      <c r="J190" s="92"/>
      <c r="K190" s="70">
        <v>371037</v>
      </c>
      <c r="L190" s="92"/>
      <c r="M190" s="92">
        <v>6640796560</v>
      </c>
      <c r="N190" s="172"/>
      <c r="O190" s="92">
        <v>-6853780571</v>
      </c>
      <c r="P190" s="92"/>
      <c r="Q190" s="92">
        <f t="shared" si="5"/>
        <v>-212984011</v>
      </c>
    </row>
    <row r="191" spans="1:17" ht="21">
      <c r="A191" s="171" t="s">
        <v>292</v>
      </c>
      <c r="B191" s="172"/>
      <c r="C191" s="92">
        <v>805338</v>
      </c>
      <c r="D191" s="172"/>
      <c r="E191" s="92">
        <v>12129429480</v>
      </c>
      <c r="F191" s="70"/>
      <c r="G191" s="92">
        <v>-14034993053</v>
      </c>
      <c r="H191" s="172"/>
      <c r="I191" s="92">
        <f t="shared" si="4"/>
        <v>-1905563573</v>
      </c>
      <c r="J191" s="92"/>
      <c r="K191" s="70">
        <v>1130630</v>
      </c>
      <c r="L191" s="92"/>
      <c r="M191" s="92">
        <v>16910300727</v>
      </c>
      <c r="N191" s="172"/>
      <c r="O191" s="92">
        <v>-20209871945</v>
      </c>
      <c r="P191" s="92"/>
      <c r="Q191" s="92">
        <f t="shared" si="5"/>
        <v>-3299571218</v>
      </c>
    </row>
    <row r="192" spans="1:17" ht="21">
      <c r="A192" s="171" t="s">
        <v>126</v>
      </c>
      <c r="B192" s="172"/>
      <c r="C192" s="92">
        <v>2699964</v>
      </c>
      <c r="D192" s="172"/>
      <c r="E192" s="92">
        <v>5614160193</v>
      </c>
      <c r="F192" s="70"/>
      <c r="G192" s="92">
        <v>-6320078634</v>
      </c>
      <c r="H192" s="172"/>
      <c r="I192" s="92">
        <f t="shared" si="4"/>
        <v>-705918441</v>
      </c>
      <c r="J192" s="92"/>
      <c r="K192" s="70">
        <v>4805450</v>
      </c>
      <c r="L192" s="92"/>
      <c r="M192" s="92">
        <v>9715361975</v>
      </c>
      <c r="N192" s="172"/>
      <c r="O192" s="92">
        <v>-11112587238</v>
      </c>
      <c r="P192" s="92"/>
      <c r="Q192" s="92">
        <f t="shared" si="5"/>
        <v>-1397225263</v>
      </c>
    </row>
    <row r="193" spans="1:17" ht="21">
      <c r="A193" s="171" t="s">
        <v>231</v>
      </c>
      <c r="B193" s="172"/>
      <c r="C193" s="92">
        <v>307549</v>
      </c>
      <c r="D193" s="172"/>
      <c r="E193" s="92">
        <v>16673979729</v>
      </c>
      <c r="F193" s="70"/>
      <c r="G193" s="92">
        <v>-12676359869</v>
      </c>
      <c r="H193" s="172"/>
      <c r="I193" s="92">
        <f t="shared" si="4"/>
        <v>3997619860</v>
      </c>
      <c r="J193" s="92"/>
      <c r="K193" s="70">
        <v>744444</v>
      </c>
      <c r="L193" s="92"/>
      <c r="M193" s="92">
        <v>28943968339</v>
      </c>
      <c r="N193" s="172"/>
      <c r="O193" s="92">
        <v>-22461036911</v>
      </c>
      <c r="P193" s="92"/>
      <c r="Q193" s="92">
        <f t="shared" si="5"/>
        <v>6482931428</v>
      </c>
    </row>
    <row r="194" spans="1:17" ht="21">
      <c r="A194" s="171" t="s">
        <v>242</v>
      </c>
      <c r="B194" s="172"/>
      <c r="C194" s="92">
        <v>24313</v>
      </c>
      <c r="D194" s="172"/>
      <c r="E194" s="92">
        <v>1258639887</v>
      </c>
      <c r="F194" s="70"/>
      <c r="G194" s="92">
        <v>-1018936642</v>
      </c>
      <c r="H194" s="172"/>
      <c r="I194" s="92">
        <f t="shared" si="4"/>
        <v>239703245</v>
      </c>
      <c r="J194" s="92"/>
      <c r="K194" s="70">
        <v>250729</v>
      </c>
      <c r="L194" s="92"/>
      <c r="M194" s="92">
        <v>10529828440</v>
      </c>
      <c r="N194" s="172"/>
      <c r="O194" s="92">
        <v>-10110518193</v>
      </c>
      <c r="P194" s="92"/>
      <c r="Q194" s="92">
        <f t="shared" si="5"/>
        <v>419310247</v>
      </c>
    </row>
    <row r="195" spans="1:17" ht="21">
      <c r="A195" s="171" t="s">
        <v>112</v>
      </c>
      <c r="B195" s="172"/>
      <c r="C195" s="92">
        <v>1105690</v>
      </c>
      <c r="D195" s="172"/>
      <c r="E195" s="92">
        <v>5772848242</v>
      </c>
      <c r="F195" s="70"/>
      <c r="G195" s="92">
        <v>-5459532595</v>
      </c>
      <c r="H195" s="172"/>
      <c r="I195" s="92">
        <f t="shared" si="4"/>
        <v>313315647</v>
      </c>
      <c r="J195" s="92"/>
      <c r="K195" s="70">
        <v>2297254</v>
      </c>
      <c r="L195" s="92"/>
      <c r="M195" s="92">
        <v>11734028216</v>
      </c>
      <c r="N195" s="172"/>
      <c r="O195" s="92">
        <v>-10929526546</v>
      </c>
      <c r="P195" s="92"/>
      <c r="Q195" s="92">
        <f t="shared" si="5"/>
        <v>804501670</v>
      </c>
    </row>
    <row r="196" spans="1:17" ht="21">
      <c r="A196" s="171" t="s">
        <v>218</v>
      </c>
      <c r="B196" s="172"/>
      <c r="C196" s="92">
        <v>171623</v>
      </c>
      <c r="D196" s="172"/>
      <c r="E196" s="92">
        <v>1779625814</v>
      </c>
      <c r="F196" s="70"/>
      <c r="G196" s="92">
        <v>-1777538648</v>
      </c>
      <c r="H196" s="172"/>
      <c r="I196" s="92">
        <f t="shared" si="4"/>
        <v>2087166</v>
      </c>
      <c r="J196" s="92"/>
      <c r="K196" s="70">
        <v>483305</v>
      </c>
      <c r="L196" s="92"/>
      <c r="M196" s="92">
        <v>4650910950</v>
      </c>
      <c r="N196" s="172"/>
      <c r="O196" s="92">
        <v>-4794676430</v>
      </c>
      <c r="P196" s="92"/>
      <c r="Q196" s="92">
        <f t="shared" si="5"/>
        <v>-143765480</v>
      </c>
    </row>
    <row r="197" spans="1:17" ht="21">
      <c r="A197" s="171" t="s">
        <v>340</v>
      </c>
      <c r="B197" s="172"/>
      <c r="C197" s="92">
        <v>224078</v>
      </c>
      <c r="D197" s="172"/>
      <c r="E197" s="92">
        <v>5250898525</v>
      </c>
      <c r="F197" s="70"/>
      <c r="G197" s="92">
        <v>-5926512843</v>
      </c>
      <c r="H197" s="172"/>
      <c r="I197" s="92">
        <f t="shared" si="4"/>
        <v>-675614318</v>
      </c>
      <c r="J197" s="92"/>
      <c r="K197" s="70">
        <v>451001</v>
      </c>
      <c r="L197" s="92"/>
      <c r="M197" s="92">
        <v>9771118388</v>
      </c>
      <c r="N197" s="172"/>
      <c r="O197" s="92">
        <v>-11689667834</v>
      </c>
      <c r="P197" s="92"/>
      <c r="Q197" s="92">
        <f t="shared" si="5"/>
        <v>-1918549446</v>
      </c>
    </row>
    <row r="198" spans="1:17" ht="21">
      <c r="A198" s="171" t="s">
        <v>350</v>
      </c>
      <c r="B198" s="172"/>
      <c r="C198" s="92">
        <v>452512</v>
      </c>
      <c r="D198" s="172"/>
      <c r="E198" s="92">
        <v>1051026614</v>
      </c>
      <c r="F198" s="70"/>
      <c r="G198" s="92">
        <v>-953163566</v>
      </c>
      <c r="H198" s="172"/>
      <c r="I198" s="92">
        <f t="shared" si="4"/>
        <v>97863048</v>
      </c>
      <c r="J198" s="92"/>
      <c r="K198" s="70">
        <v>1915842</v>
      </c>
      <c r="L198" s="92"/>
      <c r="M198" s="92">
        <v>4984166853</v>
      </c>
      <c r="N198" s="172"/>
      <c r="O198" s="92">
        <v>-4599359239</v>
      </c>
      <c r="P198" s="92"/>
      <c r="Q198" s="92">
        <f t="shared" si="5"/>
        <v>384807614</v>
      </c>
    </row>
    <row r="199" spans="1:17" ht="21">
      <c r="A199" s="171" t="s">
        <v>328</v>
      </c>
      <c r="B199" s="172"/>
      <c r="C199" s="92">
        <v>593244</v>
      </c>
      <c r="D199" s="172"/>
      <c r="E199" s="92">
        <v>4550858479</v>
      </c>
      <c r="F199" s="70"/>
      <c r="G199" s="92">
        <v>-5111012408</v>
      </c>
      <c r="H199" s="172"/>
      <c r="I199" s="92">
        <f t="shared" si="4"/>
        <v>-560153929</v>
      </c>
      <c r="J199" s="92"/>
      <c r="K199" s="70">
        <v>847846</v>
      </c>
      <c r="L199" s="92"/>
      <c r="M199" s="92">
        <v>6607371997</v>
      </c>
      <c r="N199" s="172"/>
      <c r="O199" s="92">
        <v>-7264914062</v>
      </c>
      <c r="P199" s="92"/>
      <c r="Q199" s="92">
        <f t="shared" si="5"/>
        <v>-657542065</v>
      </c>
    </row>
    <row r="200" spans="1:17" ht="21">
      <c r="A200" s="171" t="s">
        <v>131</v>
      </c>
      <c r="B200" s="172"/>
      <c r="C200" s="92">
        <v>586684</v>
      </c>
      <c r="D200" s="172"/>
      <c r="E200" s="92">
        <v>13993513749</v>
      </c>
      <c r="F200" s="70"/>
      <c r="G200" s="92">
        <v>-11690447014</v>
      </c>
      <c r="H200" s="172"/>
      <c r="I200" s="92">
        <f t="shared" si="4"/>
        <v>2303066735</v>
      </c>
      <c r="J200" s="92"/>
      <c r="K200" s="70">
        <v>4417731</v>
      </c>
      <c r="L200" s="92"/>
      <c r="M200" s="92">
        <v>89111869281</v>
      </c>
      <c r="N200" s="172"/>
      <c r="O200" s="92">
        <v>-80990897077</v>
      </c>
      <c r="P200" s="92"/>
      <c r="Q200" s="92">
        <f t="shared" si="5"/>
        <v>8120972204</v>
      </c>
    </row>
    <row r="201" spans="1:17" ht="21">
      <c r="A201" s="171" t="s">
        <v>306</v>
      </c>
      <c r="B201" s="172"/>
      <c r="C201" s="92">
        <v>3013358</v>
      </c>
      <c r="D201" s="172"/>
      <c r="E201" s="92">
        <v>9105959262</v>
      </c>
      <c r="F201" s="70"/>
      <c r="G201" s="92">
        <v>-10371131575</v>
      </c>
      <c r="H201" s="172"/>
      <c r="I201" s="92">
        <f t="shared" ref="I201:I264" si="6">G201+E201</f>
        <v>-1265172313</v>
      </c>
      <c r="J201" s="92"/>
      <c r="K201" s="70">
        <v>5081199</v>
      </c>
      <c r="L201" s="92"/>
      <c r="M201" s="92">
        <v>15240912673</v>
      </c>
      <c r="N201" s="172"/>
      <c r="O201" s="92">
        <v>-17451443028</v>
      </c>
      <c r="P201" s="92"/>
      <c r="Q201" s="92">
        <f t="shared" ref="Q201:Q264" si="7">M201+O201</f>
        <v>-2210530355</v>
      </c>
    </row>
    <row r="202" spans="1:17" ht="21">
      <c r="A202" s="171" t="s">
        <v>286</v>
      </c>
      <c r="B202" s="172"/>
      <c r="C202" s="92">
        <v>29053</v>
      </c>
      <c r="D202" s="172"/>
      <c r="E202" s="92">
        <v>1628554312</v>
      </c>
      <c r="F202" s="70"/>
      <c r="G202" s="92">
        <v>-1709593225</v>
      </c>
      <c r="H202" s="172"/>
      <c r="I202" s="92">
        <f t="shared" si="6"/>
        <v>-81038913</v>
      </c>
      <c r="J202" s="92"/>
      <c r="K202" s="70">
        <v>145404</v>
      </c>
      <c r="L202" s="92"/>
      <c r="M202" s="92">
        <v>7628430499</v>
      </c>
      <c r="N202" s="172"/>
      <c r="O202" s="92">
        <v>-8340946264</v>
      </c>
      <c r="P202" s="92"/>
      <c r="Q202" s="92">
        <f t="shared" si="7"/>
        <v>-712515765</v>
      </c>
    </row>
    <row r="203" spans="1:17" ht="21">
      <c r="A203" s="171" t="s">
        <v>331</v>
      </c>
      <c r="B203" s="172"/>
      <c r="C203" s="92">
        <v>159368</v>
      </c>
      <c r="D203" s="172"/>
      <c r="E203" s="92">
        <v>2298161554</v>
      </c>
      <c r="F203" s="70"/>
      <c r="G203" s="92">
        <v>-1909074483</v>
      </c>
      <c r="H203" s="172"/>
      <c r="I203" s="92">
        <f t="shared" si="6"/>
        <v>389087071</v>
      </c>
      <c r="J203" s="92"/>
      <c r="K203" s="70">
        <v>947250</v>
      </c>
      <c r="L203" s="92"/>
      <c r="M203" s="92">
        <v>10510599416</v>
      </c>
      <c r="N203" s="172"/>
      <c r="O203" s="92">
        <v>-11639425435</v>
      </c>
      <c r="P203" s="92"/>
      <c r="Q203" s="92">
        <f t="shared" si="7"/>
        <v>-1128826019</v>
      </c>
    </row>
    <row r="204" spans="1:17" ht="21">
      <c r="A204" s="171" t="s">
        <v>310</v>
      </c>
      <c r="B204" s="172"/>
      <c r="C204" s="92">
        <v>3601455</v>
      </c>
      <c r="D204" s="172"/>
      <c r="E204" s="92">
        <v>10613143230</v>
      </c>
      <c r="F204" s="70"/>
      <c r="G204" s="92">
        <v>-10313953937</v>
      </c>
      <c r="H204" s="172"/>
      <c r="I204" s="92">
        <f t="shared" si="6"/>
        <v>299189293</v>
      </c>
      <c r="J204" s="92"/>
      <c r="K204" s="70">
        <v>6004406</v>
      </c>
      <c r="L204" s="92"/>
      <c r="M204" s="92">
        <v>15583579795</v>
      </c>
      <c r="N204" s="172"/>
      <c r="O204" s="92">
        <v>-17198834709</v>
      </c>
      <c r="P204" s="92"/>
      <c r="Q204" s="92">
        <f t="shared" si="7"/>
        <v>-1615254914</v>
      </c>
    </row>
    <row r="205" spans="1:17" ht="21">
      <c r="A205" s="171" t="s">
        <v>308</v>
      </c>
      <c r="B205" s="172"/>
      <c r="C205" s="92">
        <v>354966</v>
      </c>
      <c r="D205" s="172"/>
      <c r="E205" s="92">
        <v>5916405027</v>
      </c>
      <c r="F205" s="70"/>
      <c r="G205" s="92">
        <v>-5137524349</v>
      </c>
      <c r="H205" s="172"/>
      <c r="I205" s="92">
        <f t="shared" si="6"/>
        <v>778880678</v>
      </c>
      <c r="J205" s="92"/>
      <c r="K205" s="70">
        <v>713585</v>
      </c>
      <c r="L205" s="92"/>
      <c r="M205" s="92">
        <v>11100803715</v>
      </c>
      <c r="N205" s="172"/>
      <c r="O205" s="92">
        <v>-9999843785</v>
      </c>
      <c r="P205" s="92"/>
      <c r="Q205" s="92">
        <f t="shared" si="7"/>
        <v>1100959930</v>
      </c>
    </row>
    <row r="206" spans="1:17" ht="21">
      <c r="A206" s="171" t="s">
        <v>339</v>
      </c>
      <c r="B206" s="172"/>
      <c r="C206" s="92">
        <v>110512</v>
      </c>
      <c r="D206" s="172"/>
      <c r="E206" s="92">
        <v>5874142032</v>
      </c>
      <c r="F206" s="70"/>
      <c r="G206" s="92">
        <v>-6461769114</v>
      </c>
      <c r="H206" s="172"/>
      <c r="I206" s="92">
        <f t="shared" si="6"/>
        <v>-587627082</v>
      </c>
      <c r="J206" s="92"/>
      <c r="K206" s="70">
        <v>201205</v>
      </c>
      <c r="L206" s="92"/>
      <c r="M206" s="92">
        <v>11197560412</v>
      </c>
      <c r="N206" s="172"/>
      <c r="O206" s="92">
        <v>-11354428381</v>
      </c>
      <c r="P206" s="92"/>
      <c r="Q206" s="92">
        <f t="shared" si="7"/>
        <v>-156867969</v>
      </c>
    </row>
    <row r="207" spans="1:17" ht="21">
      <c r="A207" s="171" t="s">
        <v>364</v>
      </c>
      <c r="B207" s="172"/>
      <c r="C207" s="92">
        <v>567783</v>
      </c>
      <c r="D207" s="172"/>
      <c r="E207" s="92">
        <v>7290550399</v>
      </c>
      <c r="F207" s="70"/>
      <c r="G207" s="92">
        <v>-7421374084</v>
      </c>
      <c r="H207" s="172"/>
      <c r="I207" s="92">
        <f t="shared" si="6"/>
        <v>-130823685</v>
      </c>
      <c r="J207" s="92"/>
      <c r="K207" s="70">
        <v>886201</v>
      </c>
      <c r="L207" s="92"/>
      <c r="M207" s="92">
        <v>10948099659</v>
      </c>
      <c r="N207" s="172"/>
      <c r="O207" s="92">
        <v>-11187218558</v>
      </c>
      <c r="P207" s="92"/>
      <c r="Q207" s="92">
        <f t="shared" si="7"/>
        <v>-239118899</v>
      </c>
    </row>
    <row r="208" spans="1:17" ht="21">
      <c r="A208" s="171" t="s">
        <v>271</v>
      </c>
      <c r="B208" s="172"/>
      <c r="C208" s="92">
        <v>189865</v>
      </c>
      <c r="D208" s="172"/>
      <c r="E208" s="92">
        <v>5210468326</v>
      </c>
      <c r="F208" s="70"/>
      <c r="G208" s="92">
        <v>-3655813593</v>
      </c>
      <c r="H208" s="172"/>
      <c r="I208" s="92">
        <f t="shared" si="6"/>
        <v>1554654733</v>
      </c>
      <c r="J208" s="92"/>
      <c r="K208" s="70">
        <v>345887</v>
      </c>
      <c r="L208" s="92"/>
      <c r="M208" s="92">
        <v>10847097735</v>
      </c>
      <c r="N208" s="172"/>
      <c r="O208" s="92">
        <v>-9576295076</v>
      </c>
      <c r="P208" s="92"/>
      <c r="Q208" s="92">
        <f t="shared" si="7"/>
        <v>1270802659</v>
      </c>
    </row>
    <row r="209" spans="1:17" ht="21">
      <c r="A209" s="171" t="s">
        <v>320</v>
      </c>
      <c r="B209" s="172"/>
      <c r="C209" s="92">
        <v>131158</v>
      </c>
      <c r="D209" s="172"/>
      <c r="E209" s="92">
        <v>4475933975</v>
      </c>
      <c r="F209" s="70"/>
      <c r="G209" s="92">
        <v>-2997544927</v>
      </c>
      <c r="H209" s="172"/>
      <c r="I209" s="92">
        <f t="shared" si="6"/>
        <v>1478389048</v>
      </c>
      <c r="J209" s="92"/>
      <c r="K209" s="70">
        <v>374725</v>
      </c>
      <c r="L209" s="92"/>
      <c r="M209" s="92">
        <v>15426833455</v>
      </c>
      <c r="N209" s="172"/>
      <c r="O209" s="92">
        <v>-13268445922</v>
      </c>
      <c r="P209" s="92"/>
      <c r="Q209" s="92">
        <f t="shared" si="7"/>
        <v>2158387533</v>
      </c>
    </row>
    <row r="210" spans="1:17" ht="21">
      <c r="A210" s="171" t="s">
        <v>303</v>
      </c>
      <c r="B210" s="172"/>
      <c r="C210" s="92">
        <v>495959</v>
      </c>
      <c r="D210" s="172"/>
      <c r="E210" s="92">
        <v>1908175756</v>
      </c>
      <c r="F210" s="70"/>
      <c r="G210" s="92">
        <v>-1348870073</v>
      </c>
      <c r="H210" s="172"/>
      <c r="I210" s="92">
        <f t="shared" si="6"/>
        <v>559305683</v>
      </c>
      <c r="J210" s="92"/>
      <c r="K210" s="70">
        <v>3148697</v>
      </c>
      <c r="L210" s="92"/>
      <c r="M210" s="92">
        <v>10692833012</v>
      </c>
      <c r="N210" s="172"/>
      <c r="O210" s="92">
        <v>-10367253468</v>
      </c>
      <c r="P210" s="92"/>
      <c r="Q210" s="92">
        <f t="shared" si="7"/>
        <v>325579544</v>
      </c>
    </row>
    <row r="211" spans="1:17" ht="21">
      <c r="A211" s="171" t="s">
        <v>148</v>
      </c>
      <c r="B211" s="172"/>
      <c r="C211" s="92">
        <v>95194</v>
      </c>
      <c r="D211" s="172"/>
      <c r="E211" s="92">
        <v>368948437</v>
      </c>
      <c r="F211" s="70"/>
      <c r="G211" s="92">
        <v>-357164317</v>
      </c>
      <c r="H211" s="172"/>
      <c r="I211" s="92">
        <f t="shared" si="6"/>
        <v>11784120</v>
      </c>
      <c r="J211" s="92"/>
      <c r="K211" s="70">
        <v>1338607</v>
      </c>
      <c r="L211" s="92"/>
      <c r="M211" s="92">
        <v>3867740484</v>
      </c>
      <c r="N211" s="172"/>
      <c r="O211" s="92">
        <v>-4922269202</v>
      </c>
      <c r="P211" s="92"/>
      <c r="Q211" s="92">
        <f t="shared" si="7"/>
        <v>-1054528718</v>
      </c>
    </row>
    <row r="212" spans="1:17" ht="21">
      <c r="A212" s="171" t="s">
        <v>154</v>
      </c>
      <c r="B212" s="172"/>
      <c r="C212" s="92">
        <v>33225</v>
      </c>
      <c r="D212" s="172"/>
      <c r="E212" s="92">
        <v>3332235328</v>
      </c>
      <c r="F212" s="70"/>
      <c r="G212" s="92">
        <v>-1947437307</v>
      </c>
      <c r="H212" s="172"/>
      <c r="I212" s="92">
        <f t="shared" si="6"/>
        <v>1384798021</v>
      </c>
      <c r="J212" s="92"/>
      <c r="K212" s="70">
        <v>293898</v>
      </c>
      <c r="L212" s="92"/>
      <c r="M212" s="92">
        <v>19291990349</v>
      </c>
      <c r="N212" s="172"/>
      <c r="O212" s="92">
        <v>-16116459391</v>
      </c>
      <c r="P212" s="92"/>
      <c r="Q212" s="92">
        <f t="shared" si="7"/>
        <v>3175530958</v>
      </c>
    </row>
    <row r="213" spans="1:17" ht="21">
      <c r="A213" s="171" t="s">
        <v>290</v>
      </c>
      <c r="B213" s="172"/>
      <c r="C213" s="92">
        <v>589086</v>
      </c>
      <c r="D213" s="172"/>
      <c r="E213" s="92">
        <v>4334580614</v>
      </c>
      <c r="F213" s="70"/>
      <c r="G213" s="92">
        <v>-4569357543</v>
      </c>
      <c r="H213" s="172"/>
      <c r="I213" s="92">
        <f t="shared" si="6"/>
        <v>-234776929</v>
      </c>
      <c r="J213" s="92"/>
      <c r="K213" s="70">
        <v>1496724</v>
      </c>
      <c r="L213" s="92"/>
      <c r="M213" s="92">
        <v>12306718291</v>
      </c>
      <c r="N213" s="172"/>
      <c r="O213" s="92">
        <v>-13386932108</v>
      </c>
      <c r="P213" s="92"/>
      <c r="Q213" s="92">
        <f t="shared" si="7"/>
        <v>-1080213817</v>
      </c>
    </row>
    <row r="214" spans="1:17" ht="21">
      <c r="A214" s="171" t="s">
        <v>352</v>
      </c>
      <c r="B214" s="172"/>
      <c r="C214" s="92">
        <v>6430691</v>
      </c>
      <c r="D214" s="172"/>
      <c r="E214" s="92">
        <v>14932843523</v>
      </c>
      <c r="F214" s="70"/>
      <c r="G214" s="92">
        <v>-17185291247</v>
      </c>
      <c r="H214" s="172"/>
      <c r="I214" s="92">
        <f t="shared" si="6"/>
        <v>-2252447724</v>
      </c>
      <c r="J214" s="92"/>
      <c r="K214" s="70">
        <v>8249247</v>
      </c>
      <c r="L214" s="92"/>
      <c r="M214" s="92">
        <v>19643684405</v>
      </c>
      <c r="N214" s="172"/>
      <c r="O214" s="92">
        <v>-21931833743</v>
      </c>
      <c r="P214" s="92"/>
      <c r="Q214" s="92">
        <f t="shared" si="7"/>
        <v>-2288149338</v>
      </c>
    </row>
    <row r="215" spans="1:17" ht="21">
      <c r="A215" s="171" t="s">
        <v>309</v>
      </c>
      <c r="B215" s="172"/>
      <c r="C215" s="92">
        <v>98666</v>
      </c>
      <c r="D215" s="172"/>
      <c r="E215" s="92">
        <v>2938700676</v>
      </c>
      <c r="F215" s="70"/>
      <c r="G215" s="92">
        <v>-2921110930</v>
      </c>
      <c r="H215" s="172"/>
      <c r="I215" s="92">
        <f t="shared" si="6"/>
        <v>17589746</v>
      </c>
      <c r="J215" s="92"/>
      <c r="K215" s="70">
        <v>329959</v>
      </c>
      <c r="L215" s="92"/>
      <c r="M215" s="92">
        <v>9585520582</v>
      </c>
      <c r="N215" s="172"/>
      <c r="O215" s="92">
        <v>-9318992040</v>
      </c>
      <c r="P215" s="92"/>
      <c r="Q215" s="92">
        <f t="shared" si="7"/>
        <v>266528542</v>
      </c>
    </row>
    <row r="216" spans="1:17" ht="21">
      <c r="A216" s="171" t="s">
        <v>116</v>
      </c>
      <c r="B216" s="172"/>
      <c r="C216" s="92">
        <v>704343</v>
      </c>
      <c r="D216" s="172"/>
      <c r="E216" s="92">
        <v>6094605749</v>
      </c>
      <c r="F216" s="70"/>
      <c r="G216" s="92">
        <v>-4931469511</v>
      </c>
      <c r="H216" s="172"/>
      <c r="I216" s="92">
        <f t="shared" si="6"/>
        <v>1163136238</v>
      </c>
      <c r="J216" s="92"/>
      <c r="K216" s="70">
        <v>6759261</v>
      </c>
      <c r="L216" s="92"/>
      <c r="M216" s="92">
        <v>40210043585</v>
      </c>
      <c r="N216" s="172"/>
      <c r="O216" s="92">
        <v>-37072348725</v>
      </c>
      <c r="P216" s="92"/>
      <c r="Q216" s="92">
        <f t="shared" si="7"/>
        <v>3137694860</v>
      </c>
    </row>
    <row r="217" spans="1:17" ht="21">
      <c r="A217" s="171" t="s">
        <v>314</v>
      </c>
      <c r="B217" s="172"/>
      <c r="C217" s="92">
        <v>3247850</v>
      </c>
      <c r="D217" s="172"/>
      <c r="E217" s="92">
        <v>3465434802</v>
      </c>
      <c r="F217" s="70"/>
      <c r="G217" s="92">
        <v>-3720997735</v>
      </c>
      <c r="H217" s="172"/>
      <c r="I217" s="92">
        <f t="shared" si="6"/>
        <v>-255562933</v>
      </c>
      <c r="J217" s="92"/>
      <c r="K217" s="70">
        <v>5009012</v>
      </c>
      <c r="L217" s="92"/>
      <c r="M217" s="92">
        <v>5313111955</v>
      </c>
      <c r="N217" s="172"/>
      <c r="O217" s="92">
        <v>-5919809607</v>
      </c>
      <c r="P217" s="92"/>
      <c r="Q217" s="92">
        <f t="shared" si="7"/>
        <v>-606697652</v>
      </c>
    </row>
    <row r="218" spans="1:17" ht="21">
      <c r="A218" s="171" t="s">
        <v>322</v>
      </c>
      <c r="B218" s="172"/>
      <c r="C218" s="92">
        <v>2049632</v>
      </c>
      <c r="D218" s="172"/>
      <c r="E218" s="92">
        <v>5729580327</v>
      </c>
      <c r="F218" s="70"/>
      <c r="G218" s="92">
        <v>-5364104477</v>
      </c>
      <c r="H218" s="172"/>
      <c r="I218" s="92">
        <f t="shared" si="6"/>
        <v>365475850</v>
      </c>
      <c r="J218" s="92"/>
      <c r="K218" s="70">
        <v>4734116</v>
      </c>
      <c r="L218" s="92"/>
      <c r="M218" s="92">
        <v>11738315044</v>
      </c>
      <c r="N218" s="172"/>
      <c r="O218" s="92">
        <v>-11782621699</v>
      </c>
      <c r="P218" s="92"/>
      <c r="Q218" s="92">
        <f t="shared" si="7"/>
        <v>-44306655</v>
      </c>
    </row>
    <row r="219" spans="1:17" ht="21">
      <c r="A219" s="171" t="s">
        <v>80</v>
      </c>
      <c r="B219" s="172"/>
      <c r="C219" s="92">
        <v>1264391</v>
      </c>
      <c r="D219" s="172"/>
      <c r="E219" s="92">
        <v>6087883971</v>
      </c>
      <c r="F219" s="70"/>
      <c r="G219" s="92">
        <v>-5837475662</v>
      </c>
      <c r="H219" s="172"/>
      <c r="I219" s="92">
        <f t="shared" si="6"/>
        <v>250408309</v>
      </c>
      <c r="J219" s="92"/>
      <c r="K219" s="70">
        <v>6825805</v>
      </c>
      <c r="L219" s="92"/>
      <c r="M219" s="92">
        <v>30170202217</v>
      </c>
      <c r="N219" s="172"/>
      <c r="O219" s="92">
        <v>-27245508089</v>
      </c>
      <c r="P219" s="92"/>
      <c r="Q219" s="92">
        <f t="shared" si="7"/>
        <v>2924694128</v>
      </c>
    </row>
    <row r="220" spans="1:17" ht="21">
      <c r="A220" s="171" t="s">
        <v>135</v>
      </c>
      <c r="B220" s="172"/>
      <c r="C220" s="92">
        <v>2039857</v>
      </c>
      <c r="D220" s="172"/>
      <c r="E220" s="92">
        <v>12048921349</v>
      </c>
      <c r="F220" s="70"/>
      <c r="G220" s="92">
        <v>-9954333870</v>
      </c>
      <c r="H220" s="172"/>
      <c r="I220" s="92">
        <f t="shared" si="6"/>
        <v>2094587479</v>
      </c>
      <c r="J220" s="92"/>
      <c r="K220" s="70">
        <v>3964226</v>
      </c>
      <c r="L220" s="92"/>
      <c r="M220" s="92">
        <v>21174633862</v>
      </c>
      <c r="N220" s="172"/>
      <c r="O220" s="92">
        <v>-17968910393</v>
      </c>
      <c r="P220" s="92"/>
      <c r="Q220" s="92">
        <f t="shared" si="7"/>
        <v>3205723469</v>
      </c>
    </row>
    <row r="221" spans="1:17" ht="21">
      <c r="A221" s="171" t="s">
        <v>248</v>
      </c>
      <c r="B221" s="172"/>
      <c r="C221" s="92">
        <v>10505083</v>
      </c>
      <c r="D221" s="172"/>
      <c r="E221" s="92">
        <v>15288015634</v>
      </c>
      <c r="F221" s="70"/>
      <c r="G221" s="92">
        <v>-20433579426</v>
      </c>
      <c r="H221" s="172"/>
      <c r="I221" s="92">
        <f t="shared" si="6"/>
        <v>-5145563792</v>
      </c>
      <c r="J221" s="92"/>
      <c r="K221" s="70">
        <v>11547173</v>
      </c>
      <c r="L221" s="92"/>
      <c r="M221" s="92">
        <v>17081355411</v>
      </c>
      <c r="N221" s="172"/>
      <c r="O221" s="92">
        <v>-22539348007</v>
      </c>
      <c r="P221" s="92"/>
      <c r="Q221" s="92">
        <f t="shared" si="7"/>
        <v>-5457992596</v>
      </c>
    </row>
    <row r="222" spans="1:17" ht="21">
      <c r="A222" s="171" t="s">
        <v>181</v>
      </c>
      <c r="B222" s="172"/>
      <c r="C222" s="92">
        <v>138290</v>
      </c>
      <c r="D222" s="172"/>
      <c r="E222" s="92">
        <v>12151897996</v>
      </c>
      <c r="F222" s="70"/>
      <c r="G222" s="92">
        <v>-7847823455</v>
      </c>
      <c r="H222" s="172"/>
      <c r="I222" s="92">
        <f t="shared" si="6"/>
        <v>4304074541</v>
      </c>
      <c r="J222" s="92"/>
      <c r="K222" s="70">
        <v>1865088</v>
      </c>
      <c r="L222" s="92"/>
      <c r="M222" s="92">
        <v>123509541977</v>
      </c>
      <c r="N222" s="172"/>
      <c r="O222" s="92">
        <v>-98035147278</v>
      </c>
      <c r="P222" s="92"/>
      <c r="Q222" s="92">
        <f t="shared" si="7"/>
        <v>25474394699</v>
      </c>
    </row>
    <row r="223" spans="1:17" ht="21">
      <c r="A223" s="171" t="s">
        <v>266</v>
      </c>
      <c r="B223" s="172"/>
      <c r="C223" s="92">
        <v>449651</v>
      </c>
      <c r="D223" s="172"/>
      <c r="E223" s="92">
        <v>3052265874</v>
      </c>
      <c r="F223" s="70"/>
      <c r="G223" s="92">
        <v>-2070849901</v>
      </c>
      <c r="H223" s="172"/>
      <c r="I223" s="92">
        <f t="shared" si="6"/>
        <v>981415973</v>
      </c>
      <c r="J223" s="92"/>
      <c r="K223" s="70">
        <v>945448</v>
      </c>
      <c r="L223" s="92"/>
      <c r="M223" s="92">
        <v>5247252148</v>
      </c>
      <c r="N223" s="172"/>
      <c r="O223" s="92">
        <v>-4188719882</v>
      </c>
      <c r="P223" s="92"/>
      <c r="Q223" s="92">
        <f t="shared" si="7"/>
        <v>1058532266</v>
      </c>
    </row>
    <row r="224" spans="1:17" ht="21">
      <c r="A224" s="171" t="s">
        <v>161</v>
      </c>
      <c r="B224" s="172"/>
      <c r="C224" s="92">
        <v>124080</v>
      </c>
      <c r="D224" s="172"/>
      <c r="E224" s="92">
        <v>2760343126</v>
      </c>
      <c r="F224" s="70"/>
      <c r="G224" s="92">
        <v>-2685283523</v>
      </c>
      <c r="H224" s="172"/>
      <c r="I224" s="92">
        <f t="shared" si="6"/>
        <v>75059603</v>
      </c>
      <c r="J224" s="92"/>
      <c r="K224" s="70">
        <v>660260</v>
      </c>
      <c r="L224" s="92"/>
      <c r="M224" s="92">
        <v>13606251382</v>
      </c>
      <c r="N224" s="172"/>
      <c r="O224" s="92">
        <v>-14587172573</v>
      </c>
      <c r="P224" s="92"/>
      <c r="Q224" s="92">
        <f t="shared" si="7"/>
        <v>-980921191</v>
      </c>
    </row>
    <row r="225" spans="1:17" ht="21">
      <c r="A225" s="171" t="s">
        <v>223</v>
      </c>
      <c r="B225" s="172"/>
      <c r="C225" s="92">
        <v>4588578</v>
      </c>
      <c r="D225" s="172"/>
      <c r="E225" s="92">
        <v>7697807537</v>
      </c>
      <c r="F225" s="70"/>
      <c r="G225" s="92">
        <v>-6578026304</v>
      </c>
      <c r="H225" s="172"/>
      <c r="I225" s="92">
        <f t="shared" si="6"/>
        <v>1119781233</v>
      </c>
      <c r="J225" s="92"/>
      <c r="K225" s="70">
        <v>8618430</v>
      </c>
      <c r="L225" s="92"/>
      <c r="M225" s="92">
        <v>16713301365</v>
      </c>
      <c r="N225" s="172"/>
      <c r="O225" s="92">
        <v>-14831543508</v>
      </c>
      <c r="P225" s="92"/>
      <c r="Q225" s="92">
        <f t="shared" si="7"/>
        <v>1881757857</v>
      </c>
    </row>
    <row r="226" spans="1:17" ht="21">
      <c r="A226" s="171" t="s">
        <v>304</v>
      </c>
      <c r="B226" s="172"/>
      <c r="C226" s="92">
        <v>0</v>
      </c>
      <c r="D226" s="172"/>
      <c r="E226" s="92">
        <v>0</v>
      </c>
      <c r="F226" s="70"/>
      <c r="G226" s="92">
        <v>0</v>
      </c>
      <c r="H226" s="172"/>
      <c r="I226" s="92">
        <f t="shared" si="6"/>
        <v>0</v>
      </c>
      <c r="J226" s="92"/>
      <c r="K226" s="70">
        <v>665959</v>
      </c>
      <c r="L226" s="92"/>
      <c r="M226" s="92">
        <v>8133501719</v>
      </c>
      <c r="N226" s="172"/>
      <c r="O226" s="92">
        <v>-6890749033</v>
      </c>
      <c r="P226" s="92"/>
      <c r="Q226" s="92">
        <f t="shared" si="7"/>
        <v>1242752686</v>
      </c>
    </row>
    <row r="227" spans="1:17" ht="21">
      <c r="A227" s="171" t="s">
        <v>172</v>
      </c>
      <c r="B227" s="172"/>
      <c r="C227" s="92">
        <v>246717</v>
      </c>
      <c r="D227" s="172"/>
      <c r="E227" s="92">
        <v>993221359</v>
      </c>
      <c r="F227" s="70"/>
      <c r="G227" s="92">
        <v>-854580795</v>
      </c>
      <c r="H227" s="172"/>
      <c r="I227" s="92">
        <f t="shared" si="6"/>
        <v>138640564</v>
      </c>
      <c r="J227" s="92"/>
      <c r="K227" s="70">
        <v>1773414</v>
      </c>
      <c r="L227" s="92"/>
      <c r="M227" s="92">
        <v>13166268174</v>
      </c>
      <c r="N227" s="172"/>
      <c r="O227" s="92">
        <v>-12100094260</v>
      </c>
      <c r="P227" s="92"/>
      <c r="Q227" s="92">
        <f t="shared" si="7"/>
        <v>1066173914</v>
      </c>
    </row>
    <row r="228" spans="1:17" ht="21">
      <c r="A228" s="171" t="s">
        <v>327</v>
      </c>
      <c r="B228" s="172"/>
      <c r="C228" s="92">
        <v>0</v>
      </c>
      <c r="D228" s="172"/>
      <c r="E228" s="92">
        <v>0</v>
      </c>
      <c r="F228" s="70"/>
      <c r="G228" s="92">
        <v>0</v>
      </c>
      <c r="H228" s="172"/>
      <c r="I228" s="92">
        <f t="shared" si="6"/>
        <v>0</v>
      </c>
      <c r="J228" s="92"/>
      <c r="K228" s="70">
        <v>68427</v>
      </c>
      <c r="L228" s="92"/>
      <c r="M228" s="92">
        <v>3384397075</v>
      </c>
      <c r="N228" s="172"/>
      <c r="O228" s="92">
        <v>-3001716393</v>
      </c>
      <c r="P228" s="92"/>
      <c r="Q228" s="92">
        <f t="shared" si="7"/>
        <v>382680682</v>
      </c>
    </row>
    <row r="229" spans="1:17" ht="21">
      <c r="A229" s="171" t="s">
        <v>313</v>
      </c>
      <c r="B229" s="172"/>
      <c r="C229" s="92">
        <v>73360</v>
      </c>
      <c r="D229" s="172"/>
      <c r="E229" s="92">
        <v>444953563</v>
      </c>
      <c r="F229" s="70"/>
      <c r="G229" s="92">
        <v>-489315807</v>
      </c>
      <c r="H229" s="172"/>
      <c r="I229" s="92">
        <f t="shared" si="6"/>
        <v>-44362244</v>
      </c>
      <c r="J229" s="92"/>
      <c r="K229" s="70">
        <v>192531</v>
      </c>
      <c r="L229" s="92"/>
      <c r="M229" s="92">
        <v>1188722601</v>
      </c>
      <c r="N229" s="172"/>
      <c r="O229" s="92">
        <v>-1271164560</v>
      </c>
      <c r="P229" s="92"/>
      <c r="Q229" s="92">
        <f t="shared" si="7"/>
        <v>-82441959</v>
      </c>
    </row>
    <row r="230" spans="1:17" ht="21">
      <c r="A230" s="171" t="s">
        <v>215</v>
      </c>
      <c r="B230" s="172"/>
      <c r="C230" s="92">
        <v>603391</v>
      </c>
      <c r="D230" s="172"/>
      <c r="E230" s="92">
        <v>5937959871</v>
      </c>
      <c r="F230" s="70"/>
      <c r="G230" s="92">
        <v>-5930840784</v>
      </c>
      <c r="H230" s="172"/>
      <c r="I230" s="92">
        <f t="shared" si="6"/>
        <v>7119087</v>
      </c>
      <c r="J230" s="92"/>
      <c r="K230" s="70">
        <v>718294</v>
      </c>
      <c r="L230" s="92"/>
      <c r="M230" s="92">
        <v>6961256364</v>
      </c>
      <c r="N230" s="172"/>
      <c r="O230" s="92">
        <v>-7003796418</v>
      </c>
      <c r="P230" s="92"/>
      <c r="Q230" s="92">
        <f t="shared" si="7"/>
        <v>-42540054</v>
      </c>
    </row>
    <row r="231" spans="1:17" ht="21">
      <c r="A231" s="171" t="s">
        <v>237</v>
      </c>
      <c r="B231" s="172"/>
      <c r="C231" s="92">
        <v>1579681</v>
      </c>
      <c r="D231" s="172"/>
      <c r="E231" s="92">
        <v>15386696597</v>
      </c>
      <c r="F231" s="70"/>
      <c r="G231" s="92">
        <v>-15116651438</v>
      </c>
      <c r="H231" s="172"/>
      <c r="I231" s="92">
        <f t="shared" si="6"/>
        <v>270045159</v>
      </c>
      <c r="J231" s="92"/>
      <c r="K231" s="70">
        <v>3400443</v>
      </c>
      <c r="L231" s="92"/>
      <c r="M231" s="92">
        <v>32992415202</v>
      </c>
      <c r="N231" s="172"/>
      <c r="O231" s="92">
        <v>-31690996917</v>
      </c>
      <c r="P231" s="92"/>
      <c r="Q231" s="92">
        <f t="shared" si="7"/>
        <v>1301418285</v>
      </c>
    </row>
    <row r="232" spans="1:17" ht="21">
      <c r="A232" s="171" t="s">
        <v>263</v>
      </c>
      <c r="B232" s="172"/>
      <c r="C232" s="92">
        <v>0</v>
      </c>
      <c r="D232" s="172"/>
      <c r="E232" s="92">
        <v>0</v>
      </c>
      <c r="F232" s="70"/>
      <c r="G232" s="92">
        <v>0</v>
      </c>
      <c r="H232" s="172"/>
      <c r="I232" s="92">
        <f t="shared" si="6"/>
        <v>0</v>
      </c>
      <c r="J232" s="92"/>
      <c r="K232" s="70">
        <v>12043428</v>
      </c>
      <c r="L232" s="92"/>
      <c r="M232" s="92">
        <v>52991348780</v>
      </c>
      <c r="N232" s="172"/>
      <c r="O232" s="92">
        <v>-54463576462</v>
      </c>
      <c r="P232" s="92"/>
      <c r="Q232" s="92">
        <f t="shared" si="7"/>
        <v>-1472227682</v>
      </c>
    </row>
    <row r="233" spans="1:17" ht="21">
      <c r="A233" s="171" t="s">
        <v>342</v>
      </c>
      <c r="B233" s="172"/>
      <c r="C233" s="92">
        <v>966905</v>
      </c>
      <c r="D233" s="172"/>
      <c r="E233" s="92">
        <v>7492415633</v>
      </c>
      <c r="F233" s="70"/>
      <c r="G233" s="92">
        <v>-7811161409</v>
      </c>
      <c r="H233" s="172"/>
      <c r="I233" s="92">
        <f t="shared" si="6"/>
        <v>-318745776</v>
      </c>
      <c r="J233" s="92"/>
      <c r="K233" s="70">
        <v>1321675</v>
      </c>
      <c r="L233" s="92"/>
      <c r="M233" s="92">
        <v>9835633881</v>
      </c>
      <c r="N233" s="172"/>
      <c r="O233" s="92">
        <v>-10292562289</v>
      </c>
      <c r="P233" s="92"/>
      <c r="Q233" s="92">
        <f t="shared" si="7"/>
        <v>-456928408</v>
      </c>
    </row>
    <row r="234" spans="1:17" ht="21">
      <c r="A234" s="171" t="s">
        <v>195</v>
      </c>
      <c r="B234" s="172"/>
      <c r="C234" s="92">
        <v>68924</v>
      </c>
      <c r="D234" s="172"/>
      <c r="E234" s="92">
        <v>1045378787</v>
      </c>
      <c r="F234" s="70"/>
      <c r="G234" s="92">
        <v>-589722971</v>
      </c>
      <c r="H234" s="172"/>
      <c r="I234" s="92">
        <f t="shared" si="6"/>
        <v>455655816</v>
      </c>
      <c r="J234" s="92"/>
      <c r="K234" s="70">
        <v>496993</v>
      </c>
      <c r="L234" s="92"/>
      <c r="M234" s="92">
        <v>4729745014</v>
      </c>
      <c r="N234" s="172"/>
      <c r="O234" s="92">
        <v>-4201937015</v>
      </c>
      <c r="P234" s="92"/>
      <c r="Q234" s="92">
        <f t="shared" si="7"/>
        <v>527807999</v>
      </c>
    </row>
    <row r="235" spans="1:17" ht="21">
      <c r="A235" s="171" t="s">
        <v>275</v>
      </c>
      <c r="B235" s="172"/>
      <c r="C235" s="92">
        <v>2261945</v>
      </c>
      <c r="D235" s="172"/>
      <c r="E235" s="92">
        <v>9843502967</v>
      </c>
      <c r="F235" s="70"/>
      <c r="G235" s="92">
        <v>-8806885457</v>
      </c>
      <c r="H235" s="172"/>
      <c r="I235" s="92">
        <f t="shared" si="6"/>
        <v>1036617510</v>
      </c>
      <c r="J235" s="92"/>
      <c r="K235" s="70">
        <v>2928249</v>
      </c>
      <c r="L235" s="92"/>
      <c r="M235" s="92">
        <v>12212469946</v>
      </c>
      <c r="N235" s="172"/>
      <c r="O235" s="92">
        <v>-11205819706</v>
      </c>
      <c r="P235" s="92"/>
      <c r="Q235" s="92">
        <f t="shared" si="7"/>
        <v>1006650240</v>
      </c>
    </row>
    <row r="236" spans="1:17" ht="21">
      <c r="A236" s="171" t="s">
        <v>227</v>
      </c>
      <c r="B236" s="172"/>
      <c r="C236" s="92">
        <v>242277</v>
      </c>
      <c r="D236" s="172"/>
      <c r="E236" s="92">
        <v>3773923816</v>
      </c>
      <c r="F236" s="70"/>
      <c r="G236" s="92">
        <v>-4032859904</v>
      </c>
      <c r="H236" s="172"/>
      <c r="I236" s="92">
        <f t="shared" si="6"/>
        <v>-258936088</v>
      </c>
      <c r="J236" s="92"/>
      <c r="K236" s="70">
        <v>773869</v>
      </c>
      <c r="L236" s="92"/>
      <c r="M236" s="92">
        <v>9822456346</v>
      </c>
      <c r="N236" s="172"/>
      <c r="O236" s="92">
        <v>-11473140617</v>
      </c>
      <c r="P236" s="92"/>
      <c r="Q236" s="92">
        <f t="shared" si="7"/>
        <v>-1650684271</v>
      </c>
    </row>
    <row r="237" spans="1:17" ht="21">
      <c r="A237" s="171" t="s">
        <v>178</v>
      </c>
      <c r="B237" s="172"/>
      <c r="C237" s="92">
        <v>456058</v>
      </c>
      <c r="D237" s="172"/>
      <c r="E237" s="92">
        <v>3284289816</v>
      </c>
      <c r="F237" s="70"/>
      <c r="G237" s="92">
        <v>-1955657748</v>
      </c>
      <c r="H237" s="172"/>
      <c r="I237" s="92">
        <f t="shared" si="6"/>
        <v>1328632068</v>
      </c>
      <c r="J237" s="92"/>
      <c r="K237" s="70">
        <v>3106301</v>
      </c>
      <c r="L237" s="92"/>
      <c r="M237" s="92">
        <v>14521969018</v>
      </c>
      <c r="N237" s="172"/>
      <c r="O237" s="92">
        <v>-12082102724</v>
      </c>
      <c r="P237" s="92"/>
      <c r="Q237" s="92">
        <f t="shared" si="7"/>
        <v>2439866294</v>
      </c>
    </row>
    <row r="238" spans="1:17" ht="21">
      <c r="A238" s="171" t="s">
        <v>299</v>
      </c>
      <c r="B238" s="172"/>
      <c r="C238" s="92">
        <v>136953</v>
      </c>
      <c r="D238" s="172"/>
      <c r="E238" s="92">
        <v>3447031100</v>
      </c>
      <c r="F238" s="70"/>
      <c r="G238" s="92">
        <v>-3284470498</v>
      </c>
      <c r="H238" s="172"/>
      <c r="I238" s="92">
        <f t="shared" si="6"/>
        <v>162560602</v>
      </c>
      <c r="J238" s="92"/>
      <c r="K238" s="70">
        <v>371776</v>
      </c>
      <c r="L238" s="92"/>
      <c r="M238" s="92">
        <v>8621905647</v>
      </c>
      <c r="N238" s="172"/>
      <c r="O238" s="92">
        <v>-8928706420</v>
      </c>
      <c r="P238" s="92"/>
      <c r="Q238" s="92">
        <f t="shared" si="7"/>
        <v>-306800773</v>
      </c>
    </row>
    <row r="239" spans="1:17" ht="21">
      <c r="A239" s="171" t="s">
        <v>348</v>
      </c>
      <c r="B239" s="172"/>
      <c r="C239" s="92">
        <v>1260582</v>
      </c>
      <c r="D239" s="172"/>
      <c r="E239" s="92">
        <v>3127308083</v>
      </c>
      <c r="F239" s="70"/>
      <c r="G239" s="92">
        <v>-4119601837</v>
      </c>
      <c r="H239" s="172"/>
      <c r="I239" s="92">
        <f t="shared" si="6"/>
        <v>-992293754</v>
      </c>
      <c r="J239" s="92"/>
      <c r="K239" s="70">
        <v>7498768</v>
      </c>
      <c r="L239" s="92"/>
      <c r="M239" s="92">
        <v>20414669041</v>
      </c>
      <c r="N239" s="172"/>
      <c r="O239" s="92">
        <v>-24640075944</v>
      </c>
      <c r="P239" s="92"/>
      <c r="Q239" s="92">
        <f t="shared" si="7"/>
        <v>-4225406903</v>
      </c>
    </row>
    <row r="240" spans="1:17" ht="21">
      <c r="A240" s="171" t="s">
        <v>278</v>
      </c>
      <c r="B240" s="172"/>
      <c r="C240" s="92">
        <v>1474735</v>
      </c>
      <c r="D240" s="172"/>
      <c r="E240" s="92">
        <v>5029020057</v>
      </c>
      <c r="F240" s="70"/>
      <c r="G240" s="92">
        <v>-4369937135</v>
      </c>
      <c r="H240" s="172"/>
      <c r="I240" s="92">
        <f t="shared" si="6"/>
        <v>659082922</v>
      </c>
      <c r="J240" s="92"/>
      <c r="K240" s="70">
        <v>3588102</v>
      </c>
      <c r="L240" s="92"/>
      <c r="M240" s="92">
        <v>11319610990</v>
      </c>
      <c r="N240" s="172"/>
      <c r="O240" s="92">
        <v>-10117283858</v>
      </c>
      <c r="P240" s="92"/>
      <c r="Q240" s="92">
        <f t="shared" si="7"/>
        <v>1202327132</v>
      </c>
    </row>
    <row r="241" spans="1:17" ht="21">
      <c r="A241" s="171" t="s">
        <v>337</v>
      </c>
      <c r="B241" s="172"/>
      <c r="C241" s="92">
        <v>77381</v>
      </c>
      <c r="D241" s="172"/>
      <c r="E241" s="92">
        <v>422007158</v>
      </c>
      <c r="F241" s="70"/>
      <c r="G241" s="92">
        <v>-437052692</v>
      </c>
      <c r="H241" s="172"/>
      <c r="I241" s="92">
        <f t="shared" si="6"/>
        <v>-15045534</v>
      </c>
      <c r="J241" s="92"/>
      <c r="K241" s="70">
        <v>414831</v>
      </c>
      <c r="L241" s="92"/>
      <c r="M241" s="92">
        <v>2160916836</v>
      </c>
      <c r="N241" s="172"/>
      <c r="O241" s="92">
        <v>-2336275665</v>
      </c>
      <c r="P241" s="92"/>
      <c r="Q241" s="92">
        <f t="shared" si="7"/>
        <v>-175358829</v>
      </c>
    </row>
    <row r="242" spans="1:17" ht="21">
      <c r="A242" s="171" t="s">
        <v>366</v>
      </c>
      <c r="B242" s="172"/>
      <c r="C242" s="92">
        <v>1892964</v>
      </c>
      <c r="D242" s="172"/>
      <c r="E242" s="92">
        <v>25562807101</v>
      </c>
      <c r="F242" s="70"/>
      <c r="G242" s="92">
        <v>-25157980604</v>
      </c>
      <c r="H242" s="172"/>
      <c r="I242" s="92">
        <f t="shared" si="6"/>
        <v>404826497</v>
      </c>
      <c r="J242" s="92"/>
      <c r="K242" s="70">
        <v>2196304</v>
      </c>
      <c r="L242" s="92"/>
      <c r="M242" s="92">
        <v>28652830319</v>
      </c>
      <c r="N242" s="172"/>
      <c r="O242" s="92">
        <v>-28779582421</v>
      </c>
      <c r="P242" s="92"/>
      <c r="Q242" s="92">
        <f t="shared" si="7"/>
        <v>-126752102</v>
      </c>
    </row>
    <row r="243" spans="1:17" ht="21">
      <c r="A243" s="171" t="s">
        <v>332</v>
      </c>
      <c r="B243" s="172"/>
      <c r="C243" s="92">
        <v>46187</v>
      </c>
      <c r="D243" s="172"/>
      <c r="E243" s="92">
        <v>2749968689</v>
      </c>
      <c r="F243" s="70"/>
      <c r="G243" s="92">
        <v>-2135358034</v>
      </c>
      <c r="H243" s="172"/>
      <c r="I243" s="92">
        <f t="shared" si="6"/>
        <v>614610655</v>
      </c>
      <c r="J243" s="92"/>
      <c r="K243" s="70">
        <v>285610</v>
      </c>
      <c r="L243" s="92"/>
      <c r="M243" s="92">
        <v>15889736980</v>
      </c>
      <c r="N243" s="172"/>
      <c r="O243" s="92">
        <v>-12767070444</v>
      </c>
      <c r="P243" s="92"/>
      <c r="Q243" s="92">
        <f t="shared" si="7"/>
        <v>3122666536</v>
      </c>
    </row>
    <row r="244" spans="1:17" ht="21">
      <c r="A244" s="171" t="s">
        <v>101</v>
      </c>
      <c r="B244" s="172"/>
      <c r="C244" s="92">
        <v>2601480</v>
      </c>
      <c r="D244" s="172"/>
      <c r="E244" s="92">
        <v>11889782840</v>
      </c>
      <c r="F244" s="70"/>
      <c r="G244" s="92">
        <v>-11798989702</v>
      </c>
      <c r="H244" s="172"/>
      <c r="I244" s="92">
        <f t="shared" si="6"/>
        <v>90793138</v>
      </c>
      <c r="J244" s="92"/>
      <c r="K244" s="70">
        <v>4570185</v>
      </c>
      <c r="L244" s="92"/>
      <c r="M244" s="92">
        <v>18959417897</v>
      </c>
      <c r="N244" s="172"/>
      <c r="O244" s="92">
        <v>-19439249545</v>
      </c>
      <c r="P244" s="92"/>
      <c r="Q244" s="92">
        <f t="shared" si="7"/>
        <v>-479831648</v>
      </c>
    </row>
    <row r="245" spans="1:17" ht="21">
      <c r="A245" s="171" t="s">
        <v>190</v>
      </c>
      <c r="B245" s="172"/>
      <c r="C245" s="92">
        <v>1344934</v>
      </c>
      <c r="D245" s="172"/>
      <c r="E245" s="92">
        <v>5188811376</v>
      </c>
      <c r="F245" s="70"/>
      <c r="G245" s="92">
        <v>-5119608814</v>
      </c>
      <c r="H245" s="172"/>
      <c r="I245" s="92">
        <f t="shared" si="6"/>
        <v>69202562</v>
      </c>
      <c r="J245" s="92"/>
      <c r="K245" s="70">
        <v>2198223</v>
      </c>
      <c r="L245" s="92"/>
      <c r="M245" s="92">
        <v>7822034643</v>
      </c>
      <c r="N245" s="172"/>
      <c r="O245" s="92">
        <v>-8305708973</v>
      </c>
      <c r="P245" s="92"/>
      <c r="Q245" s="92">
        <f t="shared" si="7"/>
        <v>-483674330</v>
      </c>
    </row>
    <row r="246" spans="1:17" ht="21">
      <c r="A246" s="171" t="s">
        <v>249</v>
      </c>
      <c r="B246" s="172"/>
      <c r="C246" s="92">
        <v>0</v>
      </c>
      <c r="D246" s="172"/>
      <c r="E246" s="92">
        <v>0</v>
      </c>
      <c r="F246" s="70"/>
      <c r="G246" s="92">
        <v>0</v>
      </c>
      <c r="H246" s="172"/>
      <c r="I246" s="92">
        <f t="shared" si="6"/>
        <v>0</v>
      </c>
      <c r="J246" s="92"/>
      <c r="K246" s="70">
        <v>124759</v>
      </c>
      <c r="L246" s="92"/>
      <c r="M246" s="92">
        <v>2961113838</v>
      </c>
      <c r="N246" s="172"/>
      <c r="O246" s="92">
        <v>-3513392655</v>
      </c>
      <c r="P246" s="92"/>
      <c r="Q246" s="92">
        <f t="shared" si="7"/>
        <v>-552278817</v>
      </c>
    </row>
    <row r="247" spans="1:17" ht="21">
      <c r="A247" s="171" t="s">
        <v>274</v>
      </c>
      <c r="B247" s="172"/>
      <c r="C247" s="92">
        <v>230737</v>
      </c>
      <c r="D247" s="172"/>
      <c r="E247" s="92">
        <v>9439703517</v>
      </c>
      <c r="F247" s="70"/>
      <c r="G247" s="92">
        <v>-9330696924</v>
      </c>
      <c r="H247" s="172"/>
      <c r="I247" s="92">
        <f t="shared" si="6"/>
        <v>109006593</v>
      </c>
      <c r="J247" s="92"/>
      <c r="K247" s="70">
        <v>410651</v>
      </c>
      <c r="L247" s="92"/>
      <c r="M247" s="92">
        <v>15509652977</v>
      </c>
      <c r="N247" s="172"/>
      <c r="O247" s="92">
        <v>-16142932627</v>
      </c>
      <c r="P247" s="92"/>
      <c r="Q247" s="92">
        <f t="shared" si="7"/>
        <v>-633279650</v>
      </c>
    </row>
    <row r="248" spans="1:17" ht="21">
      <c r="A248" s="171" t="s">
        <v>243</v>
      </c>
      <c r="B248" s="172"/>
      <c r="C248" s="92">
        <v>5545999</v>
      </c>
      <c r="D248" s="172"/>
      <c r="E248" s="92">
        <v>13042709944</v>
      </c>
      <c r="F248" s="70"/>
      <c r="G248" s="92">
        <v>-13029792956</v>
      </c>
      <c r="H248" s="172"/>
      <c r="I248" s="92">
        <f t="shared" si="6"/>
        <v>12916988</v>
      </c>
      <c r="J248" s="92"/>
      <c r="K248" s="70">
        <v>6888399</v>
      </c>
      <c r="L248" s="92"/>
      <c r="M248" s="92">
        <v>15944325126</v>
      </c>
      <c r="N248" s="172"/>
      <c r="O248" s="92">
        <v>-16098469543</v>
      </c>
      <c r="P248" s="92"/>
      <c r="Q248" s="92">
        <f t="shared" si="7"/>
        <v>-154144417</v>
      </c>
    </row>
    <row r="249" spans="1:17" ht="21">
      <c r="A249" s="171" t="s">
        <v>219</v>
      </c>
      <c r="B249" s="172"/>
      <c r="C249" s="92">
        <v>3274821</v>
      </c>
      <c r="D249" s="172"/>
      <c r="E249" s="92">
        <v>6569047629</v>
      </c>
      <c r="F249" s="70"/>
      <c r="G249" s="92">
        <v>-6563783395</v>
      </c>
      <c r="H249" s="172"/>
      <c r="I249" s="92">
        <f t="shared" si="6"/>
        <v>5264234</v>
      </c>
      <c r="J249" s="92"/>
      <c r="K249" s="70">
        <v>5666046</v>
      </c>
      <c r="L249" s="92"/>
      <c r="M249" s="92">
        <v>10773448444</v>
      </c>
      <c r="N249" s="172"/>
      <c r="O249" s="92">
        <v>-11202719748</v>
      </c>
      <c r="P249" s="92"/>
      <c r="Q249" s="92">
        <f t="shared" si="7"/>
        <v>-429271304</v>
      </c>
    </row>
    <row r="250" spans="1:17" ht="21">
      <c r="A250" s="171" t="s">
        <v>239</v>
      </c>
      <c r="B250" s="172"/>
      <c r="C250" s="92">
        <v>1393099</v>
      </c>
      <c r="D250" s="172"/>
      <c r="E250" s="92">
        <v>5361245430</v>
      </c>
      <c r="F250" s="70"/>
      <c r="G250" s="92">
        <v>-5230628180</v>
      </c>
      <c r="H250" s="172"/>
      <c r="I250" s="92">
        <f t="shared" si="6"/>
        <v>130617250</v>
      </c>
      <c r="J250" s="92"/>
      <c r="K250" s="70">
        <v>3763796</v>
      </c>
      <c r="L250" s="92"/>
      <c r="M250" s="92">
        <v>12690008632</v>
      </c>
      <c r="N250" s="172"/>
      <c r="O250" s="92">
        <v>-13491987661</v>
      </c>
      <c r="P250" s="92"/>
      <c r="Q250" s="92">
        <f t="shared" si="7"/>
        <v>-801979029</v>
      </c>
    </row>
    <row r="251" spans="1:17" ht="21">
      <c r="A251" s="171" t="s">
        <v>173</v>
      </c>
      <c r="B251" s="172"/>
      <c r="C251" s="92">
        <v>0</v>
      </c>
      <c r="D251" s="172"/>
      <c r="E251" s="92">
        <v>0</v>
      </c>
      <c r="F251" s="70"/>
      <c r="G251" s="92">
        <v>0</v>
      </c>
      <c r="H251" s="172"/>
      <c r="I251" s="92">
        <f t="shared" si="6"/>
        <v>0</v>
      </c>
      <c r="J251" s="92"/>
      <c r="K251" s="70">
        <v>5449229</v>
      </c>
      <c r="L251" s="92"/>
      <c r="M251" s="92">
        <v>35624836050</v>
      </c>
      <c r="N251" s="172"/>
      <c r="O251" s="92">
        <v>-19759161415</v>
      </c>
      <c r="P251" s="92"/>
      <c r="Q251" s="92">
        <f t="shared" si="7"/>
        <v>15865674635</v>
      </c>
    </row>
    <row r="252" spans="1:17" ht="21">
      <c r="A252" s="171" t="s">
        <v>294</v>
      </c>
      <c r="B252" s="172"/>
      <c r="C252" s="92">
        <v>723371</v>
      </c>
      <c r="D252" s="172"/>
      <c r="E252" s="92">
        <v>3767528753</v>
      </c>
      <c r="F252" s="70"/>
      <c r="G252" s="92">
        <v>-4075106413</v>
      </c>
      <c r="H252" s="172"/>
      <c r="I252" s="92">
        <f t="shared" si="6"/>
        <v>-307577660</v>
      </c>
      <c r="J252" s="92"/>
      <c r="K252" s="70">
        <v>1588100</v>
      </c>
      <c r="L252" s="92"/>
      <c r="M252" s="92">
        <v>8244718915</v>
      </c>
      <c r="N252" s="172"/>
      <c r="O252" s="92">
        <v>-9100309745</v>
      </c>
      <c r="P252" s="92"/>
      <c r="Q252" s="92">
        <f t="shared" si="7"/>
        <v>-855590830</v>
      </c>
    </row>
    <row r="253" spans="1:17" ht="21">
      <c r="A253" s="171" t="s">
        <v>198</v>
      </c>
      <c r="B253" s="172"/>
      <c r="C253" s="92">
        <v>172200</v>
      </c>
      <c r="D253" s="172"/>
      <c r="E253" s="92">
        <v>514165482</v>
      </c>
      <c r="F253" s="70"/>
      <c r="G253" s="92">
        <v>-452613066</v>
      </c>
      <c r="H253" s="172"/>
      <c r="I253" s="92">
        <f t="shared" si="6"/>
        <v>61552416</v>
      </c>
      <c r="J253" s="92"/>
      <c r="K253" s="70">
        <v>9908584</v>
      </c>
      <c r="L253" s="92"/>
      <c r="M253" s="92">
        <v>30093566392</v>
      </c>
      <c r="N253" s="172"/>
      <c r="O253" s="92">
        <v>-26157301019</v>
      </c>
      <c r="P253" s="92"/>
      <c r="Q253" s="92">
        <f t="shared" si="7"/>
        <v>3936265373</v>
      </c>
    </row>
    <row r="254" spans="1:17" ht="21">
      <c r="A254" s="171" t="s">
        <v>365</v>
      </c>
      <c r="B254" s="172"/>
      <c r="C254" s="92">
        <v>1039736</v>
      </c>
      <c r="D254" s="172"/>
      <c r="E254" s="92">
        <v>10111641217</v>
      </c>
      <c r="F254" s="70"/>
      <c r="G254" s="92">
        <v>-8504316300</v>
      </c>
      <c r="H254" s="172"/>
      <c r="I254" s="92">
        <f t="shared" si="6"/>
        <v>1607324917</v>
      </c>
      <c r="J254" s="92"/>
      <c r="K254" s="70">
        <v>1498129</v>
      </c>
      <c r="L254" s="92"/>
      <c r="M254" s="92">
        <v>12660681548</v>
      </c>
      <c r="N254" s="172"/>
      <c r="O254" s="92">
        <v>-11320425931</v>
      </c>
      <c r="P254" s="92"/>
      <c r="Q254" s="92">
        <f t="shared" si="7"/>
        <v>1340255617</v>
      </c>
    </row>
    <row r="255" spans="1:17" ht="21">
      <c r="A255" s="171" t="s">
        <v>132</v>
      </c>
      <c r="B255" s="172"/>
      <c r="C255" s="92">
        <v>201697</v>
      </c>
      <c r="D255" s="172"/>
      <c r="E255" s="92">
        <v>5391668777</v>
      </c>
      <c r="F255" s="70"/>
      <c r="G255" s="92">
        <v>-4647431489</v>
      </c>
      <c r="H255" s="172"/>
      <c r="I255" s="92">
        <f t="shared" si="6"/>
        <v>744237288</v>
      </c>
      <c r="J255" s="92"/>
      <c r="K255" s="70">
        <v>697147</v>
      </c>
      <c r="L255" s="92"/>
      <c r="M255" s="92">
        <v>17117099648</v>
      </c>
      <c r="N255" s="172"/>
      <c r="O255" s="92">
        <v>-16745767415</v>
      </c>
      <c r="P255" s="92"/>
      <c r="Q255" s="92">
        <f t="shared" si="7"/>
        <v>371332233</v>
      </c>
    </row>
    <row r="256" spans="1:17" ht="21">
      <c r="A256" s="171" t="s">
        <v>375</v>
      </c>
      <c r="B256" s="172"/>
      <c r="C256" s="92">
        <v>415489</v>
      </c>
      <c r="D256" s="172"/>
      <c r="E256" s="92">
        <v>6389079166</v>
      </c>
      <c r="F256" s="70"/>
      <c r="G256" s="92">
        <v>-4383171284</v>
      </c>
      <c r="H256" s="172"/>
      <c r="I256" s="92">
        <f t="shared" si="6"/>
        <v>2005907882</v>
      </c>
      <c r="J256" s="92"/>
      <c r="K256" s="70">
        <v>977090</v>
      </c>
      <c r="L256" s="92"/>
      <c r="M256" s="92">
        <v>12331268335</v>
      </c>
      <c r="N256" s="172"/>
      <c r="O256" s="92">
        <v>-10480478773</v>
      </c>
      <c r="P256" s="92"/>
      <c r="Q256" s="92">
        <f t="shared" si="7"/>
        <v>1850789562</v>
      </c>
    </row>
    <row r="257" spans="1:17" ht="21">
      <c r="A257" s="171" t="s">
        <v>174</v>
      </c>
      <c r="B257" s="172"/>
      <c r="C257" s="92">
        <v>2320543</v>
      </c>
      <c r="D257" s="172"/>
      <c r="E257" s="92">
        <v>7101132536</v>
      </c>
      <c r="F257" s="70"/>
      <c r="G257" s="92">
        <v>-5624316162</v>
      </c>
      <c r="H257" s="172"/>
      <c r="I257" s="92">
        <f t="shared" si="6"/>
        <v>1476816374</v>
      </c>
      <c r="J257" s="92"/>
      <c r="K257" s="70">
        <v>31928120</v>
      </c>
      <c r="L257" s="92"/>
      <c r="M257" s="92">
        <v>83997105750</v>
      </c>
      <c r="N257" s="172"/>
      <c r="O257" s="92">
        <v>-73375426395</v>
      </c>
      <c r="P257" s="92"/>
      <c r="Q257" s="92">
        <f t="shared" si="7"/>
        <v>10621679355</v>
      </c>
    </row>
    <row r="258" spans="1:17" ht="21">
      <c r="A258" s="171" t="s">
        <v>177</v>
      </c>
      <c r="B258" s="172"/>
      <c r="C258" s="92">
        <v>3179814</v>
      </c>
      <c r="D258" s="172"/>
      <c r="E258" s="92">
        <v>6552285530</v>
      </c>
      <c r="F258" s="70"/>
      <c r="G258" s="92">
        <v>-5894949583</v>
      </c>
      <c r="H258" s="172"/>
      <c r="I258" s="92">
        <f t="shared" si="6"/>
        <v>657335947</v>
      </c>
      <c r="J258" s="92"/>
      <c r="K258" s="70">
        <v>10625940</v>
      </c>
      <c r="L258" s="92"/>
      <c r="M258" s="92">
        <v>17553466424</v>
      </c>
      <c r="N258" s="172"/>
      <c r="O258" s="92">
        <v>-17253040806</v>
      </c>
      <c r="P258" s="92"/>
      <c r="Q258" s="92">
        <f t="shared" si="7"/>
        <v>300425618</v>
      </c>
    </row>
    <row r="259" spans="1:17" ht="21">
      <c r="A259" s="171" t="s">
        <v>329</v>
      </c>
      <c r="B259" s="172"/>
      <c r="C259" s="92">
        <v>0</v>
      </c>
      <c r="D259" s="172"/>
      <c r="E259" s="92">
        <v>0</v>
      </c>
      <c r="F259" s="70"/>
      <c r="G259" s="92">
        <v>0</v>
      </c>
      <c r="H259" s="172"/>
      <c r="I259" s="92">
        <f t="shared" si="6"/>
        <v>0</v>
      </c>
      <c r="J259" s="92"/>
      <c r="K259" s="70">
        <v>5942853</v>
      </c>
      <c r="L259" s="92"/>
      <c r="M259" s="92">
        <v>36787497549</v>
      </c>
      <c r="N259" s="172"/>
      <c r="O259" s="92">
        <v>-32373061776</v>
      </c>
      <c r="P259" s="92"/>
      <c r="Q259" s="92">
        <f t="shared" si="7"/>
        <v>4414435773</v>
      </c>
    </row>
    <row r="260" spans="1:17" ht="21">
      <c r="A260" s="171" t="s">
        <v>90</v>
      </c>
      <c r="B260" s="172"/>
      <c r="C260" s="92">
        <v>5453427</v>
      </c>
      <c r="D260" s="172"/>
      <c r="E260" s="92">
        <v>30634368693</v>
      </c>
      <c r="F260" s="70"/>
      <c r="G260" s="92">
        <v>-17107212151</v>
      </c>
      <c r="H260" s="172"/>
      <c r="I260" s="92">
        <f t="shared" si="6"/>
        <v>13527156542</v>
      </c>
      <c r="J260" s="92"/>
      <c r="K260" s="70">
        <v>62058857</v>
      </c>
      <c r="L260" s="92"/>
      <c r="M260" s="92">
        <v>239396117888</v>
      </c>
      <c r="N260" s="172"/>
      <c r="O260" s="92">
        <v>-183943693260</v>
      </c>
      <c r="P260" s="92"/>
      <c r="Q260" s="92">
        <f t="shared" si="7"/>
        <v>55452424628</v>
      </c>
    </row>
    <row r="261" spans="1:17" ht="21">
      <c r="A261" s="171" t="s">
        <v>261</v>
      </c>
      <c r="B261" s="172"/>
      <c r="C261" s="92">
        <v>8152506</v>
      </c>
      <c r="D261" s="172"/>
      <c r="E261" s="92">
        <v>5628804848</v>
      </c>
      <c r="F261" s="70"/>
      <c r="G261" s="92">
        <v>-6488754003</v>
      </c>
      <c r="H261" s="172"/>
      <c r="I261" s="92">
        <f t="shared" si="6"/>
        <v>-859949155</v>
      </c>
      <c r="J261" s="92"/>
      <c r="K261" s="70">
        <v>13087564</v>
      </c>
      <c r="L261" s="92"/>
      <c r="M261" s="92">
        <v>8750404298</v>
      </c>
      <c r="N261" s="172"/>
      <c r="O261" s="92">
        <v>-10168024808</v>
      </c>
      <c r="P261" s="92"/>
      <c r="Q261" s="92">
        <f t="shared" si="7"/>
        <v>-1417620510</v>
      </c>
    </row>
    <row r="262" spans="1:17" ht="21">
      <c r="A262" s="171" t="s">
        <v>83</v>
      </c>
      <c r="B262" s="172"/>
      <c r="C262" s="92">
        <v>2774484</v>
      </c>
      <c r="D262" s="172"/>
      <c r="E262" s="92">
        <v>11078745502</v>
      </c>
      <c r="F262" s="70"/>
      <c r="G262" s="92">
        <v>-8818710298</v>
      </c>
      <c r="H262" s="172"/>
      <c r="I262" s="92">
        <f t="shared" si="6"/>
        <v>2260035204</v>
      </c>
      <c r="J262" s="92"/>
      <c r="K262" s="70">
        <v>4911050</v>
      </c>
      <c r="L262" s="92"/>
      <c r="M262" s="92">
        <v>16395644571</v>
      </c>
      <c r="N262" s="172"/>
      <c r="O262" s="92">
        <v>-14561609978</v>
      </c>
      <c r="P262" s="92"/>
      <c r="Q262" s="92">
        <f t="shared" si="7"/>
        <v>1834034593</v>
      </c>
    </row>
    <row r="263" spans="1:17" ht="21">
      <c r="A263" s="171" t="s">
        <v>277</v>
      </c>
      <c r="B263" s="172"/>
      <c r="C263" s="92">
        <v>510512</v>
      </c>
      <c r="D263" s="172"/>
      <c r="E263" s="92">
        <v>5502224007</v>
      </c>
      <c r="F263" s="70"/>
      <c r="G263" s="92">
        <v>-3805193728</v>
      </c>
      <c r="H263" s="172"/>
      <c r="I263" s="92">
        <f t="shared" si="6"/>
        <v>1697030279</v>
      </c>
      <c r="J263" s="92"/>
      <c r="K263" s="70">
        <v>1957320</v>
      </c>
      <c r="L263" s="92"/>
      <c r="M263" s="92">
        <v>14410241825</v>
      </c>
      <c r="N263" s="172"/>
      <c r="O263" s="92">
        <v>-12348098709</v>
      </c>
      <c r="P263" s="92"/>
      <c r="Q263" s="92">
        <f t="shared" si="7"/>
        <v>2062143116</v>
      </c>
    </row>
    <row r="264" spans="1:17" ht="21">
      <c r="A264" s="171" t="s">
        <v>166</v>
      </c>
      <c r="B264" s="172"/>
      <c r="C264" s="92">
        <v>215800</v>
      </c>
      <c r="D264" s="172"/>
      <c r="E264" s="92">
        <v>8525457244</v>
      </c>
      <c r="F264" s="70"/>
      <c r="G264" s="92">
        <v>-5948421012</v>
      </c>
      <c r="H264" s="172"/>
      <c r="I264" s="92">
        <f t="shared" si="6"/>
        <v>2577036232</v>
      </c>
      <c r="J264" s="92"/>
      <c r="K264" s="70">
        <v>282203</v>
      </c>
      <c r="L264" s="92"/>
      <c r="M264" s="92">
        <v>12482427015</v>
      </c>
      <c r="N264" s="172"/>
      <c r="O264" s="92">
        <v>-9779083436</v>
      </c>
      <c r="P264" s="92"/>
      <c r="Q264" s="92">
        <f t="shared" si="7"/>
        <v>2703343579</v>
      </c>
    </row>
    <row r="265" spans="1:17" ht="21">
      <c r="A265" s="171" t="s">
        <v>146</v>
      </c>
      <c r="B265" s="172"/>
      <c r="C265" s="92">
        <v>916841</v>
      </c>
      <c r="D265" s="172"/>
      <c r="E265" s="92">
        <v>3584033337</v>
      </c>
      <c r="F265" s="70"/>
      <c r="G265" s="92">
        <v>-3881465555</v>
      </c>
      <c r="H265" s="172"/>
      <c r="I265" s="92">
        <f t="shared" ref="I265:I328" si="8">G265+E265</f>
        <v>-297432218</v>
      </c>
      <c r="J265" s="92"/>
      <c r="K265" s="70">
        <v>1563215</v>
      </c>
      <c r="L265" s="92"/>
      <c r="M265" s="92">
        <v>6228274743</v>
      </c>
      <c r="N265" s="172"/>
      <c r="O265" s="92">
        <v>-6520866799</v>
      </c>
      <c r="P265" s="92"/>
      <c r="Q265" s="92">
        <f t="shared" ref="Q265:Q328" si="9">M265+O265</f>
        <v>-292592056</v>
      </c>
    </row>
    <row r="266" spans="1:17" ht="21">
      <c r="A266" s="171" t="s">
        <v>169</v>
      </c>
      <c r="B266" s="172"/>
      <c r="C266" s="92">
        <v>2761448</v>
      </c>
      <c r="D266" s="172"/>
      <c r="E266" s="92">
        <v>9010952015</v>
      </c>
      <c r="F266" s="70"/>
      <c r="G266" s="92">
        <v>-10154884156</v>
      </c>
      <c r="H266" s="172"/>
      <c r="I266" s="92">
        <f t="shared" si="8"/>
        <v>-1143932141</v>
      </c>
      <c r="J266" s="92"/>
      <c r="K266" s="70">
        <v>5954838</v>
      </c>
      <c r="L266" s="92"/>
      <c r="M266" s="92">
        <v>21221632506</v>
      </c>
      <c r="N266" s="172"/>
      <c r="O266" s="92">
        <v>-21801201211</v>
      </c>
      <c r="P266" s="92"/>
      <c r="Q266" s="92">
        <f t="shared" si="9"/>
        <v>-579568705</v>
      </c>
    </row>
    <row r="267" spans="1:17" ht="21">
      <c r="A267" s="171" t="s">
        <v>241</v>
      </c>
      <c r="B267" s="172"/>
      <c r="C267" s="92">
        <v>564634</v>
      </c>
      <c r="D267" s="172"/>
      <c r="E267" s="92">
        <v>5842057716</v>
      </c>
      <c r="F267" s="70"/>
      <c r="G267" s="92">
        <v>-5599511072</v>
      </c>
      <c r="H267" s="172"/>
      <c r="I267" s="92">
        <f t="shared" si="8"/>
        <v>242546644</v>
      </c>
      <c r="J267" s="92"/>
      <c r="K267" s="70">
        <v>2239796</v>
      </c>
      <c r="L267" s="92"/>
      <c r="M267" s="92">
        <v>18790650263</v>
      </c>
      <c r="N267" s="172"/>
      <c r="O267" s="92">
        <v>-17988560283</v>
      </c>
      <c r="P267" s="92"/>
      <c r="Q267" s="92">
        <f t="shared" si="9"/>
        <v>802089980</v>
      </c>
    </row>
    <row r="268" spans="1:17" ht="21">
      <c r="A268" s="171" t="s">
        <v>368</v>
      </c>
      <c r="B268" s="172"/>
      <c r="C268" s="92">
        <v>3100604</v>
      </c>
      <c r="D268" s="172"/>
      <c r="E268" s="92">
        <v>20355445341</v>
      </c>
      <c r="F268" s="70"/>
      <c r="G268" s="92">
        <v>-17898997072</v>
      </c>
      <c r="H268" s="172"/>
      <c r="I268" s="92">
        <f t="shared" si="8"/>
        <v>2456448269</v>
      </c>
      <c r="J268" s="92"/>
      <c r="K268" s="70">
        <v>4762641</v>
      </c>
      <c r="L268" s="92"/>
      <c r="M268" s="92">
        <v>30576673999</v>
      </c>
      <c r="N268" s="172"/>
      <c r="O268" s="92">
        <v>-28327607525</v>
      </c>
      <c r="P268" s="92"/>
      <c r="Q268" s="92">
        <f t="shared" si="9"/>
        <v>2249066474</v>
      </c>
    </row>
    <row r="269" spans="1:17" ht="21">
      <c r="A269" s="171" t="s">
        <v>262</v>
      </c>
      <c r="B269" s="172"/>
      <c r="C269" s="92">
        <v>422446</v>
      </c>
      <c r="D269" s="172"/>
      <c r="E269" s="92">
        <v>1994099873</v>
      </c>
      <c r="F269" s="70"/>
      <c r="G269" s="92">
        <v>-1379828195</v>
      </c>
      <c r="H269" s="172"/>
      <c r="I269" s="92">
        <f t="shared" si="8"/>
        <v>614271678</v>
      </c>
      <c r="J269" s="92"/>
      <c r="K269" s="70">
        <v>1207713</v>
      </c>
      <c r="L269" s="92"/>
      <c r="M269" s="92">
        <v>7774929742</v>
      </c>
      <c r="N269" s="172"/>
      <c r="O269" s="92">
        <v>-6779550368</v>
      </c>
      <c r="P269" s="92"/>
      <c r="Q269" s="92">
        <f t="shared" si="9"/>
        <v>995379374</v>
      </c>
    </row>
    <row r="270" spans="1:17" ht="21">
      <c r="A270" s="171" t="s">
        <v>113</v>
      </c>
      <c r="B270" s="172"/>
      <c r="C270" s="92">
        <v>427042</v>
      </c>
      <c r="D270" s="172"/>
      <c r="E270" s="92">
        <v>2305220539</v>
      </c>
      <c r="F270" s="70"/>
      <c r="G270" s="92">
        <v>-1484774400</v>
      </c>
      <c r="H270" s="172"/>
      <c r="I270" s="92">
        <f t="shared" si="8"/>
        <v>820446139</v>
      </c>
      <c r="J270" s="92"/>
      <c r="K270" s="70">
        <v>1779841</v>
      </c>
      <c r="L270" s="92"/>
      <c r="M270" s="92">
        <v>11576041465</v>
      </c>
      <c r="N270" s="172"/>
      <c r="O270" s="92">
        <v>-10219884747</v>
      </c>
      <c r="P270" s="92"/>
      <c r="Q270" s="92">
        <f t="shared" si="9"/>
        <v>1356156718</v>
      </c>
    </row>
    <row r="271" spans="1:17" ht="21">
      <c r="A271" s="171" t="s">
        <v>165</v>
      </c>
      <c r="B271" s="172"/>
      <c r="C271" s="92">
        <v>0</v>
      </c>
      <c r="D271" s="172"/>
      <c r="E271" s="92">
        <v>0</v>
      </c>
      <c r="F271" s="70"/>
      <c r="G271" s="92">
        <v>0</v>
      </c>
      <c r="H271" s="172"/>
      <c r="I271" s="92">
        <f t="shared" si="8"/>
        <v>0</v>
      </c>
      <c r="J271" s="92"/>
      <c r="K271" s="70">
        <v>4511825</v>
      </c>
      <c r="L271" s="92"/>
      <c r="M271" s="92">
        <v>19625048066</v>
      </c>
      <c r="N271" s="172"/>
      <c r="O271" s="92">
        <v>-12647642591</v>
      </c>
      <c r="P271" s="92"/>
      <c r="Q271" s="92">
        <f t="shared" si="9"/>
        <v>6977405475</v>
      </c>
    </row>
    <row r="272" spans="1:17" ht="21">
      <c r="A272" s="171" t="s">
        <v>127</v>
      </c>
      <c r="B272" s="172"/>
      <c r="C272" s="92">
        <v>2929640</v>
      </c>
      <c r="D272" s="172"/>
      <c r="E272" s="92">
        <v>11932020541</v>
      </c>
      <c r="F272" s="70"/>
      <c r="G272" s="92">
        <v>-10807778893</v>
      </c>
      <c r="H272" s="172"/>
      <c r="I272" s="92">
        <f t="shared" si="8"/>
        <v>1124241648</v>
      </c>
      <c r="J272" s="92"/>
      <c r="K272" s="70">
        <v>10455911</v>
      </c>
      <c r="L272" s="92"/>
      <c r="M272" s="92">
        <v>79033986131</v>
      </c>
      <c r="N272" s="172"/>
      <c r="O272" s="92">
        <v>-73502662478</v>
      </c>
      <c r="P272" s="92"/>
      <c r="Q272" s="92">
        <f t="shared" si="9"/>
        <v>5531323653</v>
      </c>
    </row>
    <row r="273" spans="1:17" ht="21">
      <c r="A273" s="171" t="s">
        <v>92</v>
      </c>
      <c r="B273" s="172"/>
      <c r="C273" s="92">
        <v>8298374</v>
      </c>
      <c r="D273" s="172"/>
      <c r="E273" s="92">
        <v>24356439600</v>
      </c>
      <c r="F273" s="70"/>
      <c r="G273" s="92">
        <v>-18505390210</v>
      </c>
      <c r="H273" s="172"/>
      <c r="I273" s="92">
        <f t="shared" si="8"/>
        <v>5851049390</v>
      </c>
      <c r="J273" s="92"/>
      <c r="K273" s="70">
        <v>16540091</v>
      </c>
      <c r="L273" s="92"/>
      <c r="M273" s="92">
        <v>38784650571</v>
      </c>
      <c r="N273" s="172"/>
      <c r="O273" s="92">
        <v>-34063287220</v>
      </c>
      <c r="P273" s="92"/>
      <c r="Q273" s="92">
        <f t="shared" si="9"/>
        <v>4721363351</v>
      </c>
    </row>
    <row r="274" spans="1:17" ht="21">
      <c r="A274" s="171" t="s">
        <v>81</v>
      </c>
      <c r="B274" s="172"/>
      <c r="C274" s="92">
        <v>4420931</v>
      </c>
      <c r="D274" s="172"/>
      <c r="E274" s="92">
        <v>6874326832</v>
      </c>
      <c r="F274" s="70"/>
      <c r="G274" s="92">
        <v>-6039721102</v>
      </c>
      <c r="H274" s="172"/>
      <c r="I274" s="92">
        <f t="shared" si="8"/>
        <v>834605730</v>
      </c>
      <c r="J274" s="92"/>
      <c r="K274" s="70">
        <v>14345869</v>
      </c>
      <c r="L274" s="92"/>
      <c r="M274" s="92">
        <v>17889493890</v>
      </c>
      <c r="N274" s="172"/>
      <c r="O274" s="92">
        <v>-17881619895</v>
      </c>
      <c r="P274" s="92"/>
      <c r="Q274" s="92">
        <f t="shared" si="9"/>
        <v>7873995</v>
      </c>
    </row>
    <row r="275" spans="1:17" ht="21">
      <c r="A275" s="171" t="s">
        <v>254</v>
      </c>
      <c r="B275" s="172"/>
      <c r="C275" s="92">
        <v>1628210</v>
      </c>
      <c r="D275" s="172"/>
      <c r="E275" s="92">
        <v>10434180052</v>
      </c>
      <c r="F275" s="70"/>
      <c r="G275" s="92">
        <v>-10635372438</v>
      </c>
      <c r="H275" s="172"/>
      <c r="I275" s="92">
        <f t="shared" si="8"/>
        <v>-201192386</v>
      </c>
      <c r="J275" s="92"/>
      <c r="K275" s="70">
        <v>4655540</v>
      </c>
      <c r="L275" s="92"/>
      <c r="M275" s="92">
        <v>29895374197</v>
      </c>
      <c r="N275" s="172"/>
      <c r="O275" s="92">
        <v>-29884484464</v>
      </c>
      <c r="P275" s="92"/>
      <c r="Q275" s="92">
        <f t="shared" si="9"/>
        <v>10889733</v>
      </c>
    </row>
    <row r="276" spans="1:17" ht="21">
      <c r="A276" s="171" t="s">
        <v>403</v>
      </c>
      <c r="B276" s="172"/>
      <c r="C276" s="92">
        <v>891140</v>
      </c>
      <c r="D276" s="172"/>
      <c r="E276" s="92">
        <v>1717500019</v>
      </c>
      <c r="F276" s="70"/>
      <c r="G276" s="92">
        <v>-1730417375</v>
      </c>
      <c r="H276" s="172"/>
      <c r="I276" s="92">
        <f t="shared" si="8"/>
        <v>-12917356</v>
      </c>
      <c r="J276" s="92"/>
      <c r="K276" s="70">
        <v>2295618</v>
      </c>
      <c r="L276" s="92"/>
      <c r="M276" s="92">
        <v>4757586580</v>
      </c>
      <c r="N276" s="172"/>
      <c r="O276" s="92">
        <v>-4562811783</v>
      </c>
      <c r="P276" s="92"/>
      <c r="Q276" s="92">
        <f t="shared" si="9"/>
        <v>194774797</v>
      </c>
    </row>
    <row r="277" spans="1:17" ht="21">
      <c r="A277" s="171" t="s">
        <v>326</v>
      </c>
      <c r="B277" s="172"/>
      <c r="C277" s="92">
        <v>277749</v>
      </c>
      <c r="D277" s="172"/>
      <c r="E277" s="92">
        <v>8352847335</v>
      </c>
      <c r="F277" s="70"/>
      <c r="G277" s="92">
        <v>-8381563560</v>
      </c>
      <c r="H277" s="172"/>
      <c r="I277" s="92">
        <f t="shared" si="8"/>
        <v>-28716225</v>
      </c>
      <c r="J277" s="92"/>
      <c r="K277" s="70">
        <v>767613</v>
      </c>
      <c r="L277" s="92"/>
      <c r="M277" s="92">
        <v>20259773470</v>
      </c>
      <c r="N277" s="172"/>
      <c r="O277" s="92">
        <v>-23031627972</v>
      </c>
      <c r="P277" s="92"/>
      <c r="Q277" s="92">
        <f t="shared" si="9"/>
        <v>-2771854502</v>
      </c>
    </row>
    <row r="278" spans="1:17" ht="21">
      <c r="A278" s="171" t="s">
        <v>405</v>
      </c>
      <c r="B278" s="172"/>
      <c r="C278" s="92">
        <v>69219</v>
      </c>
      <c r="D278" s="172"/>
      <c r="E278" s="92">
        <v>4323401602</v>
      </c>
      <c r="F278" s="70"/>
      <c r="G278" s="92">
        <v>-3745505782</v>
      </c>
      <c r="H278" s="172"/>
      <c r="I278" s="92">
        <f t="shared" si="8"/>
        <v>577895820</v>
      </c>
      <c r="J278" s="92"/>
      <c r="K278" s="70">
        <v>112967</v>
      </c>
      <c r="L278" s="92"/>
      <c r="M278" s="92">
        <v>6531373702</v>
      </c>
      <c r="N278" s="172"/>
      <c r="O278" s="92">
        <v>-5933454414</v>
      </c>
      <c r="P278" s="92"/>
      <c r="Q278" s="92">
        <f t="shared" si="9"/>
        <v>597919288</v>
      </c>
    </row>
    <row r="279" spans="1:17" ht="21">
      <c r="A279" s="171" t="s">
        <v>402</v>
      </c>
      <c r="B279" s="172"/>
      <c r="C279" s="92">
        <v>700885</v>
      </c>
      <c r="D279" s="172"/>
      <c r="E279" s="92">
        <v>2844984517</v>
      </c>
      <c r="F279" s="70"/>
      <c r="G279" s="92">
        <v>-2743872350</v>
      </c>
      <c r="H279" s="172"/>
      <c r="I279" s="92">
        <f t="shared" si="8"/>
        <v>101112167</v>
      </c>
      <c r="J279" s="92"/>
      <c r="K279" s="70">
        <v>883482</v>
      </c>
      <c r="L279" s="92"/>
      <c r="M279" s="92">
        <v>3440783983</v>
      </c>
      <c r="N279" s="172"/>
      <c r="O279" s="92">
        <v>-3262941827</v>
      </c>
      <c r="P279" s="92"/>
      <c r="Q279" s="92">
        <f t="shared" si="9"/>
        <v>177842156</v>
      </c>
    </row>
    <row r="280" spans="1:17" ht="21">
      <c r="A280" s="171" t="s">
        <v>404</v>
      </c>
      <c r="B280" s="172"/>
      <c r="C280" s="92">
        <v>0</v>
      </c>
      <c r="D280" s="172"/>
      <c r="E280" s="92">
        <v>0</v>
      </c>
      <c r="F280" s="70"/>
      <c r="G280" s="92">
        <v>0</v>
      </c>
      <c r="H280" s="172"/>
      <c r="I280" s="92">
        <f t="shared" si="8"/>
        <v>0</v>
      </c>
      <c r="J280" s="92"/>
      <c r="K280" s="70">
        <v>843170</v>
      </c>
      <c r="L280" s="92"/>
      <c r="M280" s="92">
        <v>25609302676</v>
      </c>
      <c r="N280" s="172"/>
      <c r="O280" s="92">
        <v>-29171624538</v>
      </c>
      <c r="P280" s="92"/>
      <c r="Q280" s="92">
        <f t="shared" si="9"/>
        <v>-3562321862</v>
      </c>
    </row>
    <row r="281" spans="1:17" ht="21">
      <c r="A281" s="171" t="s">
        <v>234</v>
      </c>
      <c r="B281" s="172"/>
      <c r="C281" s="92">
        <v>388910</v>
      </c>
      <c r="D281" s="172"/>
      <c r="E281" s="92">
        <v>3339232196</v>
      </c>
      <c r="F281" s="70"/>
      <c r="G281" s="92">
        <v>-3230362163</v>
      </c>
      <c r="H281" s="172"/>
      <c r="I281" s="92">
        <f t="shared" si="8"/>
        <v>108870033</v>
      </c>
      <c r="J281" s="92"/>
      <c r="K281" s="70">
        <v>761931</v>
      </c>
      <c r="L281" s="92"/>
      <c r="M281" s="92">
        <v>6196445564</v>
      </c>
      <c r="N281" s="172"/>
      <c r="O281" s="92">
        <v>-6003011345</v>
      </c>
      <c r="P281" s="92"/>
      <c r="Q281" s="92">
        <f t="shared" si="9"/>
        <v>193434219</v>
      </c>
    </row>
    <row r="282" spans="1:17" ht="21">
      <c r="A282" s="171" t="s">
        <v>240</v>
      </c>
      <c r="B282" s="172"/>
      <c r="C282" s="92">
        <v>0</v>
      </c>
      <c r="D282" s="172"/>
      <c r="E282" s="92">
        <v>0</v>
      </c>
      <c r="F282" s="70"/>
      <c r="G282" s="92">
        <v>0</v>
      </c>
      <c r="H282" s="172"/>
      <c r="I282" s="92">
        <f t="shared" si="8"/>
        <v>0</v>
      </c>
      <c r="J282" s="92"/>
      <c r="K282" s="70">
        <v>10710707</v>
      </c>
      <c r="L282" s="92"/>
      <c r="M282" s="92">
        <v>68856850448</v>
      </c>
      <c r="N282" s="172"/>
      <c r="O282" s="92">
        <v>-76977653064</v>
      </c>
      <c r="P282" s="92"/>
      <c r="Q282" s="92">
        <f t="shared" si="9"/>
        <v>-8120802616</v>
      </c>
    </row>
    <row r="283" spans="1:17" ht="21">
      <c r="A283" s="171" t="s">
        <v>323</v>
      </c>
      <c r="B283" s="172"/>
      <c r="C283" s="92">
        <v>0</v>
      </c>
      <c r="D283" s="172"/>
      <c r="E283" s="92">
        <v>0</v>
      </c>
      <c r="F283" s="70"/>
      <c r="G283" s="92">
        <v>0</v>
      </c>
      <c r="H283" s="172"/>
      <c r="I283" s="92">
        <f t="shared" si="8"/>
        <v>0</v>
      </c>
      <c r="J283" s="92"/>
      <c r="K283" s="70">
        <v>12587339</v>
      </c>
      <c r="L283" s="92"/>
      <c r="M283" s="92">
        <v>44114052971</v>
      </c>
      <c r="N283" s="172"/>
      <c r="O283" s="92">
        <v>-46759004475</v>
      </c>
      <c r="P283" s="92"/>
      <c r="Q283" s="92">
        <f t="shared" si="9"/>
        <v>-2644951504</v>
      </c>
    </row>
    <row r="284" spans="1:17" ht="21">
      <c r="A284" s="171" t="s">
        <v>421</v>
      </c>
      <c r="B284" s="172"/>
      <c r="C284" s="92">
        <v>203793</v>
      </c>
      <c r="D284" s="172"/>
      <c r="E284" s="92">
        <v>4701544879</v>
      </c>
      <c r="F284" s="70"/>
      <c r="G284" s="92">
        <v>-5188105761</v>
      </c>
      <c r="H284" s="172"/>
      <c r="I284" s="92">
        <f>G284+E284</f>
        <v>-486560882</v>
      </c>
      <c r="J284" s="92"/>
      <c r="K284" s="70">
        <v>239990</v>
      </c>
      <c r="L284" s="92"/>
      <c r="M284" s="92">
        <v>5582023308</v>
      </c>
      <c r="N284" s="172"/>
      <c r="O284" s="92">
        <v>-6038670512</v>
      </c>
      <c r="P284" s="92"/>
      <c r="Q284" s="92">
        <f t="shared" si="9"/>
        <v>-456647204</v>
      </c>
    </row>
    <row r="285" spans="1:17" ht="21">
      <c r="A285" s="171" t="s">
        <v>416</v>
      </c>
      <c r="B285" s="172"/>
      <c r="C285" s="92">
        <v>34622</v>
      </c>
      <c r="D285" s="172"/>
      <c r="E285" s="92">
        <v>59491524</v>
      </c>
      <c r="F285" s="70"/>
      <c r="G285" s="92">
        <v>-56119116</v>
      </c>
      <c r="H285" s="172"/>
      <c r="I285" s="92">
        <f t="shared" si="8"/>
        <v>3372408</v>
      </c>
      <c r="J285" s="92"/>
      <c r="K285" s="70">
        <v>5330546</v>
      </c>
      <c r="L285" s="92"/>
      <c r="M285" s="92">
        <v>10657671188</v>
      </c>
      <c r="N285" s="172"/>
      <c r="O285" s="92">
        <v>-8586036451</v>
      </c>
      <c r="P285" s="92"/>
      <c r="Q285" s="92">
        <f t="shared" si="9"/>
        <v>2071634737</v>
      </c>
    </row>
    <row r="286" spans="1:17" ht="21">
      <c r="A286" s="171" t="s">
        <v>423</v>
      </c>
      <c r="B286" s="172"/>
      <c r="C286" s="92">
        <v>0</v>
      </c>
      <c r="D286" s="172"/>
      <c r="E286" s="92">
        <v>0</v>
      </c>
      <c r="F286" s="70"/>
      <c r="G286" s="92">
        <v>0</v>
      </c>
      <c r="H286" s="172"/>
      <c r="I286" s="92">
        <f t="shared" si="8"/>
        <v>0</v>
      </c>
      <c r="J286" s="92"/>
      <c r="K286" s="70">
        <v>5200000</v>
      </c>
      <c r="L286" s="92"/>
      <c r="M286" s="92">
        <v>79401099132</v>
      </c>
      <c r="N286" s="172"/>
      <c r="O286" s="92">
        <v>-80378522112</v>
      </c>
      <c r="P286" s="92"/>
      <c r="Q286" s="92">
        <f t="shared" si="9"/>
        <v>-977422980</v>
      </c>
    </row>
    <row r="287" spans="1:17" ht="21">
      <c r="A287" s="171" t="s">
        <v>444</v>
      </c>
      <c r="B287" s="172"/>
      <c r="C287" s="92">
        <v>0</v>
      </c>
      <c r="D287" s="172"/>
      <c r="E287" s="92">
        <v>0</v>
      </c>
      <c r="F287" s="70"/>
      <c r="G287" s="92">
        <v>0</v>
      </c>
      <c r="H287" s="172"/>
      <c r="I287" s="92">
        <f t="shared" si="8"/>
        <v>0</v>
      </c>
      <c r="J287" s="92"/>
      <c r="K287" s="70">
        <v>5681818</v>
      </c>
      <c r="L287" s="92"/>
      <c r="M287" s="92">
        <v>29803711699</v>
      </c>
      <c r="N287" s="172"/>
      <c r="O287" s="92">
        <v>-30027839034</v>
      </c>
      <c r="P287" s="92"/>
      <c r="Q287" s="92">
        <f t="shared" si="9"/>
        <v>-224127335</v>
      </c>
    </row>
    <row r="288" spans="1:17" ht="21">
      <c r="A288" s="171" t="s">
        <v>441</v>
      </c>
      <c r="B288" s="172"/>
      <c r="C288" s="92">
        <v>0</v>
      </c>
      <c r="D288" s="172"/>
      <c r="E288" s="92">
        <v>0</v>
      </c>
      <c r="F288" s="70"/>
      <c r="G288" s="92">
        <v>0</v>
      </c>
      <c r="H288" s="172"/>
      <c r="I288" s="92">
        <f t="shared" si="8"/>
        <v>0</v>
      </c>
      <c r="J288" s="92"/>
      <c r="K288" s="70">
        <v>11848824</v>
      </c>
      <c r="L288" s="92"/>
      <c r="M288" s="92">
        <v>32219572940</v>
      </c>
      <c r="N288" s="172"/>
      <c r="O288" s="92">
        <v>-31522770899</v>
      </c>
      <c r="P288" s="92"/>
      <c r="Q288" s="92">
        <f t="shared" si="9"/>
        <v>696802041</v>
      </c>
    </row>
    <row r="289" spans="1:17" ht="21">
      <c r="A289" s="171" t="s">
        <v>422</v>
      </c>
      <c r="B289" s="172"/>
      <c r="C289" s="92">
        <v>402195</v>
      </c>
      <c r="D289" s="172"/>
      <c r="E289" s="92">
        <v>3196611391</v>
      </c>
      <c r="F289" s="70"/>
      <c r="G289" s="92">
        <v>-2806108527</v>
      </c>
      <c r="H289" s="172"/>
      <c r="I289" s="92">
        <f t="shared" si="8"/>
        <v>390502864</v>
      </c>
      <c r="J289" s="92"/>
      <c r="K289" s="70">
        <v>569745</v>
      </c>
      <c r="L289" s="92"/>
      <c r="M289" s="92">
        <v>4164860038</v>
      </c>
      <c r="N289" s="172"/>
      <c r="O289" s="92">
        <v>-3678369065</v>
      </c>
      <c r="P289" s="92"/>
      <c r="Q289" s="92">
        <f t="shared" si="9"/>
        <v>486490973</v>
      </c>
    </row>
    <row r="290" spans="1:17" ht="21">
      <c r="A290" s="171" t="s">
        <v>424</v>
      </c>
      <c r="B290" s="172"/>
      <c r="C290" s="92">
        <v>574098</v>
      </c>
      <c r="D290" s="172"/>
      <c r="E290" s="92">
        <v>6470658639</v>
      </c>
      <c r="F290" s="70"/>
      <c r="G290" s="92">
        <v>-6925426339</v>
      </c>
      <c r="H290" s="172"/>
      <c r="I290" s="92">
        <f t="shared" si="8"/>
        <v>-454767700</v>
      </c>
      <c r="J290" s="92"/>
      <c r="K290" s="70">
        <v>1065351</v>
      </c>
      <c r="L290" s="92"/>
      <c r="M290" s="92">
        <v>11844901116</v>
      </c>
      <c r="N290" s="172"/>
      <c r="O290" s="92">
        <v>-12031580169</v>
      </c>
      <c r="P290" s="92"/>
      <c r="Q290" s="92">
        <f t="shared" si="9"/>
        <v>-186679053</v>
      </c>
    </row>
    <row r="291" spans="1:17" ht="21">
      <c r="A291" s="171" t="s">
        <v>417</v>
      </c>
      <c r="B291" s="172"/>
      <c r="C291" s="92">
        <v>13222</v>
      </c>
      <c r="D291" s="172"/>
      <c r="E291" s="92">
        <v>370265592</v>
      </c>
      <c r="F291" s="70"/>
      <c r="G291" s="92">
        <v>-302787351</v>
      </c>
      <c r="H291" s="172"/>
      <c r="I291" s="92">
        <f t="shared" si="8"/>
        <v>67478241</v>
      </c>
      <c r="J291" s="92"/>
      <c r="K291" s="70">
        <v>467372</v>
      </c>
      <c r="L291" s="92"/>
      <c r="M291" s="92">
        <v>15144902960</v>
      </c>
      <c r="N291" s="172"/>
      <c r="O291" s="92">
        <v>-9920016446</v>
      </c>
      <c r="P291" s="92"/>
      <c r="Q291" s="92">
        <f t="shared" si="9"/>
        <v>5224886514</v>
      </c>
    </row>
    <row r="292" spans="1:17" ht="21">
      <c r="A292" s="171" t="s">
        <v>333</v>
      </c>
      <c r="B292" s="172"/>
      <c r="C292" s="92">
        <v>825493</v>
      </c>
      <c r="D292" s="172"/>
      <c r="E292" s="92">
        <v>2847034891</v>
      </c>
      <c r="F292" s="70"/>
      <c r="G292" s="92">
        <v>-2272947107</v>
      </c>
      <c r="H292" s="172"/>
      <c r="I292" s="92">
        <f t="shared" si="8"/>
        <v>574087784</v>
      </c>
      <c r="J292" s="92"/>
      <c r="K292" s="70">
        <v>3422396</v>
      </c>
      <c r="L292" s="92"/>
      <c r="M292" s="92">
        <v>10663668244</v>
      </c>
      <c r="N292" s="172"/>
      <c r="O292" s="92">
        <v>-9234948237</v>
      </c>
      <c r="P292" s="92"/>
      <c r="Q292" s="92">
        <f t="shared" si="9"/>
        <v>1428720007</v>
      </c>
    </row>
    <row r="293" spans="1:17" ht="21">
      <c r="A293" s="171" t="s">
        <v>171</v>
      </c>
      <c r="B293" s="172"/>
      <c r="C293" s="92">
        <v>2335094</v>
      </c>
      <c r="D293" s="172"/>
      <c r="E293" s="92">
        <v>9413745494</v>
      </c>
      <c r="F293" s="70"/>
      <c r="G293" s="92">
        <v>-9215521054</v>
      </c>
      <c r="H293" s="172"/>
      <c r="I293" s="92">
        <f t="shared" si="8"/>
        <v>198224440</v>
      </c>
      <c r="J293" s="92"/>
      <c r="K293" s="70">
        <v>2923432</v>
      </c>
      <c r="L293" s="92"/>
      <c r="M293" s="92">
        <v>11843194053</v>
      </c>
      <c r="N293" s="172"/>
      <c r="O293" s="92">
        <v>-11209816547</v>
      </c>
      <c r="P293" s="92"/>
      <c r="Q293" s="92">
        <f t="shared" si="9"/>
        <v>633377506</v>
      </c>
    </row>
    <row r="294" spans="1:17" ht="21">
      <c r="A294" s="171" t="s">
        <v>426</v>
      </c>
      <c r="B294" s="172"/>
      <c r="C294" s="92">
        <v>626335</v>
      </c>
      <c r="D294" s="172"/>
      <c r="E294" s="92">
        <v>6240506154</v>
      </c>
      <c r="F294" s="70"/>
      <c r="G294" s="92">
        <v>-6112308139</v>
      </c>
      <c r="H294" s="172"/>
      <c r="I294" s="92">
        <f t="shared" si="8"/>
        <v>128198015</v>
      </c>
      <c r="J294" s="92"/>
      <c r="K294" s="70">
        <v>636140</v>
      </c>
      <c r="L294" s="92"/>
      <c r="M294" s="92">
        <v>6324656425</v>
      </c>
      <c r="N294" s="172"/>
      <c r="O294" s="92">
        <v>-6201687178</v>
      </c>
      <c r="P294" s="92"/>
      <c r="Q294" s="92">
        <f t="shared" si="9"/>
        <v>122969247</v>
      </c>
    </row>
    <row r="295" spans="1:17" ht="21">
      <c r="A295" s="171" t="s">
        <v>415</v>
      </c>
      <c r="B295" s="172"/>
      <c r="C295" s="92">
        <v>416298</v>
      </c>
      <c r="D295" s="172"/>
      <c r="E295" s="92">
        <v>2979802058</v>
      </c>
      <c r="F295" s="70"/>
      <c r="G295" s="92">
        <v>-2165614548</v>
      </c>
      <c r="H295" s="172"/>
      <c r="I295" s="92">
        <f t="shared" si="8"/>
        <v>814187510</v>
      </c>
      <c r="J295" s="92"/>
      <c r="K295" s="70">
        <v>5397198</v>
      </c>
      <c r="L295" s="92"/>
      <c r="M295" s="92">
        <v>41263849114</v>
      </c>
      <c r="N295" s="172"/>
      <c r="O295" s="92">
        <v>-27808363902</v>
      </c>
      <c r="P295" s="92"/>
      <c r="Q295" s="92">
        <f t="shared" si="9"/>
        <v>13455485212</v>
      </c>
    </row>
    <row r="296" spans="1:17" ht="21">
      <c r="A296" s="171" t="s">
        <v>443</v>
      </c>
      <c r="B296" s="172"/>
      <c r="C296" s="92">
        <v>4219962</v>
      </c>
      <c r="D296" s="172"/>
      <c r="E296" s="92">
        <v>49793361974</v>
      </c>
      <c r="F296" s="70"/>
      <c r="G296" s="92">
        <v>-38736037479</v>
      </c>
      <c r="H296" s="172"/>
      <c r="I296" s="92">
        <f t="shared" si="8"/>
        <v>11057324495</v>
      </c>
      <c r="J296" s="92"/>
      <c r="K296" s="70">
        <v>12915039</v>
      </c>
      <c r="L296" s="92"/>
      <c r="M296" s="92">
        <v>125291136760</v>
      </c>
      <c r="N296" s="172"/>
      <c r="O296" s="92">
        <v>-116192294666</v>
      </c>
      <c r="P296" s="92"/>
      <c r="Q296" s="92">
        <f t="shared" si="9"/>
        <v>9098842094</v>
      </c>
    </row>
    <row r="297" spans="1:17" ht="21">
      <c r="A297" s="171" t="s">
        <v>418</v>
      </c>
      <c r="B297" s="172"/>
      <c r="C297" s="92">
        <v>59365</v>
      </c>
      <c r="D297" s="172"/>
      <c r="E297" s="92">
        <v>685056488</v>
      </c>
      <c r="F297" s="70"/>
      <c r="G297" s="92">
        <v>-636771995</v>
      </c>
      <c r="H297" s="172"/>
      <c r="I297" s="92">
        <f t="shared" si="8"/>
        <v>48284493</v>
      </c>
      <c r="J297" s="92"/>
      <c r="K297" s="70">
        <v>607573</v>
      </c>
      <c r="L297" s="92"/>
      <c r="M297" s="92">
        <v>8280744426</v>
      </c>
      <c r="N297" s="172"/>
      <c r="O297" s="92">
        <v>-6271983818</v>
      </c>
      <c r="P297" s="92"/>
      <c r="Q297" s="92">
        <f t="shared" si="9"/>
        <v>2008760608</v>
      </c>
    </row>
    <row r="298" spans="1:17" ht="21">
      <c r="A298" s="171" t="s">
        <v>447</v>
      </c>
      <c r="B298" s="172"/>
      <c r="C298" s="92">
        <v>768123</v>
      </c>
      <c r="D298" s="172"/>
      <c r="E298" s="92">
        <v>3925033436</v>
      </c>
      <c r="F298" s="70"/>
      <c r="G298" s="92">
        <v>-4485905081</v>
      </c>
      <c r="H298" s="172"/>
      <c r="I298" s="92">
        <f t="shared" si="8"/>
        <v>-560871645</v>
      </c>
      <c r="J298" s="92"/>
      <c r="K298" s="70">
        <v>1799640</v>
      </c>
      <c r="L298" s="92"/>
      <c r="M298" s="92">
        <v>9962724859</v>
      </c>
      <c r="N298" s="172"/>
      <c r="O298" s="92">
        <v>-10460909275</v>
      </c>
      <c r="P298" s="92"/>
      <c r="Q298" s="92">
        <f t="shared" si="9"/>
        <v>-498184416</v>
      </c>
    </row>
    <row r="299" spans="1:17" ht="21">
      <c r="A299" s="171" t="s">
        <v>429</v>
      </c>
      <c r="B299" s="172"/>
      <c r="C299" s="92">
        <v>1874454</v>
      </c>
      <c r="D299" s="172"/>
      <c r="E299" s="92">
        <v>3922580870</v>
      </c>
      <c r="F299" s="70"/>
      <c r="G299" s="92">
        <v>-4309425828</v>
      </c>
      <c r="H299" s="172"/>
      <c r="I299" s="92">
        <f t="shared" si="8"/>
        <v>-386844958</v>
      </c>
      <c r="J299" s="92"/>
      <c r="K299" s="70">
        <v>2245861</v>
      </c>
      <c r="L299" s="92"/>
      <c r="M299" s="92">
        <v>4647442730</v>
      </c>
      <c r="N299" s="172"/>
      <c r="O299" s="92">
        <v>-5209903145</v>
      </c>
      <c r="P299" s="92"/>
      <c r="Q299" s="92">
        <f t="shared" si="9"/>
        <v>-562460415</v>
      </c>
    </row>
    <row r="300" spans="1:17" ht="21">
      <c r="A300" s="171" t="s">
        <v>428</v>
      </c>
      <c r="B300" s="172"/>
      <c r="C300" s="92">
        <v>459210</v>
      </c>
      <c r="D300" s="172"/>
      <c r="E300" s="92">
        <v>2396094663</v>
      </c>
      <c r="F300" s="70"/>
      <c r="G300" s="92">
        <v>-2630788552</v>
      </c>
      <c r="H300" s="172"/>
      <c r="I300" s="92">
        <f t="shared" si="8"/>
        <v>-234693889</v>
      </c>
      <c r="J300" s="92"/>
      <c r="K300" s="70">
        <v>531351</v>
      </c>
      <c r="L300" s="92"/>
      <c r="M300" s="92">
        <v>2716958202</v>
      </c>
      <c r="N300" s="172"/>
      <c r="O300" s="92">
        <v>-3085040650</v>
      </c>
      <c r="P300" s="92"/>
      <c r="Q300" s="92">
        <f t="shared" si="9"/>
        <v>-368082448</v>
      </c>
    </row>
    <row r="301" spans="1:17" ht="21">
      <c r="A301" s="171" t="s">
        <v>455</v>
      </c>
      <c r="B301" s="172"/>
      <c r="C301" s="92">
        <v>97524</v>
      </c>
      <c r="D301" s="172"/>
      <c r="E301" s="92">
        <v>3337493302</v>
      </c>
      <c r="F301" s="70"/>
      <c r="G301" s="92">
        <v>-3571419066</v>
      </c>
      <c r="H301" s="172"/>
      <c r="I301" s="92">
        <f t="shared" si="8"/>
        <v>-233925764</v>
      </c>
      <c r="J301" s="92"/>
      <c r="K301" s="70">
        <v>123072</v>
      </c>
      <c r="L301" s="92"/>
      <c r="M301" s="92">
        <v>4254049937</v>
      </c>
      <c r="N301" s="172"/>
      <c r="O301" s="92">
        <v>-4440495427</v>
      </c>
      <c r="P301" s="92"/>
      <c r="Q301" s="92">
        <f t="shared" si="9"/>
        <v>-186445490</v>
      </c>
    </row>
    <row r="302" spans="1:17" ht="21">
      <c r="A302" s="171" t="s">
        <v>140</v>
      </c>
      <c r="B302" s="172"/>
      <c r="C302" s="92">
        <v>2504546</v>
      </c>
      <c r="D302" s="172"/>
      <c r="E302" s="92">
        <v>3054730320</v>
      </c>
      <c r="F302" s="70"/>
      <c r="G302" s="92">
        <v>-3042439488</v>
      </c>
      <c r="H302" s="172"/>
      <c r="I302" s="92">
        <f t="shared" si="8"/>
        <v>12290832</v>
      </c>
      <c r="J302" s="92"/>
      <c r="K302" s="70">
        <v>2966724</v>
      </c>
      <c r="L302" s="92"/>
      <c r="M302" s="92">
        <v>3572529207</v>
      </c>
      <c r="N302" s="172"/>
      <c r="O302" s="92">
        <v>-3535869361</v>
      </c>
      <c r="P302" s="92"/>
      <c r="Q302" s="92">
        <f t="shared" si="9"/>
        <v>36659846</v>
      </c>
    </row>
    <row r="303" spans="1:17" ht="21">
      <c r="A303" s="171" t="s">
        <v>419</v>
      </c>
      <c r="B303" s="172"/>
      <c r="C303" s="92">
        <v>968305</v>
      </c>
      <c r="D303" s="172"/>
      <c r="E303" s="92">
        <v>5106875538</v>
      </c>
      <c r="F303" s="70"/>
      <c r="G303" s="92">
        <v>-5481448993</v>
      </c>
      <c r="H303" s="172"/>
      <c r="I303" s="92">
        <f t="shared" si="8"/>
        <v>-374573455</v>
      </c>
      <c r="J303" s="92"/>
      <c r="K303" s="70">
        <v>1072866</v>
      </c>
      <c r="L303" s="92"/>
      <c r="M303" s="92">
        <v>5619213605</v>
      </c>
      <c r="N303" s="172"/>
      <c r="O303" s="92">
        <v>-6006847780</v>
      </c>
      <c r="P303" s="92"/>
      <c r="Q303" s="92">
        <f t="shared" si="9"/>
        <v>-387634175</v>
      </c>
    </row>
    <row r="304" spans="1:17" ht="21">
      <c r="A304" s="171" t="s">
        <v>439</v>
      </c>
      <c r="B304" s="172"/>
      <c r="C304" s="92">
        <v>940100</v>
      </c>
      <c r="D304" s="172"/>
      <c r="E304" s="92">
        <v>2809088478</v>
      </c>
      <c r="F304" s="70"/>
      <c r="G304" s="92">
        <v>-1997132889</v>
      </c>
      <c r="H304" s="172"/>
      <c r="I304" s="92">
        <f t="shared" si="8"/>
        <v>811955589</v>
      </c>
      <c r="J304" s="92"/>
      <c r="K304" s="70">
        <v>1188503</v>
      </c>
      <c r="L304" s="92"/>
      <c r="M304" s="92">
        <v>3397406198</v>
      </c>
      <c r="N304" s="172"/>
      <c r="O304" s="92">
        <v>-2515533769</v>
      </c>
      <c r="P304" s="92"/>
      <c r="Q304" s="92">
        <f t="shared" si="9"/>
        <v>881872429</v>
      </c>
    </row>
    <row r="305" spans="1:17" ht="21">
      <c r="A305" s="171" t="s">
        <v>440</v>
      </c>
      <c r="B305" s="172"/>
      <c r="C305" s="92">
        <v>532285</v>
      </c>
      <c r="D305" s="172"/>
      <c r="E305" s="92">
        <v>3052685935</v>
      </c>
      <c r="F305" s="70"/>
      <c r="G305" s="92">
        <v>-2152128348</v>
      </c>
      <c r="H305" s="172"/>
      <c r="I305" s="92">
        <f t="shared" si="8"/>
        <v>900557587</v>
      </c>
      <c r="J305" s="92"/>
      <c r="K305" s="70">
        <v>2541189</v>
      </c>
      <c r="L305" s="92"/>
      <c r="M305" s="92">
        <v>11987176818</v>
      </c>
      <c r="N305" s="172"/>
      <c r="O305" s="92">
        <v>-9903184295</v>
      </c>
      <c r="P305" s="92"/>
      <c r="Q305" s="92">
        <f t="shared" si="9"/>
        <v>2083992523</v>
      </c>
    </row>
    <row r="306" spans="1:17" ht="21">
      <c r="A306" s="171" t="s">
        <v>430</v>
      </c>
      <c r="B306" s="172"/>
      <c r="C306" s="92">
        <v>5720212</v>
      </c>
      <c r="D306" s="172"/>
      <c r="E306" s="92">
        <v>13375211225</v>
      </c>
      <c r="F306" s="70"/>
      <c r="G306" s="92">
        <v>-14000287158</v>
      </c>
      <c r="H306" s="172"/>
      <c r="I306" s="92">
        <f t="shared" si="8"/>
        <v>-625075933</v>
      </c>
      <c r="J306" s="92"/>
      <c r="K306" s="70">
        <v>5918982</v>
      </c>
      <c r="L306" s="92"/>
      <c r="M306" s="92">
        <v>13798212753</v>
      </c>
      <c r="N306" s="172"/>
      <c r="O306" s="92">
        <v>-14422153557</v>
      </c>
      <c r="P306" s="92"/>
      <c r="Q306" s="92">
        <f t="shared" si="9"/>
        <v>-623940804</v>
      </c>
    </row>
    <row r="307" spans="1:17" ht="21">
      <c r="A307" s="171" t="s">
        <v>425</v>
      </c>
      <c r="B307" s="172"/>
      <c r="C307" s="92">
        <v>1054592</v>
      </c>
      <c r="D307" s="172"/>
      <c r="E307" s="92">
        <v>5213610882</v>
      </c>
      <c r="F307" s="70"/>
      <c r="G307" s="92">
        <v>-5229613127</v>
      </c>
      <c r="H307" s="172"/>
      <c r="I307" s="92">
        <f t="shared" si="8"/>
        <v>-16002245</v>
      </c>
      <c r="J307" s="92"/>
      <c r="K307" s="70">
        <v>1093650</v>
      </c>
      <c r="L307" s="92"/>
      <c r="M307" s="92">
        <v>5380648907</v>
      </c>
      <c r="N307" s="172"/>
      <c r="O307" s="92">
        <v>-5392042962</v>
      </c>
      <c r="P307" s="92"/>
      <c r="Q307" s="92">
        <f t="shared" si="9"/>
        <v>-11394055</v>
      </c>
    </row>
    <row r="308" spans="1:17" ht="21">
      <c r="A308" s="171" t="s">
        <v>446</v>
      </c>
      <c r="B308" s="172"/>
      <c r="C308" s="92">
        <v>7252033</v>
      </c>
      <c r="D308" s="172"/>
      <c r="E308" s="92">
        <v>3337750651</v>
      </c>
      <c r="F308" s="70"/>
      <c r="G308" s="92">
        <v>-3315678665</v>
      </c>
      <c r="H308" s="172"/>
      <c r="I308" s="92">
        <f t="shared" si="8"/>
        <v>22071986</v>
      </c>
      <c r="J308" s="92"/>
      <c r="K308" s="70">
        <v>9089082</v>
      </c>
      <c r="L308" s="92"/>
      <c r="M308" s="92">
        <v>4091499419</v>
      </c>
      <c r="N308" s="172"/>
      <c r="O308" s="92">
        <v>-4100437756</v>
      </c>
      <c r="P308" s="92"/>
      <c r="Q308" s="92">
        <f t="shared" si="9"/>
        <v>-8938337</v>
      </c>
    </row>
    <row r="309" spans="1:17" ht="21">
      <c r="A309" s="171" t="s">
        <v>442</v>
      </c>
      <c r="B309" s="172"/>
      <c r="C309" s="92">
        <v>842210</v>
      </c>
      <c r="D309" s="172"/>
      <c r="E309" s="92">
        <v>49164385688</v>
      </c>
      <c r="F309" s="70"/>
      <c r="G309" s="92">
        <v>-29277624766</v>
      </c>
      <c r="H309" s="172"/>
      <c r="I309" s="92">
        <f t="shared" si="8"/>
        <v>19886760922</v>
      </c>
      <c r="J309" s="92"/>
      <c r="K309" s="70">
        <v>974108</v>
      </c>
      <c r="L309" s="92"/>
      <c r="M309" s="92">
        <v>54382942640</v>
      </c>
      <c r="N309" s="172"/>
      <c r="O309" s="92">
        <v>-33460369028</v>
      </c>
      <c r="P309" s="92"/>
      <c r="Q309" s="92">
        <f t="shared" si="9"/>
        <v>20922573612</v>
      </c>
    </row>
    <row r="310" spans="1:17" ht="21">
      <c r="A310" s="171" t="s">
        <v>457</v>
      </c>
      <c r="B310" s="172"/>
      <c r="C310" s="92">
        <v>0</v>
      </c>
      <c r="D310" s="172"/>
      <c r="E310" s="92">
        <v>0</v>
      </c>
      <c r="F310" s="70"/>
      <c r="G310" s="92">
        <v>0</v>
      </c>
      <c r="H310" s="172"/>
      <c r="I310" s="92">
        <f t="shared" si="8"/>
        <v>0</v>
      </c>
      <c r="J310" s="92"/>
      <c r="K310" s="70">
        <v>3752</v>
      </c>
      <c r="L310" s="92"/>
      <c r="M310" s="92">
        <v>498932309</v>
      </c>
      <c r="N310" s="172"/>
      <c r="O310" s="92">
        <v>-431355429</v>
      </c>
      <c r="P310" s="92"/>
      <c r="Q310" s="92">
        <f t="shared" si="9"/>
        <v>67576880</v>
      </c>
    </row>
    <row r="311" spans="1:17" ht="21">
      <c r="A311" s="171" t="s">
        <v>427</v>
      </c>
      <c r="B311" s="172"/>
      <c r="C311" s="92">
        <v>1763490</v>
      </c>
      <c r="D311" s="172"/>
      <c r="E311" s="92">
        <v>5749341792</v>
      </c>
      <c r="F311" s="70"/>
      <c r="G311" s="92">
        <v>-6161309592</v>
      </c>
      <c r="H311" s="172"/>
      <c r="I311" s="92">
        <f t="shared" si="8"/>
        <v>-411967800</v>
      </c>
      <c r="J311" s="92"/>
      <c r="K311" s="70">
        <v>2565148</v>
      </c>
      <c r="L311" s="92"/>
      <c r="M311" s="92">
        <v>8590849634</v>
      </c>
      <c r="N311" s="172"/>
      <c r="O311" s="92">
        <v>-8880741433</v>
      </c>
      <c r="P311" s="92"/>
      <c r="Q311" s="92">
        <f t="shared" si="9"/>
        <v>-289891799</v>
      </c>
    </row>
    <row r="312" spans="1:17" ht="21">
      <c r="A312" s="171" t="s">
        <v>420</v>
      </c>
      <c r="B312" s="172"/>
      <c r="C312" s="92">
        <v>4130913</v>
      </c>
      <c r="D312" s="172"/>
      <c r="E312" s="92">
        <v>6858776677</v>
      </c>
      <c r="F312" s="70"/>
      <c r="G312" s="92">
        <v>-7544146499</v>
      </c>
      <c r="H312" s="172"/>
      <c r="I312" s="92">
        <f t="shared" si="8"/>
        <v>-685369822</v>
      </c>
      <c r="J312" s="92"/>
      <c r="K312" s="70">
        <v>4253879</v>
      </c>
      <c r="L312" s="92"/>
      <c r="M312" s="92">
        <v>7072690493</v>
      </c>
      <c r="N312" s="172"/>
      <c r="O312" s="92">
        <v>-7755996810</v>
      </c>
      <c r="P312" s="92"/>
      <c r="Q312" s="92">
        <f t="shared" si="9"/>
        <v>-683306317</v>
      </c>
    </row>
    <row r="313" spans="1:17" ht="21">
      <c r="A313" s="171" t="s">
        <v>431</v>
      </c>
      <c r="B313" s="172"/>
      <c r="C313" s="92">
        <v>218248</v>
      </c>
      <c r="D313" s="172"/>
      <c r="E313" s="92">
        <v>8386398775</v>
      </c>
      <c r="F313" s="70"/>
      <c r="G313" s="92">
        <v>-9251687055</v>
      </c>
      <c r="H313" s="172"/>
      <c r="I313" s="92">
        <f t="shared" si="8"/>
        <v>-865288280</v>
      </c>
      <c r="J313" s="92"/>
      <c r="K313" s="70">
        <v>221193</v>
      </c>
      <c r="L313" s="92"/>
      <c r="M313" s="92">
        <v>8497349869</v>
      </c>
      <c r="N313" s="172"/>
      <c r="O313" s="92">
        <v>-9360564489</v>
      </c>
      <c r="P313" s="92"/>
      <c r="Q313" s="92">
        <f t="shared" si="9"/>
        <v>-863214620</v>
      </c>
    </row>
    <row r="314" spans="1:17" ht="21">
      <c r="A314" s="171" t="s">
        <v>445</v>
      </c>
      <c r="B314" s="172"/>
      <c r="C314" s="92">
        <v>601041</v>
      </c>
      <c r="D314" s="172"/>
      <c r="E314" s="92">
        <v>34204522904</v>
      </c>
      <c r="F314" s="70"/>
      <c r="G314" s="92">
        <v>-25181227916</v>
      </c>
      <c r="H314" s="172"/>
      <c r="I314" s="92">
        <f t="shared" si="8"/>
        <v>9023294988</v>
      </c>
      <c r="J314" s="92"/>
      <c r="K314" s="70">
        <v>614061</v>
      </c>
      <c r="L314" s="92"/>
      <c r="M314" s="92">
        <v>34788497562</v>
      </c>
      <c r="N314" s="172"/>
      <c r="O314" s="92">
        <v>-25674101278</v>
      </c>
      <c r="P314" s="92"/>
      <c r="Q314" s="92">
        <f t="shared" si="9"/>
        <v>9114396284</v>
      </c>
    </row>
    <row r="315" spans="1:17" ht="21">
      <c r="A315" s="171" t="s">
        <v>458</v>
      </c>
      <c r="B315" s="172"/>
      <c r="C315" s="92">
        <v>149648</v>
      </c>
      <c r="D315" s="172"/>
      <c r="E315" s="92">
        <v>1552892256</v>
      </c>
      <c r="F315" s="70"/>
      <c r="G315" s="92">
        <v>-1209899807</v>
      </c>
      <c r="H315" s="172"/>
      <c r="I315" s="92">
        <f t="shared" si="8"/>
        <v>342992449</v>
      </c>
      <c r="J315" s="92"/>
      <c r="K315" s="70">
        <v>393183</v>
      </c>
      <c r="L315" s="92"/>
      <c r="M315" s="92">
        <v>4109155743</v>
      </c>
      <c r="N315" s="172"/>
      <c r="O315" s="92">
        <v>-3167461110</v>
      </c>
      <c r="P315" s="92"/>
      <c r="Q315" s="92">
        <f t="shared" si="9"/>
        <v>941694633</v>
      </c>
    </row>
    <row r="316" spans="1:17" ht="21">
      <c r="A316" s="171" t="s">
        <v>432</v>
      </c>
      <c r="B316" s="172"/>
      <c r="C316" s="92">
        <v>1208951</v>
      </c>
      <c r="D316" s="172"/>
      <c r="E316" s="92">
        <v>2205536217</v>
      </c>
      <c r="F316" s="70"/>
      <c r="G316" s="92">
        <v>-1885173371</v>
      </c>
      <c r="H316" s="172"/>
      <c r="I316" s="92">
        <f t="shared" si="8"/>
        <v>320362846</v>
      </c>
      <c r="J316" s="92"/>
      <c r="K316" s="70">
        <v>1687080</v>
      </c>
      <c r="L316" s="92"/>
      <c r="M316" s="92">
        <v>2961672229</v>
      </c>
      <c r="N316" s="172"/>
      <c r="O316" s="92">
        <v>-2555688464</v>
      </c>
      <c r="P316" s="92"/>
      <c r="Q316" s="92">
        <f t="shared" si="9"/>
        <v>405983765</v>
      </c>
    </row>
    <row r="317" spans="1:17" ht="21">
      <c r="A317" s="171" t="s">
        <v>456</v>
      </c>
      <c r="B317" s="172"/>
      <c r="C317" s="92">
        <v>9193611</v>
      </c>
      <c r="D317" s="172"/>
      <c r="E317" s="92">
        <v>15576539168</v>
      </c>
      <c r="F317" s="70"/>
      <c r="G317" s="92">
        <v>-16495702301</v>
      </c>
      <c r="H317" s="172"/>
      <c r="I317" s="92">
        <f t="shared" si="8"/>
        <v>-919163133</v>
      </c>
      <c r="J317" s="92"/>
      <c r="K317" s="70">
        <v>9292909</v>
      </c>
      <c r="L317" s="92"/>
      <c r="M317" s="92">
        <v>15737289078</v>
      </c>
      <c r="N317" s="172"/>
      <c r="O317" s="92">
        <v>-16656129649</v>
      </c>
      <c r="P317" s="92"/>
      <c r="Q317" s="92">
        <f t="shared" si="9"/>
        <v>-918840571</v>
      </c>
    </row>
    <row r="318" spans="1:17" ht="21">
      <c r="A318" s="171" t="s">
        <v>438</v>
      </c>
      <c r="B318" s="172"/>
      <c r="C318" s="92">
        <v>883204</v>
      </c>
      <c r="D318" s="172"/>
      <c r="E318" s="92">
        <v>5485371925</v>
      </c>
      <c r="F318" s="70"/>
      <c r="G318" s="92">
        <v>-4452908271</v>
      </c>
      <c r="H318" s="172"/>
      <c r="I318" s="92">
        <f t="shared" si="8"/>
        <v>1032463654</v>
      </c>
      <c r="J318" s="92"/>
      <c r="K318" s="70">
        <v>930335</v>
      </c>
      <c r="L318" s="92"/>
      <c r="M318" s="92">
        <v>5722024168</v>
      </c>
      <c r="N318" s="172"/>
      <c r="O318" s="92">
        <v>-4689673548</v>
      </c>
      <c r="P318" s="92"/>
      <c r="Q318" s="92">
        <f t="shared" si="9"/>
        <v>1032350620</v>
      </c>
    </row>
    <row r="319" spans="1:17" ht="21">
      <c r="A319" s="171" t="s">
        <v>459</v>
      </c>
      <c r="B319" s="172"/>
      <c r="C319" s="92">
        <v>951994</v>
      </c>
      <c r="D319" s="172"/>
      <c r="E319" s="92">
        <v>7607063072</v>
      </c>
      <c r="F319" s="70"/>
      <c r="G319" s="92">
        <v>-6259963639</v>
      </c>
      <c r="H319" s="172"/>
      <c r="I319" s="92">
        <f t="shared" si="8"/>
        <v>1347099433</v>
      </c>
      <c r="J319" s="92"/>
      <c r="K319" s="70">
        <v>8917612</v>
      </c>
      <c r="L319" s="92"/>
      <c r="M319" s="92">
        <v>62478328738</v>
      </c>
      <c r="N319" s="172"/>
      <c r="O319" s="92">
        <v>-57226311495</v>
      </c>
      <c r="P319" s="92"/>
      <c r="Q319" s="92">
        <f t="shared" si="9"/>
        <v>5252017243</v>
      </c>
    </row>
    <row r="320" spans="1:17" ht="21">
      <c r="A320" s="171" t="s">
        <v>448</v>
      </c>
      <c r="B320" s="172"/>
      <c r="C320" s="92">
        <v>6054246</v>
      </c>
      <c r="D320" s="172"/>
      <c r="E320" s="92">
        <v>7982806074</v>
      </c>
      <c r="F320" s="70"/>
      <c r="G320" s="92">
        <v>-9112121724</v>
      </c>
      <c r="H320" s="172"/>
      <c r="I320" s="92">
        <f t="shared" si="8"/>
        <v>-1129315650</v>
      </c>
      <c r="J320" s="92"/>
      <c r="K320" s="70">
        <v>6100271</v>
      </c>
      <c r="L320" s="92"/>
      <c r="M320" s="92">
        <v>8055001466</v>
      </c>
      <c r="N320" s="172"/>
      <c r="O320" s="92">
        <v>-9181470843</v>
      </c>
      <c r="P320" s="92"/>
      <c r="Q320" s="92">
        <f t="shared" si="9"/>
        <v>-1126469377</v>
      </c>
    </row>
    <row r="321" spans="1:17" ht="21">
      <c r="A321" s="171" t="s">
        <v>470</v>
      </c>
      <c r="B321" s="172"/>
      <c r="C321" s="92">
        <v>367162</v>
      </c>
      <c r="D321" s="172"/>
      <c r="E321" s="92">
        <v>5680184439</v>
      </c>
      <c r="F321" s="70"/>
      <c r="G321" s="92">
        <v>-5917083161</v>
      </c>
      <c r="H321" s="172"/>
      <c r="I321" s="92">
        <f t="shared" si="8"/>
        <v>-236898722</v>
      </c>
      <c r="J321" s="92"/>
      <c r="K321" s="70">
        <v>377069</v>
      </c>
      <c r="L321" s="92"/>
      <c r="M321" s="92">
        <v>5836276089</v>
      </c>
      <c r="N321" s="172"/>
      <c r="O321" s="92">
        <v>-6063822776</v>
      </c>
      <c r="P321" s="92"/>
      <c r="Q321" s="92">
        <f t="shared" si="9"/>
        <v>-227546687</v>
      </c>
    </row>
    <row r="322" spans="1:17" ht="21">
      <c r="A322" s="171" t="s">
        <v>468</v>
      </c>
      <c r="B322" s="172"/>
      <c r="C322" s="92">
        <v>994016</v>
      </c>
      <c r="D322" s="172"/>
      <c r="E322" s="92">
        <v>1992204559</v>
      </c>
      <c r="F322" s="70"/>
      <c r="G322" s="92">
        <v>-2324872664</v>
      </c>
      <c r="H322" s="172"/>
      <c r="I322" s="92">
        <f t="shared" si="8"/>
        <v>-332668105</v>
      </c>
      <c r="J322" s="92"/>
      <c r="K322" s="70">
        <v>2235702</v>
      </c>
      <c r="L322" s="92"/>
      <c r="M322" s="92">
        <v>5052694223</v>
      </c>
      <c r="N322" s="172"/>
      <c r="O322" s="92">
        <v>-5217970452</v>
      </c>
      <c r="P322" s="92"/>
      <c r="Q322" s="92">
        <f t="shared" si="9"/>
        <v>-165276229</v>
      </c>
    </row>
    <row r="323" spans="1:17" ht="21">
      <c r="A323" s="171" t="s">
        <v>479</v>
      </c>
      <c r="B323" s="172"/>
      <c r="C323" s="92">
        <v>4669501</v>
      </c>
      <c r="D323" s="172"/>
      <c r="E323" s="92">
        <v>13452969605</v>
      </c>
      <c r="F323" s="70"/>
      <c r="G323" s="92">
        <v>-12672138641</v>
      </c>
      <c r="H323" s="172"/>
      <c r="I323" s="92">
        <f t="shared" si="8"/>
        <v>780830964</v>
      </c>
      <c r="J323" s="92"/>
      <c r="K323" s="70">
        <v>4684109</v>
      </c>
      <c r="L323" s="92"/>
      <c r="M323" s="92">
        <v>13487641698</v>
      </c>
      <c r="N323" s="172"/>
      <c r="O323" s="92">
        <v>-12708122291</v>
      </c>
      <c r="P323" s="92"/>
      <c r="Q323" s="92">
        <f t="shared" si="9"/>
        <v>779519407</v>
      </c>
    </row>
    <row r="324" spans="1:17" ht="21">
      <c r="A324" s="171" t="s">
        <v>478</v>
      </c>
      <c r="B324" s="172"/>
      <c r="C324" s="92">
        <v>365704</v>
      </c>
      <c r="D324" s="172"/>
      <c r="E324" s="92">
        <v>17776992294</v>
      </c>
      <c r="F324" s="70"/>
      <c r="G324" s="92">
        <v>-14276342640</v>
      </c>
      <c r="H324" s="172"/>
      <c r="I324" s="92">
        <f t="shared" si="8"/>
        <v>3500649654</v>
      </c>
      <c r="J324" s="92"/>
      <c r="K324" s="70">
        <v>518823</v>
      </c>
      <c r="L324" s="92"/>
      <c r="M324" s="92">
        <v>24317453503</v>
      </c>
      <c r="N324" s="172"/>
      <c r="O324" s="92">
        <v>-20252123894</v>
      </c>
      <c r="P324" s="92"/>
      <c r="Q324" s="92">
        <f t="shared" si="9"/>
        <v>4065329609</v>
      </c>
    </row>
    <row r="325" spans="1:17" ht="21">
      <c r="A325" s="171" t="s">
        <v>493</v>
      </c>
      <c r="B325" s="172"/>
      <c r="C325" s="92">
        <v>0</v>
      </c>
      <c r="D325" s="172"/>
      <c r="E325" s="92">
        <v>0</v>
      </c>
      <c r="F325" s="70"/>
      <c r="G325" s="92">
        <v>0</v>
      </c>
      <c r="H325" s="172"/>
      <c r="I325" s="92">
        <f t="shared" si="8"/>
        <v>0</v>
      </c>
      <c r="J325" s="92"/>
      <c r="K325" s="70">
        <v>250000</v>
      </c>
      <c r="L325" s="92"/>
      <c r="M325" s="92">
        <v>2329628865</v>
      </c>
      <c r="N325" s="172"/>
      <c r="O325" s="92">
        <v>-1676520896</v>
      </c>
      <c r="P325" s="92"/>
      <c r="Q325" s="92">
        <f t="shared" si="9"/>
        <v>653107969</v>
      </c>
    </row>
    <row r="326" spans="1:17" ht="21">
      <c r="A326" s="171" t="s">
        <v>471</v>
      </c>
      <c r="B326" s="172"/>
      <c r="C326" s="92">
        <v>0</v>
      </c>
      <c r="D326" s="172"/>
      <c r="E326" s="92">
        <v>0</v>
      </c>
      <c r="F326" s="70"/>
      <c r="G326" s="92">
        <v>0</v>
      </c>
      <c r="H326" s="172"/>
      <c r="I326" s="92">
        <f t="shared" si="8"/>
        <v>0</v>
      </c>
      <c r="J326" s="92"/>
      <c r="K326" s="70">
        <v>1000000</v>
      </c>
      <c r="L326" s="92"/>
      <c r="M326" s="92">
        <v>7549632334</v>
      </c>
      <c r="N326" s="172"/>
      <c r="O326" s="92">
        <v>-5805266400</v>
      </c>
      <c r="P326" s="92"/>
      <c r="Q326" s="92">
        <f t="shared" si="9"/>
        <v>1744365934</v>
      </c>
    </row>
    <row r="327" spans="1:17" ht="21">
      <c r="A327" s="171" t="s">
        <v>500</v>
      </c>
      <c r="B327" s="172"/>
      <c r="C327" s="92">
        <v>308345</v>
      </c>
      <c r="D327" s="172"/>
      <c r="E327" s="92">
        <v>828289929</v>
      </c>
      <c r="F327" s="70"/>
      <c r="G327" s="92">
        <v>-924095332</v>
      </c>
      <c r="H327" s="172"/>
      <c r="I327" s="92">
        <f t="shared" si="8"/>
        <v>-95805403</v>
      </c>
      <c r="J327" s="92"/>
      <c r="K327" s="70">
        <v>423554</v>
      </c>
      <c r="L327" s="92"/>
      <c r="M327" s="92">
        <v>1162472215</v>
      </c>
      <c r="N327" s="172"/>
      <c r="O327" s="92">
        <v>-1269371240</v>
      </c>
      <c r="P327" s="92"/>
      <c r="Q327" s="92">
        <f t="shared" si="9"/>
        <v>-106899025</v>
      </c>
    </row>
    <row r="328" spans="1:17" ht="21">
      <c r="A328" s="171" t="s">
        <v>475</v>
      </c>
      <c r="B328" s="172"/>
      <c r="C328" s="92">
        <v>0</v>
      </c>
      <c r="D328" s="172"/>
      <c r="E328" s="92">
        <v>0</v>
      </c>
      <c r="F328" s="70"/>
      <c r="G328" s="92">
        <v>0</v>
      </c>
      <c r="H328" s="172"/>
      <c r="I328" s="92">
        <f t="shared" si="8"/>
        <v>0</v>
      </c>
      <c r="J328" s="92"/>
      <c r="K328" s="70">
        <v>224550</v>
      </c>
      <c r="L328" s="92"/>
      <c r="M328" s="92">
        <v>1535405989</v>
      </c>
      <c r="N328" s="172"/>
      <c r="O328" s="92">
        <v>-1528825835</v>
      </c>
      <c r="P328" s="92"/>
      <c r="Q328" s="92">
        <f t="shared" si="9"/>
        <v>6580154</v>
      </c>
    </row>
    <row r="329" spans="1:17" ht="21">
      <c r="A329" s="171" t="s">
        <v>477</v>
      </c>
      <c r="B329" s="172"/>
      <c r="C329" s="92">
        <v>184760</v>
      </c>
      <c r="D329" s="172"/>
      <c r="E329" s="92">
        <v>7744945718</v>
      </c>
      <c r="F329" s="70"/>
      <c r="G329" s="92">
        <v>-6719304968</v>
      </c>
      <c r="H329" s="172"/>
      <c r="I329" s="92">
        <f t="shared" ref="I329:I363" si="10">G329+E329</f>
        <v>1025640750</v>
      </c>
      <c r="J329" s="92"/>
      <c r="K329" s="70">
        <v>249719</v>
      </c>
      <c r="L329" s="92"/>
      <c r="M329" s="92">
        <v>10458459023</v>
      </c>
      <c r="N329" s="172"/>
      <c r="O329" s="92">
        <v>-9081717457</v>
      </c>
      <c r="P329" s="92"/>
      <c r="Q329" s="92">
        <f t="shared" ref="Q329:Q363" si="11">M329+O329</f>
        <v>1376741566</v>
      </c>
    </row>
    <row r="330" spans="1:17" ht="21">
      <c r="A330" s="171" t="s">
        <v>472</v>
      </c>
      <c r="B330" s="172"/>
      <c r="C330" s="92">
        <v>592670</v>
      </c>
      <c r="D330" s="172"/>
      <c r="E330" s="92">
        <v>3750380979</v>
      </c>
      <c r="F330" s="70"/>
      <c r="G330" s="92">
        <v>-4149769532</v>
      </c>
      <c r="H330" s="172"/>
      <c r="I330" s="92">
        <f t="shared" si="10"/>
        <v>-399388553</v>
      </c>
      <c r="J330" s="92"/>
      <c r="K330" s="70">
        <v>981937</v>
      </c>
      <c r="L330" s="92"/>
      <c r="M330" s="92">
        <v>6533776869</v>
      </c>
      <c r="N330" s="172"/>
      <c r="O330" s="92">
        <v>-6875347570</v>
      </c>
      <c r="P330" s="92"/>
      <c r="Q330" s="92">
        <f t="shared" si="11"/>
        <v>-341570701</v>
      </c>
    </row>
    <row r="331" spans="1:17" ht="21">
      <c r="A331" s="171" t="s">
        <v>476</v>
      </c>
      <c r="B331" s="172"/>
      <c r="C331" s="92">
        <v>1854882</v>
      </c>
      <c r="D331" s="172"/>
      <c r="E331" s="92">
        <v>4550370780</v>
      </c>
      <c r="F331" s="70"/>
      <c r="G331" s="92">
        <v>-5069476241</v>
      </c>
      <c r="H331" s="172"/>
      <c r="I331" s="92">
        <f t="shared" si="10"/>
        <v>-519105461</v>
      </c>
      <c r="J331" s="92"/>
      <c r="K331" s="70">
        <v>2674701</v>
      </c>
      <c r="L331" s="92"/>
      <c r="M331" s="92">
        <v>6775974879</v>
      </c>
      <c r="N331" s="172"/>
      <c r="O331" s="92">
        <v>-7310078579</v>
      </c>
      <c r="P331" s="92"/>
      <c r="Q331" s="92">
        <f t="shared" si="11"/>
        <v>-534103700</v>
      </c>
    </row>
    <row r="332" spans="1:17" ht="21">
      <c r="A332" s="171" t="s">
        <v>501</v>
      </c>
      <c r="B332" s="172"/>
      <c r="C332" s="92">
        <v>29007</v>
      </c>
      <c r="D332" s="172"/>
      <c r="E332" s="92">
        <v>1563333753</v>
      </c>
      <c r="F332" s="70"/>
      <c r="G332" s="92">
        <v>-1306500226</v>
      </c>
      <c r="H332" s="172"/>
      <c r="I332" s="92">
        <f t="shared" si="10"/>
        <v>256833527</v>
      </c>
      <c r="J332" s="92"/>
      <c r="K332" s="70">
        <v>42569</v>
      </c>
      <c r="L332" s="92"/>
      <c r="M332" s="92">
        <v>2184821972</v>
      </c>
      <c r="N332" s="172"/>
      <c r="O332" s="92">
        <v>-1917344369</v>
      </c>
      <c r="P332" s="92"/>
      <c r="Q332" s="92">
        <f t="shared" si="11"/>
        <v>267477603</v>
      </c>
    </row>
    <row r="333" spans="1:17" ht="21">
      <c r="A333" s="171" t="s">
        <v>469</v>
      </c>
      <c r="B333" s="172"/>
      <c r="C333" s="92">
        <v>229184</v>
      </c>
      <c r="D333" s="172"/>
      <c r="E333" s="92">
        <v>1390237238</v>
      </c>
      <c r="F333" s="70"/>
      <c r="G333" s="92">
        <v>-1292000441</v>
      </c>
      <c r="H333" s="172"/>
      <c r="I333" s="92">
        <f t="shared" si="10"/>
        <v>98236797</v>
      </c>
      <c r="J333" s="92"/>
      <c r="K333" s="70">
        <v>508854</v>
      </c>
      <c r="L333" s="92"/>
      <c r="M333" s="92">
        <v>3334137159</v>
      </c>
      <c r="N333" s="172"/>
      <c r="O333" s="92">
        <v>-2868610340</v>
      </c>
      <c r="P333" s="92"/>
      <c r="Q333" s="92">
        <f t="shared" si="11"/>
        <v>465526819</v>
      </c>
    </row>
    <row r="334" spans="1:17" ht="21">
      <c r="A334" s="171" t="s">
        <v>498</v>
      </c>
      <c r="B334" s="172"/>
      <c r="C334" s="92">
        <v>63854</v>
      </c>
      <c r="D334" s="172"/>
      <c r="E334" s="92">
        <v>2566665348</v>
      </c>
      <c r="F334" s="70"/>
      <c r="G334" s="92">
        <v>-1953025175</v>
      </c>
      <c r="H334" s="172"/>
      <c r="I334" s="92">
        <f t="shared" si="10"/>
        <v>613640173</v>
      </c>
      <c r="J334" s="92"/>
      <c r="K334" s="70">
        <v>97876</v>
      </c>
      <c r="L334" s="92"/>
      <c r="M334" s="92">
        <v>3750350273</v>
      </c>
      <c r="N334" s="172"/>
      <c r="O334" s="92">
        <v>-2901039374</v>
      </c>
      <c r="P334" s="92"/>
      <c r="Q334" s="92">
        <f t="shared" si="11"/>
        <v>849310899</v>
      </c>
    </row>
    <row r="335" spans="1:17" ht="21">
      <c r="A335" s="171" t="s">
        <v>489</v>
      </c>
      <c r="B335" s="172"/>
      <c r="C335" s="92">
        <v>339851</v>
      </c>
      <c r="D335" s="172"/>
      <c r="E335" s="92">
        <v>1060201317</v>
      </c>
      <c r="F335" s="70"/>
      <c r="G335" s="92">
        <v>-1084585791</v>
      </c>
      <c r="H335" s="172"/>
      <c r="I335" s="92">
        <f t="shared" si="10"/>
        <v>-24384474</v>
      </c>
      <c r="J335" s="92"/>
      <c r="K335" s="70">
        <v>532754</v>
      </c>
      <c r="L335" s="92"/>
      <c r="M335" s="92">
        <v>1692034871</v>
      </c>
      <c r="N335" s="172"/>
      <c r="O335" s="92">
        <v>-1700208089</v>
      </c>
      <c r="P335" s="92"/>
      <c r="Q335" s="92">
        <f t="shared" si="11"/>
        <v>-8173218</v>
      </c>
    </row>
    <row r="336" spans="1:17" ht="21">
      <c r="A336" s="171" t="s">
        <v>494</v>
      </c>
      <c r="B336" s="172"/>
      <c r="C336" s="92">
        <v>1520029</v>
      </c>
      <c r="D336" s="172"/>
      <c r="E336" s="92">
        <v>4306019584</v>
      </c>
      <c r="F336" s="70"/>
      <c r="G336" s="92">
        <v>-5136283385</v>
      </c>
      <c r="H336" s="172"/>
      <c r="I336" s="92">
        <f t="shared" si="10"/>
        <v>-830263801</v>
      </c>
      <c r="J336" s="92"/>
      <c r="K336" s="70">
        <v>1520029</v>
      </c>
      <c r="L336" s="92"/>
      <c r="M336" s="92">
        <v>4306019584</v>
      </c>
      <c r="N336" s="172"/>
      <c r="O336" s="92">
        <v>-5136283385</v>
      </c>
      <c r="P336" s="92"/>
      <c r="Q336" s="92">
        <f t="shared" si="11"/>
        <v>-830263801</v>
      </c>
    </row>
    <row r="337" spans="1:17" ht="21">
      <c r="A337" s="171" t="s">
        <v>464</v>
      </c>
      <c r="B337" s="172"/>
      <c r="C337" s="92">
        <v>141952</v>
      </c>
      <c r="D337" s="172"/>
      <c r="E337" s="92">
        <v>2166511436</v>
      </c>
      <c r="F337" s="70"/>
      <c r="G337" s="92">
        <v>-2115761715</v>
      </c>
      <c r="H337" s="172"/>
      <c r="I337" s="92">
        <f t="shared" si="10"/>
        <v>50749721</v>
      </c>
      <c r="J337" s="92"/>
      <c r="K337" s="70">
        <v>141952</v>
      </c>
      <c r="L337" s="92"/>
      <c r="M337" s="92">
        <v>2166511436</v>
      </c>
      <c r="N337" s="172"/>
      <c r="O337" s="92">
        <v>-2115761715</v>
      </c>
      <c r="P337" s="92"/>
      <c r="Q337" s="92">
        <f t="shared" si="11"/>
        <v>50749721</v>
      </c>
    </row>
    <row r="338" spans="1:17" ht="21">
      <c r="A338" s="171" t="s">
        <v>465</v>
      </c>
      <c r="B338" s="172"/>
      <c r="C338" s="92">
        <v>113176</v>
      </c>
      <c r="D338" s="172"/>
      <c r="E338" s="92">
        <v>1024898719</v>
      </c>
      <c r="F338" s="70"/>
      <c r="G338" s="92">
        <v>-1113050178</v>
      </c>
      <c r="H338" s="172"/>
      <c r="I338" s="92">
        <f t="shared" si="10"/>
        <v>-88151459</v>
      </c>
      <c r="J338" s="92"/>
      <c r="K338" s="70">
        <v>113176</v>
      </c>
      <c r="L338" s="92"/>
      <c r="M338" s="92">
        <v>1024898719</v>
      </c>
      <c r="N338" s="172"/>
      <c r="O338" s="92">
        <v>-1113050178</v>
      </c>
      <c r="P338" s="92"/>
      <c r="Q338" s="92">
        <f t="shared" si="11"/>
        <v>-88151459</v>
      </c>
    </row>
    <row r="339" spans="1:17" ht="21">
      <c r="A339" s="171" t="s">
        <v>466</v>
      </c>
      <c r="B339" s="172"/>
      <c r="C339" s="92">
        <v>450081</v>
      </c>
      <c r="D339" s="172"/>
      <c r="E339" s="92">
        <v>3919955475</v>
      </c>
      <c r="F339" s="70"/>
      <c r="G339" s="92">
        <v>-3779100692</v>
      </c>
      <c r="H339" s="172"/>
      <c r="I339" s="92">
        <f t="shared" si="10"/>
        <v>140854783</v>
      </c>
      <c r="J339" s="92"/>
      <c r="K339" s="70">
        <v>450081</v>
      </c>
      <c r="L339" s="92"/>
      <c r="M339" s="92">
        <v>3919955475</v>
      </c>
      <c r="N339" s="172"/>
      <c r="O339" s="92">
        <v>-3779100692</v>
      </c>
      <c r="P339" s="92"/>
      <c r="Q339" s="92">
        <f t="shared" si="11"/>
        <v>140854783</v>
      </c>
    </row>
    <row r="340" spans="1:17" ht="21">
      <c r="A340" s="171" t="s">
        <v>496</v>
      </c>
      <c r="B340" s="172"/>
      <c r="C340" s="92">
        <v>700798</v>
      </c>
      <c r="D340" s="172"/>
      <c r="E340" s="92">
        <v>8729346566</v>
      </c>
      <c r="F340" s="70"/>
      <c r="G340" s="92">
        <v>-7944211648</v>
      </c>
      <c r="H340" s="172"/>
      <c r="I340" s="92">
        <f t="shared" si="10"/>
        <v>785134918</v>
      </c>
      <c r="J340" s="92"/>
      <c r="K340" s="70">
        <v>700798</v>
      </c>
      <c r="L340" s="92"/>
      <c r="M340" s="92">
        <v>8729346566</v>
      </c>
      <c r="N340" s="172"/>
      <c r="O340" s="92">
        <v>-7944211648</v>
      </c>
      <c r="P340" s="92"/>
      <c r="Q340" s="92">
        <f t="shared" si="11"/>
        <v>785134918</v>
      </c>
    </row>
    <row r="341" spans="1:17" ht="21">
      <c r="A341" s="171" t="s">
        <v>449</v>
      </c>
      <c r="B341" s="172"/>
      <c r="C341" s="92">
        <v>3554847</v>
      </c>
      <c r="D341" s="172"/>
      <c r="E341" s="92">
        <v>11783566143</v>
      </c>
      <c r="F341" s="70"/>
      <c r="G341" s="92">
        <v>-11733755869</v>
      </c>
      <c r="H341" s="172"/>
      <c r="I341" s="92">
        <f t="shared" si="10"/>
        <v>49810274</v>
      </c>
      <c r="J341" s="92"/>
      <c r="K341" s="70">
        <v>3554847</v>
      </c>
      <c r="L341" s="92"/>
      <c r="M341" s="92">
        <v>11783566143</v>
      </c>
      <c r="N341" s="172"/>
      <c r="O341" s="92">
        <v>-11733755869</v>
      </c>
      <c r="P341" s="92"/>
      <c r="Q341" s="92">
        <f t="shared" si="11"/>
        <v>49810274</v>
      </c>
    </row>
    <row r="342" spans="1:17" ht="21">
      <c r="A342" s="171" t="s">
        <v>497</v>
      </c>
      <c r="B342" s="172"/>
      <c r="C342" s="92">
        <v>2500000</v>
      </c>
      <c r="D342" s="172"/>
      <c r="E342" s="92">
        <v>9677135292</v>
      </c>
      <c r="F342" s="70"/>
      <c r="G342" s="92">
        <v>-11327776149</v>
      </c>
      <c r="H342" s="172"/>
      <c r="I342" s="92">
        <f t="shared" si="10"/>
        <v>-1650640857</v>
      </c>
      <c r="J342" s="92"/>
      <c r="K342" s="70">
        <v>2500000</v>
      </c>
      <c r="L342" s="92"/>
      <c r="M342" s="92">
        <v>9677135292</v>
      </c>
      <c r="N342" s="172"/>
      <c r="O342" s="92">
        <v>-11327776149</v>
      </c>
      <c r="P342" s="92"/>
      <c r="Q342" s="92">
        <f t="shared" si="11"/>
        <v>-1650640857</v>
      </c>
    </row>
    <row r="343" spans="1:17" ht="21">
      <c r="A343" s="171" t="s">
        <v>492</v>
      </c>
      <c r="B343" s="172"/>
      <c r="C343" s="92">
        <v>1121162</v>
      </c>
      <c r="D343" s="172"/>
      <c r="E343" s="92">
        <v>30606687260</v>
      </c>
      <c r="F343" s="70"/>
      <c r="G343" s="92">
        <v>-24860709214</v>
      </c>
      <c r="H343" s="172"/>
      <c r="I343" s="92">
        <f t="shared" si="10"/>
        <v>5745978046</v>
      </c>
      <c r="J343" s="92"/>
      <c r="K343" s="70">
        <v>1121162</v>
      </c>
      <c r="L343" s="92"/>
      <c r="M343" s="92">
        <v>30606687260</v>
      </c>
      <c r="N343" s="172"/>
      <c r="O343" s="92">
        <v>-24860709214</v>
      </c>
      <c r="P343" s="92"/>
      <c r="Q343" s="92">
        <f t="shared" si="11"/>
        <v>5745978046</v>
      </c>
    </row>
    <row r="344" spans="1:17" ht="21">
      <c r="A344" s="171" t="s">
        <v>487</v>
      </c>
      <c r="B344" s="172"/>
      <c r="C344" s="92">
        <v>42897</v>
      </c>
      <c r="D344" s="172"/>
      <c r="E344" s="92">
        <v>2099058690</v>
      </c>
      <c r="F344" s="70"/>
      <c r="G344" s="92">
        <v>-2173729192</v>
      </c>
      <c r="H344" s="172"/>
      <c r="I344" s="92">
        <f t="shared" si="10"/>
        <v>-74670502</v>
      </c>
      <c r="J344" s="92"/>
      <c r="K344" s="70">
        <v>42897</v>
      </c>
      <c r="L344" s="92"/>
      <c r="M344" s="92">
        <v>2099058690</v>
      </c>
      <c r="N344" s="172"/>
      <c r="O344" s="92">
        <v>-2173729192</v>
      </c>
      <c r="P344" s="92"/>
      <c r="Q344" s="92">
        <f t="shared" si="11"/>
        <v>-74670502</v>
      </c>
    </row>
    <row r="345" spans="1:17" ht="21">
      <c r="A345" s="171" t="s">
        <v>473</v>
      </c>
      <c r="B345" s="172"/>
      <c r="C345" s="92">
        <v>1297462</v>
      </c>
      <c r="D345" s="172"/>
      <c r="E345" s="92">
        <v>4294748762</v>
      </c>
      <c r="F345" s="70"/>
      <c r="G345" s="92">
        <v>-4449368190</v>
      </c>
      <c r="H345" s="172"/>
      <c r="I345" s="92">
        <f t="shared" si="10"/>
        <v>-154619428</v>
      </c>
      <c r="J345" s="92"/>
      <c r="K345" s="70">
        <v>1297462</v>
      </c>
      <c r="L345" s="92"/>
      <c r="M345" s="92">
        <v>4294748762</v>
      </c>
      <c r="N345" s="172"/>
      <c r="O345" s="92">
        <v>-4449368190</v>
      </c>
      <c r="P345" s="92"/>
      <c r="Q345" s="92">
        <f t="shared" si="11"/>
        <v>-154619428</v>
      </c>
    </row>
    <row r="346" spans="1:17" ht="21">
      <c r="A346" s="171" t="s">
        <v>495</v>
      </c>
      <c r="B346" s="172"/>
      <c r="C346" s="92">
        <v>436850</v>
      </c>
      <c r="D346" s="172"/>
      <c r="E346" s="92">
        <v>3756357553</v>
      </c>
      <c r="F346" s="70"/>
      <c r="G346" s="92">
        <v>-4177930420</v>
      </c>
      <c r="H346" s="172"/>
      <c r="I346" s="92">
        <f t="shared" si="10"/>
        <v>-421572867</v>
      </c>
      <c r="J346" s="92"/>
      <c r="K346" s="70">
        <v>436850</v>
      </c>
      <c r="L346" s="92"/>
      <c r="M346" s="92">
        <v>3756357553</v>
      </c>
      <c r="N346" s="172"/>
      <c r="O346" s="92">
        <v>-4177930420</v>
      </c>
      <c r="P346" s="92"/>
      <c r="Q346" s="92">
        <f t="shared" si="11"/>
        <v>-421572867</v>
      </c>
    </row>
    <row r="347" spans="1:17" ht="21">
      <c r="A347" s="171" t="s">
        <v>521</v>
      </c>
      <c r="B347" s="172"/>
      <c r="C347" s="92">
        <v>52630000</v>
      </c>
      <c r="D347" s="172"/>
      <c r="E347" s="92">
        <v>97367375659</v>
      </c>
      <c r="F347" s="70"/>
      <c r="G347" s="92">
        <v>-100089797216</v>
      </c>
      <c r="H347" s="172"/>
      <c r="I347" s="92">
        <f t="shared" si="10"/>
        <v>-2722421557</v>
      </c>
      <c r="J347" s="92"/>
      <c r="K347" s="70">
        <v>52630000</v>
      </c>
      <c r="L347" s="92"/>
      <c r="M347" s="92">
        <v>97367375659</v>
      </c>
      <c r="N347" s="172"/>
      <c r="O347" s="92">
        <v>-100088799496</v>
      </c>
      <c r="P347" s="92"/>
      <c r="Q347" s="92">
        <f t="shared" si="11"/>
        <v>-2721423837</v>
      </c>
    </row>
    <row r="348" spans="1:17" ht="21">
      <c r="A348" s="171" t="s">
        <v>522</v>
      </c>
      <c r="B348" s="172"/>
      <c r="C348" s="92">
        <v>17546175</v>
      </c>
      <c r="D348" s="172"/>
      <c r="E348" s="92">
        <v>47464706576</v>
      </c>
      <c r="F348" s="70"/>
      <c r="G348" s="92">
        <v>-50051598673</v>
      </c>
      <c r="H348" s="172"/>
      <c r="I348" s="92">
        <f t="shared" si="10"/>
        <v>-2586892097</v>
      </c>
      <c r="J348" s="92"/>
      <c r="K348" s="70">
        <v>17546175</v>
      </c>
      <c r="L348" s="92"/>
      <c r="M348" s="92">
        <v>47464706576</v>
      </c>
      <c r="N348" s="172"/>
      <c r="O348" s="92">
        <v>-50051598673</v>
      </c>
      <c r="P348" s="92"/>
      <c r="Q348" s="92">
        <f t="shared" si="11"/>
        <v>-2586892097</v>
      </c>
    </row>
    <row r="349" spans="1:17" ht="21">
      <c r="A349" s="171" t="s">
        <v>491</v>
      </c>
      <c r="B349" s="172"/>
      <c r="C349" s="92">
        <v>1080268</v>
      </c>
      <c r="D349" s="172"/>
      <c r="E349" s="92">
        <v>5216123642</v>
      </c>
      <c r="F349" s="70"/>
      <c r="G349" s="92">
        <v>-5505031611</v>
      </c>
      <c r="H349" s="172"/>
      <c r="I349" s="92">
        <f t="shared" si="10"/>
        <v>-288907969</v>
      </c>
      <c r="J349" s="92"/>
      <c r="K349" s="70">
        <v>1080268</v>
      </c>
      <c r="L349" s="92"/>
      <c r="M349" s="92">
        <v>5216123642</v>
      </c>
      <c r="N349" s="172"/>
      <c r="O349" s="92">
        <v>-5505031611</v>
      </c>
      <c r="P349" s="92"/>
      <c r="Q349" s="92">
        <f t="shared" si="11"/>
        <v>-288907969</v>
      </c>
    </row>
    <row r="350" spans="1:17" ht="21">
      <c r="A350" s="171" t="s">
        <v>499</v>
      </c>
      <c r="B350" s="172"/>
      <c r="C350" s="92">
        <v>371429</v>
      </c>
      <c r="D350" s="172"/>
      <c r="E350" s="92">
        <v>2292837646</v>
      </c>
      <c r="F350" s="70"/>
      <c r="G350" s="92">
        <v>-2712703032</v>
      </c>
      <c r="H350" s="172"/>
      <c r="I350" s="92">
        <f>G350+E350</f>
        <v>-419865386</v>
      </c>
      <c r="J350" s="92"/>
      <c r="K350" s="70">
        <v>371429</v>
      </c>
      <c r="L350" s="92"/>
      <c r="M350" s="92">
        <v>2292837646</v>
      </c>
      <c r="N350" s="172"/>
      <c r="O350" s="92">
        <v>-2712703032</v>
      </c>
      <c r="P350" s="92"/>
      <c r="Q350" s="92">
        <f t="shared" si="11"/>
        <v>-419865386</v>
      </c>
    </row>
    <row r="351" spans="1:17" ht="21">
      <c r="A351" s="171" t="s">
        <v>474</v>
      </c>
      <c r="B351" s="172"/>
      <c r="C351" s="92">
        <v>20956</v>
      </c>
      <c r="D351" s="172"/>
      <c r="E351" s="92">
        <v>531116843</v>
      </c>
      <c r="F351" s="70"/>
      <c r="G351" s="92">
        <v>-588435551</v>
      </c>
      <c r="H351" s="172"/>
      <c r="I351" s="92">
        <f t="shared" si="10"/>
        <v>-57318708</v>
      </c>
      <c r="J351" s="92"/>
      <c r="K351" s="70">
        <v>20956</v>
      </c>
      <c r="L351" s="92"/>
      <c r="M351" s="92">
        <v>531116843</v>
      </c>
      <c r="N351" s="172"/>
      <c r="O351" s="92">
        <v>-588435551</v>
      </c>
      <c r="P351" s="92"/>
      <c r="Q351" s="92">
        <f t="shared" si="11"/>
        <v>-57318708</v>
      </c>
    </row>
    <row r="352" spans="1:17" ht="21">
      <c r="A352" s="171" t="s">
        <v>519</v>
      </c>
      <c r="B352" s="172"/>
      <c r="C352" s="92">
        <v>900000</v>
      </c>
      <c r="D352" s="172"/>
      <c r="E352" s="92">
        <v>3867375420</v>
      </c>
      <c r="F352" s="70"/>
      <c r="G352" s="92">
        <v>-3062778480</v>
      </c>
      <c r="H352" s="172"/>
      <c r="I352" s="92">
        <f t="shared" si="10"/>
        <v>804596940</v>
      </c>
      <c r="J352" s="92"/>
      <c r="K352" s="70">
        <v>900000</v>
      </c>
      <c r="L352" s="92"/>
      <c r="M352" s="92">
        <v>3867375420</v>
      </c>
      <c r="N352" s="172"/>
      <c r="O352" s="92">
        <v>-3062778480</v>
      </c>
      <c r="P352" s="92"/>
      <c r="Q352" s="92">
        <f t="shared" si="11"/>
        <v>804596940</v>
      </c>
    </row>
    <row r="353" spans="1:17 16353:16375" ht="21">
      <c r="A353" s="171" t="s">
        <v>467</v>
      </c>
      <c r="B353" s="172"/>
      <c r="C353" s="92">
        <v>1012080</v>
      </c>
      <c r="D353" s="172"/>
      <c r="E353" s="92">
        <v>13767790075</v>
      </c>
      <c r="F353" s="70"/>
      <c r="G353" s="92">
        <v>-17027653400</v>
      </c>
      <c r="H353" s="172"/>
      <c r="I353" s="92">
        <f>G353+E353</f>
        <v>-3259863325</v>
      </c>
      <c r="J353" s="92"/>
      <c r="K353" s="70">
        <v>1012080</v>
      </c>
      <c r="L353" s="92"/>
      <c r="M353" s="92">
        <v>13767790075</v>
      </c>
      <c r="N353" s="172"/>
      <c r="O353" s="92">
        <v>-17027653400</v>
      </c>
      <c r="P353" s="92"/>
      <c r="Q353" s="92">
        <f t="shared" si="11"/>
        <v>-3259863325</v>
      </c>
    </row>
    <row r="354" spans="1:17 16353:16375" ht="21">
      <c r="A354" s="171" t="s">
        <v>490</v>
      </c>
      <c r="B354" s="172"/>
      <c r="C354" s="92">
        <v>129054</v>
      </c>
      <c r="D354" s="172"/>
      <c r="E354" s="92">
        <v>7969280438</v>
      </c>
      <c r="F354" s="70"/>
      <c r="G354" s="92">
        <v>-7886508487</v>
      </c>
      <c r="H354" s="172"/>
      <c r="I354" s="92">
        <f t="shared" si="10"/>
        <v>82771951</v>
      </c>
      <c r="J354" s="92"/>
      <c r="K354" s="70">
        <v>129054</v>
      </c>
      <c r="L354" s="92"/>
      <c r="M354" s="92">
        <v>7969280438</v>
      </c>
      <c r="N354" s="172"/>
      <c r="O354" s="92">
        <v>-7886508487</v>
      </c>
      <c r="P354" s="92"/>
      <c r="Q354" s="92">
        <f t="shared" si="11"/>
        <v>82771951</v>
      </c>
    </row>
    <row r="355" spans="1:17 16353:16375" ht="21">
      <c r="A355" s="171" t="s">
        <v>520</v>
      </c>
      <c r="B355" s="172"/>
      <c r="C355" s="92">
        <v>1750000</v>
      </c>
      <c r="D355" s="172"/>
      <c r="E355" s="92">
        <v>4759029414</v>
      </c>
      <c r="F355" s="70"/>
      <c r="G355" s="92">
        <v>-3976107030</v>
      </c>
      <c r="H355" s="172"/>
      <c r="I355" s="92">
        <f>G355+E355</f>
        <v>782922384</v>
      </c>
      <c r="J355" s="92"/>
      <c r="K355" s="70">
        <v>1750000</v>
      </c>
      <c r="L355" s="92"/>
      <c r="M355" s="92">
        <v>4759029414</v>
      </c>
      <c r="N355" s="172"/>
      <c r="O355" s="92">
        <v>-3976107030</v>
      </c>
      <c r="P355" s="92"/>
      <c r="Q355" s="92">
        <f t="shared" si="11"/>
        <v>782922384</v>
      </c>
    </row>
    <row r="356" spans="1:17 16353:16375" ht="21">
      <c r="A356" s="171" t="s">
        <v>488</v>
      </c>
      <c r="B356" s="172"/>
      <c r="C356" s="92">
        <v>63897</v>
      </c>
      <c r="D356" s="172"/>
      <c r="E356" s="92">
        <v>2083591187</v>
      </c>
      <c r="F356" s="70"/>
      <c r="G356" s="92">
        <v>-1754567526</v>
      </c>
      <c r="H356" s="172"/>
      <c r="I356" s="92">
        <f>G356+E356</f>
        <v>329023661</v>
      </c>
      <c r="J356" s="92"/>
      <c r="K356" s="70">
        <v>63897</v>
      </c>
      <c r="L356" s="92"/>
      <c r="M356" s="92">
        <v>2083591187</v>
      </c>
      <c r="N356" s="172"/>
      <c r="O356" s="92">
        <v>-1754567526</v>
      </c>
      <c r="P356" s="92"/>
      <c r="Q356" s="92">
        <f t="shared" si="11"/>
        <v>329023661</v>
      </c>
    </row>
    <row r="357" spans="1:17 16353:16375" ht="21">
      <c r="A357" s="171" t="s">
        <v>517</v>
      </c>
      <c r="B357" s="172"/>
      <c r="C357" s="92">
        <v>38778</v>
      </c>
      <c r="D357" s="172"/>
      <c r="E357" s="92">
        <v>1810379140</v>
      </c>
      <c r="F357" s="70"/>
      <c r="G357" s="92">
        <v>-1837805508</v>
      </c>
      <c r="H357" s="172"/>
      <c r="I357" s="92">
        <f t="shared" si="10"/>
        <v>-27426368</v>
      </c>
      <c r="J357" s="92"/>
      <c r="K357" s="70">
        <v>38778</v>
      </c>
      <c r="L357" s="92"/>
      <c r="M357" s="92">
        <v>1810379140</v>
      </c>
      <c r="N357" s="172"/>
      <c r="O357" s="92">
        <v>-1837805508</v>
      </c>
      <c r="P357" s="92"/>
      <c r="Q357" s="92">
        <f t="shared" si="11"/>
        <v>-27426368</v>
      </c>
    </row>
    <row r="358" spans="1:17 16353:16375" ht="21">
      <c r="A358" s="171" t="s">
        <v>371</v>
      </c>
      <c r="B358" s="172"/>
      <c r="C358" s="92">
        <v>0</v>
      </c>
      <c r="D358" s="172"/>
      <c r="E358" s="92">
        <v>0</v>
      </c>
      <c r="F358" s="70"/>
      <c r="G358" s="92">
        <v>0</v>
      </c>
      <c r="H358" s="172"/>
      <c r="I358" s="92">
        <f t="shared" si="10"/>
        <v>0</v>
      </c>
      <c r="J358" s="92"/>
      <c r="K358" s="70">
        <v>17160</v>
      </c>
      <c r="L358" s="92"/>
      <c r="M358" s="92">
        <v>31188528</v>
      </c>
      <c r="N358" s="172"/>
      <c r="O358" s="92">
        <v>-45072520</v>
      </c>
      <c r="P358" s="92"/>
      <c r="Q358" s="92">
        <f t="shared" si="11"/>
        <v>-13883992</v>
      </c>
    </row>
    <row r="359" spans="1:17 16353:16375" ht="21">
      <c r="A359" s="171" t="s">
        <v>380</v>
      </c>
      <c r="B359" s="172"/>
      <c r="C359" s="92">
        <v>0</v>
      </c>
      <c r="D359" s="172"/>
      <c r="E359" s="92">
        <v>0</v>
      </c>
      <c r="F359" s="70"/>
      <c r="G359" s="92">
        <v>0</v>
      </c>
      <c r="H359" s="172"/>
      <c r="I359" s="92">
        <f t="shared" si="10"/>
        <v>0</v>
      </c>
      <c r="J359" s="92"/>
      <c r="K359" s="70">
        <v>33380</v>
      </c>
      <c r="L359" s="92"/>
      <c r="M359" s="92">
        <v>12243935</v>
      </c>
      <c r="N359" s="172"/>
      <c r="O359" s="92">
        <v>-48774350</v>
      </c>
      <c r="P359" s="92"/>
      <c r="Q359" s="92">
        <f t="shared" si="11"/>
        <v>-36530415</v>
      </c>
    </row>
    <row r="360" spans="1:17 16353:16375" ht="21">
      <c r="A360" s="171" t="s">
        <v>379</v>
      </c>
      <c r="B360" s="172"/>
      <c r="C360" s="92">
        <v>0</v>
      </c>
      <c r="D360" s="172"/>
      <c r="E360" s="92">
        <v>0</v>
      </c>
      <c r="F360" s="70"/>
      <c r="G360" s="92">
        <v>0</v>
      </c>
      <c r="H360" s="172"/>
      <c r="I360" s="92">
        <f t="shared" si="10"/>
        <v>0</v>
      </c>
      <c r="J360" s="92"/>
      <c r="K360" s="70">
        <v>1</v>
      </c>
      <c r="L360" s="92"/>
      <c r="M360" s="92">
        <v>1</v>
      </c>
      <c r="N360" s="172"/>
      <c r="O360" s="92">
        <v>-1537</v>
      </c>
      <c r="P360" s="92"/>
      <c r="Q360" s="92">
        <f t="shared" si="11"/>
        <v>-1536</v>
      </c>
    </row>
    <row r="361" spans="1:17 16353:16375" ht="21">
      <c r="A361" s="171" t="s">
        <v>533</v>
      </c>
      <c r="B361" s="172"/>
      <c r="C361" s="92">
        <v>0</v>
      </c>
      <c r="D361" s="172"/>
      <c r="E361" s="92">
        <v>0</v>
      </c>
      <c r="F361" s="70"/>
      <c r="G361" s="92">
        <v>0</v>
      </c>
      <c r="H361" s="172"/>
      <c r="I361" s="92">
        <f t="shared" si="10"/>
        <v>0</v>
      </c>
      <c r="J361" s="92"/>
      <c r="K361" s="70">
        <v>0</v>
      </c>
      <c r="L361" s="92"/>
      <c r="M361" s="92">
        <v>0</v>
      </c>
      <c r="N361" s="172"/>
      <c r="O361" s="92">
        <v>-1113463</v>
      </c>
      <c r="P361" s="92"/>
      <c r="Q361" s="92">
        <f t="shared" si="11"/>
        <v>-1113463</v>
      </c>
    </row>
    <row r="362" spans="1:17 16353:16375" ht="21">
      <c r="A362" s="171" t="s">
        <v>336</v>
      </c>
      <c r="B362" s="172"/>
      <c r="C362" s="92">
        <v>0</v>
      </c>
      <c r="D362" s="172"/>
      <c r="E362" s="92">
        <v>0</v>
      </c>
      <c r="F362" s="70"/>
      <c r="G362" s="92">
        <v>0</v>
      </c>
      <c r="H362" s="172"/>
      <c r="I362" s="92">
        <f t="shared" si="10"/>
        <v>0</v>
      </c>
      <c r="J362" s="92"/>
      <c r="K362" s="70">
        <v>1</v>
      </c>
      <c r="L362" s="92"/>
      <c r="M362" s="92">
        <v>728</v>
      </c>
      <c r="N362" s="172"/>
      <c r="O362" s="92">
        <v>-1691</v>
      </c>
      <c r="P362" s="92"/>
      <c r="Q362" s="92">
        <f t="shared" si="11"/>
        <v>-963</v>
      </c>
    </row>
    <row r="363" spans="1:17 16353:16375" ht="21">
      <c r="A363" s="171" t="s">
        <v>378</v>
      </c>
      <c r="B363" s="172"/>
      <c r="C363" s="92">
        <v>0</v>
      </c>
      <c r="D363" s="172"/>
      <c r="E363" s="92">
        <v>0</v>
      </c>
      <c r="F363" s="70"/>
      <c r="G363" s="92">
        <v>0</v>
      </c>
      <c r="H363" s="172"/>
      <c r="I363" s="92">
        <f t="shared" si="10"/>
        <v>0</v>
      </c>
      <c r="J363" s="92"/>
      <c r="K363" s="70">
        <v>996722</v>
      </c>
      <c r="L363" s="92"/>
      <c r="M363" s="92">
        <v>4480640230</v>
      </c>
      <c r="N363" s="172"/>
      <c r="O363" s="92">
        <v>-2938465144</v>
      </c>
      <c r="P363" s="92"/>
      <c r="Q363" s="92">
        <f t="shared" si="11"/>
        <v>1542175086</v>
      </c>
    </row>
    <row r="364" spans="1:17 16353:16375" ht="21">
      <c r="A364" s="171" t="s">
        <v>335</v>
      </c>
      <c r="B364" s="172"/>
      <c r="C364" s="92">
        <v>0</v>
      </c>
      <c r="D364" s="172"/>
      <c r="E364" s="92">
        <v>0</v>
      </c>
      <c r="F364" s="70"/>
      <c r="G364" s="92">
        <v>0</v>
      </c>
      <c r="H364" s="172"/>
      <c r="I364" s="92">
        <f>G364+E364</f>
        <v>0</v>
      </c>
      <c r="J364" s="92"/>
      <c r="K364" s="70">
        <v>2074675</v>
      </c>
      <c r="L364" s="92"/>
      <c r="M364" s="92">
        <v>4433580475</v>
      </c>
      <c r="N364" s="172"/>
      <c r="O364" s="92">
        <v>-5858365296</v>
      </c>
      <c r="P364" s="92"/>
      <c r="Q364" s="92">
        <f>M364+O364</f>
        <v>-1424784821</v>
      </c>
    </row>
    <row r="365" spans="1:17 16353:16375" ht="21.6" thickBot="1">
      <c r="A365" s="171" t="s">
        <v>2</v>
      </c>
      <c r="B365" s="172"/>
      <c r="C365" s="173"/>
      <c r="D365" s="172"/>
      <c r="E365" s="93">
        <f>SUM(E8:E364)</f>
        <v>2482450630185</v>
      </c>
      <c r="F365" s="70"/>
      <c r="G365" s="93">
        <f>SUM(G8:G364)</f>
        <v>-2159847690781</v>
      </c>
      <c r="H365" s="172"/>
      <c r="I365" s="93">
        <f>SUM(I8:I364)</f>
        <v>322602939404</v>
      </c>
      <c r="J365" s="92"/>
      <c r="L365" s="92"/>
      <c r="M365" s="93">
        <f>SUM(M8:M364)</f>
        <v>8389185217735</v>
      </c>
      <c r="N365" s="70"/>
      <c r="O365" s="93">
        <f>SUM(O8:O364)</f>
        <v>-7682957710836</v>
      </c>
      <c r="P365" s="172"/>
      <c r="Q365" s="93">
        <f>SUM(Q8:Q364)</f>
        <v>706227506899</v>
      </c>
      <c r="XDY365" s="12">
        <f>SUM(C365:XDX365)</f>
        <v>2057660892606</v>
      </c>
      <c r="XEU365" s="12">
        <f>SUM(E365:XET365)</f>
        <v>4115321785212</v>
      </c>
    </row>
    <row r="366" spans="1:17 16353:16375" s="13" customFormat="1" ht="24.75" customHeight="1" thickTop="1">
      <c r="A366" s="68"/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</row>
    <row r="367" spans="1:17 16353:16375" s="13" customFormat="1" ht="24.6">
      <c r="A367" s="34"/>
      <c r="B367" s="34"/>
      <c r="C367" s="34"/>
      <c r="D367" s="34"/>
      <c r="E367" s="95"/>
      <c r="F367" s="95"/>
      <c r="G367" s="95"/>
      <c r="H367" s="95"/>
      <c r="I367" s="85"/>
      <c r="J367" s="85"/>
      <c r="K367" s="85"/>
      <c r="L367" s="85"/>
      <c r="M367" s="85"/>
      <c r="N367" s="85"/>
      <c r="O367" s="250"/>
      <c r="P367" s="85"/>
      <c r="Q367" s="85"/>
    </row>
    <row r="368" spans="1:17 16353:16375" s="13" customFormat="1" ht="24.6">
      <c r="A368" s="320" t="s">
        <v>38</v>
      </c>
      <c r="B368" s="321"/>
      <c r="C368" s="321"/>
      <c r="D368" s="321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  <c r="Q368" s="322"/>
    </row>
    <row r="369" spans="1:17" s="13" customFormat="1" ht="24.6">
      <c r="A369" s="174"/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</row>
  </sheetData>
  <mergeCells count="6">
    <mergeCell ref="A368:Q368"/>
    <mergeCell ref="K6:Q6"/>
    <mergeCell ref="C6:I6"/>
    <mergeCell ref="A1:Q1"/>
    <mergeCell ref="A2:Q2"/>
    <mergeCell ref="A3:Q3"/>
  </mergeCells>
  <printOptions horizontalCentered="1"/>
  <pageMargins left="0.25" right="0.25" top="0.75" bottom="0.75" header="0.3" footer="0.3"/>
  <pageSetup paperSize="9" scale="57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XET349"/>
  <sheetViews>
    <sheetView rightToLeft="1" view="pageBreakPreview" zoomScale="80" zoomScaleNormal="100" zoomScaleSheetLayoutView="80" workbookViewId="0">
      <pane ySplit="7" topLeftCell="A8" activePane="bottomLeft" state="frozen"/>
      <selection pane="bottomLeft" activeCell="M17" sqref="M17"/>
    </sheetView>
  </sheetViews>
  <sheetFormatPr defaultColWidth="9.109375" defaultRowHeight="21"/>
  <cols>
    <col min="1" max="1" width="31.109375" style="11" bestFit="1" customWidth="1"/>
    <col min="2" max="2" width="0.5546875" style="11" customWidth="1"/>
    <col min="3" max="3" width="17" style="153" bestFit="1" customWidth="1"/>
    <col min="4" max="4" width="0.88671875" style="153" customWidth="1"/>
    <col min="5" max="5" width="26.5546875" style="153" bestFit="1" customWidth="1"/>
    <col min="6" max="6" width="1.109375" style="153" customWidth="1"/>
    <col min="7" max="7" width="27.33203125" style="153" bestFit="1" customWidth="1"/>
    <col min="8" max="8" width="1" style="153" customWidth="1"/>
    <col min="9" max="9" width="26.6640625" style="152" bestFit="1" customWidth="1"/>
    <col min="10" max="10" width="1.109375" style="152" customWidth="1"/>
    <col min="11" max="11" width="18.88671875" style="153" bestFit="1" customWidth="1"/>
    <col min="12" max="12" width="1.109375" style="153" customWidth="1"/>
    <col min="13" max="13" width="26" style="153" bestFit="1" customWidth="1"/>
    <col min="14" max="14" width="1" style="153" customWidth="1"/>
    <col min="15" max="15" width="26.6640625" style="153" bestFit="1" customWidth="1"/>
    <col min="16" max="16" width="1.109375" style="153" customWidth="1"/>
    <col min="17" max="17" width="24.6640625" style="153" bestFit="1" customWidth="1"/>
    <col min="18" max="16384" width="9.109375" style="11"/>
  </cols>
  <sheetData>
    <row r="1" spans="1:17" ht="21.6">
      <c r="A1" s="332" t="s">
        <v>77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</row>
    <row r="2" spans="1:17" ht="21.6">
      <c r="A2" s="332" t="s">
        <v>49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</row>
    <row r="3" spans="1:17" ht="21.6">
      <c r="A3" s="332" t="s">
        <v>514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17" ht="21.6">
      <c r="A4" s="251"/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</row>
    <row r="5" spans="1:17">
      <c r="A5" s="331" t="s">
        <v>362</v>
      </c>
      <c r="B5" s="331"/>
      <c r="C5" s="331"/>
      <c r="D5" s="331"/>
      <c r="E5" s="331"/>
      <c r="F5" s="331"/>
      <c r="G5" s="331"/>
      <c r="H5" s="252"/>
    </row>
    <row r="6" spans="1:17" ht="22.2" thickBot="1">
      <c r="A6" s="2"/>
      <c r="B6" s="2"/>
      <c r="C6" s="329" t="s">
        <v>515</v>
      </c>
      <c r="D6" s="329"/>
      <c r="E6" s="329"/>
      <c r="F6" s="329"/>
      <c r="G6" s="329"/>
      <c r="H6" s="329"/>
      <c r="I6" s="329"/>
      <c r="J6" s="154"/>
      <c r="K6" s="330" t="s">
        <v>516</v>
      </c>
      <c r="L6" s="330"/>
      <c r="M6" s="330"/>
      <c r="N6" s="330"/>
      <c r="O6" s="330"/>
      <c r="P6" s="330"/>
      <c r="Q6" s="330"/>
    </row>
    <row r="7" spans="1:17" ht="42.6" thickBot="1">
      <c r="A7" s="253" t="s">
        <v>33</v>
      </c>
      <c r="B7" s="253"/>
      <c r="C7" s="155" t="s">
        <v>3</v>
      </c>
      <c r="D7" s="152"/>
      <c r="E7" s="156" t="s">
        <v>18</v>
      </c>
      <c r="F7" s="152"/>
      <c r="G7" s="155" t="s">
        <v>37</v>
      </c>
      <c r="H7" s="152"/>
      <c r="I7" s="156" t="s">
        <v>209</v>
      </c>
      <c r="J7" s="156"/>
      <c r="K7" s="155" t="s">
        <v>3</v>
      </c>
      <c r="L7" s="152"/>
      <c r="M7" s="156" t="s">
        <v>18</v>
      </c>
      <c r="N7" s="152"/>
      <c r="O7" s="155" t="s">
        <v>37</v>
      </c>
      <c r="P7" s="152"/>
      <c r="Q7" s="156" t="s">
        <v>209</v>
      </c>
    </row>
    <row r="8" spans="1:17">
      <c r="A8" s="254" t="s">
        <v>246</v>
      </c>
      <c r="C8" s="157">
        <v>1606472</v>
      </c>
      <c r="D8" s="157"/>
      <c r="E8" s="157">
        <v>41887040889</v>
      </c>
      <c r="F8" s="157"/>
      <c r="G8" s="157">
        <v>-49989731978</v>
      </c>
      <c r="H8" s="157"/>
      <c r="I8" s="158">
        <f t="shared" ref="I8:I39" si="0">E8+G8</f>
        <v>-8102691089</v>
      </c>
      <c r="J8" s="158"/>
      <c r="K8" s="157">
        <v>1606472</v>
      </c>
      <c r="L8" s="157"/>
      <c r="M8" s="157">
        <v>41887040889</v>
      </c>
      <c r="N8" s="157"/>
      <c r="O8" s="157">
        <v>-27499846061</v>
      </c>
      <c r="P8" s="157"/>
      <c r="Q8" s="157">
        <f>M8+O8</f>
        <v>14387194828</v>
      </c>
    </row>
    <row r="9" spans="1:17">
      <c r="A9" s="254" t="s">
        <v>326</v>
      </c>
      <c r="C9" s="157">
        <v>1695480</v>
      </c>
      <c r="D9" s="157"/>
      <c r="E9" s="157">
        <v>48859511012</v>
      </c>
      <c r="F9" s="157"/>
      <c r="G9" s="157">
        <v>-49992327879</v>
      </c>
      <c r="H9" s="157"/>
      <c r="I9" s="158">
        <f t="shared" si="0"/>
        <v>-1132816867</v>
      </c>
      <c r="J9" s="158"/>
      <c r="K9" s="157">
        <v>1695480</v>
      </c>
      <c r="L9" s="157"/>
      <c r="M9" s="157">
        <v>48859511012</v>
      </c>
      <c r="N9" s="157"/>
      <c r="O9" s="157">
        <v>-51164084769</v>
      </c>
      <c r="P9" s="157"/>
      <c r="Q9" s="157">
        <f t="shared" ref="Q9:Q72" si="1">M9+O9</f>
        <v>-2304573757</v>
      </c>
    </row>
    <row r="10" spans="1:17">
      <c r="A10" s="254" t="s">
        <v>229</v>
      </c>
      <c r="C10" s="157">
        <v>6965934</v>
      </c>
      <c r="D10" s="157"/>
      <c r="E10" s="157">
        <v>127202820548</v>
      </c>
      <c r="F10" s="157"/>
      <c r="G10" s="157">
        <v>-131912270024</v>
      </c>
      <c r="H10" s="157"/>
      <c r="I10" s="158">
        <f t="shared" si="0"/>
        <v>-4709449476</v>
      </c>
      <c r="J10" s="158"/>
      <c r="K10" s="157">
        <v>6965934</v>
      </c>
      <c r="L10" s="157"/>
      <c r="M10" s="157">
        <v>127202820548</v>
      </c>
      <c r="N10" s="157"/>
      <c r="O10" s="157">
        <v>-102230309769</v>
      </c>
      <c r="P10" s="157"/>
      <c r="Q10" s="157">
        <f t="shared" si="1"/>
        <v>24972510779</v>
      </c>
    </row>
    <row r="11" spans="1:17">
      <c r="A11" s="254" t="s">
        <v>304</v>
      </c>
      <c r="C11" s="157">
        <v>2036153</v>
      </c>
      <c r="D11" s="157"/>
      <c r="E11" s="157">
        <v>25138550592</v>
      </c>
      <c r="F11" s="157"/>
      <c r="G11" s="157">
        <v>-25138550592</v>
      </c>
      <c r="H11" s="157"/>
      <c r="I11" s="158">
        <f t="shared" si="0"/>
        <v>0</v>
      </c>
      <c r="J11" s="158"/>
      <c r="K11" s="157">
        <v>2036153</v>
      </c>
      <c r="L11" s="157"/>
      <c r="M11" s="157">
        <v>25138550592</v>
      </c>
      <c r="N11" s="157"/>
      <c r="O11" s="157">
        <v>-21068292963</v>
      </c>
      <c r="P11" s="157"/>
      <c r="Q11" s="157">
        <f t="shared" si="1"/>
        <v>4070257629</v>
      </c>
    </row>
    <row r="12" spans="1:17">
      <c r="A12" s="254" t="s">
        <v>239</v>
      </c>
      <c r="C12" s="157">
        <v>11901219</v>
      </c>
      <c r="D12" s="157"/>
      <c r="E12" s="157">
        <v>44707107098</v>
      </c>
      <c r="F12" s="157"/>
      <c r="G12" s="157">
        <v>-52916325780</v>
      </c>
      <c r="H12" s="157"/>
      <c r="I12" s="158">
        <f t="shared" si="0"/>
        <v>-8209218682</v>
      </c>
      <c r="J12" s="158"/>
      <c r="K12" s="157">
        <v>11901219</v>
      </c>
      <c r="L12" s="157"/>
      <c r="M12" s="157">
        <v>44707107098</v>
      </c>
      <c r="N12" s="157"/>
      <c r="O12" s="157">
        <v>-44685159844</v>
      </c>
      <c r="P12" s="157"/>
      <c r="Q12" s="157">
        <f t="shared" si="1"/>
        <v>21947254</v>
      </c>
    </row>
    <row r="13" spans="1:17">
      <c r="A13" s="254" t="s">
        <v>221</v>
      </c>
      <c r="C13" s="157">
        <v>12525464</v>
      </c>
      <c r="D13" s="157"/>
      <c r="E13" s="157">
        <v>47438071836</v>
      </c>
      <c r="F13" s="157"/>
      <c r="G13" s="157">
        <v>-60365684576</v>
      </c>
      <c r="H13" s="157"/>
      <c r="I13" s="158">
        <f t="shared" si="0"/>
        <v>-12927612740</v>
      </c>
      <c r="J13" s="158"/>
      <c r="K13" s="157">
        <v>12525464</v>
      </c>
      <c r="L13" s="157"/>
      <c r="M13" s="157">
        <v>47438071836</v>
      </c>
      <c r="N13" s="157"/>
      <c r="O13" s="157">
        <v>-49871702786</v>
      </c>
      <c r="P13" s="157"/>
      <c r="Q13" s="157">
        <f t="shared" si="1"/>
        <v>-2433630950</v>
      </c>
    </row>
    <row r="14" spans="1:17">
      <c r="A14" s="254" t="s">
        <v>129</v>
      </c>
      <c r="C14" s="157">
        <v>7739853</v>
      </c>
      <c r="D14" s="157"/>
      <c r="E14" s="157">
        <v>53164164046</v>
      </c>
      <c r="F14" s="157"/>
      <c r="G14" s="157">
        <v>-57374271785</v>
      </c>
      <c r="H14" s="157"/>
      <c r="I14" s="158">
        <f t="shared" si="0"/>
        <v>-4210107739</v>
      </c>
      <c r="J14" s="158"/>
      <c r="K14" s="157">
        <v>7739853</v>
      </c>
      <c r="L14" s="157"/>
      <c r="M14" s="157">
        <v>53164164046</v>
      </c>
      <c r="N14" s="157"/>
      <c r="O14" s="157">
        <v>-36180900208</v>
      </c>
      <c r="P14" s="157"/>
      <c r="Q14" s="157">
        <f t="shared" si="1"/>
        <v>16983263838</v>
      </c>
    </row>
    <row r="15" spans="1:17">
      <c r="A15" s="254" t="s">
        <v>363</v>
      </c>
      <c r="C15" s="157">
        <v>12097529</v>
      </c>
      <c r="D15" s="157"/>
      <c r="E15" s="157">
        <v>66140517866</v>
      </c>
      <c r="F15" s="157"/>
      <c r="G15" s="157">
        <v>-56342448141</v>
      </c>
      <c r="H15" s="157"/>
      <c r="I15" s="158">
        <f t="shared" si="0"/>
        <v>9798069725</v>
      </c>
      <c r="J15" s="158"/>
      <c r="K15" s="157">
        <v>12097529</v>
      </c>
      <c r="L15" s="157"/>
      <c r="M15" s="157">
        <v>66140517866</v>
      </c>
      <c r="N15" s="157"/>
      <c r="O15" s="157">
        <v>-51183209280</v>
      </c>
      <c r="P15" s="157"/>
      <c r="Q15" s="157">
        <f t="shared" si="1"/>
        <v>14957308586</v>
      </c>
    </row>
    <row r="16" spans="1:17">
      <c r="A16" s="254" t="s">
        <v>114</v>
      </c>
      <c r="C16" s="157">
        <v>17458405</v>
      </c>
      <c r="D16" s="157"/>
      <c r="E16" s="157">
        <v>78928391031</v>
      </c>
      <c r="F16" s="157"/>
      <c r="G16" s="157">
        <v>-81019648800</v>
      </c>
      <c r="H16" s="157"/>
      <c r="I16" s="158">
        <f t="shared" si="0"/>
        <v>-2091257769</v>
      </c>
      <c r="J16" s="158"/>
      <c r="K16" s="157">
        <v>17458405</v>
      </c>
      <c r="L16" s="157"/>
      <c r="M16" s="157">
        <v>78928391031</v>
      </c>
      <c r="N16" s="157"/>
      <c r="O16" s="157">
        <v>-72961785164</v>
      </c>
      <c r="P16" s="157"/>
      <c r="Q16" s="157">
        <f t="shared" si="1"/>
        <v>5966605867</v>
      </c>
    </row>
    <row r="17" spans="1:17">
      <c r="A17" s="254" t="s">
        <v>196</v>
      </c>
      <c r="C17" s="157">
        <v>7388791</v>
      </c>
      <c r="D17" s="157"/>
      <c r="E17" s="157">
        <v>80719656356</v>
      </c>
      <c r="F17" s="157"/>
      <c r="G17" s="157">
        <v>-90000093049</v>
      </c>
      <c r="H17" s="157"/>
      <c r="I17" s="158">
        <f t="shared" si="0"/>
        <v>-9280436693</v>
      </c>
      <c r="J17" s="158"/>
      <c r="K17" s="157">
        <v>7388791</v>
      </c>
      <c r="L17" s="157"/>
      <c r="M17" s="157">
        <v>80719656356</v>
      </c>
      <c r="N17" s="157"/>
      <c r="O17" s="157">
        <v>-63811197581</v>
      </c>
      <c r="P17" s="157"/>
      <c r="Q17" s="157">
        <f t="shared" si="1"/>
        <v>16908458775</v>
      </c>
    </row>
    <row r="18" spans="1:17">
      <c r="A18" s="254" t="s">
        <v>312</v>
      </c>
      <c r="C18" s="157">
        <v>4965750</v>
      </c>
      <c r="D18" s="157"/>
      <c r="E18" s="157">
        <v>36281097843</v>
      </c>
      <c r="F18" s="157"/>
      <c r="G18" s="157">
        <v>-42024041904</v>
      </c>
      <c r="H18" s="157"/>
      <c r="I18" s="158">
        <f t="shared" si="0"/>
        <v>-5742944061</v>
      </c>
      <c r="J18" s="158"/>
      <c r="K18" s="157">
        <v>4965750</v>
      </c>
      <c r="L18" s="157"/>
      <c r="M18" s="157">
        <v>36281097843</v>
      </c>
      <c r="N18" s="157"/>
      <c r="O18" s="157">
        <v>-27306608667</v>
      </c>
      <c r="P18" s="157"/>
      <c r="Q18" s="157">
        <f t="shared" si="1"/>
        <v>8974489176</v>
      </c>
    </row>
    <row r="19" spans="1:17">
      <c r="A19" s="254" t="s">
        <v>84</v>
      </c>
      <c r="C19" s="157">
        <v>6222888</v>
      </c>
      <c r="D19" s="157"/>
      <c r="E19" s="157">
        <v>103736902666</v>
      </c>
      <c r="F19" s="157"/>
      <c r="G19" s="157">
        <v>-119518717532</v>
      </c>
      <c r="H19" s="157"/>
      <c r="I19" s="158">
        <f t="shared" si="0"/>
        <v>-15781814866</v>
      </c>
      <c r="J19" s="158"/>
      <c r="K19" s="157">
        <v>6222888</v>
      </c>
      <c r="L19" s="157"/>
      <c r="M19" s="157">
        <v>103736902666</v>
      </c>
      <c r="N19" s="157"/>
      <c r="O19" s="157">
        <v>-86703319942</v>
      </c>
      <c r="P19" s="157"/>
      <c r="Q19" s="157">
        <f t="shared" si="1"/>
        <v>17033582724</v>
      </c>
    </row>
    <row r="20" spans="1:17">
      <c r="A20" s="254" t="s">
        <v>333</v>
      </c>
      <c r="C20" s="157">
        <v>6497773</v>
      </c>
      <c r="D20" s="157"/>
      <c r="E20" s="157">
        <v>21760745809</v>
      </c>
      <c r="F20" s="157"/>
      <c r="G20" s="157">
        <v>-23839310136</v>
      </c>
      <c r="H20" s="157"/>
      <c r="I20" s="158">
        <f t="shared" si="0"/>
        <v>-2078564327</v>
      </c>
      <c r="J20" s="158"/>
      <c r="K20" s="157">
        <v>6497773</v>
      </c>
      <c r="L20" s="157"/>
      <c r="M20" s="157">
        <v>21760745809</v>
      </c>
      <c r="N20" s="157"/>
      <c r="O20" s="157">
        <v>-17891241187</v>
      </c>
      <c r="P20" s="157"/>
      <c r="Q20" s="157">
        <f t="shared" si="1"/>
        <v>3869504622</v>
      </c>
    </row>
    <row r="21" spans="1:17">
      <c r="A21" s="254" t="s">
        <v>108</v>
      </c>
      <c r="C21" s="157">
        <v>3013230</v>
      </c>
      <c r="D21" s="157"/>
      <c r="E21" s="157">
        <v>62062642556</v>
      </c>
      <c r="F21" s="157"/>
      <c r="G21" s="157">
        <v>-68089419288</v>
      </c>
      <c r="H21" s="157"/>
      <c r="I21" s="158">
        <f t="shared" si="0"/>
        <v>-6026776732</v>
      </c>
      <c r="J21" s="158"/>
      <c r="K21" s="157">
        <v>3013230</v>
      </c>
      <c r="L21" s="157"/>
      <c r="M21" s="157">
        <v>62062642556</v>
      </c>
      <c r="N21" s="157"/>
      <c r="O21" s="157">
        <v>-50846150249</v>
      </c>
      <c r="P21" s="157"/>
      <c r="Q21" s="157">
        <f t="shared" si="1"/>
        <v>11216492307</v>
      </c>
    </row>
    <row r="22" spans="1:17">
      <c r="A22" s="254" t="s">
        <v>143</v>
      </c>
      <c r="C22" s="157">
        <v>80483680</v>
      </c>
      <c r="D22" s="157"/>
      <c r="E22" s="157">
        <v>62643760050</v>
      </c>
      <c r="F22" s="157"/>
      <c r="G22" s="157">
        <v>-70599864622</v>
      </c>
      <c r="H22" s="157"/>
      <c r="I22" s="158">
        <f t="shared" si="0"/>
        <v>-7956104572</v>
      </c>
      <c r="J22" s="158"/>
      <c r="K22" s="157">
        <v>80483680</v>
      </c>
      <c r="L22" s="157"/>
      <c r="M22" s="157">
        <v>62643760050</v>
      </c>
      <c r="N22" s="157"/>
      <c r="O22" s="157">
        <v>-74772370201</v>
      </c>
      <c r="P22" s="157"/>
      <c r="Q22" s="157">
        <f t="shared" si="1"/>
        <v>-12128610151</v>
      </c>
    </row>
    <row r="23" spans="1:17">
      <c r="A23" s="254" t="s">
        <v>339</v>
      </c>
      <c r="C23" s="157">
        <v>1080538</v>
      </c>
      <c r="D23" s="157"/>
      <c r="E23" s="157">
        <v>54682878955</v>
      </c>
      <c r="F23" s="157"/>
      <c r="G23" s="157">
        <v>-63830129190</v>
      </c>
      <c r="H23" s="157"/>
      <c r="I23" s="158">
        <f t="shared" si="0"/>
        <v>-9147250235</v>
      </c>
      <c r="J23" s="158"/>
      <c r="K23" s="157">
        <v>1080538</v>
      </c>
      <c r="L23" s="157"/>
      <c r="M23" s="157">
        <v>54682878955</v>
      </c>
      <c r="N23" s="157"/>
      <c r="O23" s="157">
        <v>-63180352122</v>
      </c>
      <c r="P23" s="157"/>
      <c r="Q23" s="157">
        <f t="shared" si="1"/>
        <v>-8497473167</v>
      </c>
    </row>
    <row r="24" spans="1:17">
      <c r="A24" s="254" t="s">
        <v>103</v>
      </c>
      <c r="C24" s="157">
        <v>1054288</v>
      </c>
      <c r="D24" s="157"/>
      <c r="E24" s="157">
        <v>80791475306</v>
      </c>
      <c r="F24" s="157"/>
      <c r="G24" s="157">
        <v>-87709929784</v>
      </c>
      <c r="H24" s="157"/>
      <c r="I24" s="158">
        <f t="shared" si="0"/>
        <v>-6918454478</v>
      </c>
      <c r="J24" s="158"/>
      <c r="K24" s="157">
        <v>1054288</v>
      </c>
      <c r="L24" s="157"/>
      <c r="M24" s="157">
        <v>80791475306</v>
      </c>
      <c r="N24" s="157"/>
      <c r="O24" s="157">
        <v>-71046642005</v>
      </c>
      <c r="P24" s="157"/>
      <c r="Q24" s="157">
        <f t="shared" si="1"/>
        <v>9744833301</v>
      </c>
    </row>
    <row r="25" spans="1:17">
      <c r="A25" s="254" t="s">
        <v>322</v>
      </c>
      <c r="C25" s="157">
        <v>18348464</v>
      </c>
      <c r="D25" s="157"/>
      <c r="E25" s="157">
        <v>49629109832</v>
      </c>
      <c r="F25" s="157"/>
      <c r="G25" s="157">
        <v>-53032870233</v>
      </c>
      <c r="H25" s="157"/>
      <c r="I25" s="158">
        <f t="shared" si="0"/>
        <v>-3403760401</v>
      </c>
      <c r="J25" s="158"/>
      <c r="K25" s="157">
        <v>18348464</v>
      </c>
      <c r="L25" s="157"/>
      <c r="M25" s="157">
        <v>49629109832</v>
      </c>
      <c r="N25" s="157"/>
      <c r="O25" s="157">
        <v>-48019877687</v>
      </c>
      <c r="P25" s="157"/>
      <c r="Q25" s="157">
        <f t="shared" si="1"/>
        <v>1609232145</v>
      </c>
    </row>
    <row r="26" spans="1:17">
      <c r="A26" s="254" t="s">
        <v>218</v>
      </c>
      <c r="C26" s="157">
        <v>4773549</v>
      </c>
      <c r="D26" s="157"/>
      <c r="E26" s="157">
        <v>44034958440</v>
      </c>
      <c r="F26" s="157"/>
      <c r="G26" s="157">
        <v>-53622943869</v>
      </c>
      <c r="H26" s="157"/>
      <c r="I26" s="158">
        <f t="shared" si="0"/>
        <v>-9587985429</v>
      </c>
      <c r="J26" s="158"/>
      <c r="K26" s="157">
        <v>4773549</v>
      </c>
      <c r="L26" s="157"/>
      <c r="M26" s="157">
        <v>44034958440</v>
      </c>
      <c r="N26" s="157"/>
      <c r="O26" s="157">
        <v>-49440738356</v>
      </c>
      <c r="P26" s="157"/>
      <c r="Q26" s="157">
        <f t="shared" si="1"/>
        <v>-5405779916</v>
      </c>
    </row>
    <row r="27" spans="1:17">
      <c r="A27" s="254" t="s">
        <v>164</v>
      </c>
      <c r="C27" s="157">
        <v>14788348</v>
      </c>
      <c r="D27" s="157"/>
      <c r="E27" s="157">
        <v>47055843813</v>
      </c>
      <c r="F27" s="157"/>
      <c r="G27" s="157">
        <v>-59859379660</v>
      </c>
      <c r="H27" s="157"/>
      <c r="I27" s="158">
        <f t="shared" si="0"/>
        <v>-12803535847</v>
      </c>
      <c r="J27" s="158"/>
      <c r="K27" s="157">
        <v>14788348</v>
      </c>
      <c r="L27" s="157"/>
      <c r="M27" s="157">
        <v>47055843813</v>
      </c>
      <c r="N27" s="157"/>
      <c r="O27" s="157">
        <v>-53531014251</v>
      </c>
      <c r="P27" s="157"/>
      <c r="Q27" s="157">
        <f t="shared" si="1"/>
        <v>-6475170438</v>
      </c>
    </row>
    <row r="28" spans="1:17">
      <c r="A28" s="254" t="s">
        <v>150</v>
      </c>
      <c r="C28" s="157">
        <v>2929844</v>
      </c>
      <c r="D28" s="157"/>
      <c r="E28" s="157">
        <v>107409733476</v>
      </c>
      <c r="F28" s="157"/>
      <c r="G28" s="157">
        <v>-116486172845</v>
      </c>
      <c r="H28" s="157"/>
      <c r="I28" s="158">
        <f t="shared" si="0"/>
        <v>-9076439369</v>
      </c>
      <c r="J28" s="158"/>
      <c r="K28" s="157">
        <v>2929844</v>
      </c>
      <c r="L28" s="157"/>
      <c r="M28" s="157">
        <v>107409733476</v>
      </c>
      <c r="N28" s="157"/>
      <c r="O28" s="157">
        <v>-86621943999</v>
      </c>
      <c r="P28" s="157"/>
      <c r="Q28" s="157">
        <f t="shared" si="1"/>
        <v>20787789477</v>
      </c>
    </row>
    <row r="29" spans="1:17">
      <c r="A29" s="254" t="s">
        <v>345</v>
      </c>
      <c r="C29" s="157">
        <v>15669713</v>
      </c>
      <c r="D29" s="157"/>
      <c r="E29" s="157">
        <v>88318631440</v>
      </c>
      <c r="F29" s="157"/>
      <c r="G29" s="157">
        <v>-95639576197</v>
      </c>
      <c r="H29" s="157"/>
      <c r="I29" s="158">
        <f t="shared" si="0"/>
        <v>-7320944757</v>
      </c>
      <c r="J29" s="158"/>
      <c r="K29" s="157">
        <v>15669713</v>
      </c>
      <c r="L29" s="157"/>
      <c r="M29" s="157">
        <v>88318631440</v>
      </c>
      <c r="N29" s="157"/>
      <c r="O29" s="157">
        <v>-84989977560</v>
      </c>
      <c r="P29" s="157"/>
      <c r="Q29" s="157">
        <f t="shared" si="1"/>
        <v>3328653880</v>
      </c>
    </row>
    <row r="30" spans="1:17">
      <c r="A30" s="254" t="s">
        <v>283</v>
      </c>
      <c r="C30" s="157">
        <v>18895534</v>
      </c>
      <c r="D30" s="157"/>
      <c r="E30" s="157">
        <v>32119110534</v>
      </c>
      <c r="F30" s="157"/>
      <c r="G30" s="157">
        <v>-34811008164</v>
      </c>
      <c r="H30" s="157"/>
      <c r="I30" s="158">
        <f t="shared" si="0"/>
        <v>-2691897630</v>
      </c>
      <c r="J30" s="158"/>
      <c r="K30" s="157">
        <v>18895534</v>
      </c>
      <c r="L30" s="157"/>
      <c r="M30" s="157">
        <v>32119110534</v>
      </c>
      <c r="N30" s="157"/>
      <c r="O30" s="157">
        <v>-29537254722</v>
      </c>
      <c r="P30" s="157"/>
      <c r="Q30" s="157">
        <f t="shared" si="1"/>
        <v>2581855812</v>
      </c>
    </row>
    <row r="31" spans="1:17">
      <c r="A31" s="254" t="s">
        <v>135</v>
      </c>
      <c r="C31" s="157">
        <v>23380081</v>
      </c>
      <c r="D31" s="157"/>
      <c r="E31" s="157">
        <v>138980997721</v>
      </c>
      <c r="F31" s="157"/>
      <c r="G31" s="157">
        <v>-152776025668</v>
      </c>
      <c r="H31" s="157"/>
      <c r="I31" s="158">
        <f t="shared" si="0"/>
        <v>-13795027947</v>
      </c>
      <c r="J31" s="158"/>
      <c r="K31" s="157">
        <v>23380081</v>
      </c>
      <c r="L31" s="157"/>
      <c r="M31" s="157">
        <v>138980997721</v>
      </c>
      <c r="N31" s="157"/>
      <c r="O31" s="157">
        <v>-114092866405</v>
      </c>
      <c r="P31" s="157"/>
      <c r="Q31" s="157">
        <f t="shared" si="1"/>
        <v>24888131316</v>
      </c>
    </row>
    <row r="32" spans="1:17">
      <c r="A32" s="254" t="s">
        <v>266</v>
      </c>
      <c r="C32" s="157">
        <v>15746634</v>
      </c>
      <c r="D32" s="157"/>
      <c r="E32" s="157">
        <v>87030354897</v>
      </c>
      <c r="F32" s="157"/>
      <c r="G32" s="157">
        <v>-96621641952</v>
      </c>
      <c r="H32" s="157"/>
      <c r="I32" s="158">
        <f t="shared" si="0"/>
        <v>-9591287055</v>
      </c>
      <c r="J32" s="158"/>
      <c r="K32" s="157">
        <v>15746634</v>
      </c>
      <c r="L32" s="157"/>
      <c r="M32" s="157">
        <v>87030354897</v>
      </c>
      <c r="N32" s="157"/>
      <c r="O32" s="157">
        <v>-72520500284</v>
      </c>
      <c r="P32" s="157"/>
      <c r="Q32" s="157">
        <f t="shared" si="1"/>
        <v>14509854613</v>
      </c>
    </row>
    <row r="33" spans="1:17">
      <c r="A33" s="254" t="s">
        <v>470</v>
      </c>
      <c r="C33" s="157">
        <v>8905481</v>
      </c>
      <c r="D33" s="157"/>
      <c r="E33" s="157">
        <v>66705405018</v>
      </c>
      <c r="F33" s="157"/>
      <c r="G33" s="157">
        <v>-69895431683</v>
      </c>
      <c r="H33" s="157"/>
      <c r="I33" s="158">
        <f t="shared" si="0"/>
        <v>-3190026665</v>
      </c>
      <c r="J33" s="158"/>
      <c r="K33" s="157">
        <v>8905481</v>
      </c>
      <c r="L33" s="157"/>
      <c r="M33" s="157">
        <v>66705405018</v>
      </c>
      <c r="N33" s="157"/>
      <c r="O33" s="157">
        <v>-69905679628</v>
      </c>
      <c r="P33" s="157"/>
      <c r="Q33" s="157">
        <f t="shared" si="1"/>
        <v>-3200274610</v>
      </c>
    </row>
    <row r="34" spans="1:17">
      <c r="A34" s="254" t="s">
        <v>430</v>
      </c>
      <c r="C34" s="157">
        <v>15225002</v>
      </c>
      <c r="D34" s="157"/>
      <c r="E34" s="157">
        <v>34249177161</v>
      </c>
      <c r="F34" s="157"/>
      <c r="G34" s="157">
        <v>-38988114335</v>
      </c>
      <c r="H34" s="157"/>
      <c r="I34" s="158">
        <f t="shared" si="0"/>
        <v>-4738937174</v>
      </c>
      <c r="J34" s="158"/>
      <c r="K34" s="157">
        <v>15225002</v>
      </c>
      <c r="L34" s="157"/>
      <c r="M34" s="157">
        <v>34249177161</v>
      </c>
      <c r="N34" s="157"/>
      <c r="O34" s="157">
        <v>-37263374151</v>
      </c>
      <c r="P34" s="157"/>
      <c r="Q34" s="157">
        <f t="shared" si="1"/>
        <v>-3014196990</v>
      </c>
    </row>
    <row r="35" spans="1:17">
      <c r="A35" s="254" t="s">
        <v>432</v>
      </c>
      <c r="C35" s="157">
        <v>26537230</v>
      </c>
      <c r="D35" s="157"/>
      <c r="E35" s="157">
        <v>43789693581</v>
      </c>
      <c r="F35" s="157"/>
      <c r="G35" s="157">
        <v>-56945294210</v>
      </c>
      <c r="H35" s="157"/>
      <c r="I35" s="158">
        <f t="shared" si="0"/>
        <v>-13155600629</v>
      </c>
      <c r="J35" s="158"/>
      <c r="K35" s="157">
        <v>26537230</v>
      </c>
      <c r="L35" s="157"/>
      <c r="M35" s="157">
        <v>43789693581</v>
      </c>
      <c r="N35" s="157"/>
      <c r="O35" s="157">
        <v>-41380733726</v>
      </c>
      <c r="P35" s="157"/>
      <c r="Q35" s="157">
        <f t="shared" si="1"/>
        <v>2408959855</v>
      </c>
    </row>
    <row r="36" spans="1:17">
      <c r="A36" s="254" t="s">
        <v>79</v>
      </c>
      <c r="C36" s="157">
        <v>314</v>
      </c>
      <c r="D36" s="157"/>
      <c r="E36" s="157">
        <v>17111063</v>
      </c>
      <c r="F36" s="157"/>
      <c r="G36" s="157">
        <v>-13395195245</v>
      </c>
      <c r="H36" s="157"/>
      <c r="I36" s="158">
        <f t="shared" si="0"/>
        <v>-13378084182</v>
      </c>
      <c r="J36" s="158"/>
      <c r="K36" s="157">
        <v>314</v>
      </c>
      <c r="L36" s="157"/>
      <c r="M36" s="157">
        <v>17111063</v>
      </c>
      <c r="N36" s="157"/>
      <c r="O36" s="157">
        <v>-11846349</v>
      </c>
      <c r="P36" s="157"/>
      <c r="Q36" s="157">
        <f t="shared" si="1"/>
        <v>5264714</v>
      </c>
    </row>
    <row r="37" spans="1:17">
      <c r="A37" s="254" t="s">
        <v>365</v>
      </c>
      <c r="C37" s="157">
        <v>17360051</v>
      </c>
      <c r="D37" s="157"/>
      <c r="E37" s="157">
        <v>166010018664</v>
      </c>
      <c r="F37" s="157"/>
      <c r="G37" s="157">
        <v>-165347352359</v>
      </c>
      <c r="H37" s="157"/>
      <c r="I37" s="158">
        <f t="shared" si="0"/>
        <v>662666305</v>
      </c>
      <c r="J37" s="158"/>
      <c r="K37" s="157">
        <v>17360051</v>
      </c>
      <c r="L37" s="157"/>
      <c r="M37" s="157">
        <v>166010018664</v>
      </c>
      <c r="N37" s="157"/>
      <c r="O37" s="157">
        <v>-141993125832</v>
      </c>
      <c r="P37" s="157"/>
      <c r="Q37" s="157">
        <f t="shared" si="1"/>
        <v>24016892832</v>
      </c>
    </row>
    <row r="38" spans="1:17">
      <c r="A38" s="254" t="s">
        <v>307</v>
      </c>
      <c r="C38" s="157">
        <v>5017154</v>
      </c>
      <c r="D38" s="157"/>
      <c r="E38" s="157">
        <v>44835844388</v>
      </c>
      <c r="F38" s="157"/>
      <c r="G38" s="157">
        <v>-53025687398</v>
      </c>
      <c r="H38" s="157"/>
      <c r="I38" s="158">
        <f t="shared" si="0"/>
        <v>-8189843010</v>
      </c>
      <c r="J38" s="158"/>
      <c r="K38" s="157">
        <v>5017154</v>
      </c>
      <c r="L38" s="157"/>
      <c r="M38" s="157">
        <v>44835844388</v>
      </c>
      <c r="N38" s="157"/>
      <c r="O38" s="157">
        <v>-52761211847</v>
      </c>
      <c r="P38" s="157"/>
      <c r="Q38" s="157">
        <f t="shared" si="1"/>
        <v>-7925367459</v>
      </c>
    </row>
    <row r="39" spans="1:17">
      <c r="A39" s="254" t="s">
        <v>465</v>
      </c>
      <c r="C39" s="157">
        <v>6275847</v>
      </c>
      <c r="D39" s="157"/>
      <c r="E39" s="157">
        <v>47163103173</v>
      </c>
      <c r="F39" s="157"/>
      <c r="G39" s="157">
        <v>-54712312898</v>
      </c>
      <c r="H39" s="157"/>
      <c r="I39" s="158">
        <f t="shared" si="0"/>
        <v>-7549209725</v>
      </c>
      <c r="J39" s="158"/>
      <c r="K39" s="157">
        <v>6275847</v>
      </c>
      <c r="L39" s="157"/>
      <c r="M39" s="157">
        <v>47163103173</v>
      </c>
      <c r="N39" s="157"/>
      <c r="O39" s="157">
        <v>-61720971082</v>
      </c>
      <c r="P39" s="157"/>
      <c r="Q39" s="157">
        <f t="shared" si="1"/>
        <v>-14557867909</v>
      </c>
    </row>
    <row r="40" spans="1:17">
      <c r="A40" s="254" t="s">
        <v>324</v>
      </c>
      <c r="C40" s="157">
        <v>9976254</v>
      </c>
      <c r="D40" s="157"/>
      <c r="E40" s="157">
        <v>38507304411</v>
      </c>
      <c r="F40" s="157"/>
      <c r="G40" s="157">
        <v>-37355905168</v>
      </c>
      <c r="H40" s="157"/>
      <c r="I40" s="158">
        <f t="shared" ref="I40:I71" si="2">E40+G40</f>
        <v>1151399243</v>
      </c>
      <c r="J40" s="158"/>
      <c r="K40" s="157">
        <v>9976254</v>
      </c>
      <c r="L40" s="157"/>
      <c r="M40" s="157">
        <v>38507304411</v>
      </c>
      <c r="N40" s="157"/>
      <c r="O40" s="157">
        <v>-23086201739</v>
      </c>
      <c r="P40" s="157"/>
      <c r="Q40" s="157">
        <f t="shared" si="1"/>
        <v>15421102672</v>
      </c>
    </row>
    <row r="41" spans="1:17">
      <c r="A41" s="254" t="s">
        <v>300</v>
      </c>
      <c r="C41" s="157">
        <v>380919</v>
      </c>
      <c r="D41" s="157"/>
      <c r="E41" s="157">
        <v>23256838516</v>
      </c>
      <c r="F41" s="157"/>
      <c r="G41" s="157">
        <v>-34403639094</v>
      </c>
      <c r="H41" s="157"/>
      <c r="I41" s="158">
        <f t="shared" si="2"/>
        <v>-11146800578</v>
      </c>
      <c r="J41" s="158"/>
      <c r="K41" s="157">
        <v>380919</v>
      </c>
      <c r="L41" s="157"/>
      <c r="M41" s="157">
        <v>23256838516</v>
      </c>
      <c r="N41" s="157"/>
      <c r="O41" s="157">
        <v>-11409896684</v>
      </c>
      <c r="P41" s="157"/>
      <c r="Q41" s="157">
        <f t="shared" si="1"/>
        <v>11846941832</v>
      </c>
    </row>
    <row r="42" spans="1:17">
      <c r="A42" s="254" t="s">
        <v>199</v>
      </c>
      <c r="C42" s="157">
        <v>49625366</v>
      </c>
      <c r="D42" s="157"/>
      <c r="E42" s="157">
        <v>87807569232</v>
      </c>
      <c r="F42" s="157"/>
      <c r="G42" s="157">
        <v>-87332684770</v>
      </c>
      <c r="H42" s="157"/>
      <c r="I42" s="158">
        <f t="shared" si="2"/>
        <v>474884462</v>
      </c>
      <c r="J42" s="158"/>
      <c r="K42" s="157">
        <v>49625366</v>
      </c>
      <c r="L42" s="157"/>
      <c r="M42" s="157">
        <v>87807569232</v>
      </c>
      <c r="N42" s="157"/>
      <c r="O42" s="157">
        <v>-91850794932</v>
      </c>
      <c r="P42" s="157"/>
      <c r="Q42" s="157">
        <f t="shared" si="1"/>
        <v>-4043225700</v>
      </c>
    </row>
    <row r="43" spans="1:17">
      <c r="A43" s="254" t="s">
        <v>299</v>
      </c>
      <c r="C43" s="157">
        <v>837365</v>
      </c>
      <c r="D43" s="157"/>
      <c r="E43" s="157">
        <v>23806144601</v>
      </c>
      <c r="F43" s="157"/>
      <c r="G43" s="157">
        <v>-18739692678</v>
      </c>
      <c r="H43" s="157"/>
      <c r="I43" s="158">
        <f t="shared" si="2"/>
        <v>5066451923</v>
      </c>
      <c r="J43" s="158"/>
      <c r="K43" s="157">
        <v>837365</v>
      </c>
      <c r="L43" s="157"/>
      <c r="M43" s="157">
        <v>23806144601</v>
      </c>
      <c r="N43" s="157"/>
      <c r="O43" s="157">
        <v>-20082076611</v>
      </c>
      <c r="P43" s="157"/>
      <c r="Q43" s="157">
        <f t="shared" si="1"/>
        <v>3724067990</v>
      </c>
    </row>
    <row r="44" spans="1:17">
      <c r="A44" s="254" t="s">
        <v>422</v>
      </c>
      <c r="C44" s="157">
        <v>16942901</v>
      </c>
      <c r="D44" s="157"/>
      <c r="E44" s="157">
        <v>121010421963</v>
      </c>
      <c r="F44" s="157"/>
      <c r="G44" s="157">
        <v>-131556830117</v>
      </c>
      <c r="H44" s="157"/>
      <c r="I44" s="158">
        <f t="shared" si="2"/>
        <v>-10546408154</v>
      </c>
      <c r="J44" s="158"/>
      <c r="K44" s="157">
        <v>16942901</v>
      </c>
      <c r="L44" s="157"/>
      <c r="M44" s="157">
        <v>121010421963</v>
      </c>
      <c r="N44" s="157"/>
      <c r="O44" s="157">
        <v>-118210368066</v>
      </c>
      <c r="P44" s="157"/>
      <c r="Q44" s="157">
        <f t="shared" si="1"/>
        <v>2800053897</v>
      </c>
    </row>
    <row r="45" spans="1:17">
      <c r="A45" s="254" t="s">
        <v>294</v>
      </c>
      <c r="C45" s="157">
        <v>10212759</v>
      </c>
      <c r="D45" s="157"/>
      <c r="E45" s="157">
        <v>46059592626</v>
      </c>
      <c r="F45" s="157"/>
      <c r="G45" s="157">
        <v>-59738015946</v>
      </c>
      <c r="H45" s="157"/>
      <c r="I45" s="158">
        <f t="shared" si="2"/>
        <v>-13678423320</v>
      </c>
      <c r="J45" s="158"/>
      <c r="K45" s="157">
        <v>10212759</v>
      </c>
      <c r="L45" s="157"/>
      <c r="M45" s="157">
        <v>46059592626</v>
      </c>
      <c r="N45" s="157"/>
      <c r="O45" s="157">
        <v>-57533519713</v>
      </c>
      <c r="P45" s="157"/>
      <c r="Q45" s="157">
        <f t="shared" si="1"/>
        <v>-11473927087</v>
      </c>
    </row>
    <row r="46" spans="1:17">
      <c r="A46" s="254" t="s">
        <v>321</v>
      </c>
      <c r="C46" s="157">
        <v>28604804</v>
      </c>
      <c r="D46" s="157"/>
      <c r="E46" s="157">
        <v>51750981861</v>
      </c>
      <c r="F46" s="157"/>
      <c r="G46" s="157">
        <v>-57590702606</v>
      </c>
      <c r="H46" s="157"/>
      <c r="I46" s="158">
        <f t="shared" si="2"/>
        <v>-5839720745</v>
      </c>
      <c r="J46" s="158"/>
      <c r="K46" s="157">
        <v>28604804</v>
      </c>
      <c r="L46" s="157"/>
      <c r="M46" s="157">
        <v>51750981861</v>
      </c>
      <c r="N46" s="157"/>
      <c r="O46" s="157">
        <v>-47658539165</v>
      </c>
      <c r="P46" s="157"/>
      <c r="Q46" s="157">
        <f t="shared" si="1"/>
        <v>4092442696</v>
      </c>
    </row>
    <row r="47" spans="1:17">
      <c r="A47" s="254" t="s">
        <v>260</v>
      </c>
      <c r="C47" s="157">
        <v>12980758</v>
      </c>
      <c r="D47" s="157"/>
      <c r="E47" s="157">
        <v>55756120682</v>
      </c>
      <c r="F47" s="157"/>
      <c r="G47" s="157">
        <v>-60393450268</v>
      </c>
      <c r="H47" s="157"/>
      <c r="I47" s="158">
        <f t="shared" si="2"/>
        <v>-4637329586</v>
      </c>
      <c r="J47" s="158"/>
      <c r="K47" s="157">
        <v>12980758</v>
      </c>
      <c r="L47" s="157"/>
      <c r="M47" s="157">
        <v>55756120682</v>
      </c>
      <c r="N47" s="157"/>
      <c r="O47" s="157">
        <v>-64218540005</v>
      </c>
      <c r="P47" s="157"/>
      <c r="Q47" s="157">
        <f t="shared" si="1"/>
        <v>-8462419323</v>
      </c>
    </row>
    <row r="48" spans="1:17">
      <c r="A48" s="254" t="s">
        <v>134</v>
      </c>
      <c r="C48" s="157">
        <v>8662547</v>
      </c>
      <c r="D48" s="157"/>
      <c r="E48" s="157">
        <v>39180072050</v>
      </c>
      <c r="F48" s="157"/>
      <c r="G48" s="157">
        <v>-49900323912</v>
      </c>
      <c r="H48" s="157"/>
      <c r="I48" s="158">
        <f t="shared" si="2"/>
        <v>-10720251862</v>
      </c>
      <c r="J48" s="158"/>
      <c r="K48" s="157">
        <v>8662547</v>
      </c>
      <c r="L48" s="157"/>
      <c r="M48" s="157">
        <v>39180072050</v>
      </c>
      <c r="N48" s="157"/>
      <c r="O48" s="157">
        <v>-33400929703</v>
      </c>
      <c r="P48" s="157"/>
      <c r="Q48" s="157">
        <f t="shared" si="1"/>
        <v>5779142347</v>
      </c>
    </row>
    <row r="49" spans="1:17">
      <c r="A49" s="254" t="s">
        <v>279</v>
      </c>
      <c r="C49" s="157">
        <v>2537336</v>
      </c>
      <c r="D49" s="157"/>
      <c r="E49" s="157">
        <v>40154042509</v>
      </c>
      <c r="F49" s="157"/>
      <c r="G49" s="157">
        <v>-50753505940</v>
      </c>
      <c r="H49" s="157"/>
      <c r="I49" s="158">
        <f t="shared" si="2"/>
        <v>-10599463431</v>
      </c>
      <c r="J49" s="158"/>
      <c r="K49" s="157">
        <v>2537336</v>
      </c>
      <c r="L49" s="157"/>
      <c r="M49" s="157">
        <v>40154042509</v>
      </c>
      <c r="N49" s="157"/>
      <c r="O49" s="157">
        <v>-36707471617</v>
      </c>
      <c r="P49" s="157"/>
      <c r="Q49" s="157">
        <f t="shared" si="1"/>
        <v>3446570892</v>
      </c>
    </row>
    <row r="50" spans="1:17">
      <c r="A50" s="254" t="s">
        <v>181</v>
      </c>
      <c r="C50" s="157">
        <v>82378</v>
      </c>
      <c r="D50" s="157"/>
      <c r="E50" s="157">
        <v>6993222470</v>
      </c>
      <c r="F50" s="157"/>
      <c r="G50" s="157">
        <v>-12095935457</v>
      </c>
      <c r="H50" s="157"/>
      <c r="I50" s="158">
        <f t="shared" si="2"/>
        <v>-5102712987</v>
      </c>
      <c r="J50" s="158"/>
      <c r="K50" s="157">
        <v>82378</v>
      </c>
      <c r="L50" s="157"/>
      <c r="M50" s="157">
        <v>6993222470</v>
      </c>
      <c r="N50" s="157"/>
      <c r="O50" s="157">
        <v>-4674871651</v>
      </c>
      <c r="P50" s="157"/>
      <c r="Q50" s="157">
        <f t="shared" si="1"/>
        <v>2318350819</v>
      </c>
    </row>
    <row r="51" spans="1:17">
      <c r="A51" s="254" t="s">
        <v>291</v>
      </c>
      <c r="C51" s="157">
        <v>54093989</v>
      </c>
      <c r="D51" s="157"/>
      <c r="E51" s="157">
        <v>59063188396</v>
      </c>
      <c r="F51" s="157"/>
      <c r="G51" s="157">
        <v>-57531760449</v>
      </c>
      <c r="H51" s="157"/>
      <c r="I51" s="158">
        <f t="shared" si="2"/>
        <v>1531427947</v>
      </c>
      <c r="J51" s="158"/>
      <c r="K51" s="157">
        <v>54093989</v>
      </c>
      <c r="L51" s="157"/>
      <c r="M51" s="157">
        <v>59063188396</v>
      </c>
      <c r="N51" s="157"/>
      <c r="O51" s="157">
        <v>-55917353720</v>
      </c>
      <c r="P51" s="157"/>
      <c r="Q51" s="157">
        <f t="shared" si="1"/>
        <v>3145834676</v>
      </c>
    </row>
    <row r="52" spans="1:17">
      <c r="A52" s="254" t="s">
        <v>109</v>
      </c>
      <c r="C52" s="157">
        <v>16445480</v>
      </c>
      <c r="D52" s="157"/>
      <c r="E52" s="157">
        <v>44857895062</v>
      </c>
      <c r="F52" s="157"/>
      <c r="G52" s="157">
        <v>-54417076053</v>
      </c>
      <c r="H52" s="157"/>
      <c r="I52" s="158">
        <f t="shared" si="2"/>
        <v>-9559180991</v>
      </c>
      <c r="J52" s="158"/>
      <c r="K52" s="157">
        <v>16445480</v>
      </c>
      <c r="L52" s="157"/>
      <c r="M52" s="157">
        <v>44857895062</v>
      </c>
      <c r="N52" s="157"/>
      <c r="O52" s="157">
        <v>-51171724166</v>
      </c>
      <c r="P52" s="157"/>
      <c r="Q52" s="157">
        <f t="shared" si="1"/>
        <v>-6313829104</v>
      </c>
    </row>
    <row r="53" spans="1:17">
      <c r="A53" s="254" t="s">
        <v>118</v>
      </c>
      <c r="C53" s="157">
        <v>15277315</v>
      </c>
      <c r="D53" s="157"/>
      <c r="E53" s="157">
        <v>64223348938</v>
      </c>
      <c r="F53" s="157"/>
      <c r="G53" s="157">
        <v>-75053305273</v>
      </c>
      <c r="H53" s="157"/>
      <c r="I53" s="158">
        <f t="shared" si="2"/>
        <v>-10829956335</v>
      </c>
      <c r="J53" s="158"/>
      <c r="K53" s="157">
        <v>15277315</v>
      </c>
      <c r="L53" s="157"/>
      <c r="M53" s="157">
        <v>64223348938</v>
      </c>
      <c r="N53" s="157"/>
      <c r="O53" s="157">
        <v>-59329567841</v>
      </c>
      <c r="P53" s="157"/>
      <c r="Q53" s="157">
        <f t="shared" si="1"/>
        <v>4893781097</v>
      </c>
    </row>
    <row r="54" spans="1:17">
      <c r="A54" s="254" t="s">
        <v>262</v>
      </c>
      <c r="C54" s="157">
        <v>10162871</v>
      </c>
      <c r="D54" s="157"/>
      <c r="E54" s="157">
        <v>48774396461</v>
      </c>
      <c r="F54" s="157"/>
      <c r="G54" s="157">
        <v>-47443803256</v>
      </c>
      <c r="H54" s="157"/>
      <c r="I54" s="158">
        <f t="shared" si="2"/>
        <v>1330593205</v>
      </c>
      <c r="J54" s="158"/>
      <c r="K54" s="157">
        <v>10162871</v>
      </c>
      <c r="L54" s="157"/>
      <c r="M54" s="157">
        <v>48774396461</v>
      </c>
      <c r="N54" s="157"/>
      <c r="O54" s="157">
        <v>-33194812991</v>
      </c>
      <c r="P54" s="157"/>
      <c r="Q54" s="157">
        <f t="shared" si="1"/>
        <v>15579583470</v>
      </c>
    </row>
    <row r="55" spans="1:17">
      <c r="A55" s="254" t="s">
        <v>206</v>
      </c>
      <c r="C55" s="157">
        <v>18629195</v>
      </c>
      <c r="D55" s="157"/>
      <c r="E55" s="157">
        <v>54573581253</v>
      </c>
      <c r="F55" s="157"/>
      <c r="G55" s="157">
        <v>-59172726427</v>
      </c>
      <c r="H55" s="157"/>
      <c r="I55" s="158">
        <f t="shared" si="2"/>
        <v>-4599145174</v>
      </c>
      <c r="J55" s="158"/>
      <c r="K55" s="157">
        <v>18629195</v>
      </c>
      <c r="L55" s="157"/>
      <c r="M55" s="157">
        <v>54573581253</v>
      </c>
      <c r="N55" s="157"/>
      <c r="O55" s="157">
        <v>-50758118650</v>
      </c>
      <c r="P55" s="157"/>
      <c r="Q55" s="157">
        <f t="shared" si="1"/>
        <v>3815462603</v>
      </c>
    </row>
    <row r="56" spans="1:17">
      <c r="A56" s="254" t="s">
        <v>178</v>
      </c>
      <c r="C56" s="157">
        <v>6800529</v>
      </c>
      <c r="D56" s="157"/>
      <c r="E56" s="157">
        <v>45292441215</v>
      </c>
      <c r="F56" s="157"/>
      <c r="G56" s="157">
        <v>-49836628264</v>
      </c>
      <c r="H56" s="157"/>
      <c r="I56" s="158">
        <f t="shared" si="2"/>
        <v>-4544187049</v>
      </c>
      <c r="J56" s="158"/>
      <c r="K56" s="157">
        <v>6800529</v>
      </c>
      <c r="L56" s="157"/>
      <c r="M56" s="157">
        <v>45292441215</v>
      </c>
      <c r="N56" s="157"/>
      <c r="O56" s="157">
        <v>-29161876810</v>
      </c>
      <c r="P56" s="157"/>
      <c r="Q56" s="157">
        <f t="shared" si="1"/>
        <v>16130564405</v>
      </c>
    </row>
    <row r="57" spans="1:17">
      <c r="A57" s="254" t="s">
        <v>496</v>
      </c>
      <c r="C57" s="157">
        <v>33165</v>
      </c>
      <c r="D57" s="157"/>
      <c r="E57" s="157">
        <v>421986156</v>
      </c>
      <c r="F57" s="157"/>
      <c r="G57" s="157">
        <v>-1671862585</v>
      </c>
      <c r="H57" s="157"/>
      <c r="I57" s="158">
        <f t="shared" si="2"/>
        <v>-1249876429</v>
      </c>
      <c r="J57" s="158"/>
      <c r="K57" s="157">
        <v>33165</v>
      </c>
      <c r="L57" s="157"/>
      <c r="M57" s="157">
        <v>421986156</v>
      </c>
      <c r="N57" s="157"/>
      <c r="O57" s="157">
        <v>-375956808</v>
      </c>
      <c r="P57" s="157"/>
      <c r="Q57" s="157">
        <f t="shared" si="1"/>
        <v>46029348</v>
      </c>
    </row>
    <row r="58" spans="1:17">
      <c r="A58" s="254" t="s">
        <v>298</v>
      </c>
      <c r="C58" s="157">
        <v>15027491</v>
      </c>
      <c r="D58" s="157"/>
      <c r="E58" s="157">
        <v>17925692918</v>
      </c>
      <c r="F58" s="157"/>
      <c r="G58" s="157">
        <v>-20081850943</v>
      </c>
      <c r="H58" s="157"/>
      <c r="I58" s="158">
        <f t="shared" si="2"/>
        <v>-2156158025</v>
      </c>
      <c r="J58" s="158"/>
      <c r="K58" s="157">
        <v>15027491</v>
      </c>
      <c r="L58" s="157"/>
      <c r="M58" s="157">
        <v>17925692918</v>
      </c>
      <c r="N58" s="157"/>
      <c r="O58" s="157">
        <v>-18521746866</v>
      </c>
      <c r="P58" s="157"/>
      <c r="Q58" s="157">
        <f t="shared" si="1"/>
        <v>-596053948</v>
      </c>
    </row>
    <row r="59" spans="1:17">
      <c r="A59" s="254" t="s">
        <v>364</v>
      </c>
      <c r="C59" s="157">
        <v>4125727</v>
      </c>
      <c r="D59" s="157"/>
      <c r="E59" s="157">
        <v>52454078446</v>
      </c>
      <c r="F59" s="157"/>
      <c r="G59" s="157">
        <v>-59109848277</v>
      </c>
      <c r="H59" s="157"/>
      <c r="I59" s="158">
        <f t="shared" si="2"/>
        <v>-6655769831</v>
      </c>
      <c r="J59" s="158"/>
      <c r="K59" s="157">
        <v>4125727</v>
      </c>
      <c r="L59" s="157"/>
      <c r="M59" s="157">
        <v>52454078446</v>
      </c>
      <c r="N59" s="157"/>
      <c r="O59" s="157">
        <v>-53926523755</v>
      </c>
      <c r="P59" s="157"/>
      <c r="Q59" s="157">
        <f t="shared" si="1"/>
        <v>-1472445309</v>
      </c>
    </row>
    <row r="60" spans="1:17">
      <c r="A60" s="254" t="s">
        <v>146</v>
      </c>
      <c r="C60" s="157">
        <v>12192359</v>
      </c>
      <c r="D60" s="157"/>
      <c r="E60" s="157">
        <v>45994695892</v>
      </c>
      <c r="F60" s="157"/>
      <c r="G60" s="157">
        <v>-49820110719</v>
      </c>
      <c r="H60" s="157"/>
      <c r="I60" s="158">
        <f t="shared" si="2"/>
        <v>-3825414827</v>
      </c>
      <c r="J60" s="158"/>
      <c r="K60" s="157">
        <v>12192359</v>
      </c>
      <c r="L60" s="157"/>
      <c r="M60" s="157">
        <v>45994695892</v>
      </c>
      <c r="N60" s="157"/>
      <c r="O60" s="157">
        <v>-51616606879</v>
      </c>
      <c r="P60" s="157"/>
      <c r="Q60" s="157">
        <f t="shared" si="1"/>
        <v>-5621910987</v>
      </c>
    </row>
    <row r="61" spans="1:17">
      <c r="A61" s="254" t="s">
        <v>264</v>
      </c>
      <c r="C61" s="157">
        <v>14024555</v>
      </c>
      <c r="D61" s="157"/>
      <c r="E61" s="157">
        <v>38128932839</v>
      </c>
      <c r="F61" s="157"/>
      <c r="G61" s="157">
        <v>-43167469110</v>
      </c>
      <c r="H61" s="157"/>
      <c r="I61" s="158">
        <f t="shared" si="2"/>
        <v>-5038536271</v>
      </c>
      <c r="J61" s="158"/>
      <c r="K61" s="157">
        <v>14024555</v>
      </c>
      <c r="L61" s="157"/>
      <c r="M61" s="157">
        <v>38128932839</v>
      </c>
      <c r="N61" s="157"/>
      <c r="O61" s="157">
        <v>-30430743055</v>
      </c>
      <c r="P61" s="157"/>
      <c r="Q61" s="157">
        <f t="shared" si="1"/>
        <v>7698189784</v>
      </c>
    </row>
    <row r="62" spans="1:17">
      <c r="A62" s="254" t="s">
        <v>245</v>
      </c>
      <c r="C62" s="157">
        <v>2032899</v>
      </c>
      <c r="D62" s="157"/>
      <c r="E62" s="157">
        <v>53611910252</v>
      </c>
      <c r="F62" s="157"/>
      <c r="G62" s="157">
        <v>-58706383769</v>
      </c>
      <c r="H62" s="157"/>
      <c r="I62" s="158">
        <f t="shared" si="2"/>
        <v>-5094473517</v>
      </c>
      <c r="J62" s="158"/>
      <c r="K62" s="157">
        <v>2032899</v>
      </c>
      <c r="L62" s="157"/>
      <c r="M62" s="157">
        <v>53611910252</v>
      </c>
      <c r="N62" s="157"/>
      <c r="O62" s="157">
        <v>-39637289779</v>
      </c>
      <c r="P62" s="157"/>
      <c r="Q62" s="157">
        <f t="shared" si="1"/>
        <v>13974620473</v>
      </c>
    </row>
    <row r="63" spans="1:17">
      <c r="A63" s="254" t="s">
        <v>170</v>
      </c>
      <c r="C63" s="157">
        <v>10655577</v>
      </c>
      <c r="D63" s="157"/>
      <c r="E63" s="157">
        <v>65035962589</v>
      </c>
      <c r="F63" s="157"/>
      <c r="G63" s="157">
        <v>-57668421501</v>
      </c>
      <c r="H63" s="157"/>
      <c r="I63" s="158">
        <f t="shared" si="2"/>
        <v>7367541088</v>
      </c>
      <c r="J63" s="158"/>
      <c r="K63" s="157">
        <v>10655577</v>
      </c>
      <c r="L63" s="157"/>
      <c r="M63" s="157">
        <v>65035962589</v>
      </c>
      <c r="N63" s="157"/>
      <c r="O63" s="157">
        <v>-48350779725</v>
      </c>
      <c r="P63" s="157"/>
      <c r="Q63" s="157">
        <f t="shared" si="1"/>
        <v>16685182864</v>
      </c>
    </row>
    <row r="64" spans="1:17">
      <c r="A64" s="254" t="s">
        <v>469</v>
      </c>
      <c r="C64" s="157">
        <v>5383568</v>
      </c>
      <c r="D64" s="157"/>
      <c r="E64" s="157">
        <v>30664299967</v>
      </c>
      <c r="F64" s="157"/>
      <c r="G64" s="157">
        <v>-39493092840</v>
      </c>
      <c r="H64" s="157"/>
      <c r="I64" s="158">
        <f t="shared" si="2"/>
        <v>-8828792873</v>
      </c>
      <c r="J64" s="158"/>
      <c r="K64" s="157">
        <v>5383568</v>
      </c>
      <c r="L64" s="157"/>
      <c r="M64" s="157">
        <v>30664299967</v>
      </c>
      <c r="N64" s="157"/>
      <c r="O64" s="157">
        <v>-30349292387</v>
      </c>
      <c r="P64" s="157"/>
      <c r="Q64" s="157">
        <f t="shared" si="1"/>
        <v>315007580</v>
      </c>
    </row>
    <row r="65" spans="1:17">
      <c r="A65" s="254" t="s">
        <v>350</v>
      </c>
      <c r="C65" s="157">
        <v>25085659</v>
      </c>
      <c r="D65" s="157"/>
      <c r="E65" s="157">
        <v>50595954241</v>
      </c>
      <c r="F65" s="157"/>
      <c r="G65" s="157">
        <v>-63324742649</v>
      </c>
      <c r="H65" s="157"/>
      <c r="I65" s="158">
        <f t="shared" si="2"/>
        <v>-12728788408</v>
      </c>
      <c r="J65" s="158"/>
      <c r="K65" s="157">
        <v>25085659</v>
      </c>
      <c r="L65" s="157"/>
      <c r="M65" s="157">
        <v>50595954241</v>
      </c>
      <c r="N65" s="157"/>
      <c r="O65" s="157">
        <v>-52840004664</v>
      </c>
      <c r="P65" s="157"/>
      <c r="Q65" s="157">
        <f t="shared" si="1"/>
        <v>-2244050423</v>
      </c>
    </row>
    <row r="66" spans="1:17">
      <c r="A66" s="254" t="s">
        <v>132</v>
      </c>
      <c r="C66" s="157">
        <v>2762781</v>
      </c>
      <c r="D66" s="157"/>
      <c r="E66" s="157">
        <v>71789391727</v>
      </c>
      <c r="F66" s="157"/>
      <c r="G66" s="157">
        <v>-77687260119</v>
      </c>
      <c r="H66" s="157"/>
      <c r="I66" s="158">
        <f t="shared" si="2"/>
        <v>-5897868392</v>
      </c>
      <c r="J66" s="158"/>
      <c r="K66" s="157">
        <v>2762781</v>
      </c>
      <c r="L66" s="157"/>
      <c r="M66" s="157">
        <v>71789391727</v>
      </c>
      <c r="N66" s="157"/>
      <c r="O66" s="157">
        <v>-63659030221</v>
      </c>
      <c r="P66" s="157"/>
      <c r="Q66" s="157">
        <f t="shared" si="1"/>
        <v>8130361506</v>
      </c>
    </row>
    <row r="67" spans="1:17">
      <c r="A67" s="254" t="s">
        <v>332</v>
      </c>
      <c r="C67" s="157">
        <v>363540</v>
      </c>
      <c r="D67" s="157"/>
      <c r="E67" s="157">
        <v>19380645134</v>
      </c>
      <c r="F67" s="157"/>
      <c r="G67" s="157">
        <v>-22929214684</v>
      </c>
      <c r="H67" s="157"/>
      <c r="I67" s="158">
        <f t="shared" si="2"/>
        <v>-3548569550</v>
      </c>
      <c r="J67" s="158"/>
      <c r="K67" s="157">
        <v>363540</v>
      </c>
      <c r="L67" s="157"/>
      <c r="M67" s="157">
        <v>19380645134</v>
      </c>
      <c r="N67" s="157"/>
      <c r="O67" s="157">
        <v>-16807501233</v>
      </c>
      <c r="P67" s="157"/>
      <c r="Q67" s="157">
        <f t="shared" si="1"/>
        <v>2573143901</v>
      </c>
    </row>
    <row r="68" spans="1:17">
      <c r="A68" s="254" t="s">
        <v>81</v>
      </c>
      <c r="C68" s="157">
        <v>37326771</v>
      </c>
      <c r="D68" s="157"/>
      <c r="E68" s="157">
        <v>56918574079</v>
      </c>
      <c r="F68" s="157"/>
      <c r="G68" s="157">
        <v>-71563975834</v>
      </c>
      <c r="H68" s="157"/>
      <c r="I68" s="158">
        <f t="shared" si="2"/>
        <v>-14645401755</v>
      </c>
      <c r="J68" s="158"/>
      <c r="K68" s="157">
        <v>37326771</v>
      </c>
      <c r="L68" s="157"/>
      <c r="M68" s="157">
        <v>56918574079</v>
      </c>
      <c r="N68" s="157"/>
      <c r="O68" s="157">
        <v>-50994527270</v>
      </c>
      <c r="P68" s="157"/>
      <c r="Q68" s="157">
        <f t="shared" si="1"/>
        <v>5924046809</v>
      </c>
    </row>
    <row r="69" spans="1:17">
      <c r="A69" s="254" t="s">
        <v>278</v>
      </c>
      <c r="C69" s="157">
        <v>14969073</v>
      </c>
      <c r="D69" s="157"/>
      <c r="E69" s="157">
        <v>50309303722</v>
      </c>
      <c r="F69" s="157"/>
      <c r="G69" s="157">
        <v>-53331327586</v>
      </c>
      <c r="H69" s="157"/>
      <c r="I69" s="158">
        <f t="shared" si="2"/>
        <v>-3022023864</v>
      </c>
      <c r="J69" s="158"/>
      <c r="K69" s="157">
        <v>14969073</v>
      </c>
      <c r="L69" s="157"/>
      <c r="M69" s="157">
        <v>50309303722</v>
      </c>
      <c r="N69" s="157"/>
      <c r="O69" s="157">
        <v>-44356381308</v>
      </c>
      <c r="P69" s="157"/>
      <c r="Q69" s="157">
        <f t="shared" si="1"/>
        <v>5952922414</v>
      </c>
    </row>
    <row r="70" spans="1:17">
      <c r="A70" s="254" t="s">
        <v>157</v>
      </c>
      <c r="C70" s="157">
        <v>8929700</v>
      </c>
      <c r="D70" s="157"/>
      <c r="E70" s="157">
        <v>47933468742</v>
      </c>
      <c r="F70" s="157"/>
      <c r="G70" s="157">
        <v>-51903041170</v>
      </c>
      <c r="H70" s="157"/>
      <c r="I70" s="158">
        <f t="shared" si="2"/>
        <v>-3969572428</v>
      </c>
      <c r="J70" s="158"/>
      <c r="K70" s="157">
        <v>8929700</v>
      </c>
      <c r="L70" s="157"/>
      <c r="M70" s="157">
        <v>47933468742</v>
      </c>
      <c r="N70" s="157"/>
      <c r="O70" s="157">
        <v>-41960037211</v>
      </c>
      <c r="P70" s="157"/>
      <c r="Q70" s="157">
        <f t="shared" si="1"/>
        <v>5973431531</v>
      </c>
    </row>
    <row r="71" spans="1:17">
      <c r="A71" s="254" t="s">
        <v>186</v>
      </c>
      <c r="C71" s="157">
        <v>17591201</v>
      </c>
      <c r="D71" s="157"/>
      <c r="E71" s="157">
        <v>42037626187</v>
      </c>
      <c r="F71" s="157"/>
      <c r="G71" s="157">
        <v>-53484762764</v>
      </c>
      <c r="H71" s="157"/>
      <c r="I71" s="158">
        <f t="shared" si="2"/>
        <v>-11447136577</v>
      </c>
      <c r="J71" s="158"/>
      <c r="K71" s="157">
        <v>17591201</v>
      </c>
      <c r="L71" s="157"/>
      <c r="M71" s="157">
        <v>42037626187</v>
      </c>
      <c r="N71" s="157"/>
      <c r="O71" s="157">
        <v>-46746097165</v>
      </c>
      <c r="P71" s="157"/>
      <c r="Q71" s="157">
        <f t="shared" si="1"/>
        <v>-4708470978</v>
      </c>
    </row>
    <row r="72" spans="1:17">
      <c r="A72" s="254" t="s">
        <v>241</v>
      </c>
      <c r="C72" s="157">
        <v>9737650</v>
      </c>
      <c r="D72" s="157"/>
      <c r="E72" s="157">
        <v>98733052026</v>
      </c>
      <c r="F72" s="157"/>
      <c r="G72" s="157">
        <v>-117906772978</v>
      </c>
      <c r="H72" s="157"/>
      <c r="I72" s="158">
        <f t="shared" ref="I72:I99" si="3">E72+G72</f>
        <v>-19173720952</v>
      </c>
      <c r="J72" s="158"/>
      <c r="K72" s="157">
        <v>9737650</v>
      </c>
      <c r="L72" s="157"/>
      <c r="M72" s="157">
        <v>98733052026</v>
      </c>
      <c r="N72" s="157"/>
      <c r="O72" s="157">
        <v>-96568890643</v>
      </c>
      <c r="P72" s="157"/>
      <c r="Q72" s="157">
        <f t="shared" si="1"/>
        <v>2164161383</v>
      </c>
    </row>
    <row r="73" spans="1:17">
      <c r="A73" s="254" t="s">
        <v>95</v>
      </c>
      <c r="C73" s="157">
        <v>23842219</v>
      </c>
      <c r="D73" s="157"/>
      <c r="E73" s="157">
        <v>36308948149</v>
      </c>
      <c r="F73" s="157"/>
      <c r="G73" s="157">
        <v>-43430809714</v>
      </c>
      <c r="H73" s="157"/>
      <c r="I73" s="158">
        <f t="shared" si="3"/>
        <v>-7121861565</v>
      </c>
      <c r="J73" s="158"/>
      <c r="K73" s="157">
        <v>23842219</v>
      </c>
      <c r="L73" s="157"/>
      <c r="M73" s="157">
        <v>36308948149</v>
      </c>
      <c r="N73" s="157"/>
      <c r="O73" s="157">
        <v>-44378424307</v>
      </c>
      <c r="P73" s="157"/>
      <c r="Q73" s="157">
        <f t="shared" ref="Q73:Q136" si="4">M73+O73</f>
        <v>-8069476158</v>
      </c>
    </row>
    <row r="74" spans="1:17">
      <c r="A74" s="254" t="s">
        <v>120</v>
      </c>
      <c r="C74" s="157">
        <v>15648621</v>
      </c>
      <c r="D74" s="157"/>
      <c r="E74" s="157">
        <v>77466448297</v>
      </c>
      <c r="F74" s="157"/>
      <c r="G74" s="157">
        <v>-82351869644</v>
      </c>
      <c r="H74" s="157"/>
      <c r="I74" s="158">
        <f t="shared" si="3"/>
        <v>-4885421347</v>
      </c>
      <c r="J74" s="158"/>
      <c r="K74" s="157">
        <v>15648621</v>
      </c>
      <c r="L74" s="157"/>
      <c r="M74" s="157">
        <v>77466448297</v>
      </c>
      <c r="N74" s="157"/>
      <c r="O74" s="157">
        <v>-77506623582</v>
      </c>
      <c r="P74" s="157"/>
      <c r="Q74" s="157">
        <f t="shared" si="4"/>
        <v>-40175285</v>
      </c>
    </row>
    <row r="75" spans="1:17">
      <c r="A75" s="254" t="s">
        <v>198</v>
      </c>
      <c r="C75" s="157">
        <v>2853360</v>
      </c>
      <c r="D75" s="157"/>
      <c r="E75" s="157">
        <v>8395692227</v>
      </c>
      <c r="F75" s="157"/>
      <c r="G75" s="157">
        <v>-8918937410</v>
      </c>
      <c r="H75" s="157"/>
      <c r="I75" s="158">
        <f t="shared" si="3"/>
        <v>-523245183</v>
      </c>
      <c r="J75" s="158"/>
      <c r="K75" s="157">
        <v>2853360</v>
      </c>
      <c r="L75" s="157"/>
      <c r="M75" s="157">
        <v>8395692227</v>
      </c>
      <c r="N75" s="157"/>
      <c r="O75" s="157">
        <v>-7499814291</v>
      </c>
      <c r="P75" s="157"/>
      <c r="Q75" s="157">
        <f t="shared" si="4"/>
        <v>895877936</v>
      </c>
    </row>
    <row r="76" spans="1:17">
      <c r="A76" s="254" t="s">
        <v>138</v>
      </c>
      <c r="C76" s="157">
        <v>1082552</v>
      </c>
      <c r="D76" s="157"/>
      <c r="E76" s="157">
        <v>15409906883</v>
      </c>
      <c r="F76" s="157"/>
      <c r="G76" s="157">
        <v>-17330920311</v>
      </c>
      <c r="H76" s="157"/>
      <c r="I76" s="158">
        <f t="shared" si="3"/>
        <v>-1921013428</v>
      </c>
      <c r="J76" s="158"/>
      <c r="K76" s="157">
        <v>1082552</v>
      </c>
      <c r="L76" s="157"/>
      <c r="M76" s="157">
        <v>15409906883</v>
      </c>
      <c r="N76" s="157"/>
      <c r="O76" s="157">
        <v>-14678483858</v>
      </c>
      <c r="P76" s="157"/>
      <c r="Q76" s="157">
        <f t="shared" si="4"/>
        <v>731423025</v>
      </c>
    </row>
    <row r="77" spans="1:17">
      <c r="A77" s="254" t="s">
        <v>306</v>
      </c>
      <c r="C77" s="157">
        <v>13516197</v>
      </c>
      <c r="D77" s="157"/>
      <c r="E77" s="157">
        <v>40643221280</v>
      </c>
      <c r="F77" s="157"/>
      <c r="G77" s="157">
        <v>-45166338449</v>
      </c>
      <c r="H77" s="157"/>
      <c r="I77" s="158">
        <f t="shared" si="3"/>
        <v>-4523117169</v>
      </c>
      <c r="J77" s="158"/>
      <c r="K77" s="157">
        <v>13516197</v>
      </c>
      <c r="L77" s="157"/>
      <c r="M77" s="157">
        <v>40643221280</v>
      </c>
      <c r="N77" s="157"/>
      <c r="O77" s="157">
        <v>-46518952456</v>
      </c>
      <c r="P77" s="157"/>
      <c r="Q77" s="157">
        <f t="shared" si="4"/>
        <v>-5875731176</v>
      </c>
    </row>
    <row r="78" spans="1:17">
      <c r="A78" s="254" t="s">
        <v>189</v>
      </c>
      <c r="C78" s="157">
        <v>9136462</v>
      </c>
      <c r="D78" s="157"/>
      <c r="E78" s="157">
        <v>64119626365</v>
      </c>
      <c r="F78" s="157"/>
      <c r="G78" s="157">
        <v>-67164047485</v>
      </c>
      <c r="H78" s="157"/>
      <c r="I78" s="158">
        <f t="shared" si="3"/>
        <v>-3044421120</v>
      </c>
      <c r="J78" s="158"/>
      <c r="K78" s="157">
        <v>9136462</v>
      </c>
      <c r="L78" s="157"/>
      <c r="M78" s="157">
        <v>64119626365</v>
      </c>
      <c r="N78" s="157"/>
      <c r="O78" s="157">
        <v>-61778358679</v>
      </c>
      <c r="P78" s="157"/>
      <c r="Q78" s="157">
        <f t="shared" si="4"/>
        <v>2341267686</v>
      </c>
    </row>
    <row r="79" spans="1:17">
      <c r="A79" s="254" t="s">
        <v>340</v>
      </c>
      <c r="C79" s="157">
        <v>1790902</v>
      </c>
      <c r="D79" s="157"/>
      <c r="E79" s="157">
        <v>40963463527</v>
      </c>
      <c r="F79" s="157"/>
      <c r="G79" s="157">
        <v>-49175765968</v>
      </c>
      <c r="H79" s="157"/>
      <c r="I79" s="158">
        <f t="shared" si="3"/>
        <v>-8212302441</v>
      </c>
      <c r="J79" s="158"/>
      <c r="K79" s="157">
        <v>1790902</v>
      </c>
      <c r="L79" s="157"/>
      <c r="M79" s="157">
        <v>40963463527</v>
      </c>
      <c r="N79" s="157"/>
      <c r="O79" s="157">
        <v>-47366558529</v>
      </c>
      <c r="P79" s="157"/>
      <c r="Q79" s="157">
        <f t="shared" si="4"/>
        <v>-6403095002</v>
      </c>
    </row>
    <row r="80" spans="1:17">
      <c r="A80" s="254" t="s">
        <v>126</v>
      </c>
      <c r="C80" s="157">
        <v>20058902</v>
      </c>
      <c r="D80" s="157"/>
      <c r="E80" s="157">
        <v>39719586660</v>
      </c>
      <c r="F80" s="157"/>
      <c r="G80" s="157">
        <v>-45555493933</v>
      </c>
      <c r="H80" s="157"/>
      <c r="I80" s="158">
        <f t="shared" si="3"/>
        <v>-5835907273</v>
      </c>
      <c r="J80" s="158"/>
      <c r="K80" s="157">
        <v>20058902</v>
      </c>
      <c r="L80" s="157"/>
      <c r="M80" s="157">
        <v>39719586660</v>
      </c>
      <c r="N80" s="157"/>
      <c r="O80" s="157">
        <v>-46953899377</v>
      </c>
      <c r="P80" s="157"/>
      <c r="Q80" s="157">
        <f t="shared" si="4"/>
        <v>-7234312717</v>
      </c>
    </row>
    <row r="81" spans="1:17">
      <c r="A81" s="254" t="s">
        <v>402</v>
      </c>
      <c r="C81" s="157">
        <v>4592242</v>
      </c>
      <c r="D81" s="157"/>
      <c r="E81" s="157">
        <v>18761813641</v>
      </c>
      <c r="F81" s="157"/>
      <c r="G81" s="157">
        <v>-19354985808</v>
      </c>
      <c r="H81" s="157"/>
      <c r="I81" s="158">
        <f t="shared" si="3"/>
        <v>-593172167</v>
      </c>
      <c r="J81" s="158"/>
      <c r="K81" s="157">
        <v>4592242</v>
      </c>
      <c r="L81" s="157"/>
      <c r="M81" s="157">
        <v>18761813641</v>
      </c>
      <c r="N81" s="157"/>
      <c r="O81" s="157">
        <v>-17978021850</v>
      </c>
      <c r="P81" s="157"/>
      <c r="Q81" s="157">
        <f t="shared" si="4"/>
        <v>783791791</v>
      </c>
    </row>
    <row r="82" spans="1:17">
      <c r="A82" s="254" t="s">
        <v>346</v>
      </c>
      <c r="C82" s="157">
        <v>5494255</v>
      </c>
      <c r="D82" s="157"/>
      <c r="E82" s="157">
        <v>44730210661</v>
      </c>
      <c r="F82" s="157"/>
      <c r="G82" s="157">
        <v>-46722297816</v>
      </c>
      <c r="H82" s="157"/>
      <c r="I82" s="158">
        <f t="shared" si="3"/>
        <v>-1992087155</v>
      </c>
      <c r="J82" s="158"/>
      <c r="K82" s="157">
        <v>5494255</v>
      </c>
      <c r="L82" s="157"/>
      <c r="M82" s="157">
        <v>44730210661</v>
      </c>
      <c r="N82" s="157"/>
      <c r="O82" s="157">
        <v>-35926790725</v>
      </c>
      <c r="P82" s="157"/>
      <c r="Q82" s="157">
        <f t="shared" si="4"/>
        <v>8803419936</v>
      </c>
    </row>
    <row r="83" spans="1:17">
      <c r="A83" s="254" t="s">
        <v>352</v>
      </c>
      <c r="C83" s="157">
        <v>16657262</v>
      </c>
      <c r="D83" s="157"/>
      <c r="E83" s="157">
        <v>37040584443</v>
      </c>
      <c r="F83" s="157"/>
      <c r="G83" s="157">
        <v>-43610794328</v>
      </c>
      <c r="H83" s="157"/>
      <c r="I83" s="158">
        <f t="shared" si="3"/>
        <v>-6570209885</v>
      </c>
      <c r="J83" s="158"/>
      <c r="K83" s="157">
        <v>16657262</v>
      </c>
      <c r="L83" s="157"/>
      <c r="M83" s="157">
        <v>37040584443</v>
      </c>
      <c r="N83" s="157"/>
      <c r="O83" s="157">
        <v>-44514640624</v>
      </c>
      <c r="P83" s="157"/>
      <c r="Q83" s="157">
        <f t="shared" si="4"/>
        <v>-7474056181</v>
      </c>
    </row>
    <row r="84" spans="1:17">
      <c r="A84" s="254" t="s">
        <v>203</v>
      </c>
      <c r="C84" s="157">
        <v>6579339</v>
      </c>
      <c r="D84" s="157"/>
      <c r="E84" s="157">
        <v>45650539695</v>
      </c>
      <c r="F84" s="157"/>
      <c r="G84" s="157">
        <v>-55324294894</v>
      </c>
      <c r="H84" s="157"/>
      <c r="I84" s="158">
        <f t="shared" si="3"/>
        <v>-9673755199</v>
      </c>
      <c r="J84" s="158"/>
      <c r="K84" s="157">
        <v>6579339</v>
      </c>
      <c r="L84" s="157"/>
      <c r="M84" s="157">
        <v>45650539695</v>
      </c>
      <c r="N84" s="157"/>
      <c r="O84" s="157">
        <v>-35584563001</v>
      </c>
      <c r="P84" s="157"/>
      <c r="Q84" s="157">
        <f t="shared" si="4"/>
        <v>10065976694</v>
      </c>
    </row>
    <row r="85" spans="1:17">
      <c r="A85" s="254" t="s">
        <v>325</v>
      </c>
      <c r="C85" s="153">
        <v>7025091</v>
      </c>
      <c r="D85" s="157"/>
      <c r="E85" s="157">
        <v>29469491013</v>
      </c>
      <c r="F85" s="157"/>
      <c r="G85" s="157">
        <v>-32462901973</v>
      </c>
      <c r="H85" s="157"/>
      <c r="I85" s="158">
        <f t="shared" si="3"/>
        <v>-2993410960</v>
      </c>
      <c r="J85" s="158"/>
      <c r="K85" s="157">
        <v>7025091</v>
      </c>
      <c r="L85" s="157"/>
      <c r="M85" s="157">
        <v>29469491013</v>
      </c>
      <c r="N85" s="157"/>
      <c r="O85" s="157">
        <v>-22065021869</v>
      </c>
      <c r="P85" s="157"/>
      <c r="Q85" s="157">
        <f t="shared" si="4"/>
        <v>7404469144</v>
      </c>
    </row>
    <row r="86" spans="1:17">
      <c r="A86" s="254" t="s">
        <v>319</v>
      </c>
      <c r="C86" s="157">
        <v>4113722</v>
      </c>
      <c r="D86" s="157"/>
      <c r="E86" s="157">
        <v>20405334320</v>
      </c>
      <c r="F86" s="157"/>
      <c r="G86" s="157">
        <v>-25776745134</v>
      </c>
      <c r="H86" s="157"/>
      <c r="I86" s="158">
        <f t="shared" si="3"/>
        <v>-5371410814</v>
      </c>
      <c r="J86" s="158"/>
      <c r="K86" s="157">
        <v>4113722</v>
      </c>
      <c r="L86" s="157"/>
      <c r="M86" s="157">
        <v>20405334320</v>
      </c>
      <c r="N86" s="157"/>
      <c r="O86" s="157">
        <v>-24232010143</v>
      </c>
      <c r="P86" s="157"/>
      <c r="Q86" s="157">
        <f t="shared" si="4"/>
        <v>-3826675823</v>
      </c>
    </row>
    <row r="87" spans="1:17">
      <c r="A87" s="254" t="s">
        <v>201</v>
      </c>
      <c r="C87" s="157">
        <v>4871328</v>
      </c>
      <c r="D87" s="157"/>
      <c r="E87" s="157">
        <v>5379843741</v>
      </c>
      <c r="F87" s="157"/>
      <c r="G87" s="157">
        <v>-6234783373</v>
      </c>
      <c r="H87" s="157"/>
      <c r="I87" s="158">
        <f t="shared" si="3"/>
        <v>-854939632</v>
      </c>
      <c r="J87" s="158"/>
      <c r="K87" s="157">
        <v>4871328</v>
      </c>
      <c r="L87" s="157"/>
      <c r="M87" s="157">
        <v>5379843741</v>
      </c>
      <c r="N87" s="157"/>
      <c r="O87" s="157">
        <v>-4534042983</v>
      </c>
      <c r="P87" s="157"/>
      <c r="Q87" s="157">
        <f t="shared" si="4"/>
        <v>845800758</v>
      </c>
    </row>
    <row r="88" spans="1:17">
      <c r="A88" s="254" t="s">
        <v>476</v>
      </c>
      <c r="C88" s="153">
        <v>14598222</v>
      </c>
      <c r="D88" s="157"/>
      <c r="E88" s="157">
        <v>35044940631</v>
      </c>
      <c r="F88" s="157"/>
      <c r="G88" s="157">
        <v>-38566218790</v>
      </c>
      <c r="H88" s="157"/>
      <c r="I88" s="158">
        <f t="shared" si="3"/>
        <v>-3521278159</v>
      </c>
      <c r="J88" s="158"/>
      <c r="K88" s="157">
        <v>14598222</v>
      </c>
      <c r="L88" s="157"/>
      <c r="M88" s="157">
        <v>35044940631</v>
      </c>
      <c r="N88" s="157"/>
      <c r="O88" s="157">
        <v>-39897599759</v>
      </c>
      <c r="P88" s="157"/>
      <c r="Q88" s="157">
        <f t="shared" si="4"/>
        <v>-4852659128</v>
      </c>
    </row>
    <row r="89" spans="1:17">
      <c r="A89" s="254" t="s">
        <v>500</v>
      </c>
      <c r="C89" s="157">
        <v>2003811</v>
      </c>
      <c r="D89" s="157"/>
      <c r="E89" s="157">
        <v>5156998874</v>
      </c>
      <c r="F89" s="157"/>
      <c r="G89" s="157">
        <v>-5849285557</v>
      </c>
      <c r="H89" s="157"/>
      <c r="I89" s="158">
        <f t="shared" si="3"/>
        <v>-692286683</v>
      </c>
      <c r="J89" s="158"/>
      <c r="K89" s="157">
        <v>2003811</v>
      </c>
      <c r="L89" s="157"/>
      <c r="M89" s="157">
        <v>5156998874</v>
      </c>
      <c r="N89" s="157"/>
      <c r="O89" s="157">
        <v>-6005326477</v>
      </c>
      <c r="P89" s="157"/>
      <c r="Q89" s="157">
        <f t="shared" si="4"/>
        <v>-848327603</v>
      </c>
    </row>
    <row r="90" spans="1:17">
      <c r="A90" s="254" t="s">
        <v>479</v>
      </c>
      <c r="C90" s="157">
        <v>14298939</v>
      </c>
      <c r="D90" s="157"/>
      <c r="E90" s="157">
        <v>42655794803</v>
      </c>
      <c r="F90" s="157"/>
      <c r="G90" s="157">
        <v>-41386802862</v>
      </c>
      <c r="H90" s="157"/>
      <c r="I90" s="158">
        <f t="shared" si="3"/>
        <v>1268991941</v>
      </c>
      <c r="J90" s="158"/>
      <c r="K90" s="157">
        <v>14298939</v>
      </c>
      <c r="L90" s="157"/>
      <c r="M90" s="157">
        <v>42655794803</v>
      </c>
      <c r="N90" s="157"/>
      <c r="O90" s="157">
        <v>-38804604047</v>
      </c>
      <c r="P90" s="157"/>
      <c r="Q90" s="157">
        <f t="shared" si="4"/>
        <v>3851190756</v>
      </c>
    </row>
    <row r="91" spans="1:17">
      <c r="A91" s="254" t="s">
        <v>89</v>
      </c>
      <c r="C91" s="157">
        <v>5500846</v>
      </c>
      <c r="D91" s="157"/>
      <c r="E91" s="157">
        <v>41448319028</v>
      </c>
      <c r="F91" s="157"/>
      <c r="G91" s="157">
        <v>-53334042073</v>
      </c>
      <c r="H91" s="157"/>
      <c r="I91" s="158">
        <f t="shared" si="3"/>
        <v>-11885723045</v>
      </c>
      <c r="J91" s="158"/>
      <c r="K91" s="157">
        <v>5500846</v>
      </c>
      <c r="L91" s="157"/>
      <c r="M91" s="157">
        <v>41448319028</v>
      </c>
      <c r="N91" s="157"/>
      <c r="O91" s="157">
        <v>-48986114226</v>
      </c>
      <c r="P91" s="157"/>
      <c r="Q91" s="157">
        <f t="shared" si="4"/>
        <v>-7537795198</v>
      </c>
    </row>
    <row r="92" spans="1:17">
      <c r="A92" s="254" t="s">
        <v>424</v>
      </c>
      <c r="C92" s="157">
        <v>4518959</v>
      </c>
      <c r="D92" s="157"/>
      <c r="E92" s="157">
        <v>46807381844</v>
      </c>
      <c r="F92" s="157"/>
      <c r="G92" s="157">
        <v>-55548949522</v>
      </c>
      <c r="H92" s="157"/>
      <c r="I92" s="158">
        <f t="shared" si="3"/>
        <v>-8741567678</v>
      </c>
      <c r="J92" s="158"/>
      <c r="K92" s="157">
        <v>4518959</v>
      </c>
      <c r="L92" s="157"/>
      <c r="M92" s="157">
        <v>46807381844</v>
      </c>
      <c r="N92" s="157"/>
      <c r="O92" s="157">
        <v>-54512849173</v>
      </c>
      <c r="P92" s="157"/>
      <c r="Q92" s="157">
        <f t="shared" si="4"/>
        <v>-7705467329</v>
      </c>
    </row>
    <row r="93" spans="1:17">
      <c r="A93" s="254" t="s">
        <v>487</v>
      </c>
      <c r="C93" s="157">
        <v>640833</v>
      </c>
      <c r="D93" s="157"/>
      <c r="E93" s="11">
        <v>28245468737</v>
      </c>
      <c r="F93" s="157"/>
      <c r="G93" s="157">
        <v>-32203564984</v>
      </c>
      <c r="H93" s="157"/>
      <c r="I93" s="158">
        <f t="shared" si="3"/>
        <v>-3958096247</v>
      </c>
      <c r="J93" s="158"/>
      <c r="K93" s="157">
        <v>640833</v>
      </c>
      <c r="L93" s="157"/>
      <c r="M93" s="157">
        <v>28245468737</v>
      </c>
      <c r="N93" s="157"/>
      <c r="O93" s="157">
        <v>-32473072678</v>
      </c>
      <c r="P93" s="157"/>
      <c r="Q93" s="157">
        <f t="shared" si="4"/>
        <v>-4227603941</v>
      </c>
    </row>
    <row r="94" spans="1:17">
      <c r="A94" s="254" t="s">
        <v>338</v>
      </c>
      <c r="C94" s="157">
        <v>11407916</v>
      </c>
      <c r="D94" s="157"/>
      <c r="E94" s="157">
        <v>19516206950</v>
      </c>
      <c r="F94" s="157"/>
      <c r="G94" s="157">
        <v>-21538705630</v>
      </c>
      <c r="H94" s="157"/>
      <c r="I94" s="158">
        <f t="shared" si="3"/>
        <v>-2022498680</v>
      </c>
      <c r="J94" s="158"/>
      <c r="K94" s="157">
        <v>11407916</v>
      </c>
      <c r="L94" s="157"/>
      <c r="M94" s="157">
        <v>19516206950</v>
      </c>
      <c r="N94" s="157"/>
      <c r="O94" s="157">
        <v>-17311964307</v>
      </c>
      <c r="P94" s="157"/>
      <c r="Q94" s="157">
        <f t="shared" si="4"/>
        <v>2204242643</v>
      </c>
    </row>
    <row r="95" spans="1:17">
      <c r="A95" s="254" t="s">
        <v>232</v>
      </c>
      <c r="C95" s="157">
        <v>1272747</v>
      </c>
      <c r="D95" s="157"/>
      <c r="E95" s="157">
        <v>7882034991</v>
      </c>
      <c r="F95" s="157"/>
      <c r="G95" s="157">
        <v>-12498054283</v>
      </c>
      <c r="H95" s="157"/>
      <c r="I95" s="158">
        <f t="shared" si="3"/>
        <v>-4616019292</v>
      </c>
      <c r="J95" s="158"/>
      <c r="K95" s="157">
        <v>1272747</v>
      </c>
      <c r="L95" s="157"/>
      <c r="M95" s="157">
        <v>7882034991</v>
      </c>
      <c r="N95" s="157"/>
      <c r="O95" s="157">
        <v>-5784179987</v>
      </c>
      <c r="P95" s="157"/>
      <c r="Q95" s="157">
        <f t="shared" si="4"/>
        <v>2097855004</v>
      </c>
    </row>
    <row r="96" spans="1:17">
      <c r="A96" s="254" t="s">
        <v>491</v>
      </c>
      <c r="C96" s="157">
        <v>9032781</v>
      </c>
      <c r="D96" s="157"/>
      <c r="E96" s="157">
        <v>43404659802</v>
      </c>
      <c r="F96" s="157"/>
      <c r="G96" s="157">
        <v>-47373098038</v>
      </c>
      <c r="H96" s="157"/>
      <c r="I96" s="158">
        <f t="shared" si="3"/>
        <v>-3968438236</v>
      </c>
      <c r="J96" s="158"/>
      <c r="K96" s="157">
        <v>9032781</v>
      </c>
      <c r="L96" s="157"/>
      <c r="M96" s="157">
        <v>43404659802</v>
      </c>
      <c r="N96" s="157"/>
      <c r="O96" s="157">
        <v>-46030933931</v>
      </c>
      <c r="P96" s="157"/>
      <c r="Q96" s="157">
        <f t="shared" si="4"/>
        <v>-2626274129</v>
      </c>
    </row>
    <row r="97" spans="1:17">
      <c r="A97" s="254" t="s">
        <v>318</v>
      </c>
      <c r="C97" s="157">
        <v>13233284</v>
      </c>
      <c r="D97" s="157"/>
      <c r="E97" s="157">
        <v>55722656690</v>
      </c>
      <c r="F97" s="157"/>
      <c r="G97" s="157">
        <v>-60132469798</v>
      </c>
      <c r="H97" s="157"/>
      <c r="I97" s="158">
        <f t="shared" si="3"/>
        <v>-4409813108</v>
      </c>
      <c r="J97" s="158"/>
      <c r="K97" s="157">
        <v>13233284</v>
      </c>
      <c r="L97" s="157"/>
      <c r="M97" s="157">
        <v>55722656690</v>
      </c>
      <c r="N97" s="157"/>
      <c r="O97" s="157">
        <v>-65034164194</v>
      </c>
      <c r="P97" s="157"/>
      <c r="Q97" s="157">
        <f t="shared" si="4"/>
        <v>-9311507504</v>
      </c>
    </row>
    <row r="98" spans="1:17">
      <c r="A98" s="254" t="s">
        <v>179</v>
      </c>
      <c r="C98" s="157">
        <v>14644955</v>
      </c>
      <c r="D98" s="157"/>
      <c r="E98" s="157">
        <v>83707450731</v>
      </c>
      <c r="F98" s="157"/>
      <c r="G98" s="157">
        <v>-75737474817</v>
      </c>
      <c r="H98" s="157"/>
      <c r="I98" s="158">
        <f t="shared" si="3"/>
        <v>7969975914</v>
      </c>
      <c r="J98" s="158"/>
      <c r="K98" s="157">
        <v>14644955</v>
      </c>
      <c r="L98" s="157"/>
      <c r="M98" s="157">
        <v>83707450731</v>
      </c>
      <c r="N98" s="157"/>
      <c r="O98" s="157">
        <v>-65638680361</v>
      </c>
      <c r="P98" s="157"/>
      <c r="Q98" s="157">
        <f t="shared" si="4"/>
        <v>18068770370</v>
      </c>
    </row>
    <row r="99" spans="1:17">
      <c r="A99" s="254" t="s">
        <v>268</v>
      </c>
      <c r="C99" s="157">
        <v>35712487</v>
      </c>
      <c r="D99" s="157"/>
      <c r="E99" s="157">
        <v>44694497110</v>
      </c>
      <c r="F99" s="157"/>
      <c r="G99" s="157">
        <v>-54943189677</v>
      </c>
      <c r="H99" s="157"/>
      <c r="I99" s="158">
        <f t="shared" si="3"/>
        <v>-10248692567</v>
      </c>
      <c r="J99" s="158"/>
      <c r="K99" s="157">
        <v>35712487</v>
      </c>
      <c r="L99" s="157"/>
      <c r="M99" s="157">
        <v>44694497110</v>
      </c>
      <c r="N99" s="157"/>
      <c r="O99" s="157">
        <v>-54305078777</v>
      </c>
      <c r="P99" s="157"/>
      <c r="Q99" s="157">
        <f t="shared" si="4"/>
        <v>-9610581667</v>
      </c>
    </row>
    <row r="100" spans="1:17">
      <c r="A100" s="254" t="s">
        <v>455</v>
      </c>
      <c r="C100" s="157">
        <v>4108327</v>
      </c>
      <c r="D100" s="157"/>
      <c r="E100" s="157">
        <v>130275850299</v>
      </c>
      <c r="F100" s="157"/>
      <c r="G100" s="157">
        <v>-141921332229</v>
      </c>
      <c r="H100" s="157"/>
      <c r="I100" s="158">
        <f t="shared" ref="I100:I163" si="5">E100+G100</f>
        <v>-11645481930</v>
      </c>
      <c r="J100" s="158"/>
      <c r="K100" s="157">
        <v>4108327</v>
      </c>
      <c r="L100" s="157"/>
      <c r="M100" s="157">
        <v>130275850299</v>
      </c>
      <c r="N100" s="157"/>
      <c r="O100" s="157">
        <v>-150450733931</v>
      </c>
      <c r="P100" s="157"/>
      <c r="Q100" s="157">
        <f t="shared" si="4"/>
        <v>-20174883632</v>
      </c>
    </row>
    <row r="101" spans="1:17">
      <c r="A101" s="254" t="s">
        <v>342</v>
      </c>
      <c r="C101" s="157">
        <v>20057350</v>
      </c>
      <c r="D101" s="157"/>
      <c r="E101" s="157">
        <v>150531966199</v>
      </c>
      <c r="F101" s="157"/>
      <c r="G101" s="157">
        <v>-165482851526</v>
      </c>
      <c r="H101" s="157"/>
      <c r="I101" s="158">
        <f t="shared" si="5"/>
        <v>-14950885327</v>
      </c>
      <c r="J101" s="158"/>
      <c r="K101" s="157">
        <v>20057350</v>
      </c>
      <c r="L101" s="157"/>
      <c r="M101" s="157">
        <v>150531966199</v>
      </c>
      <c r="N101" s="157"/>
      <c r="O101" s="157">
        <v>-162033703664</v>
      </c>
      <c r="P101" s="157"/>
      <c r="Q101" s="157">
        <f t="shared" si="4"/>
        <v>-11501737465</v>
      </c>
    </row>
    <row r="102" spans="1:17">
      <c r="A102" s="254" t="s">
        <v>222</v>
      </c>
      <c r="C102" s="157">
        <v>28742090</v>
      </c>
      <c r="D102" s="157"/>
      <c r="E102" s="157">
        <v>66742030186</v>
      </c>
      <c r="F102" s="157"/>
      <c r="G102" s="157">
        <v>-70713772670</v>
      </c>
      <c r="H102" s="157"/>
      <c r="I102" s="158">
        <f t="shared" si="5"/>
        <v>-3971742484</v>
      </c>
      <c r="J102" s="158"/>
      <c r="K102" s="157">
        <v>28742090</v>
      </c>
      <c r="L102" s="157"/>
      <c r="M102" s="157">
        <v>66742030186</v>
      </c>
      <c r="N102" s="157"/>
      <c r="O102" s="157">
        <v>-72442828480</v>
      </c>
      <c r="P102" s="157"/>
      <c r="Q102" s="157">
        <f t="shared" si="4"/>
        <v>-5700798294</v>
      </c>
    </row>
    <row r="103" spans="1:17">
      <c r="A103" s="254" t="s">
        <v>443</v>
      </c>
      <c r="C103" s="157">
        <v>5382657</v>
      </c>
      <c r="D103" s="157"/>
      <c r="E103" s="157">
        <v>64528600105</v>
      </c>
      <c r="F103" s="157"/>
      <c r="G103" s="157">
        <v>-63782454423</v>
      </c>
      <c r="H103" s="157"/>
      <c r="I103" s="158">
        <f t="shared" si="5"/>
        <v>746145682</v>
      </c>
      <c r="J103" s="158"/>
      <c r="K103" s="157">
        <v>5382657</v>
      </c>
      <c r="L103" s="157"/>
      <c r="M103" s="157">
        <v>64528600105</v>
      </c>
      <c r="N103" s="157"/>
      <c r="O103" s="157">
        <v>-49408692140</v>
      </c>
      <c r="P103" s="157"/>
      <c r="Q103" s="157">
        <f t="shared" si="4"/>
        <v>15119907965</v>
      </c>
    </row>
    <row r="104" spans="1:17">
      <c r="A104" s="254" t="s">
        <v>286</v>
      </c>
      <c r="C104" s="157">
        <v>872697</v>
      </c>
      <c r="D104" s="157"/>
      <c r="E104" s="157">
        <v>46810540281</v>
      </c>
      <c r="F104" s="157"/>
      <c r="G104" s="157">
        <v>-53373239679</v>
      </c>
      <c r="H104" s="157"/>
      <c r="I104" s="158">
        <f t="shared" si="5"/>
        <v>-6562699398</v>
      </c>
      <c r="J104" s="158"/>
      <c r="K104" s="157">
        <v>872697</v>
      </c>
      <c r="L104" s="157"/>
      <c r="M104" s="157">
        <v>46810540281</v>
      </c>
      <c r="N104" s="157"/>
      <c r="O104" s="157">
        <v>-51352937032</v>
      </c>
      <c r="P104" s="157"/>
      <c r="Q104" s="157">
        <f t="shared" si="4"/>
        <v>-4542396751</v>
      </c>
    </row>
    <row r="105" spans="1:17">
      <c r="A105" s="254" t="s">
        <v>161</v>
      </c>
      <c r="C105" s="153">
        <v>1216087</v>
      </c>
      <c r="D105" s="157"/>
      <c r="E105" s="157">
        <v>24346264831</v>
      </c>
      <c r="F105" s="157"/>
      <c r="G105" s="157">
        <v>-30206561807</v>
      </c>
      <c r="H105" s="157"/>
      <c r="I105" s="158">
        <f t="shared" si="5"/>
        <v>-5860296976</v>
      </c>
      <c r="J105" s="158"/>
      <c r="K105" s="157">
        <v>1216087</v>
      </c>
      <c r="L105" s="157"/>
      <c r="M105" s="157">
        <v>24346264831</v>
      </c>
      <c r="N105" s="157"/>
      <c r="O105" s="157">
        <v>-26318007576</v>
      </c>
      <c r="P105" s="157"/>
      <c r="Q105" s="157">
        <f t="shared" si="4"/>
        <v>-1971742745</v>
      </c>
    </row>
    <row r="106" spans="1:17">
      <c r="A106" s="254" t="s">
        <v>445</v>
      </c>
      <c r="C106" s="153">
        <v>425492</v>
      </c>
      <c r="D106" s="157"/>
      <c r="E106" s="157">
        <v>24903903797</v>
      </c>
      <c r="F106" s="157"/>
      <c r="G106" s="157">
        <v>-36003462801</v>
      </c>
      <c r="H106" s="157"/>
      <c r="I106" s="158">
        <f t="shared" si="5"/>
        <v>-11099559004</v>
      </c>
      <c r="J106" s="158"/>
      <c r="K106" s="157">
        <v>425492</v>
      </c>
      <c r="L106" s="157"/>
      <c r="M106" s="157">
        <v>24903903797</v>
      </c>
      <c r="N106" s="157"/>
      <c r="O106" s="157">
        <v>-17826422869</v>
      </c>
      <c r="P106" s="157"/>
      <c r="Q106" s="157">
        <f t="shared" si="4"/>
        <v>7077480928</v>
      </c>
    </row>
    <row r="107" spans="1:17">
      <c r="A107" s="254" t="s">
        <v>197</v>
      </c>
      <c r="C107" s="153">
        <v>11860679</v>
      </c>
      <c r="D107" s="157"/>
      <c r="E107" s="11">
        <v>66024604578</v>
      </c>
      <c r="F107" s="157"/>
      <c r="G107" s="157">
        <v>-77982008382</v>
      </c>
      <c r="H107" s="157"/>
      <c r="I107" s="158">
        <f t="shared" si="5"/>
        <v>-11957403804</v>
      </c>
      <c r="J107" s="158"/>
      <c r="K107" s="157">
        <v>11860679</v>
      </c>
      <c r="L107" s="157"/>
      <c r="M107" s="157">
        <v>66024604578</v>
      </c>
      <c r="N107" s="157"/>
      <c r="O107" s="157">
        <v>-69944711828</v>
      </c>
      <c r="P107" s="157"/>
      <c r="Q107" s="157">
        <f t="shared" si="4"/>
        <v>-3920107250</v>
      </c>
    </row>
    <row r="108" spans="1:17">
      <c r="A108" s="254" t="s">
        <v>449</v>
      </c>
      <c r="C108" s="157">
        <v>31441840</v>
      </c>
      <c r="D108" s="157"/>
      <c r="E108" s="157">
        <v>104953487617</v>
      </c>
      <c r="F108" s="157"/>
      <c r="G108" s="157">
        <v>-117875772810</v>
      </c>
      <c r="H108" s="157"/>
      <c r="I108" s="158">
        <f t="shared" si="5"/>
        <v>-12922285193</v>
      </c>
      <c r="J108" s="158"/>
      <c r="K108" s="157">
        <v>31441840</v>
      </c>
      <c r="L108" s="157"/>
      <c r="M108" s="157">
        <v>104953487617</v>
      </c>
      <c r="N108" s="157"/>
      <c r="O108" s="157">
        <v>-104207278358</v>
      </c>
      <c r="P108" s="157"/>
      <c r="Q108" s="157">
        <f t="shared" si="4"/>
        <v>746209259</v>
      </c>
    </row>
    <row r="109" spans="1:17">
      <c r="A109" s="254" t="s">
        <v>91</v>
      </c>
      <c r="C109" s="157">
        <v>715521</v>
      </c>
      <c r="D109" s="157"/>
      <c r="E109" s="157">
        <v>62769017121</v>
      </c>
      <c r="F109" s="157"/>
      <c r="G109" s="157">
        <v>-65061015622</v>
      </c>
      <c r="H109" s="157"/>
      <c r="I109" s="158">
        <f t="shared" si="5"/>
        <v>-2291998501</v>
      </c>
      <c r="J109" s="158"/>
      <c r="K109" s="157">
        <v>715521</v>
      </c>
      <c r="L109" s="157"/>
      <c r="M109" s="157">
        <v>62769017121</v>
      </c>
      <c r="N109" s="157"/>
      <c r="O109" s="157">
        <v>-26165967935</v>
      </c>
      <c r="P109" s="157"/>
      <c r="Q109" s="157">
        <f t="shared" si="4"/>
        <v>36603049186</v>
      </c>
    </row>
    <row r="110" spans="1:17">
      <c r="A110" s="254" t="s">
        <v>439</v>
      </c>
      <c r="C110" s="157">
        <v>8796372</v>
      </c>
      <c r="D110" s="157"/>
      <c r="E110" s="157">
        <v>25917315554</v>
      </c>
      <c r="F110" s="157"/>
      <c r="G110" s="157">
        <v>-29700085587</v>
      </c>
      <c r="H110" s="157"/>
      <c r="I110" s="158">
        <f t="shared" si="5"/>
        <v>-3782770033</v>
      </c>
      <c r="J110" s="158"/>
      <c r="K110" s="157">
        <v>8796372</v>
      </c>
      <c r="L110" s="157"/>
      <c r="M110" s="157">
        <v>25917315554</v>
      </c>
      <c r="N110" s="157"/>
      <c r="O110" s="157">
        <v>-18686867179</v>
      </c>
      <c r="P110" s="157"/>
      <c r="Q110" s="157">
        <f t="shared" si="4"/>
        <v>7230448375</v>
      </c>
    </row>
    <row r="111" spans="1:17">
      <c r="A111" s="254" t="s">
        <v>94</v>
      </c>
      <c r="C111" s="157">
        <v>1498826</v>
      </c>
      <c r="D111" s="157"/>
      <c r="E111" s="157">
        <v>97439982241</v>
      </c>
      <c r="F111" s="157"/>
      <c r="G111" s="157">
        <v>-112458475259</v>
      </c>
      <c r="H111" s="157"/>
      <c r="I111" s="158">
        <f t="shared" si="5"/>
        <v>-15018493018</v>
      </c>
      <c r="J111" s="158"/>
      <c r="K111" s="157">
        <v>1498826</v>
      </c>
      <c r="L111" s="157"/>
      <c r="M111" s="157">
        <v>97439982241</v>
      </c>
      <c r="N111" s="157"/>
      <c r="O111" s="157">
        <v>-87443433169</v>
      </c>
      <c r="P111" s="157"/>
      <c r="Q111" s="157">
        <f t="shared" si="4"/>
        <v>9996549072</v>
      </c>
    </row>
    <row r="112" spans="1:17">
      <c r="A112" s="254" t="s">
        <v>344</v>
      </c>
      <c r="C112" s="157">
        <v>6360967</v>
      </c>
      <c r="D112" s="157"/>
      <c r="E112" s="157">
        <v>30667128348</v>
      </c>
      <c r="F112" s="157"/>
      <c r="G112" s="157">
        <v>-37282469574</v>
      </c>
      <c r="H112" s="157"/>
      <c r="I112" s="158">
        <f t="shared" si="5"/>
        <v>-6615341226</v>
      </c>
      <c r="J112" s="158"/>
      <c r="K112" s="157">
        <v>6360967</v>
      </c>
      <c r="L112" s="157"/>
      <c r="M112" s="157">
        <v>30667128348</v>
      </c>
      <c r="N112" s="157"/>
      <c r="O112" s="157">
        <v>-22934964103</v>
      </c>
      <c r="P112" s="157"/>
      <c r="Q112" s="157">
        <f t="shared" si="4"/>
        <v>7732164245</v>
      </c>
    </row>
    <row r="113" spans="1:17">
      <c r="A113" s="254" t="s">
        <v>438</v>
      </c>
      <c r="C113" s="157">
        <v>9328255</v>
      </c>
      <c r="D113" s="157"/>
      <c r="E113" s="157">
        <v>54616508593</v>
      </c>
      <c r="F113" s="157"/>
      <c r="G113" s="157">
        <v>-62034182097</v>
      </c>
      <c r="H113" s="157"/>
      <c r="I113" s="158">
        <f t="shared" si="5"/>
        <v>-7417673504</v>
      </c>
      <c r="J113" s="158"/>
      <c r="K113" s="157">
        <v>9328255</v>
      </c>
      <c r="L113" s="157"/>
      <c r="M113" s="157">
        <v>54616508593</v>
      </c>
      <c r="N113" s="157"/>
      <c r="O113" s="157">
        <v>-47030882838</v>
      </c>
      <c r="P113" s="157"/>
      <c r="Q113" s="157">
        <f t="shared" si="4"/>
        <v>7585625755</v>
      </c>
    </row>
    <row r="114" spans="1:17">
      <c r="A114" s="254" t="s">
        <v>137</v>
      </c>
      <c r="C114" s="157">
        <v>6824201</v>
      </c>
      <c r="D114" s="157"/>
      <c r="E114" s="157">
        <v>57524902598</v>
      </c>
      <c r="F114" s="157"/>
      <c r="G114" s="157">
        <v>-70661323369</v>
      </c>
      <c r="H114" s="157"/>
      <c r="I114" s="158">
        <f t="shared" si="5"/>
        <v>-13136420771</v>
      </c>
      <c r="J114" s="158"/>
      <c r="K114" s="157">
        <v>6824201</v>
      </c>
      <c r="L114" s="157"/>
      <c r="M114" s="157">
        <v>57524902598</v>
      </c>
      <c r="N114" s="157"/>
      <c r="O114" s="157">
        <v>-57820002234</v>
      </c>
      <c r="P114" s="157"/>
      <c r="Q114" s="157">
        <f t="shared" si="4"/>
        <v>-295099636</v>
      </c>
    </row>
    <row r="115" spans="1:17">
      <c r="A115" s="254" t="s">
        <v>115</v>
      </c>
      <c r="C115" s="153">
        <v>14598544</v>
      </c>
      <c r="D115" s="157"/>
      <c r="E115" s="157">
        <v>44434772318</v>
      </c>
      <c r="F115" s="157"/>
      <c r="G115" s="157">
        <v>-46094375192</v>
      </c>
      <c r="H115" s="157"/>
      <c r="I115" s="158">
        <f t="shared" si="5"/>
        <v>-1659602874</v>
      </c>
      <c r="J115" s="158"/>
      <c r="K115" s="157">
        <v>14598544</v>
      </c>
      <c r="L115" s="157"/>
      <c r="M115" s="157">
        <v>44434772318</v>
      </c>
      <c r="N115" s="157"/>
      <c r="O115" s="157">
        <v>-46961975956</v>
      </c>
      <c r="P115" s="157"/>
      <c r="Q115" s="157">
        <f t="shared" si="4"/>
        <v>-2527203638</v>
      </c>
    </row>
    <row r="116" spans="1:17">
      <c r="A116" s="254" t="s">
        <v>501</v>
      </c>
      <c r="C116" s="157">
        <v>528931</v>
      </c>
      <c r="D116" s="157"/>
      <c r="E116" s="157">
        <v>27498495911</v>
      </c>
      <c r="F116" s="157"/>
      <c r="G116" s="157">
        <v>-25010136637</v>
      </c>
      <c r="H116" s="157"/>
      <c r="I116" s="158">
        <f t="shared" si="5"/>
        <v>2488359274</v>
      </c>
      <c r="J116" s="158"/>
      <c r="K116" s="157">
        <v>528931</v>
      </c>
      <c r="L116" s="157"/>
      <c r="M116" s="157">
        <v>27498495911</v>
      </c>
      <c r="N116" s="157"/>
      <c r="O116" s="157">
        <v>-23823507119</v>
      </c>
      <c r="P116" s="157"/>
      <c r="Q116" s="157">
        <f t="shared" si="4"/>
        <v>3674988792</v>
      </c>
    </row>
    <row r="117" spans="1:17">
      <c r="A117" s="254" t="s">
        <v>457</v>
      </c>
      <c r="C117" s="157">
        <v>178735</v>
      </c>
      <c r="D117" s="157"/>
      <c r="E117" s="157">
        <v>24740760103</v>
      </c>
      <c r="F117" s="157"/>
      <c r="G117" s="157">
        <v>-24740760103</v>
      </c>
      <c r="H117" s="157"/>
      <c r="I117" s="158">
        <f t="shared" si="5"/>
        <v>0</v>
      </c>
      <c r="J117" s="158"/>
      <c r="K117" s="157">
        <v>178735</v>
      </c>
      <c r="L117" s="157"/>
      <c r="M117" s="157">
        <v>24740760103</v>
      </c>
      <c r="N117" s="157"/>
      <c r="O117" s="157">
        <v>-20548590933</v>
      </c>
      <c r="P117" s="157"/>
      <c r="Q117" s="157">
        <f t="shared" si="4"/>
        <v>4192169170</v>
      </c>
    </row>
    <row r="118" spans="1:17">
      <c r="A118" s="254" t="s">
        <v>117</v>
      </c>
      <c r="C118" s="157">
        <v>2524621</v>
      </c>
      <c r="D118" s="157"/>
      <c r="E118" s="157">
        <v>29713658143</v>
      </c>
      <c r="F118" s="157"/>
      <c r="G118" s="157">
        <v>-35145821593</v>
      </c>
      <c r="H118" s="157"/>
      <c r="I118" s="158">
        <f t="shared" si="5"/>
        <v>-5432163450</v>
      </c>
      <c r="J118" s="158"/>
      <c r="K118" s="157">
        <v>2524621</v>
      </c>
      <c r="L118" s="157"/>
      <c r="M118" s="157">
        <v>29713658143</v>
      </c>
      <c r="N118" s="157"/>
      <c r="O118" s="157">
        <v>-28289960914</v>
      </c>
      <c r="P118" s="157"/>
      <c r="Q118" s="157">
        <f t="shared" si="4"/>
        <v>1423697229</v>
      </c>
    </row>
    <row r="119" spans="1:17">
      <c r="A119" s="254" t="s">
        <v>468</v>
      </c>
      <c r="C119" s="157">
        <v>22332229</v>
      </c>
      <c r="D119" s="157"/>
      <c r="E119" s="157">
        <v>45952659135</v>
      </c>
      <c r="F119" s="157"/>
      <c r="G119" s="157">
        <v>-54785826152</v>
      </c>
      <c r="H119" s="157"/>
      <c r="I119" s="158">
        <f t="shared" si="5"/>
        <v>-8833167017</v>
      </c>
      <c r="J119" s="158"/>
      <c r="K119" s="157">
        <v>22332229</v>
      </c>
      <c r="L119" s="157"/>
      <c r="M119" s="157">
        <v>45952659135</v>
      </c>
      <c r="N119" s="157"/>
      <c r="O119" s="157">
        <v>-52232145929</v>
      </c>
      <c r="P119" s="157"/>
      <c r="Q119" s="157">
        <f t="shared" si="4"/>
        <v>-6279486794</v>
      </c>
    </row>
    <row r="120" spans="1:17">
      <c r="A120" s="254" t="s">
        <v>119</v>
      </c>
      <c r="C120" s="157">
        <v>2152428</v>
      </c>
      <c r="D120" s="157"/>
      <c r="E120" s="157">
        <v>66264064028</v>
      </c>
      <c r="F120" s="157"/>
      <c r="G120" s="157">
        <v>-74902588049</v>
      </c>
      <c r="H120" s="157"/>
      <c r="I120" s="158">
        <f t="shared" si="5"/>
        <v>-8638524021</v>
      </c>
      <c r="J120" s="158"/>
      <c r="K120" s="157">
        <v>2152428</v>
      </c>
      <c r="L120" s="157"/>
      <c r="M120" s="157">
        <v>66264064028</v>
      </c>
      <c r="N120" s="157"/>
      <c r="O120" s="157">
        <v>-56560535726</v>
      </c>
      <c r="P120" s="157"/>
      <c r="Q120" s="157">
        <f t="shared" si="4"/>
        <v>9703528302</v>
      </c>
    </row>
    <row r="121" spans="1:17">
      <c r="A121" s="254" t="s">
        <v>305</v>
      </c>
      <c r="C121" s="157">
        <v>22519055</v>
      </c>
      <c r="D121" s="157"/>
      <c r="E121" s="157">
        <v>44792518316</v>
      </c>
      <c r="F121" s="157"/>
      <c r="G121" s="157">
        <v>-49260059261</v>
      </c>
      <c r="H121" s="157"/>
      <c r="I121" s="158">
        <f t="shared" si="5"/>
        <v>-4467540945</v>
      </c>
      <c r="J121" s="158"/>
      <c r="K121" s="157">
        <v>22519055</v>
      </c>
      <c r="L121" s="157"/>
      <c r="M121" s="157">
        <v>44792518316</v>
      </c>
      <c r="N121" s="157"/>
      <c r="O121" s="157">
        <v>-49635000184</v>
      </c>
      <c r="P121" s="157"/>
      <c r="Q121" s="157">
        <f t="shared" si="4"/>
        <v>-4842481868</v>
      </c>
    </row>
    <row r="122" spans="1:17">
      <c r="A122" s="254" t="s">
        <v>145</v>
      </c>
      <c r="C122" s="157">
        <v>5883579</v>
      </c>
      <c r="D122" s="157"/>
      <c r="E122" s="157">
        <v>50882573836</v>
      </c>
      <c r="F122" s="157"/>
      <c r="G122" s="157">
        <v>-57816635924</v>
      </c>
      <c r="H122" s="157"/>
      <c r="I122" s="158">
        <f t="shared" si="5"/>
        <v>-6934062088</v>
      </c>
      <c r="J122" s="158"/>
      <c r="K122" s="157">
        <v>5883579</v>
      </c>
      <c r="L122" s="157"/>
      <c r="M122" s="157">
        <v>50882573836</v>
      </c>
      <c r="N122" s="157"/>
      <c r="O122" s="157">
        <v>-44365374065</v>
      </c>
      <c r="P122" s="157"/>
      <c r="Q122" s="157">
        <f t="shared" si="4"/>
        <v>6517199771</v>
      </c>
    </row>
    <row r="123" spans="1:17">
      <c r="A123" s="254" t="s">
        <v>139</v>
      </c>
      <c r="C123" s="157">
        <v>7100748</v>
      </c>
      <c r="D123" s="157"/>
      <c r="E123" s="157">
        <v>44609710837</v>
      </c>
      <c r="F123" s="157"/>
      <c r="G123" s="157">
        <v>-55082761355</v>
      </c>
      <c r="H123" s="157"/>
      <c r="I123" s="158">
        <f t="shared" si="5"/>
        <v>-10473050518</v>
      </c>
      <c r="J123" s="158"/>
      <c r="K123" s="157">
        <v>7100748</v>
      </c>
      <c r="L123" s="157"/>
      <c r="M123" s="157">
        <v>44609710837</v>
      </c>
      <c r="N123" s="157"/>
      <c r="O123" s="157">
        <v>-52034768856</v>
      </c>
      <c r="P123" s="157"/>
      <c r="Q123" s="157">
        <f t="shared" si="4"/>
        <v>-7425058019</v>
      </c>
    </row>
    <row r="124" spans="1:17">
      <c r="A124" s="254" t="s">
        <v>420</v>
      </c>
      <c r="C124" s="157">
        <v>32431822</v>
      </c>
      <c r="D124" s="157"/>
      <c r="E124" s="157">
        <v>51582164258</v>
      </c>
      <c r="F124" s="157"/>
      <c r="G124" s="157">
        <v>-59512723015</v>
      </c>
      <c r="H124" s="157"/>
      <c r="I124" s="158">
        <f t="shared" si="5"/>
        <v>-7930558757</v>
      </c>
      <c r="J124" s="158"/>
      <c r="K124" s="157">
        <v>32431822</v>
      </c>
      <c r="L124" s="157"/>
      <c r="M124" s="157">
        <v>51582164258</v>
      </c>
      <c r="N124" s="157"/>
      <c r="O124" s="157">
        <v>-59229138060</v>
      </c>
      <c r="P124" s="157"/>
      <c r="Q124" s="157">
        <f t="shared" si="4"/>
        <v>-7646973802</v>
      </c>
    </row>
    <row r="125" spans="1:17">
      <c r="A125" s="254" t="s">
        <v>253</v>
      </c>
      <c r="C125" s="157">
        <v>11299219</v>
      </c>
      <c r="D125" s="157"/>
      <c r="E125" s="157">
        <v>41749301805</v>
      </c>
      <c r="F125" s="157"/>
      <c r="G125" s="157">
        <v>-44760956054</v>
      </c>
      <c r="H125" s="157"/>
      <c r="I125" s="158">
        <f t="shared" si="5"/>
        <v>-3011654249</v>
      </c>
      <c r="J125" s="158"/>
      <c r="K125" s="157">
        <v>11299219</v>
      </c>
      <c r="L125" s="157"/>
      <c r="M125" s="157">
        <v>41749301805</v>
      </c>
      <c r="N125" s="157"/>
      <c r="O125" s="157">
        <v>-38280190091</v>
      </c>
      <c r="P125" s="157"/>
      <c r="Q125" s="157">
        <f t="shared" si="4"/>
        <v>3469111714</v>
      </c>
    </row>
    <row r="126" spans="1:17">
      <c r="A126" s="254" t="s">
        <v>280</v>
      </c>
      <c r="C126" s="157">
        <v>8573936</v>
      </c>
      <c r="D126" s="157"/>
      <c r="E126" s="157">
        <v>48410191743</v>
      </c>
      <c r="F126" s="157"/>
      <c r="G126" s="157">
        <v>-57960162697</v>
      </c>
      <c r="H126" s="157"/>
      <c r="I126" s="158">
        <f t="shared" si="5"/>
        <v>-9549970954</v>
      </c>
      <c r="J126" s="158"/>
      <c r="K126" s="157">
        <v>8573936</v>
      </c>
      <c r="L126" s="157"/>
      <c r="M126" s="157">
        <v>48410191743</v>
      </c>
      <c r="N126" s="157"/>
      <c r="O126" s="157">
        <v>-54622664331</v>
      </c>
      <c r="P126" s="157"/>
      <c r="Q126" s="157">
        <f t="shared" si="4"/>
        <v>-6212472588</v>
      </c>
    </row>
    <row r="127" spans="1:17">
      <c r="A127" s="254" t="s">
        <v>149</v>
      </c>
      <c r="C127" s="157">
        <v>23497520</v>
      </c>
      <c r="D127" s="157"/>
      <c r="E127" s="157">
        <v>26697862257</v>
      </c>
      <c r="F127" s="157"/>
      <c r="G127" s="157">
        <v>-28562342148</v>
      </c>
      <c r="H127" s="157"/>
      <c r="I127" s="158">
        <f t="shared" si="5"/>
        <v>-1864479891</v>
      </c>
      <c r="J127" s="158"/>
      <c r="K127" s="157">
        <v>23497520</v>
      </c>
      <c r="L127" s="157"/>
      <c r="M127" s="157">
        <v>26697862257</v>
      </c>
      <c r="N127" s="157"/>
      <c r="O127" s="157">
        <v>-23433522460</v>
      </c>
      <c r="P127" s="157"/>
      <c r="Q127" s="157">
        <f t="shared" si="4"/>
        <v>3264339797</v>
      </c>
    </row>
    <row r="128" spans="1:17">
      <c r="A128" s="254" t="s">
        <v>367</v>
      </c>
      <c r="C128" s="157">
        <v>12674267</v>
      </c>
      <c r="D128" s="157"/>
      <c r="E128" s="157">
        <v>32416854206</v>
      </c>
      <c r="F128" s="157"/>
      <c r="G128" s="157">
        <v>-43570475383</v>
      </c>
      <c r="H128" s="157"/>
      <c r="I128" s="158">
        <f t="shared" si="5"/>
        <v>-11153621177</v>
      </c>
      <c r="J128" s="158"/>
      <c r="K128" s="157">
        <v>12674267</v>
      </c>
      <c r="L128" s="157"/>
      <c r="M128" s="157">
        <v>32416854206</v>
      </c>
      <c r="N128" s="157"/>
      <c r="O128" s="157">
        <v>-36802852251</v>
      </c>
      <c r="P128" s="157"/>
      <c r="Q128" s="157">
        <f t="shared" si="4"/>
        <v>-4385998045</v>
      </c>
    </row>
    <row r="129" spans="1:17">
      <c r="A129" s="254" t="s">
        <v>478</v>
      </c>
      <c r="C129" s="157">
        <v>2765108</v>
      </c>
      <c r="D129" s="157"/>
      <c r="E129" s="157">
        <v>133309796961</v>
      </c>
      <c r="F129" s="157"/>
      <c r="G129" s="157">
        <v>-121414865313</v>
      </c>
      <c r="H129" s="157"/>
      <c r="I129" s="158">
        <f t="shared" si="5"/>
        <v>11894931648</v>
      </c>
      <c r="J129" s="158"/>
      <c r="K129" s="157">
        <v>2765108</v>
      </c>
      <c r="L129" s="157"/>
      <c r="M129" s="157">
        <v>133309796961</v>
      </c>
      <c r="N129" s="157"/>
      <c r="O129" s="157">
        <v>-107944209641</v>
      </c>
      <c r="P129" s="157"/>
      <c r="Q129" s="157">
        <f t="shared" si="4"/>
        <v>25365587320</v>
      </c>
    </row>
    <row r="130" spans="1:17">
      <c r="A130" s="254" t="s">
        <v>282</v>
      </c>
      <c r="C130" s="157">
        <v>5062318</v>
      </c>
      <c r="D130" s="157"/>
      <c r="E130" s="157">
        <v>43528505851</v>
      </c>
      <c r="F130" s="157"/>
      <c r="G130" s="157">
        <v>-51011410315</v>
      </c>
      <c r="H130" s="157"/>
      <c r="I130" s="158">
        <f t="shared" si="5"/>
        <v>-7482904464</v>
      </c>
      <c r="J130" s="158"/>
      <c r="K130" s="157">
        <v>5062318</v>
      </c>
      <c r="L130" s="157"/>
      <c r="M130" s="157">
        <v>43528505851</v>
      </c>
      <c r="N130" s="157"/>
      <c r="O130" s="157">
        <v>-46485469621</v>
      </c>
      <c r="P130" s="157"/>
      <c r="Q130" s="157">
        <f t="shared" si="4"/>
        <v>-2956963770</v>
      </c>
    </row>
    <row r="131" spans="1:17">
      <c r="A131" s="254" t="s">
        <v>317</v>
      </c>
      <c r="C131" s="157">
        <v>28887958</v>
      </c>
      <c r="D131" s="157"/>
      <c r="E131" s="157">
        <v>43648433472</v>
      </c>
      <c r="F131" s="157"/>
      <c r="G131" s="157">
        <v>-52152723717</v>
      </c>
      <c r="H131" s="157"/>
      <c r="I131" s="158">
        <f t="shared" si="5"/>
        <v>-8504290245</v>
      </c>
      <c r="J131" s="158"/>
      <c r="K131" s="157">
        <v>28887958</v>
      </c>
      <c r="L131" s="157"/>
      <c r="M131" s="157">
        <v>43648433472</v>
      </c>
      <c r="N131" s="157"/>
      <c r="O131" s="157">
        <v>-50287752940</v>
      </c>
      <c r="P131" s="157"/>
      <c r="Q131" s="157">
        <f t="shared" si="4"/>
        <v>-6639319468</v>
      </c>
    </row>
    <row r="132" spans="1:17">
      <c r="A132" s="254" t="s">
        <v>447</v>
      </c>
      <c r="C132" s="157">
        <v>9199528</v>
      </c>
      <c r="D132" s="157"/>
      <c r="E132" s="157">
        <v>42962227222</v>
      </c>
      <c r="F132" s="157"/>
      <c r="G132" s="157">
        <v>-50208150912</v>
      </c>
      <c r="H132" s="157"/>
      <c r="I132" s="158">
        <f t="shared" si="5"/>
        <v>-7245923690</v>
      </c>
      <c r="J132" s="158"/>
      <c r="K132" s="157">
        <v>9199528</v>
      </c>
      <c r="L132" s="157"/>
      <c r="M132" s="157">
        <v>42962227222</v>
      </c>
      <c r="N132" s="157"/>
      <c r="O132" s="157">
        <v>-53726043141</v>
      </c>
      <c r="P132" s="157"/>
      <c r="Q132" s="157">
        <f t="shared" si="4"/>
        <v>-10763815919</v>
      </c>
    </row>
    <row r="133" spans="1:17">
      <c r="A133" s="254" t="s">
        <v>205</v>
      </c>
      <c r="C133" s="157">
        <v>11634276</v>
      </c>
      <c r="D133" s="157"/>
      <c r="E133" s="157">
        <v>68233807145</v>
      </c>
      <c r="F133" s="157"/>
      <c r="G133" s="157">
        <v>-77910091257</v>
      </c>
      <c r="H133" s="157"/>
      <c r="I133" s="158">
        <f t="shared" si="5"/>
        <v>-9676284112</v>
      </c>
      <c r="J133" s="158"/>
      <c r="K133" s="157">
        <v>11634276</v>
      </c>
      <c r="L133" s="157"/>
      <c r="M133" s="157">
        <v>68233807145</v>
      </c>
      <c r="N133" s="157"/>
      <c r="O133" s="157">
        <v>-47281660846</v>
      </c>
      <c r="P133" s="157"/>
      <c r="Q133" s="157">
        <f t="shared" si="4"/>
        <v>20952146299</v>
      </c>
    </row>
    <row r="134" spans="1:17">
      <c r="A134" s="254" t="s">
        <v>459</v>
      </c>
      <c r="C134" s="157">
        <v>5820509</v>
      </c>
      <c r="D134" s="157"/>
      <c r="E134" s="157">
        <v>48312072714</v>
      </c>
      <c r="F134" s="157"/>
      <c r="G134" s="157">
        <v>-49213418808</v>
      </c>
      <c r="H134" s="157"/>
      <c r="I134" s="158">
        <f t="shared" si="5"/>
        <v>-901346094</v>
      </c>
      <c r="J134" s="158"/>
      <c r="K134" s="157">
        <v>5820509</v>
      </c>
      <c r="L134" s="157"/>
      <c r="M134" s="157">
        <v>48312072714</v>
      </c>
      <c r="N134" s="157"/>
      <c r="O134" s="157">
        <v>-38273533995</v>
      </c>
      <c r="P134" s="157"/>
      <c r="Q134" s="157">
        <f t="shared" si="4"/>
        <v>10038538719</v>
      </c>
    </row>
    <row r="135" spans="1:17">
      <c r="A135" s="254" t="s">
        <v>195</v>
      </c>
      <c r="C135" s="157">
        <v>531565</v>
      </c>
      <c r="D135" s="157"/>
      <c r="E135" s="157">
        <v>7878476630</v>
      </c>
      <c r="F135" s="157"/>
      <c r="G135" s="157">
        <v>-8686353079</v>
      </c>
      <c r="H135" s="157"/>
      <c r="I135" s="158">
        <f t="shared" si="5"/>
        <v>-807876449</v>
      </c>
      <c r="J135" s="158"/>
      <c r="K135" s="157">
        <v>531565</v>
      </c>
      <c r="L135" s="157"/>
      <c r="M135" s="157">
        <v>7878476630</v>
      </c>
      <c r="N135" s="157"/>
      <c r="O135" s="157">
        <v>-4548141307</v>
      </c>
      <c r="P135" s="157"/>
      <c r="Q135" s="157">
        <f t="shared" si="4"/>
        <v>3330335323</v>
      </c>
    </row>
    <row r="136" spans="1:17">
      <c r="A136" s="254" t="s">
        <v>236</v>
      </c>
      <c r="C136" s="157">
        <v>10958069</v>
      </c>
      <c r="D136" s="157"/>
      <c r="E136" s="157">
        <v>54137556395</v>
      </c>
      <c r="F136" s="157"/>
      <c r="G136" s="157">
        <v>-54149824747</v>
      </c>
      <c r="H136" s="157"/>
      <c r="I136" s="158">
        <f t="shared" si="5"/>
        <v>-12268352</v>
      </c>
      <c r="J136" s="158"/>
      <c r="K136" s="157">
        <v>10958069</v>
      </c>
      <c r="L136" s="157"/>
      <c r="M136" s="157">
        <v>54137556395</v>
      </c>
      <c r="N136" s="157"/>
      <c r="O136" s="157">
        <v>-48192717069</v>
      </c>
      <c r="P136" s="157"/>
      <c r="Q136" s="157">
        <f t="shared" si="4"/>
        <v>5944839326</v>
      </c>
    </row>
    <row r="137" spans="1:17">
      <c r="A137" s="254" t="s">
        <v>148</v>
      </c>
      <c r="C137" s="157">
        <v>1192161</v>
      </c>
      <c r="D137" s="157"/>
      <c r="E137" s="157">
        <v>4427412714</v>
      </c>
      <c r="F137" s="157"/>
      <c r="G137" s="157">
        <v>-4779532371</v>
      </c>
      <c r="H137" s="157"/>
      <c r="I137" s="158">
        <f t="shared" si="5"/>
        <v>-352119657</v>
      </c>
      <c r="J137" s="158"/>
      <c r="K137" s="157">
        <v>1192161</v>
      </c>
      <c r="L137" s="157"/>
      <c r="M137" s="157">
        <v>4427412714</v>
      </c>
      <c r="N137" s="157"/>
      <c r="O137" s="157">
        <v>-4472943381</v>
      </c>
      <c r="P137" s="157"/>
      <c r="Q137" s="157">
        <f t="shared" ref="Q137:Q200" si="6">M137+O137</f>
        <v>-45530667</v>
      </c>
    </row>
    <row r="138" spans="1:17">
      <c r="A138" s="254" t="s">
        <v>140</v>
      </c>
      <c r="C138" s="157">
        <v>38883237</v>
      </c>
      <c r="D138" s="157"/>
      <c r="E138" s="157">
        <v>42439766155</v>
      </c>
      <c r="F138" s="157"/>
      <c r="G138" s="157">
        <v>-49001590515</v>
      </c>
      <c r="H138" s="157"/>
      <c r="I138" s="158">
        <f t="shared" si="5"/>
        <v>-6561824360</v>
      </c>
      <c r="J138" s="158"/>
      <c r="K138" s="157">
        <v>38883237</v>
      </c>
      <c r="L138" s="157"/>
      <c r="M138" s="157">
        <v>42439766155</v>
      </c>
      <c r="N138" s="157"/>
      <c r="O138" s="157">
        <v>-47234067810</v>
      </c>
      <c r="P138" s="157"/>
      <c r="Q138" s="157">
        <f t="shared" si="6"/>
        <v>-4794301655</v>
      </c>
    </row>
    <row r="139" spans="1:17">
      <c r="A139" s="254" t="s">
        <v>248</v>
      </c>
      <c r="C139" s="157">
        <v>19274933</v>
      </c>
      <c r="D139" s="157"/>
      <c r="E139" s="157">
        <v>28682889985</v>
      </c>
      <c r="F139" s="157"/>
      <c r="G139" s="157">
        <v>-34242838176</v>
      </c>
      <c r="H139" s="157"/>
      <c r="I139" s="158">
        <f t="shared" si="5"/>
        <v>-5559948191</v>
      </c>
      <c r="J139" s="158"/>
      <c r="K139" s="157">
        <v>19274933</v>
      </c>
      <c r="L139" s="157"/>
      <c r="M139" s="157">
        <v>28682889985</v>
      </c>
      <c r="N139" s="157"/>
      <c r="O139" s="157">
        <v>-37491933612</v>
      </c>
      <c r="P139" s="157"/>
      <c r="Q139" s="157">
        <f t="shared" si="6"/>
        <v>-8809043627</v>
      </c>
    </row>
    <row r="140" spans="1:17">
      <c r="A140" s="254" t="s">
        <v>327</v>
      </c>
      <c r="C140" s="157">
        <v>1293982</v>
      </c>
      <c r="D140" s="157"/>
      <c r="E140" s="157">
        <v>16724077557</v>
      </c>
      <c r="F140" s="157"/>
      <c r="G140" s="157">
        <v>-16724077557</v>
      </c>
      <c r="H140" s="157"/>
      <c r="I140" s="158">
        <f t="shared" si="5"/>
        <v>0</v>
      </c>
      <c r="J140" s="158"/>
      <c r="K140" s="157">
        <v>1293982</v>
      </c>
      <c r="L140" s="157"/>
      <c r="M140" s="157">
        <v>16724077557</v>
      </c>
      <c r="N140" s="157"/>
      <c r="O140" s="157">
        <v>-15144366946</v>
      </c>
      <c r="P140" s="157"/>
      <c r="Q140" s="157">
        <f t="shared" si="6"/>
        <v>1579710611</v>
      </c>
    </row>
    <row r="141" spans="1:17">
      <c r="A141" s="254" t="s">
        <v>472</v>
      </c>
      <c r="C141" s="157">
        <v>7219613</v>
      </c>
      <c r="D141" s="157"/>
      <c r="E141" s="157">
        <v>40619874676</v>
      </c>
      <c r="F141" s="157"/>
      <c r="G141" s="157">
        <v>-51763989866</v>
      </c>
      <c r="H141" s="157"/>
      <c r="I141" s="158">
        <f t="shared" si="5"/>
        <v>-11144115190</v>
      </c>
      <c r="J141" s="158"/>
      <c r="K141" s="157">
        <v>7219613</v>
      </c>
      <c r="L141" s="157"/>
      <c r="M141" s="157">
        <v>40619874676</v>
      </c>
      <c r="N141" s="157"/>
      <c r="O141" s="157">
        <v>-50550441308</v>
      </c>
      <c r="P141" s="157"/>
      <c r="Q141" s="157">
        <f t="shared" si="6"/>
        <v>-9930566632</v>
      </c>
    </row>
    <row r="142" spans="1:17">
      <c r="A142" s="254" t="s">
        <v>110</v>
      </c>
      <c r="C142" s="157">
        <v>32405359</v>
      </c>
      <c r="D142" s="157"/>
      <c r="E142" s="157">
        <v>45838454548</v>
      </c>
      <c r="F142" s="157"/>
      <c r="G142" s="157">
        <v>-56816343049</v>
      </c>
      <c r="H142" s="157"/>
      <c r="I142" s="158">
        <f t="shared" si="5"/>
        <v>-10977888501</v>
      </c>
      <c r="J142" s="158"/>
      <c r="K142" s="157">
        <v>32405359</v>
      </c>
      <c r="L142" s="157"/>
      <c r="M142" s="157">
        <v>45838454548</v>
      </c>
      <c r="N142" s="157"/>
      <c r="O142" s="157">
        <v>-49254263088</v>
      </c>
      <c r="P142" s="157"/>
      <c r="Q142" s="157">
        <f t="shared" si="6"/>
        <v>-3415808540</v>
      </c>
    </row>
    <row r="143" spans="1:17">
      <c r="A143" s="254" t="s">
        <v>191</v>
      </c>
      <c r="C143" s="157">
        <v>2156628</v>
      </c>
      <c r="D143" s="157"/>
      <c r="E143" s="157">
        <v>21588026362</v>
      </c>
      <c r="F143" s="157"/>
      <c r="G143" s="157">
        <v>-25866825535</v>
      </c>
      <c r="H143" s="157"/>
      <c r="I143" s="158">
        <f t="shared" si="5"/>
        <v>-4278799173</v>
      </c>
      <c r="J143" s="158"/>
      <c r="K143" s="157">
        <v>2156628</v>
      </c>
      <c r="L143" s="157"/>
      <c r="M143" s="157">
        <v>21588026362</v>
      </c>
      <c r="N143" s="157"/>
      <c r="O143" s="157">
        <v>-18237879934</v>
      </c>
      <c r="P143" s="157"/>
      <c r="Q143" s="157">
        <f t="shared" si="6"/>
        <v>3350146428</v>
      </c>
    </row>
    <row r="144" spans="1:17">
      <c r="A144" s="254" t="s">
        <v>190</v>
      </c>
      <c r="C144" s="157">
        <v>18901831</v>
      </c>
      <c r="D144" s="157"/>
      <c r="E144" s="157">
        <v>69952806290</v>
      </c>
      <c r="F144" s="157"/>
      <c r="G144" s="157">
        <v>-75989367087</v>
      </c>
      <c r="H144" s="157"/>
      <c r="I144" s="158">
        <f t="shared" si="5"/>
        <v>-6036560797</v>
      </c>
      <c r="J144" s="158"/>
      <c r="K144" s="157">
        <v>18901831</v>
      </c>
      <c r="L144" s="157"/>
      <c r="M144" s="157">
        <v>69952806290</v>
      </c>
      <c r="N144" s="157"/>
      <c r="O144" s="157">
        <v>-71951471643</v>
      </c>
      <c r="P144" s="157"/>
      <c r="Q144" s="157">
        <f t="shared" si="6"/>
        <v>-1998665353</v>
      </c>
    </row>
    <row r="145" spans="1:17">
      <c r="A145" s="254" t="s">
        <v>168</v>
      </c>
      <c r="C145" s="157">
        <v>6262965</v>
      </c>
      <c r="D145" s="157"/>
      <c r="E145" s="157">
        <v>33618781937</v>
      </c>
      <c r="F145" s="157"/>
      <c r="G145" s="157">
        <v>-41269504063</v>
      </c>
      <c r="H145" s="157"/>
      <c r="I145" s="158">
        <f t="shared" si="5"/>
        <v>-7650722126</v>
      </c>
      <c r="J145" s="158"/>
      <c r="K145" s="157">
        <v>6262965</v>
      </c>
      <c r="L145" s="157"/>
      <c r="M145" s="157">
        <v>33618781937</v>
      </c>
      <c r="N145" s="157"/>
      <c r="O145" s="157">
        <v>-26649034565</v>
      </c>
      <c r="P145" s="157"/>
      <c r="Q145" s="157">
        <f t="shared" si="6"/>
        <v>6969747372</v>
      </c>
    </row>
    <row r="146" spans="1:17">
      <c r="A146" s="254" t="s">
        <v>104</v>
      </c>
      <c r="C146" s="157">
        <v>4036887</v>
      </c>
      <c r="D146" s="157"/>
      <c r="E146" s="157">
        <v>39245844372</v>
      </c>
      <c r="F146" s="157"/>
      <c r="G146" s="157">
        <v>-50044233807</v>
      </c>
      <c r="H146" s="157"/>
      <c r="I146" s="158">
        <f t="shared" si="5"/>
        <v>-10798389435</v>
      </c>
      <c r="J146" s="158"/>
      <c r="K146" s="157">
        <v>4036887</v>
      </c>
      <c r="L146" s="157"/>
      <c r="M146" s="157">
        <v>39245844372</v>
      </c>
      <c r="N146" s="157"/>
      <c r="O146" s="157">
        <v>-45511979665</v>
      </c>
      <c r="P146" s="157"/>
      <c r="Q146" s="157">
        <f t="shared" si="6"/>
        <v>-6266135293</v>
      </c>
    </row>
    <row r="147" spans="1:17">
      <c r="A147" s="254" t="s">
        <v>498</v>
      </c>
      <c r="C147" s="157">
        <v>875262</v>
      </c>
      <c r="D147" s="157"/>
      <c r="E147" s="157">
        <v>35237194742</v>
      </c>
      <c r="F147" s="157"/>
      <c r="G147" s="157">
        <v>-32213002027</v>
      </c>
      <c r="H147" s="157"/>
      <c r="I147" s="158">
        <f t="shared" si="5"/>
        <v>3024192715</v>
      </c>
      <c r="J147" s="158"/>
      <c r="K147" s="157">
        <v>875262</v>
      </c>
      <c r="L147" s="157"/>
      <c r="M147" s="157">
        <v>35237194742</v>
      </c>
      <c r="N147" s="157"/>
      <c r="O147" s="157">
        <v>-26770581635</v>
      </c>
      <c r="P147" s="157"/>
      <c r="Q147" s="157">
        <f t="shared" si="6"/>
        <v>8466613107</v>
      </c>
    </row>
    <row r="148" spans="1:17">
      <c r="A148" s="254" t="s">
        <v>105</v>
      </c>
      <c r="C148" s="157">
        <v>672224</v>
      </c>
      <c r="D148" s="157"/>
      <c r="E148" s="157">
        <v>18088830916</v>
      </c>
      <c r="F148" s="157"/>
      <c r="G148" s="157">
        <v>-20967903530</v>
      </c>
      <c r="H148" s="157"/>
      <c r="I148" s="158">
        <f t="shared" si="5"/>
        <v>-2879072614</v>
      </c>
      <c r="J148" s="158"/>
      <c r="K148" s="157">
        <v>672224</v>
      </c>
      <c r="L148" s="157"/>
      <c r="M148" s="157">
        <v>18088830916</v>
      </c>
      <c r="N148" s="157"/>
      <c r="O148" s="157">
        <v>-14482529166</v>
      </c>
      <c r="P148" s="157"/>
      <c r="Q148" s="157">
        <f t="shared" si="6"/>
        <v>3606301750</v>
      </c>
    </row>
    <row r="149" spans="1:17">
      <c r="A149" s="254" t="s">
        <v>152</v>
      </c>
      <c r="C149" s="157">
        <v>3576003</v>
      </c>
      <c r="D149" s="157"/>
      <c r="E149" s="157">
        <v>144606244820</v>
      </c>
      <c r="F149" s="157"/>
      <c r="G149" s="157">
        <v>-156043499096</v>
      </c>
      <c r="H149" s="157"/>
      <c r="I149" s="158">
        <f t="shared" si="5"/>
        <v>-11437254276</v>
      </c>
      <c r="J149" s="158"/>
      <c r="K149" s="157">
        <v>3576003</v>
      </c>
      <c r="L149" s="157"/>
      <c r="M149" s="157">
        <v>144606244820</v>
      </c>
      <c r="N149" s="157"/>
      <c r="O149" s="157">
        <v>-87291417286</v>
      </c>
      <c r="P149" s="157"/>
      <c r="Q149" s="157">
        <f t="shared" si="6"/>
        <v>57314827534</v>
      </c>
    </row>
    <row r="150" spans="1:17">
      <c r="A150" s="254" t="s">
        <v>366</v>
      </c>
      <c r="C150" s="157">
        <v>2229626</v>
      </c>
      <c r="D150" s="157"/>
      <c r="E150" s="157">
        <v>29189457584</v>
      </c>
      <c r="F150" s="157"/>
      <c r="G150" s="157">
        <v>-32091925835</v>
      </c>
      <c r="H150" s="157"/>
      <c r="I150" s="158">
        <f t="shared" si="5"/>
        <v>-2902468251</v>
      </c>
      <c r="J150" s="158"/>
      <c r="K150" s="157">
        <v>2229626</v>
      </c>
      <c r="L150" s="157"/>
      <c r="M150" s="157">
        <v>29189457584</v>
      </c>
      <c r="N150" s="157"/>
      <c r="O150" s="157">
        <v>-29632305557</v>
      </c>
      <c r="P150" s="157"/>
      <c r="Q150" s="157">
        <f t="shared" si="6"/>
        <v>-442847973</v>
      </c>
    </row>
    <row r="151" spans="1:17">
      <c r="A151" s="254" t="s">
        <v>330</v>
      </c>
      <c r="C151" s="157">
        <v>9770430</v>
      </c>
      <c r="D151" s="157"/>
      <c r="E151" s="157">
        <v>20764888726</v>
      </c>
      <c r="F151" s="157"/>
      <c r="G151" s="157">
        <v>-22086165431</v>
      </c>
      <c r="H151" s="157"/>
      <c r="I151" s="158">
        <f t="shared" si="5"/>
        <v>-1321276705</v>
      </c>
      <c r="J151" s="158"/>
      <c r="K151" s="157">
        <v>9770430</v>
      </c>
      <c r="L151" s="157"/>
      <c r="M151" s="157">
        <v>20764888726</v>
      </c>
      <c r="N151" s="157"/>
      <c r="O151" s="157">
        <v>-21910289096</v>
      </c>
      <c r="P151" s="157"/>
      <c r="Q151" s="157">
        <f t="shared" si="6"/>
        <v>-1145400370</v>
      </c>
    </row>
    <row r="152" spans="1:17">
      <c r="A152" s="254" t="s">
        <v>267</v>
      </c>
      <c r="C152" s="157">
        <v>4102485</v>
      </c>
      <c r="D152" s="157"/>
      <c r="E152" s="157">
        <v>37232826709</v>
      </c>
      <c r="F152" s="157"/>
      <c r="G152" s="157">
        <v>-52671330789</v>
      </c>
      <c r="H152" s="157"/>
      <c r="I152" s="158">
        <f t="shared" si="5"/>
        <v>-15438504080</v>
      </c>
      <c r="J152" s="158"/>
      <c r="K152" s="157">
        <v>4102485</v>
      </c>
      <c r="L152" s="157"/>
      <c r="M152" s="157">
        <v>37232826709</v>
      </c>
      <c r="N152" s="157"/>
      <c r="O152" s="157">
        <v>-45907878966</v>
      </c>
      <c r="P152" s="157"/>
      <c r="Q152" s="157">
        <f t="shared" si="6"/>
        <v>-8675052257</v>
      </c>
    </row>
    <row r="153" spans="1:17">
      <c r="A153" s="254" t="s">
        <v>495</v>
      </c>
      <c r="C153" s="157">
        <v>5492997</v>
      </c>
      <c r="D153" s="157"/>
      <c r="E153" s="157">
        <v>42590446611</v>
      </c>
      <c r="F153" s="157"/>
      <c r="G153" s="157">
        <v>-48873149277</v>
      </c>
      <c r="H153" s="157"/>
      <c r="I153" s="158">
        <f t="shared" si="5"/>
        <v>-6282702666</v>
      </c>
      <c r="J153" s="158"/>
      <c r="K153" s="157">
        <v>5492997</v>
      </c>
      <c r="L153" s="157"/>
      <c r="M153" s="157">
        <v>42590446611</v>
      </c>
      <c r="N153" s="157"/>
      <c r="O153" s="157">
        <v>-52533728446</v>
      </c>
      <c r="P153" s="157"/>
      <c r="Q153" s="157">
        <f t="shared" si="6"/>
        <v>-9943281835</v>
      </c>
    </row>
    <row r="154" spans="1:17">
      <c r="A154" s="254" t="s">
        <v>88</v>
      </c>
      <c r="C154" s="157">
        <v>15719085</v>
      </c>
      <c r="D154" s="157"/>
      <c r="E154" s="157">
        <v>71799431866</v>
      </c>
      <c r="F154" s="157"/>
      <c r="G154" s="157">
        <v>-83772886495</v>
      </c>
      <c r="H154" s="157"/>
      <c r="I154" s="158">
        <f t="shared" si="5"/>
        <v>-11973454629</v>
      </c>
      <c r="J154" s="158"/>
      <c r="K154" s="157">
        <v>15719085</v>
      </c>
      <c r="L154" s="157"/>
      <c r="M154" s="157">
        <v>71799431866</v>
      </c>
      <c r="N154" s="157"/>
      <c r="O154" s="157">
        <v>-79270923447</v>
      </c>
      <c r="P154" s="157"/>
      <c r="Q154" s="157">
        <f t="shared" si="6"/>
        <v>-7471491581</v>
      </c>
    </row>
    <row r="155" spans="1:17">
      <c r="A155" s="254" t="s">
        <v>427</v>
      </c>
      <c r="C155" s="157">
        <v>12847731</v>
      </c>
      <c r="D155" s="157"/>
      <c r="E155" s="157">
        <v>39948585741</v>
      </c>
      <c r="F155" s="157"/>
      <c r="G155" s="157">
        <v>-44789879509</v>
      </c>
      <c r="H155" s="157"/>
      <c r="I155" s="158">
        <f t="shared" si="5"/>
        <v>-4841293768</v>
      </c>
      <c r="J155" s="158"/>
      <c r="K155" s="157">
        <v>12847731</v>
      </c>
      <c r="L155" s="157"/>
      <c r="M155" s="157">
        <v>39948585741</v>
      </c>
      <c r="N155" s="157"/>
      <c r="O155" s="157">
        <v>-44887608225</v>
      </c>
      <c r="P155" s="157"/>
      <c r="Q155" s="157">
        <f t="shared" si="6"/>
        <v>-4939022484</v>
      </c>
    </row>
    <row r="156" spans="1:17">
      <c r="A156" s="254" t="s">
        <v>320</v>
      </c>
      <c r="C156" s="157">
        <v>1035501</v>
      </c>
      <c r="D156" s="157"/>
      <c r="E156" s="157">
        <v>34534349256</v>
      </c>
      <c r="F156" s="157"/>
      <c r="G156" s="157">
        <v>-35400697493</v>
      </c>
      <c r="H156" s="157"/>
      <c r="I156" s="158">
        <f t="shared" si="5"/>
        <v>-866348237</v>
      </c>
      <c r="J156" s="158"/>
      <c r="K156" s="157">
        <v>1035501</v>
      </c>
      <c r="L156" s="157"/>
      <c r="M156" s="157">
        <v>34534349256</v>
      </c>
      <c r="N156" s="157"/>
      <c r="O156" s="157">
        <v>-23665813512</v>
      </c>
      <c r="P156" s="157"/>
      <c r="Q156" s="157">
        <f t="shared" si="6"/>
        <v>10868535744</v>
      </c>
    </row>
    <row r="157" spans="1:17">
      <c r="A157" s="254" t="s">
        <v>440</v>
      </c>
      <c r="C157" s="157">
        <v>8819848</v>
      </c>
      <c r="D157" s="157"/>
      <c r="E157" s="157">
        <v>49009597769</v>
      </c>
      <c r="F157" s="157"/>
      <c r="G157" s="157">
        <v>-52976044361</v>
      </c>
      <c r="H157" s="157"/>
      <c r="I157" s="158">
        <f t="shared" si="5"/>
        <v>-3966446592</v>
      </c>
      <c r="J157" s="158"/>
      <c r="K157" s="157">
        <v>8819848</v>
      </c>
      <c r="L157" s="157"/>
      <c r="M157" s="157">
        <v>49009597769</v>
      </c>
      <c r="N157" s="157"/>
      <c r="O157" s="157">
        <v>-35660304045</v>
      </c>
      <c r="P157" s="157"/>
      <c r="Q157" s="157">
        <f t="shared" si="6"/>
        <v>13349293724</v>
      </c>
    </row>
    <row r="158" spans="1:17">
      <c r="A158" s="254" t="s">
        <v>328</v>
      </c>
      <c r="C158" s="157">
        <v>6395746</v>
      </c>
      <c r="D158" s="157"/>
      <c r="E158" s="157">
        <v>47682684838</v>
      </c>
      <c r="F158" s="157"/>
      <c r="G158" s="157">
        <v>-56581948521</v>
      </c>
      <c r="H158" s="157"/>
      <c r="I158" s="158">
        <f t="shared" si="5"/>
        <v>-8899263683</v>
      </c>
      <c r="J158" s="158"/>
      <c r="K158" s="157">
        <v>6395746</v>
      </c>
      <c r="L158" s="157"/>
      <c r="M158" s="157">
        <v>47682684838</v>
      </c>
      <c r="N158" s="157"/>
      <c r="O158" s="157">
        <v>-55101673476</v>
      </c>
      <c r="P158" s="157"/>
      <c r="Q158" s="157">
        <f t="shared" si="6"/>
        <v>-7418988638</v>
      </c>
    </row>
    <row r="159" spans="1:17">
      <c r="A159" s="254" t="s">
        <v>237</v>
      </c>
      <c r="C159" s="157">
        <v>3544360</v>
      </c>
      <c r="D159" s="157"/>
      <c r="E159" s="157">
        <v>32026533922</v>
      </c>
      <c r="F159" s="157"/>
      <c r="G159" s="157">
        <v>-39435300725</v>
      </c>
      <c r="H159" s="157"/>
      <c r="I159" s="158">
        <f t="shared" si="5"/>
        <v>-7408766803</v>
      </c>
      <c r="J159" s="158"/>
      <c r="K159" s="157">
        <v>3544360</v>
      </c>
      <c r="L159" s="157"/>
      <c r="M159" s="157">
        <v>32026533922</v>
      </c>
      <c r="N159" s="157"/>
      <c r="O159" s="157">
        <v>-33917515432</v>
      </c>
      <c r="P159" s="157"/>
      <c r="Q159" s="157">
        <f t="shared" si="6"/>
        <v>-1890981510</v>
      </c>
    </row>
    <row r="160" spans="1:17">
      <c r="A160" s="254" t="s">
        <v>277</v>
      </c>
      <c r="C160" s="157">
        <v>4076372</v>
      </c>
      <c r="D160" s="157"/>
      <c r="E160" s="157">
        <v>42142022902</v>
      </c>
      <c r="F160" s="157"/>
      <c r="G160" s="157">
        <v>-46213530956</v>
      </c>
      <c r="H160" s="157"/>
      <c r="I160" s="158">
        <f t="shared" si="5"/>
        <v>-4071508054</v>
      </c>
      <c r="J160" s="158"/>
      <c r="K160" s="157">
        <v>4076372</v>
      </c>
      <c r="L160" s="157"/>
      <c r="M160" s="157">
        <v>42142022902</v>
      </c>
      <c r="N160" s="157"/>
      <c r="O160" s="157">
        <v>-30383977575</v>
      </c>
      <c r="P160" s="157"/>
      <c r="Q160" s="157">
        <f t="shared" si="6"/>
        <v>11758045327</v>
      </c>
    </row>
    <row r="161" spans="1:17">
      <c r="A161" s="254" t="s">
        <v>466</v>
      </c>
      <c r="C161" s="157">
        <v>6637699</v>
      </c>
      <c r="D161" s="157"/>
      <c r="E161" s="157">
        <v>56348668065</v>
      </c>
      <c r="F161" s="157"/>
      <c r="G161" s="157">
        <v>-59490456540</v>
      </c>
      <c r="H161" s="157"/>
      <c r="I161" s="158">
        <f t="shared" si="5"/>
        <v>-3141788475</v>
      </c>
      <c r="J161" s="158"/>
      <c r="K161" s="157">
        <v>6637699</v>
      </c>
      <c r="L161" s="157"/>
      <c r="M161" s="157">
        <v>56348668065</v>
      </c>
      <c r="N161" s="157"/>
      <c r="O161" s="157">
        <v>-55733374415</v>
      </c>
      <c r="P161" s="157"/>
      <c r="Q161" s="157">
        <f t="shared" si="6"/>
        <v>615293650</v>
      </c>
    </row>
    <row r="162" spans="1:17">
      <c r="A162" s="254" t="s">
        <v>185</v>
      </c>
      <c r="C162" s="157">
        <v>5818416</v>
      </c>
      <c r="D162" s="157"/>
      <c r="E162" s="157">
        <v>54888228073</v>
      </c>
      <c r="F162" s="157"/>
      <c r="G162" s="157">
        <v>-53621074716</v>
      </c>
      <c r="H162" s="157"/>
      <c r="I162" s="158">
        <f t="shared" si="5"/>
        <v>1267153357</v>
      </c>
      <c r="J162" s="158"/>
      <c r="K162" s="157">
        <v>5818416</v>
      </c>
      <c r="L162" s="157"/>
      <c r="M162" s="157">
        <v>54888228073</v>
      </c>
      <c r="N162" s="157"/>
      <c r="O162" s="157">
        <v>-43864327510</v>
      </c>
      <c r="P162" s="157"/>
      <c r="Q162" s="157">
        <f t="shared" si="6"/>
        <v>11023900563</v>
      </c>
    </row>
    <row r="163" spans="1:17">
      <c r="A163" s="254" t="s">
        <v>270</v>
      </c>
      <c r="C163" s="157">
        <v>31043510</v>
      </c>
      <c r="D163" s="157"/>
      <c r="E163" s="157">
        <v>179289634486</v>
      </c>
      <c r="F163" s="157"/>
      <c r="G163" s="157">
        <v>-192485144905</v>
      </c>
      <c r="H163" s="157"/>
      <c r="I163" s="158">
        <f t="shared" si="5"/>
        <v>-13195510419</v>
      </c>
      <c r="J163" s="158"/>
      <c r="K163" s="157">
        <v>31043510</v>
      </c>
      <c r="L163" s="157"/>
      <c r="M163" s="157">
        <v>179289634486</v>
      </c>
      <c r="N163" s="157"/>
      <c r="O163" s="157">
        <v>-136225697429</v>
      </c>
      <c r="P163" s="157"/>
      <c r="Q163" s="157">
        <f t="shared" si="6"/>
        <v>43063937057</v>
      </c>
    </row>
    <row r="164" spans="1:17">
      <c r="A164" s="254" t="s">
        <v>127</v>
      </c>
      <c r="C164" s="157">
        <v>52307344</v>
      </c>
      <c r="D164" s="157"/>
      <c r="E164" s="157">
        <v>212404131014</v>
      </c>
      <c r="F164" s="157"/>
      <c r="G164" s="157">
        <v>-230439917538</v>
      </c>
      <c r="H164" s="157"/>
      <c r="I164" s="158">
        <f t="shared" ref="I164:I227" si="7">E164+G164</f>
        <v>-18035786524</v>
      </c>
      <c r="J164" s="158"/>
      <c r="K164" s="157">
        <v>52307344</v>
      </c>
      <c r="L164" s="157"/>
      <c r="M164" s="157">
        <v>212404131014</v>
      </c>
      <c r="N164" s="157"/>
      <c r="O164" s="157">
        <v>-192967807813</v>
      </c>
      <c r="P164" s="157"/>
      <c r="Q164" s="157">
        <f t="shared" si="6"/>
        <v>19436323201</v>
      </c>
    </row>
    <row r="165" spans="1:17">
      <c r="A165" s="254" t="s">
        <v>111</v>
      </c>
      <c r="C165" s="157">
        <v>2055055</v>
      </c>
      <c r="D165" s="157"/>
      <c r="E165" s="157">
        <v>45963617014</v>
      </c>
      <c r="F165" s="157"/>
      <c r="G165" s="157">
        <v>-54774138111</v>
      </c>
      <c r="H165" s="157"/>
      <c r="I165" s="158">
        <f t="shared" si="7"/>
        <v>-8810521097</v>
      </c>
      <c r="J165" s="158"/>
      <c r="K165" s="157">
        <v>2055055</v>
      </c>
      <c r="L165" s="157"/>
      <c r="M165" s="157">
        <v>45963617014</v>
      </c>
      <c r="N165" s="157"/>
      <c r="O165" s="157">
        <v>-31649000462</v>
      </c>
      <c r="P165" s="157"/>
      <c r="Q165" s="157">
        <f t="shared" si="6"/>
        <v>14314616552</v>
      </c>
    </row>
    <row r="166" spans="1:17">
      <c r="A166" s="254" t="s">
        <v>274</v>
      </c>
      <c r="C166" s="157">
        <v>2486672</v>
      </c>
      <c r="D166" s="157"/>
      <c r="E166" s="157">
        <v>98924489593</v>
      </c>
      <c r="F166" s="157"/>
      <c r="G166" s="157">
        <v>-104498031641</v>
      </c>
      <c r="H166" s="157"/>
      <c r="I166" s="158">
        <f t="shared" si="7"/>
        <v>-5573542048</v>
      </c>
      <c r="J166" s="158"/>
      <c r="K166" s="157">
        <v>2486672</v>
      </c>
      <c r="L166" s="157"/>
      <c r="M166" s="157">
        <v>98924489593</v>
      </c>
      <c r="N166" s="157"/>
      <c r="O166" s="157">
        <v>-100583253503</v>
      </c>
      <c r="P166" s="157"/>
      <c r="Q166" s="157">
        <f t="shared" si="6"/>
        <v>-1658763910</v>
      </c>
    </row>
    <row r="167" spans="1:17">
      <c r="A167" s="254" t="s">
        <v>153</v>
      </c>
      <c r="C167" s="157">
        <v>0</v>
      </c>
      <c r="D167" s="157"/>
      <c r="E167" s="157">
        <v>0</v>
      </c>
      <c r="F167" s="157"/>
      <c r="G167" s="157">
        <v>-1027014171</v>
      </c>
      <c r="H167" s="157"/>
      <c r="I167" s="158">
        <f t="shared" si="7"/>
        <v>-1027014171</v>
      </c>
      <c r="J167" s="158"/>
      <c r="K167" s="157">
        <v>0</v>
      </c>
      <c r="L167" s="157"/>
      <c r="M167" s="157">
        <v>0</v>
      </c>
      <c r="N167" s="157"/>
      <c r="O167" s="157">
        <v>0</v>
      </c>
      <c r="P167" s="157"/>
      <c r="Q167" s="157">
        <f t="shared" si="6"/>
        <v>0</v>
      </c>
    </row>
    <row r="168" spans="1:17">
      <c r="A168" s="254" t="s">
        <v>417</v>
      </c>
      <c r="C168" s="157">
        <v>751187</v>
      </c>
      <c r="D168" s="157"/>
      <c r="E168" s="157">
        <v>20542196706</v>
      </c>
      <c r="F168" s="157"/>
      <c r="G168" s="157">
        <v>-25471689850</v>
      </c>
      <c r="H168" s="157"/>
      <c r="I168" s="158">
        <f t="shared" si="7"/>
        <v>-4929493144</v>
      </c>
      <c r="J168" s="158"/>
      <c r="K168" s="157">
        <v>751187</v>
      </c>
      <c r="L168" s="157"/>
      <c r="M168" s="157">
        <v>20542196706</v>
      </c>
      <c r="N168" s="157"/>
      <c r="O168" s="157">
        <v>-17202384024</v>
      </c>
      <c r="P168" s="157"/>
      <c r="Q168" s="157">
        <f t="shared" si="6"/>
        <v>3339812682</v>
      </c>
    </row>
    <row r="169" spans="1:17">
      <c r="A169" s="254" t="s">
        <v>171</v>
      </c>
      <c r="C169" s="157">
        <v>15499326</v>
      </c>
      <c r="D169" s="157"/>
      <c r="E169" s="157">
        <v>62475810819</v>
      </c>
      <c r="F169" s="157"/>
      <c r="G169" s="157">
        <v>-66023406223</v>
      </c>
      <c r="H169" s="157"/>
      <c r="I169" s="158">
        <f t="shared" si="7"/>
        <v>-3547595404</v>
      </c>
      <c r="J169" s="158"/>
      <c r="K169" s="157">
        <v>15499326</v>
      </c>
      <c r="L169" s="157"/>
      <c r="M169" s="157">
        <v>62475810819</v>
      </c>
      <c r="N169" s="157"/>
      <c r="O169" s="157">
        <v>-61168571809</v>
      </c>
      <c r="P169" s="157"/>
      <c r="Q169" s="157">
        <f t="shared" si="6"/>
        <v>1307239010</v>
      </c>
    </row>
    <row r="170" spans="1:17">
      <c r="A170" s="254" t="s">
        <v>131</v>
      </c>
      <c r="C170" s="157">
        <v>8250650</v>
      </c>
      <c r="D170" s="157"/>
      <c r="E170" s="157">
        <v>190522207038</v>
      </c>
      <c r="F170" s="157"/>
      <c r="G170" s="157">
        <v>-193996247224</v>
      </c>
      <c r="H170" s="157"/>
      <c r="I170" s="158">
        <f t="shared" si="7"/>
        <v>-3474040186</v>
      </c>
      <c r="J170" s="158"/>
      <c r="K170" s="157">
        <v>8250650</v>
      </c>
      <c r="L170" s="157"/>
      <c r="M170" s="157">
        <v>190522207038</v>
      </c>
      <c r="N170" s="157"/>
      <c r="O170" s="157">
        <v>-164405006188</v>
      </c>
      <c r="P170" s="157"/>
      <c r="Q170" s="157">
        <f t="shared" si="6"/>
        <v>26117200850</v>
      </c>
    </row>
    <row r="171" spans="1:17">
      <c r="A171" s="254" t="s">
        <v>200</v>
      </c>
      <c r="C171" s="157">
        <v>13594479</v>
      </c>
      <c r="D171" s="157"/>
      <c r="E171" s="157">
        <v>102297890306</v>
      </c>
      <c r="F171" s="157"/>
      <c r="G171" s="157">
        <v>-109514827982</v>
      </c>
      <c r="H171" s="157"/>
      <c r="I171" s="158">
        <f t="shared" si="7"/>
        <v>-7216937676</v>
      </c>
      <c r="J171" s="158"/>
      <c r="K171" s="157">
        <v>13594479</v>
      </c>
      <c r="L171" s="157"/>
      <c r="M171" s="157">
        <v>102297890306</v>
      </c>
      <c r="N171" s="157"/>
      <c r="O171" s="157">
        <v>-104615251512</v>
      </c>
      <c r="P171" s="157"/>
      <c r="Q171" s="157">
        <f t="shared" si="6"/>
        <v>-2317361206</v>
      </c>
    </row>
    <row r="172" spans="1:17">
      <c r="A172" s="254" t="s">
        <v>226</v>
      </c>
      <c r="C172" s="157">
        <v>1509609</v>
      </c>
      <c r="D172" s="157"/>
      <c r="E172" s="157">
        <v>28211784341</v>
      </c>
      <c r="F172" s="157"/>
      <c r="G172" s="157">
        <v>-34090523453</v>
      </c>
      <c r="H172" s="157"/>
      <c r="I172" s="158">
        <f t="shared" si="7"/>
        <v>-5878739112</v>
      </c>
      <c r="J172" s="158"/>
      <c r="K172" s="157">
        <v>1509609</v>
      </c>
      <c r="L172" s="157"/>
      <c r="M172" s="157">
        <v>28211784341</v>
      </c>
      <c r="N172" s="157"/>
      <c r="O172" s="157">
        <v>-27482941621</v>
      </c>
      <c r="P172" s="157"/>
      <c r="Q172" s="157">
        <f t="shared" si="6"/>
        <v>728842720</v>
      </c>
    </row>
    <row r="173" spans="1:17">
      <c r="A173" s="254" t="s">
        <v>228</v>
      </c>
      <c r="C173" s="157">
        <v>25435219</v>
      </c>
      <c r="D173" s="157"/>
      <c r="E173" s="157">
        <v>282420933426</v>
      </c>
      <c r="F173" s="157"/>
      <c r="G173" s="157">
        <v>-295475290570</v>
      </c>
      <c r="H173" s="157"/>
      <c r="I173" s="158">
        <f t="shared" si="7"/>
        <v>-13054357144</v>
      </c>
      <c r="J173" s="158"/>
      <c r="K173" s="157">
        <v>25435219</v>
      </c>
      <c r="L173" s="157"/>
      <c r="M173" s="157">
        <v>282420933426</v>
      </c>
      <c r="N173" s="157"/>
      <c r="O173" s="157">
        <v>-234299383551</v>
      </c>
      <c r="P173" s="157"/>
      <c r="Q173" s="157">
        <f t="shared" si="6"/>
        <v>48121549875</v>
      </c>
    </row>
    <row r="174" spans="1:17">
      <c r="A174" s="254" t="s">
        <v>265</v>
      </c>
      <c r="C174" s="157">
        <v>21636249</v>
      </c>
      <c r="D174" s="157"/>
      <c r="E174" s="157">
        <v>60457619944</v>
      </c>
      <c r="F174" s="157"/>
      <c r="G174" s="157">
        <v>-65975558869</v>
      </c>
      <c r="H174" s="157"/>
      <c r="I174" s="158">
        <f t="shared" si="7"/>
        <v>-5517938925</v>
      </c>
      <c r="J174" s="158"/>
      <c r="K174" s="157">
        <v>21636249</v>
      </c>
      <c r="L174" s="157"/>
      <c r="M174" s="157">
        <v>60457619944</v>
      </c>
      <c r="N174" s="157"/>
      <c r="O174" s="157">
        <v>-48972124561</v>
      </c>
      <c r="P174" s="157"/>
      <c r="Q174" s="157">
        <f t="shared" si="6"/>
        <v>11485495383</v>
      </c>
    </row>
    <row r="175" spans="1:17">
      <c r="A175" s="254" t="s">
        <v>254</v>
      </c>
      <c r="C175" s="157">
        <v>25613691</v>
      </c>
      <c r="D175" s="157"/>
      <c r="E175" s="157">
        <v>162188414364</v>
      </c>
      <c r="F175" s="157"/>
      <c r="G175" s="157">
        <v>-171340962116</v>
      </c>
      <c r="H175" s="157"/>
      <c r="I175" s="158">
        <f t="shared" si="7"/>
        <v>-9152547752</v>
      </c>
      <c r="J175" s="158"/>
      <c r="K175" s="157">
        <v>25613691</v>
      </c>
      <c r="L175" s="157"/>
      <c r="M175" s="157">
        <v>162188414364</v>
      </c>
      <c r="N175" s="157"/>
      <c r="O175" s="157">
        <v>-167307130686</v>
      </c>
      <c r="P175" s="157"/>
      <c r="Q175" s="157">
        <f t="shared" si="6"/>
        <v>-5118716322</v>
      </c>
    </row>
    <row r="176" spans="1:17">
      <c r="A176" s="254" t="s">
        <v>243</v>
      </c>
      <c r="C176" s="157">
        <v>16979255</v>
      </c>
      <c r="D176" s="157"/>
      <c r="E176" s="157">
        <v>35815600738</v>
      </c>
      <c r="F176" s="157"/>
      <c r="G176" s="157">
        <v>-42030238518</v>
      </c>
      <c r="H176" s="157"/>
      <c r="I176" s="158">
        <f t="shared" si="7"/>
        <v>-6214637780</v>
      </c>
      <c r="J176" s="158"/>
      <c r="K176" s="157">
        <v>16979255</v>
      </c>
      <c r="L176" s="157"/>
      <c r="M176" s="157">
        <v>35815600738</v>
      </c>
      <c r="N176" s="157"/>
      <c r="O176" s="157">
        <v>-39891131826</v>
      </c>
      <c r="P176" s="157"/>
      <c r="Q176" s="157">
        <f t="shared" si="6"/>
        <v>-4075531088</v>
      </c>
    </row>
    <row r="177" spans="1:17">
      <c r="A177" s="254" t="s">
        <v>99</v>
      </c>
      <c r="C177" s="157">
        <v>40761929</v>
      </c>
      <c r="D177" s="157"/>
      <c r="E177" s="157">
        <v>60414418726</v>
      </c>
      <c r="F177" s="157"/>
      <c r="G177" s="157">
        <v>-70737612393</v>
      </c>
      <c r="H177" s="157"/>
      <c r="I177" s="158">
        <f t="shared" si="7"/>
        <v>-10323193667</v>
      </c>
      <c r="J177" s="158"/>
      <c r="K177" s="157">
        <v>40761929</v>
      </c>
      <c r="L177" s="157"/>
      <c r="M177" s="157">
        <v>60414418726</v>
      </c>
      <c r="N177" s="157"/>
      <c r="O177" s="157">
        <v>-71391881295</v>
      </c>
      <c r="P177" s="157"/>
      <c r="Q177" s="157">
        <f t="shared" si="6"/>
        <v>-10977462569</v>
      </c>
    </row>
    <row r="178" spans="1:17">
      <c r="A178" s="254" t="s">
        <v>107</v>
      </c>
      <c r="C178" s="157">
        <v>6820186</v>
      </c>
      <c r="D178" s="157"/>
      <c r="E178" s="157">
        <v>252065747117</v>
      </c>
      <c r="F178" s="157"/>
      <c r="G178" s="157">
        <v>-264731416272</v>
      </c>
      <c r="H178" s="157"/>
      <c r="I178" s="158">
        <f t="shared" si="7"/>
        <v>-12665669155</v>
      </c>
      <c r="J178" s="158"/>
      <c r="K178" s="157">
        <v>6820186</v>
      </c>
      <c r="L178" s="157"/>
      <c r="M178" s="157">
        <v>252065747117</v>
      </c>
      <c r="N178" s="157"/>
      <c r="O178" s="157">
        <v>-183045023024</v>
      </c>
      <c r="P178" s="157"/>
      <c r="Q178" s="157">
        <f t="shared" si="6"/>
        <v>69020724093</v>
      </c>
    </row>
    <row r="179" spans="1:17">
      <c r="A179" s="254" t="s">
        <v>428</v>
      </c>
      <c r="C179" s="157">
        <v>9656528</v>
      </c>
      <c r="D179" s="157"/>
      <c r="E179" s="157">
        <v>48571302595</v>
      </c>
      <c r="F179" s="157"/>
      <c r="G179" s="157">
        <v>-53981954342</v>
      </c>
      <c r="H179" s="157"/>
      <c r="I179" s="158">
        <f t="shared" si="7"/>
        <v>-5410651747</v>
      </c>
      <c r="J179" s="158"/>
      <c r="K179" s="157">
        <v>9656528</v>
      </c>
      <c r="L179" s="157"/>
      <c r="M179" s="157">
        <v>48571302595</v>
      </c>
      <c r="N179" s="157"/>
      <c r="O179" s="157">
        <v>-55321711888</v>
      </c>
      <c r="P179" s="157"/>
      <c r="Q179" s="157">
        <f t="shared" si="6"/>
        <v>-6750409293</v>
      </c>
    </row>
    <row r="180" spans="1:17">
      <c r="A180" s="254" t="s">
        <v>113</v>
      </c>
      <c r="C180" s="157">
        <v>5722425</v>
      </c>
      <c r="D180" s="157"/>
      <c r="E180" s="157">
        <v>30489698426</v>
      </c>
      <c r="F180" s="157"/>
      <c r="G180" s="157">
        <v>-34228537845</v>
      </c>
      <c r="H180" s="157"/>
      <c r="I180" s="158">
        <f t="shared" si="7"/>
        <v>-3738839419</v>
      </c>
      <c r="J180" s="158"/>
      <c r="K180" s="157">
        <v>5722425</v>
      </c>
      <c r="L180" s="157"/>
      <c r="M180" s="157">
        <v>30489698426</v>
      </c>
      <c r="N180" s="157"/>
      <c r="O180" s="157">
        <v>-19896193221</v>
      </c>
      <c r="P180" s="157"/>
      <c r="Q180" s="157">
        <f t="shared" si="6"/>
        <v>10593505205</v>
      </c>
    </row>
    <row r="181" spans="1:17">
      <c r="A181" s="254" t="s">
        <v>92</v>
      </c>
      <c r="C181" s="157">
        <v>18332196</v>
      </c>
      <c r="D181" s="157"/>
      <c r="E181" s="157">
        <v>40509994504</v>
      </c>
      <c r="F181" s="157"/>
      <c r="G181" s="157">
        <v>-60169744811</v>
      </c>
      <c r="H181" s="157"/>
      <c r="I181" s="158">
        <f t="shared" si="7"/>
        <v>-19659750307</v>
      </c>
      <c r="J181" s="158"/>
      <c r="K181" s="157">
        <v>18332196</v>
      </c>
      <c r="L181" s="157"/>
      <c r="M181" s="157">
        <v>40509994504</v>
      </c>
      <c r="N181" s="157"/>
      <c r="O181" s="157">
        <v>-40880832833</v>
      </c>
      <c r="P181" s="157"/>
      <c r="Q181" s="157">
        <f t="shared" si="6"/>
        <v>-370838329</v>
      </c>
    </row>
    <row r="182" spans="1:17">
      <c r="A182" s="254" t="s">
        <v>296</v>
      </c>
      <c r="C182" s="157">
        <v>12102556</v>
      </c>
      <c r="D182" s="157"/>
      <c r="E182" s="157">
        <v>31063139587</v>
      </c>
      <c r="F182" s="157"/>
      <c r="G182" s="157">
        <v>-31581346769</v>
      </c>
      <c r="H182" s="157"/>
      <c r="I182" s="158">
        <f t="shared" si="7"/>
        <v>-518207182</v>
      </c>
      <c r="J182" s="158"/>
      <c r="K182" s="157">
        <v>12102556</v>
      </c>
      <c r="L182" s="157"/>
      <c r="M182" s="157">
        <v>31063139587</v>
      </c>
      <c r="N182" s="157"/>
      <c r="O182" s="157">
        <v>-26848667240</v>
      </c>
      <c r="P182" s="157"/>
      <c r="Q182" s="157">
        <f t="shared" si="6"/>
        <v>4214472347</v>
      </c>
    </row>
    <row r="183" spans="1:17">
      <c r="A183" s="254" t="s">
        <v>147</v>
      </c>
      <c r="C183" s="157">
        <v>2991613</v>
      </c>
      <c r="D183" s="157"/>
      <c r="E183" s="157">
        <v>47491792059</v>
      </c>
      <c r="F183" s="157"/>
      <c r="G183" s="157">
        <v>-47019387560</v>
      </c>
      <c r="H183" s="157"/>
      <c r="I183" s="158">
        <f t="shared" si="7"/>
        <v>472404499</v>
      </c>
      <c r="J183" s="158"/>
      <c r="K183" s="157">
        <v>2991613</v>
      </c>
      <c r="L183" s="157"/>
      <c r="M183" s="157">
        <v>47491792059</v>
      </c>
      <c r="N183" s="157"/>
      <c r="O183" s="157">
        <v>-41967532839</v>
      </c>
      <c r="P183" s="157"/>
      <c r="Q183" s="157">
        <f t="shared" si="6"/>
        <v>5524259220</v>
      </c>
    </row>
    <row r="184" spans="1:17">
      <c r="A184" s="254" t="s">
        <v>256</v>
      </c>
      <c r="C184" s="157">
        <v>19730732</v>
      </c>
      <c r="D184" s="157"/>
      <c r="E184" s="157">
        <v>107677204457</v>
      </c>
      <c r="F184" s="157"/>
      <c r="G184" s="157">
        <v>-128443931872</v>
      </c>
      <c r="H184" s="157"/>
      <c r="I184" s="158">
        <f t="shared" si="7"/>
        <v>-20766727415</v>
      </c>
      <c r="J184" s="158"/>
      <c r="K184" s="157">
        <v>19730732</v>
      </c>
      <c r="L184" s="157"/>
      <c r="M184" s="157">
        <v>107677204457</v>
      </c>
      <c r="N184" s="157"/>
      <c r="O184" s="157">
        <v>-100458721636</v>
      </c>
      <c r="P184" s="157"/>
      <c r="Q184" s="157">
        <f t="shared" si="6"/>
        <v>7218482821</v>
      </c>
    </row>
    <row r="185" spans="1:17">
      <c r="A185" s="254" t="s">
        <v>313</v>
      </c>
      <c r="C185" s="157">
        <v>9404706</v>
      </c>
      <c r="D185" s="157"/>
      <c r="E185" s="157">
        <v>53942275960</v>
      </c>
      <c r="F185" s="157"/>
      <c r="G185" s="157">
        <v>-59620948414</v>
      </c>
      <c r="H185" s="157"/>
      <c r="I185" s="158">
        <f t="shared" si="7"/>
        <v>-5678672454</v>
      </c>
      <c r="J185" s="158"/>
      <c r="K185" s="157">
        <v>9404706</v>
      </c>
      <c r="L185" s="157"/>
      <c r="M185" s="157">
        <v>53942275960</v>
      </c>
      <c r="N185" s="157"/>
      <c r="O185" s="157">
        <v>-62729979715</v>
      </c>
      <c r="P185" s="157"/>
      <c r="Q185" s="157">
        <f t="shared" si="6"/>
        <v>-8787703755</v>
      </c>
    </row>
    <row r="186" spans="1:17">
      <c r="A186" s="254" t="s">
        <v>316</v>
      </c>
      <c r="C186" s="157">
        <v>10689</v>
      </c>
      <c r="D186" s="157"/>
      <c r="E186" s="157">
        <v>125804746</v>
      </c>
      <c r="F186" s="157"/>
      <c r="G186" s="157">
        <v>-6005592439</v>
      </c>
      <c r="H186" s="157"/>
      <c r="I186" s="158">
        <f t="shared" si="7"/>
        <v>-5879787693</v>
      </c>
      <c r="J186" s="158"/>
      <c r="K186" s="157">
        <v>10689</v>
      </c>
      <c r="L186" s="157"/>
      <c r="M186" s="157">
        <v>125804746</v>
      </c>
      <c r="N186" s="157"/>
      <c r="O186" s="157">
        <v>-52575041</v>
      </c>
      <c r="P186" s="157"/>
      <c r="Q186" s="157">
        <f t="shared" si="6"/>
        <v>73229705</v>
      </c>
    </row>
    <row r="187" spans="1:17">
      <c r="A187" s="254" t="s">
        <v>177</v>
      </c>
      <c r="C187" s="157">
        <v>25025614</v>
      </c>
      <c r="D187" s="157"/>
      <c r="E187" s="157">
        <v>49380272522</v>
      </c>
      <c r="F187" s="157"/>
      <c r="G187" s="157">
        <v>-52703646340</v>
      </c>
      <c r="H187" s="157"/>
      <c r="I187" s="158">
        <f t="shared" si="7"/>
        <v>-3323373818</v>
      </c>
      <c r="J187" s="158"/>
      <c r="K187" s="157">
        <v>25025614</v>
      </c>
      <c r="L187" s="157"/>
      <c r="M187" s="157">
        <v>49380272522</v>
      </c>
      <c r="N187" s="157"/>
      <c r="O187" s="157">
        <v>-46394139016</v>
      </c>
      <c r="P187" s="157"/>
      <c r="Q187" s="157">
        <f t="shared" si="6"/>
        <v>2986133506</v>
      </c>
    </row>
    <row r="188" spans="1:17">
      <c r="A188" s="254" t="s">
        <v>155</v>
      </c>
      <c r="C188" s="157">
        <v>7984877</v>
      </c>
      <c r="D188" s="157"/>
      <c r="E188" s="157">
        <v>73420644585</v>
      </c>
      <c r="F188" s="157"/>
      <c r="G188" s="157">
        <v>-73420644585</v>
      </c>
      <c r="H188" s="157"/>
      <c r="I188" s="158">
        <f t="shared" si="7"/>
        <v>0</v>
      </c>
      <c r="J188" s="158"/>
      <c r="K188" s="157">
        <v>7984877</v>
      </c>
      <c r="L188" s="157"/>
      <c r="M188" s="157">
        <v>73420644585</v>
      </c>
      <c r="N188" s="157"/>
      <c r="O188" s="157">
        <v>-64372046227</v>
      </c>
      <c r="P188" s="157"/>
      <c r="Q188" s="157">
        <f t="shared" si="6"/>
        <v>9048598358</v>
      </c>
    </row>
    <row r="189" spans="1:17">
      <c r="A189" s="254" t="s">
        <v>82</v>
      </c>
      <c r="C189" s="157">
        <v>6038466</v>
      </c>
      <c r="D189" s="157"/>
      <c r="E189" s="157">
        <v>84875874982</v>
      </c>
      <c r="F189" s="157"/>
      <c r="G189" s="157">
        <v>-93799634313</v>
      </c>
      <c r="H189" s="157"/>
      <c r="I189" s="158">
        <f t="shared" si="7"/>
        <v>-8923759331</v>
      </c>
      <c r="J189" s="158"/>
      <c r="K189" s="157">
        <v>6038466</v>
      </c>
      <c r="L189" s="157"/>
      <c r="M189" s="157">
        <v>84875874982</v>
      </c>
      <c r="N189" s="157"/>
      <c r="O189" s="157">
        <v>-56747631996</v>
      </c>
      <c r="P189" s="157"/>
      <c r="Q189" s="157">
        <f t="shared" si="6"/>
        <v>28128242986</v>
      </c>
    </row>
    <row r="190" spans="1:17">
      <c r="A190" s="254" t="s">
        <v>368</v>
      </c>
      <c r="C190" s="157">
        <v>5072440</v>
      </c>
      <c r="D190" s="157"/>
      <c r="E190" s="157">
        <v>30001440945</v>
      </c>
      <c r="F190" s="157"/>
      <c r="G190" s="157">
        <v>-39621856800</v>
      </c>
      <c r="H190" s="157"/>
      <c r="I190" s="158">
        <f t="shared" si="7"/>
        <v>-9620415855</v>
      </c>
      <c r="J190" s="158"/>
      <c r="K190" s="157">
        <v>5072440</v>
      </c>
      <c r="L190" s="157"/>
      <c r="M190" s="157">
        <v>30001440945</v>
      </c>
      <c r="N190" s="157"/>
      <c r="O190" s="157">
        <v>-29281904011</v>
      </c>
      <c r="P190" s="157"/>
      <c r="Q190" s="157">
        <f t="shared" si="6"/>
        <v>719536934</v>
      </c>
    </row>
    <row r="191" spans="1:17">
      <c r="A191" s="254" t="s">
        <v>231</v>
      </c>
      <c r="C191" s="157">
        <v>3517492</v>
      </c>
      <c r="D191" s="157"/>
      <c r="E191" s="157">
        <v>180667406215</v>
      </c>
      <c r="F191" s="157"/>
      <c r="G191" s="157">
        <v>-164430195509</v>
      </c>
      <c r="H191" s="157"/>
      <c r="I191" s="158">
        <f t="shared" si="7"/>
        <v>16237210706</v>
      </c>
      <c r="J191" s="158"/>
      <c r="K191" s="157">
        <v>3517492</v>
      </c>
      <c r="L191" s="157"/>
      <c r="M191" s="157">
        <v>180667406215</v>
      </c>
      <c r="N191" s="157"/>
      <c r="O191" s="157">
        <v>-144981757128</v>
      </c>
      <c r="P191" s="157"/>
      <c r="Q191" s="157">
        <f t="shared" si="6"/>
        <v>35685649087</v>
      </c>
    </row>
    <row r="192" spans="1:17">
      <c r="A192" s="254" t="s">
        <v>442</v>
      </c>
      <c r="C192" s="157">
        <v>303496</v>
      </c>
      <c r="D192" s="157"/>
      <c r="E192" s="157">
        <v>17226510355</v>
      </c>
      <c r="F192" s="157"/>
      <c r="G192" s="157">
        <v>-29113216794</v>
      </c>
      <c r="H192" s="157"/>
      <c r="I192" s="158">
        <f t="shared" si="7"/>
        <v>-11886706439</v>
      </c>
      <c r="J192" s="158"/>
      <c r="K192" s="157">
        <v>303496</v>
      </c>
      <c r="L192" s="157"/>
      <c r="M192" s="157">
        <v>17226510355</v>
      </c>
      <c r="N192" s="157"/>
      <c r="O192" s="157">
        <v>-10550387677</v>
      </c>
      <c r="P192" s="157"/>
      <c r="Q192" s="157">
        <f t="shared" si="6"/>
        <v>6676122678</v>
      </c>
    </row>
    <row r="193" spans="1:17">
      <c r="A193" s="254" t="s">
        <v>183</v>
      </c>
      <c r="C193" s="157">
        <v>6743778</v>
      </c>
      <c r="D193" s="157"/>
      <c r="E193" s="157">
        <v>39484513351</v>
      </c>
      <c r="F193" s="157"/>
      <c r="G193" s="157">
        <v>-44445439868</v>
      </c>
      <c r="H193" s="157"/>
      <c r="I193" s="158">
        <f t="shared" si="7"/>
        <v>-4960926517</v>
      </c>
      <c r="J193" s="158"/>
      <c r="K193" s="157">
        <v>6743778</v>
      </c>
      <c r="L193" s="157"/>
      <c r="M193" s="157">
        <v>39484513351</v>
      </c>
      <c r="N193" s="157"/>
      <c r="O193" s="157">
        <v>-33194534036</v>
      </c>
      <c r="P193" s="157"/>
      <c r="Q193" s="157">
        <f t="shared" si="6"/>
        <v>6289979315</v>
      </c>
    </row>
    <row r="194" spans="1:17">
      <c r="A194" s="254" t="s">
        <v>467</v>
      </c>
      <c r="C194" s="157">
        <v>2671633</v>
      </c>
      <c r="D194" s="157"/>
      <c r="E194" s="157">
        <v>36835069193</v>
      </c>
      <c r="F194" s="157"/>
      <c r="G194" s="157">
        <v>-43025783089</v>
      </c>
      <c r="H194" s="157"/>
      <c r="I194" s="158">
        <f t="shared" si="7"/>
        <v>-6190713896</v>
      </c>
      <c r="J194" s="158"/>
      <c r="K194" s="157">
        <v>2671633</v>
      </c>
      <c r="L194" s="157"/>
      <c r="M194" s="157">
        <v>36835069193</v>
      </c>
      <c r="N194" s="157"/>
      <c r="O194" s="157">
        <v>-44948660909</v>
      </c>
      <c r="P194" s="157"/>
      <c r="Q194" s="157">
        <f t="shared" si="6"/>
        <v>-8113591716</v>
      </c>
    </row>
    <row r="195" spans="1:17">
      <c r="A195" s="254" t="s">
        <v>176</v>
      </c>
      <c r="C195" s="157">
        <v>6207188</v>
      </c>
      <c r="D195" s="157"/>
      <c r="E195" s="157">
        <v>39242823276</v>
      </c>
      <c r="F195" s="157"/>
      <c r="G195" s="157">
        <v>-41198360857</v>
      </c>
      <c r="H195" s="157"/>
      <c r="I195" s="158">
        <f t="shared" si="7"/>
        <v>-1955537581</v>
      </c>
      <c r="J195" s="158"/>
      <c r="K195" s="157">
        <v>6207188</v>
      </c>
      <c r="L195" s="157"/>
      <c r="M195" s="157">
        <v>39242823276</v>
      </c>
      <c r="N195" s="157"/>
      <c r="O195" s="157">
        <v>-39334667916</v>
      </c>
      <c r="P195" s="157"/>
      <c r="Q195" s="157">
        <f t="shared" si="6"/>
        <v>-91844640</v>
      </c>
    </row>
    <row r="196" spans="1:17">
      <c r="A196" s="254" t="s">
        <v>93</v>
      </c>
      <c r="C196" s="157">
        <v>2544080</v>
      </c>
      <c r="D196" s="157"/>
      <c r="E196" s="157">
        <v>136689354235</v>
      </c>
      <c r="F196" s="157"/>
      <c r="G196" s="157">
        <v>-144557223473</v>
      </c>
      <c r="H196" s="157"/>
      <c r="I196" s="158">
        <f t="shared" si="7"/>
        <v>-7867869238</v>
      </c>
      <c r="J196" s="158"/>
      <c r="K196" s="157">
        <v>2544080</v>
      </c>
      <c r="L196" s="157"/>
      <c r="M196" s="157">
        <v>136689354235</v>
      </c>
      <c r="N196" s="157"/>
      <c r="O196" s="157">
        <v>-92461366257</v>
      </c>
      <c r="P196" s="157"/>
      <c r="Q196" s="157">
        <f t="shared" si="6"/>
        <v>44227987978</v>
      </c>
    </row>
    <row r="197" spans="1:17">
      <c r="A197" s="254" t="s">
        <v>125</v>
      </c>
      <c r="C197" s="157">
        <v>34054560</v>
      </c>
      <c r="D197" s="157"/>
      <c r="E197" s="157">
        <v>48509823385</v>
      </c>
      <c r="F197" s="157"/>
      <c r="G197" s="157">
        <v>-59769727279</v>
      </c>
      <c r="H197" s="157"/>
      <c r="I197" s="158">
        <f t="shared" si="7"/>
        <v>-11259903894</v>
      </c>
      <c r="J197" s="158"/>
      <c r="K197" s="157">
        <v>34054560</v>
      </c>
      <c r="L197" s="157"/>
      <c r="M197" s="157">
        <v>48509823385</v>
      </c>
      <c r="N197" s="157"/>
      <c r="O197" s="157">
        <v>-62599533908</v>
      </c>
      <c r="P197" s="157"/>
      <c r="Q197" s="157">
        <f t="shared" si="6"/>
        <v>-14089710523</v>
      </c>
    </row>
    <row r="198" spans="1:17">
      <c r="A198" s="254" t="s">
        <v>215</v>
      </c>
      <c r="C198" s="157">
        <v>5757547</v>
      </c>
      <c r="D198" s="157"/>
      <c r="E198" s="157">
        <v>53341059031</v>
      </c>
      <c r="F198" s="157"/>
      <c r="G198" s="157">
        <v>-62042381222</v>
      </c>
      <c r="H198" s="157"/>
      <c r="I198" s="158">
        <f t="shared" si="7"/>
        <v>-8701322191</v>
      </c>
      <c r="J198" s="158"/>
      <c r="K198" s="157">
        <v>5757547</v>
      </c>
      <c r="L198" s="157"/>
      <c r="M198" s="157">
        <v>53341059031</v>
      </c>
      <c r="N198" s="157"/>
      <c r="O198" s="157">
        <v>-56591985263</v>
      </c>
      <c r="P198" s="157"/>
      <c r="Q198" s="157">
        <f t="shared" si="6"/>
        <v>-3250926232</v>
      </c>
    </row>
    <row r="199" spans="1:17">
      <c r="A199" s="254" t="s">
        <v>370</v>
      </c>
      <c r="C199" s="157">
        <v>20579126</v>
      </c>
      <c r="D199" s="157"/>
      <c r="E199" s="157">
        <v>57155964483</v>
      </c>
      <c r="F199" s="157"/>
      <c r="G199" s="157">
        <v>-73010087791</v>
      </c>
      <c r="H199" s="157"/>
      <c r="I199" s="158">
        <f t="shared" si="7"/>
        <v>-15854123308</v>
      </c>
      <c r="J199" s="158"/>
      <c r="K199" s="157">
        <v>20579126</v>
      </c>
      <c r="L199" s="157"/>
      <c r="M199" s="157">
        <v>57155964483</v>
      </c>
      <c r="N199" s="157"/>
      <c r="O199" s="157">
        <v>-58582871345</v>
      </c>
      <c r="P199" s="157"/>
      <c r="Q199" s="157">
        <f t="shared" si="6"/>
        <v>-1426906862</v>
      </c>
    </row>
    <row r="200" spans="1:17">
      <c r="A200" s="254" t="s">
        <v>475</v>
      </c>
      <c r="C200" s="157">
        <v>4506540</v>
      </c>
      <c r="D200" s="157"/>
      <c r="E200" s="157">
        <v>23563359219</v>
      </c>
      <c r="F200" s="157"/>
      <c r="G200" s="157">
        <v>-30999704525</v>
      </c>
      <c r="H200" s="157"/>
      <c r="I200" s="158">
        <f t="shared" si="7"/>
        <v>-7436345306</v>
      </c>
      <c r="J200" s="158"/>
      <c r="K200" s="157">
        <v>4506540</v>
      </c>
      <c r="L200" s="157"/>
      <c r="M200" s="157">
        <v>23563359219</v>
      </c>
      <c r="N200" s="157"/>
      <c r="O200" s="157">
        <v>-30682319199</v>
      </c>
      <c r="P200" s="157"/>
      <c r="Q200" s="157">
        <f t="shared" si="6"/>
        <v>-7118959980</v>
      </c>
    </row>
    <row r="201" spans="1:17">
      <c r="A201" s="254" t="s">
        <v>167</v>
      </c>
      <c r="C201" s="157">
        <v>10826929</v>
      </c>
      <c r="D201" s="157"/>
      <c r="E201" s="157">
        <v>47322751074</v>
      </c>
      <c r="F201" s="157"/>
      <c r="G201" s="157">
        <v>-52918917398</v>
      </c>
      <c r="H201" s="157"/>
      <c r="I201" s="158">
        <f t="shared" si="7"/>
        <v>-5596166324</v>
      </c>
      <c r="J201" s="158"/>
      <c r="K201" s="157">
        <v>10826929</v>
      </c>
      <c r="L201" s="157"/>
      <c r="M201" s="157">
        <v>47322751074</v>
      </c>
      <c r="N201" s="157"/>
      <c r="O201" s="157">
        <v>-43356594573</v>
      </c>
      <c r="P201" s="157"/>
      <c r="Q201" s="157">
        <f t="shared" ref="Q201:Q264" si="8">M201+O201</f>
        <v>3966156501</v>
      </c>
    </row>
    <row r="202" spans="1:17">
      <c r="A202" s="254" t="s">
        <v>421</v>
      </c>
      <c r="C202" s="157">
        <v>1693959</v>
      </c>
      <c r="D202" s="157"/>
      <c r="E202" s="157">
        <v>36893809575</v>
      </c>
      <c r="F202" s="157"/>
      <c r="G202" s="157">
        <v>-43558030348</v>
      </c>
      <c r="H202" s="157"/>
      <c r="I202" s="158">
        <f t="shared" si="7"/>
        <v>-6664220773</v>
      </c>
      <c r="J202" s="158"/>
      <c r="K202" s="157">
        <v>1693959</v>
      </c>
      <c r="L202" s="157"/>
      <c r="M202" s="157">
        <v>36893809575</v>
      </c>
      <c r="N202" s="157"/>
      <c r="O202" s="157">
        <v>-43124339126</v>
      </c>
      <c r="P202" s="157"/>
      <c r="Q202" s="157">
        <f t="shared" si="8"/>
        <v>-6230529551</v>
      </c>
    </row>
    <row r="203" spans="1:17">
      <c r="A203" s="254" t="s">
        <v>193</v>
      </c>
      <c r="C203" s="157">
        <v>9590670</v>
      </c>
      <c r="D203" s="157"/>
      <c r="E203" s="157">
        <v>45189290137</v>
      </c>
      <c r="F203" s="157"/>
      <c r="G203" s="157">
        <v>-49879679003</v>
      </c>
      <c r="H203" s="157"/>
      <c r="I203" s="158">
        <f t="shared" si="7"/>
        <v>-4690388866</v>
      </c>
      <c r="J203" s="158"/>
      <c r="K203" s="157">
        <v>9590670</v>
      </c>
      <c r="L203" s="157"/>
      <c r="M203" s="157">
        <v>45189290137</v>
      </c>
      <c r="N203" s="157"/>
      <c r="O203" s="157">
        <v>-41617321884</v>
      </c>
      <c r="P203" s="157"/>
      <c r="Q203" s="157">
        <f t="shared" si="8"/>
        <v>3571968253</v>
      </c>
    </row>
    <row r="204" spans="1:17">
      <c r="A204" s="254" t="s">
        <v>474</v>
      </c>
      <c r="C204" s="157">
        <v>504176</v>
      </c>
      <c r="D204" s="157"/>
      <c r="E204" s="157">
        <v>13606932551</v>
      </c>
      <c r="F204" s="157"/>
      <c r="G204" s="157">
        <v>-12576592710</v>
      </c>
      <c r="H204" s="157"/>
      <c r="I204" s="158">
        <f t="shared" si="7"/>
        <v>1030339841</v>
      </c>
      <c r="J204" s="158"/>
      <c r="K204" s="157">
        <v>504176</v>
      </c>
      <c r="L204" s="157"/>
      <c r="M204" s="157">
        <v>13606932551</v>
      </c>
      <c r="N204" s="157"/>
      <c r="O204" s="157">
        <v>-14157047235</v>
      </c>
      <c r="P204" s="157"/>
      <c r="Q204" s="157">
        <f t="shared" si="8"/>
        <v>-550114684</v>
      </c>
    </row>
    <row r="205" spans="1:17">
      <c r="A205" s="254" t="s">
        <v>418</v>
      </c>
      <c r="C205" s="157">
        <v>1018846</v>
      </c>
      <c r="D205" s="157"/>
      <c r="E205" s="157">
        <v>10340523278</v>
      </c>
      <c r="F205" s="157"/>
      <c r="G205" s="157">
        <v>-12214057788</v>
      </c>
      <c r="H205" s="157"/>
      <c r="I205" s="158">
        <f t="shared" si="7"/>
        <v>-1873534510</v>
      </c>
      <c r="J205" s="158"/>
      <c r="K205" s="157">
        <v>1018846</v>
      </c>
      <c r="L205" s="157"/>
      <c r="M205" s="157">
        <v>10340523278</v>
      </c>
      <c r="N205" s="157"/>
      <c r="O205" s="157">
        <v>-10928536959</v>
      </c>
      <c r="P205" s="157"/>
      <c r="Q205" s="157">
        <f t="shared" si="8"/>
        <v>-588013681</v>
      </c>
    </row>
    <row r="206" spans="1:17">
      <c r="A206" s="254" t="s">
        <v>295</v>
      </c>
      <c r="C206" s="157">
        <v>10035096</v>
      </c>
      <c r="D206" s="157"/>
      <c r="E206" s="157">
        <v>15591530164</v>
      </c>
      <c r="F206" s="157"/>
      <c r="G206" s="157">
        <v>-17614188665</v>
      </c>
      <c r="H206" s="157"/>
      <c r="I206" s="158">
        <f t="shared" si="7"/>
        <v>-2022658501</v>
      </c>
      <c r="J206" s="158"/>
      <c r="K206" s="157">
        <v>10035096</v>
      </c>
      <c r="L206" s="157"/>
      <c r="M206" s="157">
        <v>15591530164</v>
      </c>
      <c r="N206" s="157"/>
      <c r="O206" s="157">
        <v>-14701294104</v>
      </c>
      <c r="P206" s="157"/>
      <c r="Q206" s="157">
        <f t="shared" si="8"/>
        <v>890236060</v>
      </c>
    </row>
    <row r="207" spans="1:17">
      <c r="A207" s="254" t="s">
        <v>97</v>
      </c>
      <c r="C207" s="157">
        <v>10795542</v>
      </c>
      <c r="D207" s="157"/>
      <c r="E207" s="157">
        <v>95401332791</v>
      </c>
      <c r="F207" s="157"/>
      <c r="G207" s="157">
        <v>-106428871423</v>
      </c>
      <c r="H207" s="157"/>
      <c r="I207" s="158">
        <f t="shared" si="7"/>
        <v>-11027538632</v>
      </c>
      <c r="J207" s="158"/>
      <c r="K207" s="157">
        <v>10795542</v>
      </c>
      <c r="L207" s="157"/>
      <c r="M207" s="157">
        <v>95401332791</v>
      </c>
      <c r="N207" s="157"/>
      <c r="O207" s="157">
        <v>-101147985113</v>
      </c>
      <c r="P207" s="157"/>
      <c r="Q207" s="157">
        <f t="shared" si="8"/>
        <v>-5746652322</v>
      </c>
    </row>
    <row r="208" spans="1:17">
      <c r="A208" s="254" t="s">
        <v>247</v>
      </c>
      <c r="C208" s="157">
        <v>8627708</v>
      </c>
      <c r="D208" s="157"/>
      <c r="E208" s="157">
        <v>51372475096</v>
      </c>
      <c r="F208" s="157"/>
      <c r="G208" s="157">
        <v>-54000555058</v>
      </c>
      <c r="H208" s="157"/>
      <c r="I208" s="158">
        <f t="shared" si="7"/>
        <v>-2628079962</v>
      </c>
      <c r="J208" s="158"/>
      <c r="K208" s="157">
        <v>8627708</v>
      </c>
      <c r="L208" s="157"/>
      <c r="M208" s="157">
        <v>51372475096</v>
      </c>
      <c r="N208" s="157"/>
      <c r="O208" s="157">
        <v>-48751316379</v>
      </c>
      <c r="P208" s="157"/>
      <c r="Q208" s="157">
        <f t="shared" si="8"/>
        <v>2621158717</v>
      </c>
    </row>
    <row r="209" spans="1:17">
      <c r="A209" s="254" t="s">
        <v>376</v>
      </c>
      <c r="C209" s="157">
        <v>10931565</v>
      </c>
      <c r="D209" s="157"/>
      <c r="E209" s="157">
        <v>55201932718</v>
      </c>
      <c r="F209" s="157"/>
      <c r="G209" s="157">
        <v>-56278790881</v>
      </c>
      <c r="H209" s="157"/>
      <c r="I209" s="158">
        <f t="shared" si="7"/>
        <v>-1076858163</v>
      </c>
      <c r="J209" s="158"/>
      <c r="K209" s="157">
        <v>10931565</v>
      </c>
      <c r="L209" s="157"/>
      <c r="M209" s="157">
        <v>55201932718</v>
      </c>
      <c r="N209" s="157"/>
      <c r="O209" s="157">
        <v>-59985057772</v>
      </c>
      <c r="P209" s="157"/>
      <c r="Q209" s="157">
        <f t="shared" si="8"/>
        <v>-4783125054</v>
      </c>
    </row>
    <row r="210" spans="1:17">
      <c r="A210" s="254" t="s">
        <v>269</v>
      </c>
      <c r="C210" s="157">
        <v>1944936</v>
      </c>
      <c r="D210" s="157"/>
      <c r="E210" s="157">
        <v>191789672179</v>
      </c>
      <c r="F210" s="157"/>
      <c r="G210" s="157">
        <v>-194768051430</v>
      </c>
      <c r="H210" s="157"/>
      <c r="I210" s="158">
        <f t="shared" si="7"/>
        <v>-2978379251</v>
      </c>
      <c r="J210" s="158"/>
      <c r="K210" s="157">
        <v>1944936</v>
      </c>
      <c r="L210" s="157"/>
      <c r="M210" s="157">
        <v>191789672179</v>
      </c>
      <c r="N210" s="157"/>
      <c r="O210" s="157">
        <v>-89679018157</v>
      </c>
      <c r="P210" s="157"/>
      <c r="Q210" s="157">
        <f t="shared" si="8"/>
        <v>102110654022</v>
      </c>
    </row>
    <row r="211" spans="1:17">
      <c r="A211" s="254" t="s">
        <v>87</v>
      </c>
      <c r="C211" s="157">
        <v>23947760</v>
      </c>
      <c r="D211" s="157"/>
      <c r="E211" s="157">
        <v>137356412680</v>
      </c>
      <c r="F211" s="157"/>
      <c r="G211" s="157">
        <v>-132994233569</v>
      </c>
      <c r="H211" s="157"/>
      <c r="I211" s="158">
        <f t="shared" si="7"/>
        <v>4362179111</v>
      </c>
      <c r="J211" s="158"/>
      <c r="K211" s="157">
        <v>23947760</v>
      </c>
      <c r="L211" s="157"/>
      <c r="M211" s="157">
        <v>137356412680</v>
      </c>
      <c r="N211" s="157"/>
      <c r="O211" s="157">
        <v>-125959256250</v>
      </c>
      <c r="P211" s="157"/>
      <c r="Q211" s="157">
        <f t="shared" si="8"/>
        <v>11397156430</v>
      </c>
    </row>
    <row r="212" spans="1:17">
      <c r="A212" s="254" t="s">
        <v>489</v>
      </c>
      <c r="C212" s="157">
        <v>3531576</v>
      </c>
      <c r="D212" s="157"/>
      <c r="E212" s="157">
        <v>10496583740</v>
      </c>
      <c r="F212" s="157"/>
      <c r="G212" s="157">
        <v>-12003795436</v>
      </c>
      <c r="H212" s="157"/>
      <c r="I212" s="158">
        <f t="shared" si="7"/>
        <v>-1507211696</v>
      </c>
      <c r="J212" s="158"/>
      <c r="K212" s="157">
        <v>3531576</v>
      </c>
      <c r="L212" s="157"/>
      <c r="M212" s="157">
        <v>10496583740</v>
      </c>
      <c r="N212" s="157"/>
      <c r="O212" s="157">
        <v>-11270519012</v>
      </c>
      <c r="P212" s="157"/>
      <c r="Q212" s="157">
        <f t="shared" si="8"/>
        <v>-773935272</v>
      </c>
    </row>
    <row r="213" spans="1:17">
      <c r="A213" s="254" t="s">
        <v>101</v>
      </c>
      <c r="C213" s="157">
        <v>22608476</v>
      </c>
      <c r="D213" s="157"/>
      <c r="E213" s="157">
        <v>101986810372</v>
      </c>
      <c r="F213" s="157"/>
      <c r="G213" s="157">
        <v>-114753791948</v>
      </c>
      <c r="H213" s="157"/>
      <c r="I213" s="158">
        <f t="shared" si="7"/>
        <v>-12766981576</v>
      </c>
      <c r="J213" s="158"/>
      <c r="K213" s="157">
        <v>22608476</v>
      </c>
      <c r="L213" s="157"/>
      <c r="M213" s="157">
        <v>101986810372</v>
      </c>
      <c r="N213" s="157"/>
      <c r="O213" s="157">
        <v>-102540544433</v>
      </c>
      <c r="P213" s="157"/>
      <c r="Q213" s="157">
        <f t="shared" si="8"/>
        <v>-553734061</v>
      </c>
    </row>
    <row r="214" spans="1:17">
      <c r="A214" s="254" t="s">
        <v>202</v>
      </c>
      <c r="C214" s="157">
        <v>24876359</v>
      </c>
      <c r="D214" s="157"/>
      <c r="E214" s="157">
        <v>125372707450</v>
      </c>
      <c r="F214" s="157"/>
      <c r="G214" s="157">
        <v>-144378112613</v>
      </c>
      <c r="H214" s="157"/>
      <c r="I214" s="158">
        <f t="shared" si="7"/>
        <v>-19005405163</v>
      </c>
      <c r="J214" s="158"/>
      <c r="K214" s="157">
        <v>24876359</v>
      </c>
      <c r="L214" s="157"/>
      <c r="M214" s="157">
        <v>125372707450</v>
      </c>
      <c r="N214" s="157"/>
      <c r="O214" s="157">
        <v>-104402324337</v>
      </c>
      <c r="P214" s="157"/>
      <c r="Q214" s="157">
        <f t="shared" si="8"/>
        <v>20970383113</v>
      </c>
    </row>
    <row r="215" spans="1:17">
      <c r="A215" s="254" t="s">
        <v>273</v>
      </c>
      <c r="C215" s="157">
        <v>7040835</v>
      </c>
      <c r="D215" s="157"/>
      <c r="E215" s="157">
        <v>40593863787</v>
      </c>
      <c r="F215" s="157"/>
      <c r="G215" s="157">
        <v>-48809644389</v>
      </c>
      <c r="H215" s="157"/>
      <c r="I215" s="158">
        <f t="shared" si="7"/>
        <v>-8215780602</v>
      </c>
      <c r="J215" s="158"/>
      <c r="K215" s="157">
        <v>7040835</v>
      </c>
      <c r="L215" s="157"/>
      <c r="M215" s="157">
        <v>40593863787</v>
      </c>
      <c r="N215" s="157"/>
      <c r="O215" s="157">
        <v>-46628579264</v>
      </c>
      <c r="P215" s="157"/>
      <c r="Q215" s="157">
        <f t="shared" si="8"/>
        <v>-6034715477</v>
      </c>
    </row>
    <row r="216" spans="1:17">
      <c r="A216" s="254" t="s">
        <v>419</v>
      </c>
      <c r="C216" s="157">
        <v>11322336</v>
      </c>
      <c r="D216" s="157"/>
      <c r="E216" s="157">
        <v>55261893377</v>
      </c>
      <c r="F216" s="157"/>
      <c r="G216" s="157">
        <v>-64402717857</v>
      </c>
      <c r="H216" s="157"/>
      <c r="I216" s="158">
        <f t="shared" si="7"/>
        <v>-9140824480</v>
      </c>
      <c r="J216" s="158"/>
      <c r="K216" s="157">
        <v>11322336</v>
      </c>
      <c r="L216" s="157"/>
      <c r="M216" s="157">
        <v>55261893377</v>
      </c>
      <c r="N216" s="157"/>
      <c r="O216" s="157">
        <v>-64094275315</v>
      </c>
      <c r="P216" s="157"/>
      <c r="Q216" s="157">
        <f t="shared" si="8"/>
        <v>-8832381938</v>
      </c>
    </row>
    <row r="217" spans="1:17">
      <c r="A217" s="254" t="s">
        <v>90</v>
      </c>
      <c r="C217" s="157">
        <v>0</v>
      </c>
      <c r="D217" s="157"/>
      <c r="E217" s="157">
        <v>0</v>
      </c>
      <c r="F217" s="157"/>
      <c r="G217" s="157">
        <v>-11786606506</v>
      </c>
      <c r="H217" s="157"/>
      <c r="I217" s="158">
        <f t="shared" si="7"/>
        <v>-11786606506</v>
      </c>
      <c r="J217" s="158"/>
      <c r="K217" s="157">
        <v>0</v>
      </c>
      <c r="L217" s="157"/>
      <c r="M217" s="157">
        <v>0</v>
      </c>
      <c r="N217" s="157"/>
      <c r="O217" s="157">
        <v>0</v>
      </c>
      <c r="P217" s="157"/>
      <c r="Q217" s="157">
        <f t="shared" si="8"/>
        <v>0</v>
      </c>
    </row>
    <row r="218" spans="1:17">
      <c r="A218" s="254" t="s">
        <v>259</v>
      </c>
      <c r="C218" s="157">
        <v>21511247</v>
      </c>
      <c r="D218" s="157"/>
      <c r="E218" s="157">
        <v>52795256795</v>
      </c>
      <c r="F218" s="157"/>
      <c r="G218" s="157">
        <v>-62530441487</v>
      </c>
      <c r="H218" s="157"/>
      <c r="I218" s="158">
        <f t="shared" si="7"/>
        <v>-9735184692</v>
      </c>
      <c r="J218" s="158"/>
      <c r="K218" s="157">
        <v>21511247</v>
      </c>
      <c r="L218" s="157"/>
      <c r="M218" s="157">
        <v>52795256795</v>
      </c>
      <c r="N218" s="157"/>
      <c r="O218" s="157">
        <v>-42764721048</v>
      </c>
      <c r="P218" s="157"/>
      <c r="Q218" s="157">
        <f t="shared" si="8"/>
        <v>10030535747</v>
      </c>
    </row>
    <row r="219" spans="1:17">
      <c r="A219" s="254" t="s">
        <v>116</v>
      </c>
      <c r="C219" s="157">
        <v>11513428</v>
      </c>
      <c r="D219" s="157"/>
      <c r="E219" s="157">
        <v>98655237156</v>
      </c>
      <c r="F219" s="157"/>
      <c r="G219" s="157">
        <v>-100001980760</v>
      </c>
      <c r="H219" s="157"/>
      <c r="I219" s="158">
        <f t="shared" si="7"/>
        <v>-1346743604</v>
      </c>
      <c r="J219" s="158"/>
      <c r="K219" s="157">
        <v>11513428</v>
      </c>
      <c r="L219" s="157"/>
      <c r="M219" s="157">
        <v>98655237156</v>
      </c>
      <c r="N219" s="157"/>
      <c r="O219" s="157">
        <v>-80611462219</v>
      </c>
      <c r="P219" s="157"/>
      <c r="Q219" s="157">
        <f t="shared" si="8"/>
        <v>18043774937</v>
      </c>
    </row>
    <row r="220" spans="1:17">
      <c r="A220" s="254" t="s">
        <v>315</v>
      </c>
      <c r="C220" s="157">
        <v>57577367</v>
      </c>
      <c r="D220" s="157"/>
      <c r="E220" s="157">
        <v>60497164225</v>
      </c>
      <c r="F220" s="157"/>
      <c r="G220" s="157">
        <v>-68009900084</v>
      </c>
      <c r="H220" s="157"/>
      <c r="I220" s="158">
        <f t="shared" si="7"/>
        <v>-7512735859</v>
      </c>
      <c r="J220" s="158"/>
      <c r="K220" s="157">
        <v>57577367</v>
      </c>
      <c r="L220" s="157"/>
      <c r="M220" s="157">
        <v>60497164225</v>
      </c>
      <c r="N220" s="157"/>
      <c r="O220" s="157">
        <v>-69088258646</v>
      </c>
      <c r="P220" s="157"/>
      <c r="Q220" s="157">
        <f t="shared" si="8"/>
        <v>-8591094421</v>
      </c>
    </row>
    <row r="221" spans="1:17">
      <c r="A221" s="254" t="s">
        <v>234</v>
      </c>
      <c r="C221" s="157">
        <v>4921986</v>
      </c>
      <c r="D221" s="157"/>
      <c r="E221" s="157">
        <v>41979367576</v>
      </c>
      <c r="F221" s="157"/>
      <c r="G221" s="157">
        <v>-46553400713</v>
      </c>
      <c r="H221" s="157"/>
      <c r="I221" s="158">
        <f t="shared" si="7"/>
        <v>-4574033137</v>
      </c>
      <c r="J221" s="158"/>
      <c r="K221" s="157">
        <v>4921986</v>
      </c>
      <c r="L221" s="157"/>
      <c r="M221" s="157">
        <v>41979367576</v>
      </c>
      <c r="N221" s="157"/>
      <c r="O221" s="157">
        <v>-40882973800</v>
      </c>
      <c r="P221" s="157"/>
      <c r="Q221" s="157">
        <f t="shared" si="8"/>
        <v>1096393776</v>
      </c>
    </row>
    <row r="222" spans="1:17">
      <c r="A222" s="254" t="s">
        <v>281</v>
      </c>
      <c r="C222" s="157">
        <v>1965819</v>
      </c>
      <c r="D222" s="157"/>
      <c r="E222" s="157">
        <v>120198067410</v>
      </c>
      <c r="F222" s="157"/>
      <c r="G222" s="157">
        <v>-127907101991</v>
      </c>
      <c r="H222" s="157"/>
      <c r="I222" s="158">
        <f t="shared" si="7"/>
        <v>-7709034581</v>
      </c>
      <c r="J222" s="158"/>
      <c r="K222" s="157">
        <v>1965819</v>
      </c>
      <c r="L222" s="157"/>
      <c r="M222" s="157">
        <v>120198067410</v>
      </c>
      <c r="N222" s="157"/>
      <c r="O222" s="157">
        <v>-94721232508</v>
      </c>
      <c r="P222" s="157"/>
      <c r="Q222" s="157">
        <f t="shared" si="8"/>
        <v>25476834902</v>
      </c>
    </row>
    <row r="223" spans="1:17">
      <c r="A223" s="254" t="s">
        <v>194</v>
      </c>
      <c r="C223" s="157">
        <v>819313</v>
      </c>
      <c r="D223" s="157"/>
      <c r="E223" s="157">
        <v>31974839326</v>
      </c>
      <c r="F223" s="157"/>
      <c r="G223" s="157">
        <v>-32829999315</v>
      </c>
      <c r="H223" s="157"/>
      <c r="I223" s="158">
        <f t="shared" si="7"/>
        <v>-855159989</v>
      </c>
      <c r="J223" s="158"/>
      <c r="K223" s="157">
        <v>819313</v>
      </c>
      <c r="L223" s="157"/>
      <c r="M223" s="157">
        <v>31974839326</v>
      </c>
      <c r="N223" s="157"/>
      <c r="O223" s="157">
        <v>-26062123660</v>
      </c>
      <c r="P223" s="157"/>
      <c r="Q223" s="157">
        <f t="shared" si="8"/>
        <v>5912715666</v>
      </c>
    </row>
    <row r="224" spans="1:17">
      <c r="A224" s="254" t="s">
        <v>142</v>
      </c>
      <c r="C224" s="157">
        <v>12941645</v>
      </c>
      <c r="D224" s="157"/>
      <c r="E224" s="157">
        <v>73585753456</v>
      </c>
      <c r="F224" s="157"/>
      <c r="G224" s="157">
        <v>-86524448488</v>
      </c>
      <c r="H224" s="157"/>
      <c r="I224" s="158">
        <f t="shared" si="7"/>
        <v>-12938695032</v>
      </c>
      <c r="J224" s="158"/>
      <c r="K224" s="157">
        <v>12941645</v>
      </c>
      <c r="L224" s="157"/>
      <c r="M224" s="157">
        <v>73585753456</v>
      </c>
      <c r="N224" s="157"/>
      <c r="O224" s="157">
        <v>-39700285869</v>
      </c>
      <c r="P224" s="157"/>
      <c r="Q224" s="157">
        <f t="shared" si="8"/>
        <v>33885467587</v>
      </c>
    </row>
    <row r="225" spans="1:17">
      <c r="A225" s="254" t="s">
        <v>456</v>
      </c>
      <c r="C225" s="157">
        <v>23925450</v>
      </c>
      <c r="D225" s="157"/>
      <c r="E225" s="157">
        <v>37054059789</v>
      </c>
      <c r="F225" s="157"/>
      <c r="G225" s="157">
        <v>-37595147952</v>
      </c>
      <c r="H225" s="157"/>
      <c r="I225" s="158">
        <f t="shared" si="7"/>
        <v>-541088163</v>
      </c>
      <c r="J225" s="158"/>
      <c r="K225" s="157">
        <v>23925450</v>
      </c>
      <c r="L225" s="157"/>
      <c r="M225" s="157">
        <v>37054059789</v>
      </c>
      <c r="N225" s="157"/>
      <c r="O225" s="157">
        <v>-42928409815</v>
      </c>
      <c r="P225" s="157"/>
      <c r="Q225" s="157">
        <f t="shared" si="8"/>
        <v>-5874350026</v>
      </c>
    </row>
    <row r="226" spans="1:17">
      <c r="A226" s="254" t="s">
        <v>244</v>
      </c>
      <c r="C226" s="157">
        <v>3977907</v>
      </c>
      <c r="D226" s="157"/>
      <c r="E226" s="157">
        <v>43101199145</v>
      </c>
      <c r="F226" s="157"/>
      <c r="G226" s="157">
        <v>-42908753641</v>
      </c>
      <c r="H226" s="157"/>
      <c r="I226" s="158">
        <f t="shared" si="7"/>
        <v>192445504</v>
      </c>
      <c r="J226" s="158"/>
      <c r="K226" s="157">
        <v>3977907</v>
      </c>
      <c r="L226" s="157"/>
      <c r="M226" s="157">
        <v>43101199145</v>
      </c>
      <c r="N226" s="157"/>
      <c r="O226" s="157">
        <v>-33220429187</v>
      </c>
      <c r="P226" s="157"/>
      <c r="Q226" s="157">
        <f t="shared" si="8"/>
        <v>9880769958</v>
      </c>
    </row>
    <row r="227" spans="1:17">
      <c r="A227" s="254" t="s">
        <v>308</v>
      </c>
      <c r="C227" s="157">
        <v>2886995</v>
      </c>
      <c r="D227" s="157"/>
      <c r="E227" s="157">
        <v>51742807359</v>
      </c>
      <c r="F227" s="157"/>
      <c r="G227" s="157">
        <v>-42930851978</v>
      </c>
      <c r="H227" s="157"/>
      <c r="I227" s="158">
        <f t="shared" si="7"/>
        <v>8811955381</v>
      </c>
      <c r="J227" s="158"/>
      <c r="K227" s="157">
        <v>2886995</v>
      </c>
      <c r="L227" s="157"/>
      <c r="M227" s="157">
        <v>51742807359</v>
      </c>
      <c r="N227" s="157"/>
      <c r="O227" s="157">
        <v>-41805485011</v>
      </c>
      <c r="P227" s="157"/>
      <c r="Q227" s="157">
        <f t="shared" si="8"/>
        <v>9937322348</v>
      </c>
    </row>
    <row r="228" spans="1:17">
      <c r="A228" s="254" t="s">
        <v>249</v>
      </c>
      <c r="C228" s="157">
        <v>1753633</v>
      </c>
      <c r="D228" s="157"/>
      <c r="E228" s="157">
        <v>42656076688</v>
      </c>
      <c r="F228" s="157"/>
      <c r="G228" s="157">
        <v>-49890352053</v>
      </c>
      <c r="H228" s="157"/>
      <c r="I228" s="158">
        <f t="shared" ref="I228:I292" si="9">E228+G228</f>
        <v>-7234275365</v>
      </c>
      <c r="J228" s="158"/>
      <c r="K228" s="157">
        <v>1753633</v>
      </c>
      <c r="L228" s="157"/>
      <c r="M228" s="157">
        <v>42656076688</v>
      </c>
      <c r="N228" s="157"/>
      <c r="O228" s="157">
        <v>-50431859222</v>
      </c>
      <c r="P228" s="157"/>
      <c r="Q228" s="157">
        <f t="shared" si="8"/>
        <v>-7775782534</v>
      </c>
    </row>
    <row r="229" spans="1:17">
      <c r="A229" s="254" t="s">
        <v>377</v>
      </c>
      <c r="C229" s="157">
        <v>20211413</v>
      </c>
      <c r="D229" s="157"/>
      <c r="E229" s="157">
        <v>49564879617</v>
      </c>
      <c r="F229" s="157"/>
      <c r="G229" s="157">
        <v>-59312612057</v>
      </c>
      <c r="H229" s="157"/>
      <c r="I229" s="158">
        <f t="shared" si="9"/>
        <v>-9747732440</v>
      </c>
      <c r="J229" s="158"/>
      <c r="K229" s="157">
        <v>20211413</v>
      </c>
      <c r="L229" s="157"/>
      <c r="M229" s="157">
        <v>49564879617</v>
      </c>
      <c r="N229" s="157"/>
      <c r="O229" s="157">
        <v>-45971921889</v>
      </c>
      <c r="P229" s="157"/>
      <c r="Q229" s="157">
        <f t="shared" si="8"/>
        <v>3592957728</v>
      </c>
    </row>
    <row r="230" spans="1:17">
      <c r="A230" s="254" t="s">
        <v>112</v>
      </c>
      <c r="C230" s="157">
        <v>12026930</v>
      </c>
      <c r="D230" s="157"/>
      <c r="E230" s="157">
        <v>57983543371</v>
      </c>
      <c r="F230" s="157"/>
      <c r="G230" s="157">
        <v>-74433890582</v>
      </c>
      <c r="H230" s="157"/>
      <c r="I230" s="158">
        <f t="shared" si="9"/>
        <v>-16450347211</v>
      </c>
      <c r="J230" s="158"/>
      <c r="K230" s="157">
        <v>12026930</v>
      </c>
      <c r="L230" s="157"/>
      <c r="M230" s="157">
        <v>57983543371</v>
      </c>
      <c r="N230" s="157"/>
      <c r="O230" s="157">
        <v>-59385014166</v>
      </c>
      <c r="P230" s="157"/>
      <c r="Q230" s="157">
        <f t="shared" si="8"/>
        <v>-1401470795</v>
      </c>
    </row>
    <row r="231" spans="1:17">
      <c r="A231" s="254" t="s">
        <v>156</v>
      </c>
      <c r="C231" s="157">
        <v>16938795</v>
      </c>
      <c r="D231" s="157"/>
      <c r="E231" s="157">
        <v>42718029267</v>
      </c>
      <c r="F231" s="157"/>
      <c r="G231" s="157">
        <v>-49194870657</v>
      </c>
      <c r="H231" s="157"/>
      <c r="I231" s="158">
        <f t="shared" si="9"/>
        <v>-6476841390</v>
      </c>
      <c r="J231" s="158"/>
      <c r="K231" s="157">
        <v>16938795</v>
      </c>
      <c r="L231" s="157"/>
      <c r="M231" s="157">
        <v>42718029267</v>
      </c>
      <c r="N231" s="157"/>
      <c r="O231" s="157">
        <v>-35449217458</v>
      </c>
      <c r="P231" s="157"/>
      <c r="Q231" s="157">
        <f t="shared" si="8"/>
        <v>7268811809</v>
      </c>
    </row>
    <row r="232" spans="1:17">
      <c r="A232" s="254" t="s">
        <v>425</v>
      </c>
      <c r="C232" s="157">
        <v>13818415</v>
      </c>
      <c r="D232" s="157"/>
      <c r="E232" s="157">
        <v>64518909942</v>
      </c>
      <c r="F232" s="157"/>
      <c r="G232" s="157">
        <v>-71797697567</v>
      </c>
      <c r="H232" s="157"/>
      <c r="I232" s="158">
        <f t="shared" si="9"/>
        <v>-7278787625</v>
      </c>
      <c r="J232" s="158"/>
      <c r="K232" s="157">
        <v>13818415</v>
      </c>
      <c r="L232" s="157"/>
      <c r="M232" s="157">
        <v>64518909942</v>
      </c>
      <c r="N232" s="157"/>
      <c r="O232" s="157">
        <v>-68524096996</v>
      </c>
      <c r="P232" s="157"/>
      <c r="Q232" s="157">
        <f t="shared" si="8"/>
        <v>-4005187054</v>
      </c>
    </row>
    <row r="233" spans="1:17">
      <c r="A233" s="254" t="s">
        <v>292</v>
      </c>
      <c r="C233" s="157">
        <v>2290724</v>
      </c>
      <c r="D233" s="157"/>
      <c r="E233" s="157">
        <v>33450513685</v>
      </c>
      <c r="F233" s="157"/>
      <c r="G233" s="157">
        <v>-38407999897</v>
      </c>
      <c r="H233" s="157"/>
      <c r="I233" s="158">
        <f t="shared" si="9"/>
        <v>-4957486212</v>
      </c>
      <c r="J233" s="158"/>
      <c r="K233" s="157">
        <v>2290724</v>
      </c>
      <c r="L233" s="157"/>
      <c r="M233" s="157">
        <v>33450513685</v>
      </c>
      <c r="N233" s="157"/>
      <c r="O233" s="157">
        <v>-39921493122</v>
      </c>
      <c r="P233" s="157"/>
      <c r="Q233" s="157">
        <f t="shared" si="8"/>
        <v>-6470979437</v>
      </c>
    </row>
    <row r="234" spans="1:17">
      <c r="A234" s="254" t="s">
        <v>458</v>
      </c>
      <c r="C234" s="157">
        <v>4436726</v>
      </c>
      <c r="D234" s="157"/>
      <c r="E234" s="157">
        <v>41368871769</v>
      </c>
      <c r="F234" s="157"/>
      <c r="G234" s="157">
        <v>-48119400703</v>
      </c>
      <c r="H234" s="157"/>
      <c r="I234" s="158">
        <f t="shared" si="9"/>
        <v>-6750528934</v>
      </c>
      <c r="J234" s="158"/>
      <c r="K234" s="157">
        <v>4436726</v>
      </c>
      <c r="L234" s="157"/>
      <c r="M234" s="157">
        <v>41368871769</v>
      </c>
      <c r="N234" s="157"/>
      <c r="O234" s="157">
        <v>-35870802981</v>
      </c>
      <c r="P234" s="157"/>
      <c r="Q234" s="157">
        <f t="shared" si="8"/>
        <v>5498068788</v>
      </c>
    </row>
    <row r="235" spans="1:17">
      <c r="A235" s="254" t="s">
        <v>251</v>
      </c>
      <c r="C235" s="157">
        <v>23467072</v>
      </c>
      <c r="D235" s="157"/>
      <c r="E235" s="157">
        <v>51250392103</v>
      </c>
      <c r="F235" s="157"/>
      <c r="G235" s="157">
        <v>-57330974174</v>
      </c>
      <c r="H235" s="157"/>
      <c r="I235" s="158">
        <f t="shared" si="9"/>
        <v>-6080582071</v>
      </c>
      <c r="J235" s="158"/>
      <c r="K235" s="157">
        <v>23467072</v>
      </c>
      <c r="L235" s="157"/>
      <c r="M235" s="157">
        <v>51250392103</v>
      </c>
      <c r="N235" s="157"/>
      <c r="O235" s="157">
        <v>-52392458010</v>
      </c>
      <c r="P235" s="157"/>
      <c r="Q235" s="157">
        <f t="shared" si="8"/>
        <v>-1142065907</v>
      </c>
    </row>
    <row r="236" spans="1:17">
      <c r="A236" s="254" t="s">
        <v>162</v>
      </c>
      <c r="C236" s="157">
        <v>17883758</v>
      </c>
      <c r="D236" s="157"/>
      <c r="E236" s="157">
        <v>92619991627</v>
      </c>
      <c r="F236" s="157"/>
      <c r="G236" s="157">
        <v>-126725594081</v>
      </c>
      <c r="H236" s="157"/>
      <c r="I236" s="158">
        <f t="shared" si="9"/>
        <v>-34105602454</v>
      </c>
      <c r="J236" s="158"/>
      <c r="K236" s="157">
        <v>17883758</v>
      </c>
      <c r="L236" s="157"/>
      <c r="M236" s="157">
        <v>92619991627</v>
      </c>
      <c r="N236" s="157"/>
      <c r="O236" s="157">
        <v>-54880311716</v>
      </c>
      <c r="P236" s="157"/>
      <c r="Q236" s="157">
        <f t="shared" si="8"/>
        <v>37739679911</v>
      </c>
    </row>
    <row r="237" spans="1:17">
      <c r="A237" s="254" t="s">
        <v>341</v>
      </c>
      <c r="C237" s="157">
        <v>3480754</v>
      </c>
      <c r="D237" s="157"/>
      <c r="E237" s="157">
        <v>53284670114</v>
      </c>
      <c r="F237" s="157"/>
      <c r="G237" s="157">
        <v>-64756526242</v>
      </c>
      <c r="H237" s="157"/>
      <c r="I237" s="158">
        <f t="shared" si="9"/>
        <v>-11471856128</v>
      </c>
      <c r="J237" s="158"/>
      <c r="K237" s="157">
        <v>3480754</v>
      </c>
      <c r="L237" s="157"/>
      <c r="M237" s="157">
        <v>53284670114</v>
      </c>
      <c r="N237" s="157"/>
      <c r="O237" s="157">
        <v>-63980257865</v>
      </c>
      <c r="P237" s="157"/>
      <c r="Q237" s="157">
        <f t="shared" si="8"/>
        <v>-10695587751</v>
      </c>
    </row>
    <row r="238" spans="1:17">
      <c r="A238" s="254" t="s">
        <v>123</v>
      </c>
      <c r="C238" s="157">
        <v>7391043</v>
      </c>
      <c r="D238" s="157"/>
      <c r="E238" s="157">
        <v>46653870972</v>
      </c>
      <c r="F238" s="157"/>
      <c r="G238" s="157">
        <v>-53959161954</v>
      </c>
      <c r="H238" s="157"/>
      <c r="I238" s="158">
        <f t="shared" si="9"/>
        <v>-7305290982</v>
      </c>
      <c r="J238" s="158"/>
      <c r="K238" s="157">
        <v>7391043</v>
      </c>
      <c r="L238" s="157"/>
      <c r="M238" s="157">
        <v>46653870972</v>
      </c>
      <c r="N238" s="157"/>
      <c r="O238" s="157">
        <v>-40265932812</v>
      </c>
      <c r="P238" s="157"/>
      <c r="Q238" s="157">
        <f t="shared" si="8"/>
        <v>6387938160</v>
      </c>
    </row>
    <row r="239" spans="1:17">
      <c r="A239" s="254" t="s">
        <v>133</v>
      </c>
      <c r="C239" s="157">
        <v>6391088</v>
      </c>
      <c r="D239" s="157"/>
      <c r="E239" s="157">
        <v>30304101100</v>
      </c>
      <c r="F239" s="157"/>
      <c r="G239" s="157">
        <v>-35714974575</v>
      </c>
      <c r="H239" s="157"/>
      <c r="I239" s="158">
        <f t="shared" si="9"/>
        <v>-5410873475</v>
      </c>
      <c r="J239" s="158"/>
      <c r="K239" s="157">
        <v>6391088</v>
      </c>
      <c r="L239" s="157"/>
      <c r="M239" s="157">
        <v>30304101100</v>
      </c>
      <c r="N239" s="157"/>
      <c r="O239" s="157">
        <v>-38278259148</v>
      </c>
      <c r="P239" s="157"/>
      <c r="Q239" s="157">
        <f t="shared" si="8"/>
        <v>-7974158048</v>
      </c>
    </row>
    <row r="240" spans="1:17">
      <c r="A240" s="254" t="s">
        <v>188</v>
      </c>
      <c r="C240" s="157">
        <v>29549659</v>
      </c>
      <c r="D240" s="157"/>
      <c r="E240" s="157">
        <v>30754408945</v>
      </c>
      <c r="F240" s="157"/>
      <c r="G240" s="157">
        <v>-36734172214</v>
      </c>
      <c r="H240" s="157"/>
      <c r="I240" s="158">
        <f t="shared" si="9"/>
        <v>-5979763269</v>
      </c>
      <c r="J240" s="158"/>
      <c r="K240" s="157">
        <v>29549659</v>
      </c>
      <c r="L240" s="157"/>
      <c r="M240" s="157">
        <v>30754408945</v>
      </c>
      <c r="N240" s="157"/>
      <c r="O240" s="157">
        <v>-32363336505</v>
      </c>
      <c r="P240" s="157"/>
      <c r="Q240" s="157">
        <f t="shared" si="8"/>
        <v>-1608927560</v>
      </c>
    </row>
    <row r="241" spans="1:17">
      <c r="A241" s="254" t="s">
        <v>348</v>
      </c>
      <c r="C241" s="157">
        <v>12653434</v>
      </c>
      <c r="D241" s="157"/>
      <c r="E241" s="157">
        <v>30979973767</v>
      </c>
      <c r="F241" s="157"/>
      <c r="G241" s="157">
        <v>-35105759655</v>
      </c>
      <c r="H241" s="157"/>
      <c r="I241" s="158">
        <f t="shared" si="9"/>
        <v>-4125785888</v>
      </c>
      <c r="J241" s="158"/>
      <c r="K241" s="157">
        <v>12653434</v>
      </c>
      <c r="L241" s="157"/>
      <c r="M241" s="157">
        <v>30979973767</v>
      </c>
      <c r="N241" s="157"/>
      <c r="O241" s="157">
        <v>-41351621680</v>
      </c>
      <c r="P241" s="157"/>
      <c r="Q241" s="157">
        <f t="shared" si="8"/>
        <v>-10371647913</v>
      </c>
    </row>
    <row r="242" spans="1:17">
      <c r="A242" s="254" t="s">
        <v>158</v>
      </c>
      <c r="C242" s="157">
        <v>1077653</v>
      </c>
      <c r="D242" s="157"/>
      <c r="E242" s="157">
        <v>26298965686</v>
      </c>
      <c r="F242" s="157"/>
      <c r="G242" s="157">
        <v>-33123257113</v>
      </c>
      <c r="H242" s="157"/>
      <c r="I242" s="158">
        <f t="shared" si="9"/>
        <v>-6824291427</v>
      </c>
      <c r="J242" s="158"/>
      <c r="K242" s="157">
        <v>1077653</v>
      </c>
      <c r="L242" s="157"/>
      <c r="M242" s="157">
        <v>26298965686</v>
      </c>
      <c r="N242" s="157"/>
      <c r="O242" s="157">
        <v>-23621949072</v>
      </c>
      <c r="P242" s="157"/>
      <c r="Q242" s="157">
        <f t="shared" si="8"/>
        <v>2677016614</v>
      </c>
    </row>
    <row r="243" spans="1:17">
      <c r="A243" s="254" t="s">
        <v>271</v>
      </c>
      <c r="C243" s="157">
        <v>1363087</v>
      </c>
      <c r="D243" s="157"/>
      <c r="E243" s="157">
        <v>35351340340</v>
      </c>
      <c r="F243" s="157"/>
      <c r="G243" s="157">
        <v>-30954208006</v>
      </c>
      <c r="H243" s="157"/>
      <c r="I243" s="158">
        <f t="shared" si="9"/>
        <v>4397132334</v>
      </c>
      <c r="J243" s="158"/>
      <c r="K243" s="157">
        <v>1363087</v>
      </c>
      <c r="L243" s="157"/>
      <c r="M243" s="157">
        <v>35351340340</v>
      </c>
      <c r="N243" s="157"/>
      <c r="O243" s="157">
        <v>-26245974693</v>
      </c>
      <c r="P243" s="157"/>
      <c r="Q243" s="157">
        <f t="shared" si="8"/>
        <v>9105365647</v>
      </c>
    </row>
    <row r="244" spans="1:17">
      <c r="A244" s="254" t="s">
        <v>154</v>
      </c>
      <c r="C244" s="157">
        <v>267116</v>
      </c>
      <c r="D244" s="157"/>
      <c r="E244" s="157">
        <v>26815537376</v>
      </c>
      <c r="F244" s="157"/>
      <c r="G244" s="157">
        <v>-27209343508</v>
      </c>
      <c r="H244" s="157"/>
      <c r="I244" s="158">
        <f t="shared" si="9"/>
        <v>-393806132</v>
      </c>
      <c r="J244" s="158"/>
      <c r="K244" s="157">
        <v>267116</v>
      </c>
      <c r="L244" s="157"/>
      <c r="M244" s="157">
        <v>26815537376</v>
      </c>
      <c r="N244" s="157"/>
      <c r="O244" s="157">
        <v>-15656633972</v>
      </c>
      <c r="P244" s="157"/>
      <c r="Q244" s="157">
        <f t="shared" si="8"/>
        <v>11158903404</v>
      </c>
    </row>
    <row r="245" spans="1:17">
      <c r="A245" s="254" t="s">
        <v>83</v>
      </c>
      <c r="C245" s="157">
        <v>44093976</v>
      </c>
      <c r="D245" s="157"/>
      <c r="E245" s="157">
        <v>175326467373</v>
      </c>
      <c r="F245" s="157"/>
      <c r="G245" s="157">
        <v>-174278388870</v>
      </c>
      <c r="H245" s="157"/>
      <c r="I245" s="158">
        <f t="shared" si="9"/>
        <v>1048078503</v>
      </c>
      <c r="J245" s="158"/>
      <c r="K245" s="157">
        <v>44093976</v>
      </c>
      <c r="L245" s="157"/>
      <c r="M245" s="157">
        <v>175326467373</v>
      </c>
      <c r="N245" s="157"/>
      <c r="O245" s="157">
        <v>-140152907817</v>
      </c>
      <c r="P245" s="157"/>
      <c r="Q245" s="157">
        <f t="shared" si="8"/>
        <v>35173559556</v>
      </c>
    </row>
    <row r="246" spans="1:17">
      <c r="A246" s="254" t="s">
        <v>224</v>
      </c>
      <c r="C246" s="157">
        <v>4714355</v>
      </c>
      <c r="D246" s="157"/>
      <c r="E246" s="157">
        <v>86181141372</v>
      </c>
      <c r="F246" s="157"/>
      <c r="G246" s="157">
        <v>-92106037971</v>
      </c>
      <c r="H246" s="157"/>
      <c r="I246" s="158">
        <f t="shared" si="9"/>
        <v>-5924896599</v>
      </c>
      <c r="J246" s="158"/>
      <c r="K246" s="157">
        <v>4714355</v>
      </c>
      <c r="L246" s="157"/>
      <c r="M246" s="157">
        <v>86181141372</v>
      </c>
      <c r="N246" s="157"/>
      <c r="O246" s="157">
        <v>-66390793723</v>
      </c>
      <c r="P246" s="157"/>
      <c r="Q246" s="157">
        <f t="shared" si="8"/>
        <v>19790347649</v>
      </c>
    </row>
    <row r="247" spans="1:17">
      <c r="A247" s="254" t="s">
        <v>169</v>
      </c>
      <c r="C247" s="157">
        <v>21163169</v>
      </c>
      <c r="D247" s="157"/>
      <c r="E247" s="157">
        <v>68244832984</v>
      </c>
      <c r="F247" s="157"/>
      <c r="G247" s="157">
        <v>-86305984833</v>
      </c>
      <c r="H247" s="157"/>
      <c r="I247" s="158">
        <f t="shared" si="9"/>
        <v>-18061151849</v>
      </c>
      <c r="J247" s="158"/>
      <c r="K247" s="157">
        <v>21163169</v>
      </c>
      <c r="L247" s="157"/>
      <c r="M247" s="157">
        <v>68244832984</v>
      </c>
      <c r="N247" s="157"/>
      <c r="O247" s="157">
        <v>-77824941689</v>
      </c>
      <c r="P247" s="157"/>
      <c r="Q247" s="157">
        <f t="shared" si="8"/>
        <v>-9580108705</v>
      </c>
    </row>
    <row r="248" spans="1:17">
      <c r="A248" s="254" t="s">
        <v>499</v>
      </c>
      <c r="C248" s="157">
        <v>7816796</v>
      </c>
      <c r="D248" s="157"/>
      <c r="E248" s="157">
        <v>44989956313</v>
      </c>
      <c r="F248" s="157"/>
      <c r="G248" s="157">
        <v>-55484758160</v>
      </c>
      <c r="H248" s="157"/>
      <c r="I248" s="158">
        <f t="shared" si="9"/>
        <v>-10494801847</v>
      </c>
      <c r="J248" s="158"/>
      <c r="K248" s="157">
        <v>7816796</v>
      </c>
      <c r="L248" s="157"/>
      <c r="M248" s="157">
        <v>44989956313</v>
      </c>
      <c r="N248" s="157"/>
      <c r="O248" s="157">
        <v>-57089366223</v>
      </c>
      <c r="P248" s="157"/>
      <c r="Q248" s="157">
        <f t="shared" si="8"/>
        <v>-12099409910</v>
      </c>
    </row>
    <row r="249" spans="1:17">
      <c r="A249" s="254" t="s">
        <v>314</v>
      </c>
      <c r="C249" s="157">
        <v>49790652</v>
      </c>
      <c r="D249" s="157"/>
      <c r="E249" s="157">
        <v>50979229552</v>
      </c>
      <c r="F249" s="157"/>
      <c r="G249" s="157">
        <v>-61813595450</v>
      </c>
      <c r="H249" s="157"/>
      <c r="I249" s="158">
        <f t="shared" si="9"/>
        <v>-10834365898</v>
      </c>
      <c r="J249" s="158"/>
      <c r="K249" s="157">
        <v>49790652</v>
      </c>
      <c r="L249" s="157"/>
      <c r="M249" s="157">
        <v>50979229552</v>
      </c>
      <c r="N249" s="157"/>
      <c r="O249" s="157">
        <v>-57044168678</v>
      </c>
      <c r="P249" s="157"/>
      <c r="Q249" s="157">
        <f t="shared" si="8"/>
        <v>-6064939126</v>
      </c>
    </row>
    <row r="250" spans="1:17">
      <c r="A250" s="254" t="s">
        <v>431</v>
      </c>
      <c r="C250" s="157">
        <v>1710735</v>
      </c>
      <c r="D250" s="157"/>
      <c r="E250" s="157">
        <v>64298027157</v>
      </c>
      <c r="F250" s="157"/>
      <c r="G250" s="157">
        <v>-73201051646</v>
      </c>
      <c r="H250" s="157"/>
      <c r="I250" s="158">
        <f t="shared" si="9"/>
        <v>-8903024489</v>
      </c>
      <c r="J250" s="158"/>
      <c r="K250" s="157">
        <v>1710735</v>
      </c>
      <c r="L250" s="157"/>
      <c r="M250" s="157">
        <v>64298027157</v>
      </c>
      <c r="N250" s="157"/>
      <c r="O250" s="157">
        <v>-72519266393</v>
      </c>
      <c r="P250" s="157"/>
      <c r="Q250" s="157">
        <f t="shared" si="8"/>
        <v>-8221239236</v>
      </c>
    </row>
    <row r="251" spans="1:17">
      <c r="A251" s="254" t="s">
        <v>227</v>
      </c>
      <c r="C251" s="157">
        <v>1934020</v>
      </c>
      <c r="D251" s="157"/>
      <c r="E251" s="157">
        <v>27837982175</v>
      </c>
      <c r="F251" s="157"/>
      <c r="G251" s="157">
        <v>-32441187931</v>
      </c>
      <c r="H251" s="157"/>
      <c r="I251" s="158">
        <f t="shared" si="9"/>
        <v>-4603205756</v>
      </c>
      <c r="J251" s="158"/>
      <c r="K251" s="157">
        <v>1934020</v>
      </c>
      <c r="L251" s="157"/>
      <c r="M251" s="157">
        <v>27837982175</v>
      </c>
      <c r="N251" s="157"/>
      <c r="O251" s="157">
        <v>-32193034072</v>
      </c>
      <c r="P251" s="157"/>
      <c r="Q251" s="157">
        <f t="shared" si="8"/>
        <v>-4355051897</v>
      </c>
    </row>
    <row r="252" spans="1:17">
      <c r="A252" s="254" t="s">
        <v>159</v>
      </c>
      <c r="C252" s="157">
        <v>7502058</v>
      </c>
      <c r="D252" s="157"/>
      <c r="E252" s="157">
        <v>65401580024</v>
      </c>
      <c r="F252" s="157"/>
      <c r="G252" s="157">
        <v>-80982893691</v>
      </c>
      <c r="H252" s="157"/>
      <c r="I252" s="158">
        <f t="shared" si="9"/>
        <v>-15581313667</v>
      </c>
      <c r="J252" s="158"/>
      <c r="K252" s="157">
        <v>7502058</v>
      </c>
      <c r="L252" s="157"/>
      <c r="M252" s="157">
        <v>65401580024</v>
      </c>
      <c r="N252" s="157"/>
      <c r="O252" s="157">
        <v>-35970796243</v>
      </c>
      <c r="P252" s="157"/>
      <c r="Q252" s="157">
        <f t="shared" si="8"/>
        <v>29430783781</v>
      </c>
    </row>
    <row r="253" spans="1:17">
      <c r="A253" s="254" t="s">
        <v>180</v>
      </c>
      <c r="C253" s="157">
        <v>19090122</v>
      </c>
      <c r="D253" s="157"/>
      <c r="E253" s="157">
        <v>44234304893</v>
      </c>
      <c r="F253" s="157"/>
      <c r="G253" s="157">
        <v>-51211759308</v>
      </c>
      <c r="H253" s="157"/>
      <c r="I253" s="158">
        <f t="shared" si="9"/>
        <v>-6977454415</v>
      </c>
      <c r="J253" s="158"/>
      <c r="K253" s="157">
        <v>19090122</v>
      </c>
      <c r="L253" s="157"/>
      <c r="M253" s="157">
        <v>44234304893</v>
      </c>
      <c r="N253" s="157"/>
      <c r="O253" s="157">
        <v>-50748501453</v>
      </c>
      <c r="P253" s="157"/>
      <c r="Q253" s="157">
        <f t="shared" si="8"/>
        <v>-6514196560</v>
      </c>
    </row>
    <row r="254" spans="1:17">
      <c r="A254" s="254" t="s">
        <v>80</v>
      </c>
      <c r="C254" s="157">
        <v>10168310</v>
      </c>
      <c r="D254" s="157"/>
      <c r="E254" s="157">
        <v>48143492154</v>
      </c>
      <c r="F254" s="157"/>
      <c r="G254" s="157">
        <v>-55077190002</v>
      </c>
      <c r="H254" s="157"/>
      <c r="I254" s="158">
        <f t="shared" si="9"/>
        <v>-6933697848</v>
      </c>
      <c r="J254" s="158"/>
      <c r="K254" s="157">
        <v>10168310</v>
      </c>
      <c r="L254" s="157"/>
      <c r="M254" s="157">
        <v>48143492154</v>
      </c>
      <c r="N254" s="157"/>
      <c r="O254" s="157">
        <v>-46945337429</v>
      </c>
      <c r="P254" s="157"/>
      <c r="Q254" s="157">
        <f t="shared" si="8"/>
        <v>1198154725</v>
      </c>
    </row>
    <row r="255" spans="1:17">
      <c r="A255" s="254" t="s">
        <v>331</v>
      </c>
      <c r="C255" s="157">
        <v>2130019</v>
      </c>
      <c r="D255" s="157"/>
      <c r="E255" s="157">
        <v>29177019437</v>
      </c>
      <c r="F255" s="157"/>
      <c r="G255" s="157">
        <v>-28222056072</v>
      </c>
      <c r="H255" s="157"/>
      <c r="I255" s="158">
        <f t="shared" si="9"/>
        <v>954963365</v>
      </c>
      <c r="J255" s="158"/>
      <c r="K255" s="157">
        <v>2130019</v>
      </c>
      <c r="L255" s="157"/>
      <c r="M255" s="157">
        <v>29177019437</v>
      </c>
      <c r="N255" s="157"/>
      <c r="O255" s="157">
        <v>-25515567272</v>
      </c>
      <c r="P255" s="157"/>
      <c r="Q255" s="157">
        <f t="shared" si="8"/>
        <v>3661452165</v>
      </c>
    </row>
    <row r="256" spans="1:17">
      <c r="A256" s="254" t="s">
        <v>426</v>
      </c>
      <c r="C256" s="157">
        <v>4693656</v>
      </c>
      <c r="D256" s="157"/>
      <c r="E256" s="157">
        <v>43717878361</v>
      </c>
      <c r="F256" s="157"/>
      <c r="G256" s="157">
        <v>-46347995436</v>
      </c>
      <c r="H256" s="157"/>
      <c r="I256" s="158">
        <f t="shared" si="9"/>
        <v>-2630117075</v>
      </c>
      <c r="J256" s="158"/>
      <c r="K256" s="157">
        <v>4693656</v>
      </c>
      <c r="L256" s="157"/>
      <c r="M256" s="157">
        <v>43717878361</v>
      </c>
      <c r="N256" s="157"/>
      <c r="O256" s="157">
        <v>-45804676052</v>
      </c>
      <c r="P256" s="157"/>
      <c r="Q256" s="157">
        <f t="shared" si="8"/>
        <v>-2086797691</v>
      </c>
    </row>
    <row r="257" spans="1:17">
      <c r="A257" s="254" t="s">
        <v>96</v>
      </c>
      <c r="C257" s="157">
        <v>20772553</v>
      </c>
      <c r="D257" s="157"/>
      <c r="E257" s="157">
        <v>57610588107</v>
      </c>
      <c r="F257" s="157"/>
      <c r="G257" s="157">
        <v>-62679281028</v>
      </c>
      <c r="H257" s="157"/>
      <c r="I257" s="158">
        <f t="shared" si="9"/>
        <v>-5068692921</v>
      </c>
      <c r="J257" s="158"/>
      <c r="K257" s="157">
        <v>20772553</v>
      </c>
      <c r="L257" s="157"/>
      <c r="M257" s="157">
        <v>57610588107</v>
      </c>
      <c r="N257" s="157"/>
      <c r="O257" s="157">
        <v>-61828418118</v>
      </c>
      <c r="P257" s="157"/>
      <c r="Q257" s="157">
        <f t="shared" si="8"/>
        <v>-4217830011</v>
      </c>
    </row>
    <row r="258" spans="1:17">
      <c r="A258" s="254" t="s">
        <v>124</v>
      </c>
      <c r="C258" s="157">
        <v>21185085</v>
      </c>
      <c r="D258" s="157"/>
      <c r="E258" s="157">
        <v>38959212429</v>
      </c>
      <c r="F258" s="157"/>
      <c r="G258" s="157">
        <v>-44528390724</v>
      </c>
      <c r="H258" s="157"/>
      <c r="I258" s="158">
        <f t="shared" si="9"/>
        <v>-5569178295</v>
      </c>
      <c r="J258" s="158"/>
      <c r="K258" s="157">
        <v>21185085</v>
      </c>
      <c r="L258" s="157"/>
      <c r="M258" s="157">
        <v>38959212429</v>
      </c>
      <c r="N258" s="157"/>
      <c r="O258" s="157">
        <v>-37403784277</v>
      </c>
      <c r="P258" s="157"/>
      <c r="Q258" s="157">
        <f t="shared" si="8"/>
        <v>1555428152</v>
      </c>
    </row>
    <row r="259" spans="1:17">
      <c r="A259" s="254" t="s">
        <v>136</v>
      </c>
      <c r="C259" s="157">
        <v>2274859</v>
      </c>
      <c r="D259" s="157"/>
      <c r="E259" s="157">
        <v>58432601543</v>
      </c>
      <c r="F259" s="157"/>
      <c r="G259" s="157">
        <v>-62894509074</v>
      </c>
      <c r="H259" s="157"/>
      <c r="I259" s="158">
        <f t="shared" si="9"/>
        <v>-4461907531</v>
      </c>
      <c r="J259" s="158"/>
      <c r="K259" s="157">
        <v>2274859</v>
      </c>
      <c r="L259" s="157"/>
      <c r="M259" s="157">
        <v>58432601543</v>
      </c>
      <c r="N259" s="157"/>
      <c r="O259" s="157">
        <v>-40100155524</v>
      </c>
      <c r="P259" s="157"/>
      <c r="Q259" s="157">
        <f t="shared" si="8"/>
        <v>18332446019</v>
      </c>
    </row>
    <row r="260" spans="1:17">
      <c r="A260" s="254" t="s">
        <v>446</v>
      </c>
      <c r="C260" s="157">
        <v>64979411</v>
      </c>
      <c r="D260" s="157"/>
      <c r="E260" s="157">
        <v>29066752579</v>
      </c>
      <c r="F260" s="157"/>
      <c r="G260" s="157">
        <v>-33087766460</v>
      </c>
      <c r="H260" s="157"/>
      <c r="I260" s="158">
        <f t="shared" si="9"/>
        <v>-4021013881</v>
      </c>
      <c r="J260" s="158"/>
      <c r="K260" s="157">
        <v>64979411</v>
      </c>
      <c r="L260" s="157"/>
      <c r="M260" s="157">
        <v>29066752579</v>
      </c>
      <c r="N260" s="157"/>
      <c r="O260" s="157">
        <v>-29709027346</v>
      </c>
      <c r="P260" s="157"/>
      <c r="Q260" s="157">
        <f t="shared" si="8"/>
        <v>-642274767</v>
      </c>
    </row>
    <row r="261" spans="1:17">
      <c r="A261" s="254" t="s">
        <v>405</v>
      </c>
      <c r="C261" s="157">
        <v>713480</v>
      </c>
      <c r="D261" s="157"/>
      <c r="E261" s="157">
        <v>43476092876</v>
      </c>
      <c r="F261" s="157"/>
      <c r="G261" s="157">
        <v>-46002495925</v>
      </c>
      <c r="H261" s="157"/>
      <c r="I261" s="158">
        <f t="shared" si="9"/>
        <v>-2526403049</v>
      </c>
      <c r="J261" s="158"/>
      <c r="K261" s="157">
        <v>713480</v>
      </c>
      <c r="L261" s="157"/>
      <c r="M261" s="157">
        <v>43476092876</v>
      </c>
      <c r="N261" s="157"/>
      <c r="O261" s="157">
        <v>-38607079934</v>
      </c>
      <c r="P261" s="157"/>
      <c r="Q261" s="157">
        <f t="shared" si="8"/>
        <v>4869012942</v>
      </c>
    </row>
    <row r="262" spans="1:17">
      <c r="A262" s="254" t="s">
        <v>284</v>
      </c>
      <c r="C262" s="157">
        <v>82315085</v>
      </c>
      <c r="D262" s="157"/>
      <c r="E262" s="157">
        <v>50159993578</v>
      </c>
      <c r="F262" s="157"/>
      <c r="G262" s="157">
        <v>-50159993578</v>
      </c>
      <c r="H262" s="157"/>
      <c r="I262" s="158">
        <f t="shared" si="9"/>
        <v>0</v>
      </c>
      <c r="J262" s="158"/>
      <c r="K262" s="157">
        <v>82315085</v>
      </c>
      <c r="L262" s="157"/>
      <c r="M262" s="157">
        <v>50159993578</v>
      </c>
      <c r="N262" s="157"/>
      <c r="O262" s="157">
        <v>-42956510697</v>
      </c>
      <c r="P262" s="157"/>
      <c r="Q262" s="157">
        <f t="shared" si="8"/>
        <v>7203482881</v>
      </c>
    </row>
    <row r="263" spans="1:17">
      <c r="A263" s="254" t="s">
        <v>477</v>
      </c>
      <c r="C263" s="157">
        <v>1118921</v>
      </c>
      <c r="D263" s="157"/>
      <c r="E263" s="157">
        <v>47716100723</v>
      </c>
      <c r="F263" s="157"/>
      <c r="G263" s="157">
        <v>-47709507152</v>
      </c>
      <c r="H263" s="157"/>
      <c r="I263" s="158">
        <f t="shared" si="9"/>
        <v>6593571</v>
      </c>
      <c r="J263" s="158"/>
      <c r="K263" s="157">
        <v>1118921</v>
      </c>
      <c r="L263" s="157"/>
      <c r="M263" s="157">
        <v>47716100723</v>
      </c>
      <c r="N263" s="157"/>
      <c r="O263" s="157">
        <v>-40692636041</v>
      </c>
      <c r="P263" s="157"/>
      <c r="Q263" s="157">
        <f t="shared" si="8"/>
        <v>7023464682</v>
      </c>
    </row>
    <row r="264" spans="1:17">
      <c r="A264" s="254" t="s">
        <v>192</v>
      </c>
      <c r="C264" s="157">
        <v>11545029</v>
      </c>
      <c r="D264" s="157"/>
      <c r="E264" s="157">
        <v>40729516742</v>
      </c>
      <c r="F264" s="157"/>
      <c r="G264" s="157">
        <v>-45989359593</v>
      </c>
      <c r="H264" s="157"/>
      <c r="I264" s="158">
        <f t="shared" si="9"/>
        <v>-5259842851</v>
      </c>
      <c r="J264" s="158"/>
      <c r="K264" s="157">
        <v>11545029</v>
      </c>
      <c r="L264" s="157"/>
      <c r="M264" s="157">
        <v>40729516742</v>
      </c>
      <c r="N264" s="157"/>
      <c r="O264" s="157">
        <v>-44842065754</v>
      </c>
      <c r="P264" s="157"/>
      <c r="Q264" s="157">
        <f t="shared" si="8"/>
        <v>-4112549012</v>
      </c>
    </row>
    <row r="265" spans="1:17">
      <c r="A265" s="254" t="s">
        <v>102</v>
      </c>
      <c r="C265" s="157">
        <v>12487969</v>
      </c>
      <c r="D265" s="157"/>
      <c r="E265" s="157">
        <v>92109398642</v>
      </c>
      <c r="F265" s="157"/>
      <c r="G265" s="157">
        <v>-104464200206</v>
      </c>
      <c r="H265" s="157"/>
      <c r="I265" s="158">
        <f t="shared" si="9"/>
        <v>-12354801564</v>
      </c>
      <c r="J265" s="158"/>
      <c r="K265" s="157">
        <v>12487969</v>
      </c>
      <c r="L265" s="157"/>
      <c r="M265" s="157">
        <v>92109398642</v>
      </c>
      <c r="N265" s="157"/>
      <c r="O265" s="157">
        <v>-91128862921</v>
      </c>
      <c r="P265" s="157"/>
      <c r="Q265" s="157">
        <f t="shared" ref="Q265:Q328" si="10">M265+O265</f>
        <v>980535721</v>
      </c>
    </row>
    <row r="266" spans="1:17">
      <c r="A266" s="254" t="s">
        <v>225</v>
      </c>
      <c r="C266" s="157">
        <v>14207797</v>
      </c>
      <c r="D266" s="157"/>
      <c r="E266" s="157">
        <v>29235149462</v>
      </c>
      <c r="F266" s="157"/>
      <c r="G266" s="157">
        <v>-35331786238</v>
      </c>
      <c r="H266" s="157"/>
      <c r="I266" s="158">
        <f t="shared" si="9"/>
        <v>-6096636776</v>
      </c>
      <c r="J266" s="158"/>
      <c r="K266" s="157">
        <v>14207797</v>
      </c>
      <c r="L266" s="157"/>
      <c r="M266" s="157">
        <v>29235149462</v>
      </c>
      <c r="N266" s="157"/>
      <c r="O266" s="157">
        <v>-33070009951</v>
      </c>
      <c r="P266" s="157"/>
      <c r="Q266" s="157">
        <f t="shared" si="10"/>
        <v>-3834860489</v>
      </c>
    </row>
    <row r="267" spans="1:17">
      <c r="A267" s="254" t="s">
        <v>122</v>
      </c>
      <c r="C267" s="157">
        <v>9960678</v>
      </c>
      <c r="D267" s="157"/>
      <c r="E267" s="157">
        <v>50794243389</v>
      </c>
      <c r="F267" s="157"/>
      <c r="G267" s="157">
        <v>-50742882932</v>
      </c>
      <c r="H267" s="157"/>
      <c r="I267" s="158">
        <f t="shared" si="9"/>
        <v>51360457</v>
      </c>
      <c r="J267" s="158"/>
      <c r="K267" s="157">
        <v>9960678</v>
      </c>
      <c r="L267" s="157"/>
      <c r="M267" s="157">
        <v>50794243389</v>
      </c>
      <c r="N267" s="157"/>
      <c r="O267" s="157">
        <v>-52529607134</v>
      </c>
      <c r="P267" s="157"/>
      <c r="Q267" s="157">
        <f t="shared" si="10"/>
        <v>-1735363745</v>
      </c>
    </row>
    <row r="268" spans="1:17">
      <c r="A268" s="254" t="s">
        <v>293</v>
      </c>
      <c r="C268" s="157">
        <v>2194344</v>
      </c>
      <c r="D268" s="157"/>
      <c r="E268" s="157">
        <v>57258800901</v>
      </c>
      <c r="F268" s="157"/>
      <c r="G268" s="157">
        <v>-69195862437</v>
      </c>
      <c r="H268" s="157"/>
      <c r="I268" s="158">
        <f t="shared" si="9"/>
        <v>-11937061536</v>
      </c>
      <c r="J268" s="158"/>
      <c r="K268" s="157">
        <v>2194344</v>
      </c>
      <c r="L268" s="157"/>
      <c r="M268" s="157">
        <v>57258800901</v>
      </c>
      <c r="N268" s="157"/>
      <c r="O268" s="157">
        <v>-65428098276</v>
      </c>
      <c r="P268" s="157"/>
      <c r="Q268" s="157">
        <f t="shared" si="10"/>
        <v>-8169297375</v>
      </c>
    </row>
    <row r="269" spans="1:17">
      <c r="A269" s="254" t="s">
        <v>301</v>
      </c>
      <c r="C269" s="157">
        <v>954078</v>
      </c>
      <c r="D269" s="157"/>
      <c r="E269" s="157">
        <v>9882340883</v>
      </c>
      <c r="F269" s="157"/>
      <c r="G269" s="157">
        <v>-12931121064</v>
      </c>
      <c r="H269" s="157"/>
      <c r="I269" s="158">
        <f t="shared" si="9"/>
        <v>-3048780181</v>
      </c>
      <c r="J269" s="158"/>
      <c r="K269" s="157">
        <v>954078</v>
      </c>
      <c r="L269" s="157"/>
      <c r="M269" s="157">
        <v>9882340883</v>
      </c>
      <c r="N269" s="157"/>
      <c r="O269" s="157">
        <v>-7649256566</v>
      </c>
      <c r="P269" s="157"/>
      <c r="Q269" s="157">
        <f t="shared" si="10"/>
        <v>2233084317</v>
      </c>
    </row>
    <row r="270" spans="1:17">
      <c r="A270" s="254" t="s">
        <v>166</v>
      </c>
      <c r="C270" s="157">
        <v>5398424</v>
      </c>
      <c r="D270" s="157"/>
      <c r="E270" s="157">
        <v>199143518331</v>
      </c>
      <c r="F270" s="157"/>
      <c r="G270" s="157">
        <v>-218497857427</v>
      </c>
      <c r="H270" s="157"/>
      <c r="I270" s="158">
        <f t="shared" si="9"/>
        <v>-19354339096</v>
      </c>
      <c r="J270" s="158"/>
      <c r="K270" s="157">
        <v>5398424</v>
      </c>
      <c r="L270" s="157"/>
      <c r="M270" s="157">
        <v>199143518331</v>
      </c>
      <c r="N270" s="157"/>
      <c r="O270" s="157">
        <v>-148804906229</v>
      </c>
      <c r="P270" s="157"/>
      <c r="Q270" s="157">
        <f t="shared" si="10"/>
        <v>50338612102</v>
      </c>
    </row>
    <row r="271" spans="1:17">
      <c r="A271" s="254" t="s">
        <v>369</v>
      </c>
      <c r="C271" s="157">
        <v>7349995</v>
      </c>
      <c r="D271" s="157"/>
      <c r="E271" s="157">
        <v>42376322675</v>
      </c>
      <c r="F271" s="157"/>
      <c r="G271" s="157">
        <v>-52951142448</v>
      </c>
      <c r="H271" s="157"/>
      <c r="I271" s="158">
        <f t="shared" si="9"/>
        <v>-10574819773</v>
      </c>
      <c r="J271" s="158"/>
      <c r="K271" s="157">
        <v>7349995</v>
      </c>
      <c r="L271" s="157"/>
      <c r="M271" s="157">
        <v>42376322675</v>
      </c>
      <c r="N271" s="157"/>
      <c r="O271" s="157">
        <v>-47234380900</v>
      </c>
      <c r="P271" s="157"/>
      <c r="Q271" s="157">
        <f t="shared" si="10"/>
        <v>-4858058225</v>
      </c>
    </row>
    <row r="272" spans="1:17">
      <c r="A272" s="254" t="s">
        <v>144</v>
      </c>
      <c r="C272" s="157">
        <v>3947031</v>
      </c>
      <c r="D272" s="157"/>
      <c r="E272" s="157">
        <v>51555396619</v>
      </c>
      <c r="F272" s="157"/>
      <c r="G272" s="157">
        <v>-50583097050</v>
      </c>
      <c r="H272" s="157"/>
      <c r="I272" s="158">
        <f t="shared" si="9"/>
        <v>972299569</v>
      </c>
      <c r="J272" s="158"/>
      <c r="K272" s="157">
        <v>3947031</v>
      </c>
      <c r="L272" s="157"/>
      <c r="M272" s="157">
        <v>51555396619</v>
      </c>
      <c r="N272" s="157"/>
      <c r="O272" s="157">
        <v>-46942722849</v>
      </c>
      <c r="P272" s="157"/>
      <c r="Q272" s="157">
        <f t="shared" si="10"/>
        <v>4612673770</v>
      </c>
    </row>
    <row r="273" spans="1:17">
      <c r="A273" s="254" t="s">
        <v>86</v>
      </c>
      <c r="C273" s="157">
        <v>22693977</v>
      </c>
      <c r="D273" s="157"/>
      <c r="E273" s="157">
        <v>72504458351</v>
      </c>
      <c r="F273" s="157"/>
      <c r="G273" s="157">
        <v>-79335394430</v>
      </c>
      <c r="H273" s="157"/>
      <c r="I273" s="158">
        <f t="shared" si="9"/>
        <v>-6830936079</v>
      </c>
      <c r="J273" s="158"/>
      <c r="K273" s="157">
        <v>22693977</v>
      </c>
      <c r="L273" s="157"/>
      <c r="M273" s="157">
        <v>72504458351</v>
      </c>
      <c r="N273" s="157"/>
      <c r="O273" s="157">
        <v>-70266041367</v>
      </c>
      <c r="P273" s="157"/>
      <c r="Q273" s="157">
        <f t="shared" si="10"/>
        <v>2238416984</v>
      </c>
    </row>
    <row r="274" spans="1:17">
      <c r="A274" s="254" t="s">
        <v>100</v>
      </c>
      <c r="C274" s="157">
        <v>16144242</v>
      </c>
      <c r="D274" s="157"/>
      <c r="E274" s="157">
        <v>32625957588</v>
      </c>
      <c r="F274" s="157"/>
      <c r="G274" s="157">
        <v>-35493865229</v>
      </c>
      <c r="H274" s="157"/>
      <c r="I274" s="158">
        <f t="shared" si="9"/>
        <v>-2867907641</v>
      </c>
      <c r="J274" s="158"/>
      <c r="K274" s="157">
        <v>16144242</v>
      </c>
      <c r="L274" s="157"/>
      <c r="M274" s="157">
        <v>32625957588</v>
      </c>
      <c r="N274" s="157"/>
      <c r="O274" s="157">
        <v>-28331203504</v>
      </c>
      <c r="P274" s="157"/>
      <c r="Q274" s="157">
        <f t="shared" si="10"/>
        <v>4294754084</v>
      </c>
    </row>
    <row r="275" spans="1:17">
      <c r="A275" s="254" t="s">
        <v>235</v>
      </c>
      <c r="C275" s="157">
        <v>15022895</v>
      </c>
      <c r="D275" s="157"/>
      <c r="E275" s="157">
        <v>294190122867</v>
      </c>
      <c r="F275" s="157"/>
      <c r="G275" s="157">
        <v>-284193000809</v>
      </c>
      <c r="H275" s="157"/>
      <c r="I275" s="158">
        <f t="shared" si="9"/>
        <v>9997122058</v>
      </c>
      <c r="J275" s="158"/>
      <c r="K275" s="157">
        <v>15022895</v>
      </c>
      <c r="L275" s="157"/>
      <c r="M275" s="157">
        <v>294190122867</v>
      </c>
      <c r="N275" s="157"/>
      <c r="O275" s="157">
        <v>-189356183445</v>
      </c>
      <c r="P275" s="157"/>
      <c r="Q275" s="157">
        <f t="shared" si="10"/>
        <v>104833939422</v>
      </c>
    </row>
    <row r="276" spans="1:17">
      <c r="A276" s="254" t="s">
        <v>310</v>
      </c>
      <c r="C276" s="157">
        <v>22985688</v>
      </c>
      <c r="D276" s="157"/>
      <c r="E276" s="157">
        <v>67632812546</v>
      </c>
      <c r="F276" s="157"/>
      <c r="G276" s="159">
        <v>-70294342039</v>
      </c>
      <c r="H276" s="157"/>
      <c r="I276" s="158">
        <f t="shared" si="9"/>
        <v>-2661529493</v>
      </c>
      <c r="J276" s="158"/>
      <c r="K276" s="157">
        <v>22985688</v>
      </c>
      <c r="L276" s="157"/>
      <c r="M276" s="157">
        <v>67632812546</v>
      </c>
      <c r="N276" s="157"/>
      <c r="O276" s="159">
        <v>-65827096895</v>
      </c>
      <c r="P276" s="157"/>
      <c r="Q276" s="157">
        <f t="shared" si="10"/>
        <v>1805715651</v>
      </c>
    </row>
    <row r="277" spans="1:17">
      <c r="A277" s="254" t="s">
        <v>258</v>
      </c>
      <c r="C277" s="157">
        <v>18029766</v>
      </c>
      <c r="D277" s="157"/>
      <c r="E277" s="157">
        <v>58248088902</v>
      </c>
      <c r="F277" s="157"/>
      <c r="G277" s="157">
        <v>-60673511053</v>
      </c>
      <c r="H277" s="157"/>
      <c r="I277" s="158">
        <f t="shared" si="9"/>
        <v>-2425422151</v>
      </c>
      <c r="J277" s="158"/>
      <c r="K277" s="157">
        <v>18029766</v>
      </c>
      <c r="L277" s="157"/>
      <c r="M277" s="157">
        <v>58248088902</v>
      </c>
      <c r="N277" s="157"/>
      <c r="O277" s="157">
        <v>-54778521609</v>
      </c>
      <c r="P277" s="157"/>
      <c r="Q277" s="157">
        <f t="shared" si="10"/>
        <v>3469567293</v>
      </c>
    </row>
    <row r="278" spans="1:17">
      <c r="A278" s="254" t="s">
        <v>174</v>
      </c>
      <c r="C278" s="157">
        <v>21647716</v>
      </c>
      <c r="D278" s="157"/>
      <c r="E278" s="157">
        <v>64814963219</v>
      </c>
      <c r="F278" s="157"/>
      <c r="G278" s="157">
        <v>-69354997653</v>
      </c>
      <c r="H278" s="157"/>
      <c r="I278" s="158">
        <f t="shared" si="9"/>
        <v>-4540034434</v>
      </c>
      <c r="J278" s="158"/>
      <c r="K278" s="157">
        <v>21647716</v>
      </c>
      <c r="L278" s="157"/>
      <c r="M278" s="157">
        <v>64814963219</v>
      </c>
      <c r="N278" s="157"/>
      <c r="O278" s="157">
        <v>-52467719409</v>
      </c>
      <c r="P278" s="157"/>
      <c r="Q278" s="157">
        <f t="shared" si="10"/>
        <v>12347243810</v>
      </c>
    </row>
    <row r="279" spans="1:17">
      <c r="A279" s="254" t="s">
        <v>216</v>
      </c>
      <c r="C279" s="157">
        <v>6717686</v>
      </c>
      <c r="D279" s="157"/>
      <c r="E279" s="157">
        <v>23846123012</v>
      </c>
      <c r="F279" s="157"/>
      <c r="G279" s="157">
        <v>-30950003548</v>
      </c>
      <c r="H279" s="157"/>
      <c r="I279" s="158">
        <f t="shared" si="9"/>
        <v>-7103880536</v>
      </c>
      <c r="J279" s="158"/>
      <c r="K279" s="157">
        <v>6717686</v>
      </c>
      <c r="L279" s="157"/>
      <c r="M279" s="157">
        <v>23846123012</v>
      </c>
      <c r="N279" s="157"/>
      <c r="O279" s="157">
        <v>-24350881421</v>
      </c>
      <c r="P279" s="157"/>
      <c r="Q279" s="157">
        <f t="shared" si="10"/>
        <v>-504758409</v>
      </c>
    </row>
    <row r="280" spans="1:17">
      <c r="A280" s="254" t="s">
        <v>429</v>
      </c>
      <c r="C280" s="157">
        <v>32288449</v>
      </c>
      <c r="D280" s="157"/>
      <c r="E280" s="157">
        <v>61015128520</v>
      </c>
      <c r="F280" s="157"/>
      <c r="G280" s="157">
        <v>-70843243612</v>
      </c>
      <c r="H280" s="157"/>
      <c r="I280" s="158">
        <f t="shared" si="9"/>
        <v>-9828115092</v>
      </c>
      <c r="J280" s="158"/>
      <c r="K280" s="157">
        <v>32288449</v>
      </c>
      <c r="L280" s="157"/>
      <c r="M280" s="157">
        <v>61015128520</v>
      </c>
      <c r="N280" s="157"/>
      <c r="O280" s="157">
        <v>-74232110284</v>
      </c>
      <c r="P280" s="157"/>
      <c r="Q280" s="157">
        <f t="shared" si="10"/>
        <v>-13216981764</v>
      </c>
    </row>
    <row r="281" spans="1:17">
      <c r="A281" s="254" t="s">
        <v>220</v>
      </c>
      <c r="C281" s="157">
        <v>13468589</v>
      </c>
      <c r="D281" s="157"/>
      <c r="E281" s="157">
        <v>41785355250</v>
      </c>
      <c r="F281" s="157"/>
      <c r="G281" s="157">
        <v>-52117596723</v>
      </c>
      <c r="H281" s="157"/>
      <c r="I281" s="158">
        <f t="shared" si="9"/>
        <v>-10332241473</v>
      </c>
      <c r="J281" s="158"/>
      <c r="K281" s="157">
        <v>13468589</v>
      </c>
      <c r="L281" s="157"/>
      <c r="M281" s="157">
        <v>41785355250</v>
      </c>
      <c r="N281" s="157"/>
      <c r="O281" s="157">
        <v>-55350758173</v>
      </c>
      <c r="P281" s="157"/>
      <c r="Q281" s="157">
        <f t="shared" si="10"/>
        <v>-13565402923</v>
      </c>
    </row>
    <row r="282" spans="1:17">
      <c r="A282" s="254" t="s">
        <v>182</v>
      </c>
      <c r="C282" s="157">
        <v>2135175</v>
      </c>
      <c r="D282" s="157"/>
      <c r="E282" s="157">
        <v>15472811471</v>
      </c>
      <c r="F282" s="157"/>
      <c r="G282" s="157">
        <v>-15774005013</v>
      </c>
      <c r="H282" s="157"/>
      <c r="I282" s="158">
        <f t="shared" si="9"/>
        <v>-301193542</v>
      </c>
      <c r="J282" s="158"/>
      <c r="K282" s="157">
        <v>2135175</v>
      </c>
      <c r="L282" s="157"/>
      <c r="M282" s="157">
        <v>15472811471</v>
      </c>
      <c r="N282" s="157"/>
      <c r="O282" s="157">
        <v>-13092443999</v>
      </c>
      <c r="P282" s="157"/>
      <c r="Q282" s="157">
        <f t="shared" si="10"/>
        <v>2380367472</v>
      </c>
    </row>
    <row r="283" spans="1:17">
      <c r="A283" s="254" t="s">
        <v>302</v>
      </c>
      <c r="C283" s="157">
        <v>8985405</v>
      </c>
      <c r="D283" s="157"/>
      <c r="E283" s="157">
        <v>82352503770</v>
      </c>
      <c r="F283" s="157"/>
      <c r="G283" s="157">
        <v>-92041273969</v>
      </c>
      <c r="H283" s="157"/>
      <c r="I283" s="158">
        <f t="shared" si="9"/>
        <v>-9688770199</v>
      </c>
      <c r="J283" s="158"/>
      <c r="K283" s="157">
        <v>8985405</v>
      </c>
      <c r="L283" s="157"/>
      <c r="M283" s="157">
        <v>82352503770</v>
      </c>
      <c r="N283" s="157"/>
      <c r="O283" s="157">
        <v>-75276917757</v>
      </c>
      <c r="P283" s="157"/>
      <c r="Q283" s="157">
        <f t="shared" si="10"/>
        <v>7075586013</v>
      </c>
    </row>
    <row r="284" spans="1:17">
      <c r="A284" s="254" t="s">
        <v>289</v>
      </c>
      <c r="C284" s="157">
        <v>2174759</v>
      </c>
      <c r="D284" s="157"/>
      <c r="E284" s="157">
        <v>78906400216</v>
      </c>
      <c r="F284" s="157"/>
      <c r="G284" s="157">
        <v>-86693177159</v>
      </c>
      <c r="H284" s="157"/>
      <c r="I284" s="158">
        <f t="shared" si="9"/>
        <v>-7786776943</v>
      </c>
      <c r="J284" s="158"/>
      <c r="K284" s="157">
        <v>2174759</v>
      </c>
      <c r="L284" s="157"/>
      <c r="M284" s="157">
        <v>78906400216</v>
      </c>
      <c r="N284" s="157"/>
      <c r="O284" s="157">
        <v>-43517969243</v>
      </c>
      <c r="P284" s="157"/>
      <c r="Q284" s="157">
        <f t="shared" si="10"/>
        <v>35388430973</v>
      </c>
    </row>
    <row r="285" spans="1:17">
      <c r="A285" s="254" t="s">
        <v>217</v>
      </c>
      <c r="C285" s="157">
        <v>5738453</v>
      </c>
      <c r="D285" s="157"/>
      <c r="E285" s="157">
        <v>39074518054</v>
      </c>
      <c r="F285" s="157"/>
      <c r="G285" s="157">
        <v>-42409549592</v>
      </c>
      <c r="H285" s="157"/>
      <c r="I285" s="158">
        <f t="shared" si="9"/>
        <v>-3335031538</v>
      </c>
      <c r="J285" s="158"/>
      <c r="K285" s="157">
        <v>5738453</v>
      </c>
      <c r="L285" s="157"/>
      <c r="M285" s="157">
        <v>39074518054</v>
      </c>
      <c r="N285" s="157"/>
      <c r="O285" s="157">
        <v>-30607150258</v>
      </c>
      <c r="P285" s="157"/>
      <c r="Q285" s="157">
        <f t="shared" si="10"/>
        <v>8467367796</v>
      </c>
    </row>
    <row r="286" spans="1:17">
      <c r="A286" s="254" t="s">
        <v>287</v>
      </c>
      <c r="C286" s="157">
        <v>22100216</v>
      </c>
      <c r="D286" s="157"/>
      <c r="E286" s="157">
        <v>67465938249</v>
      </c>
      <c r="F286" s="157"/>
      <c r="G286" s="157">
        <v>-62542843539</v>
      </c>
      <c r="H286" s="157"/>
      <c r="I286" s="158">
        <f t="shared" si="9"/>
        <v>4923094710</v>
      </c>
      <c r="J286" s="158"/>
      <c r="K286" s="157">
        <v>22100216</v>
      </c>
      <c r="L286" s="157"/>
      <c r="M286" s="157">
        <v>67465938249</v>
      </c>
      <c r="N286" s="157"/>
      <c r="O286" s="157">
        <v>-57089822476</v>
      </c>
      <c r="P286" s="157"/>
      <c r="Q286" s="157">
        <f t="shared" si="10"/>
        <v>10376115773</v>
      </c>
    </row>
    <row r="287" spans="1:17">
      <c r="A287" s="254" t="s">
        <v>223</v>
      </c>
      <c r="C287" s="157">
        <v>35031142</v>
      </c>
      <c r="D287" s="157"/>
      <c r="E287" s="157">
        <v>59720942002</v>
      </c>
      <c r="F287" s="157"/>
      <c r="G287" s="157">
        <v>-59429528648</v>
      </c>
      <c r="H287" s="157"/>
      <c r="I287" s="158">
        <f t="shared" si="9"/>
        <v>291413354</v>
      </c>
      <c r="J287" s="158"/>
      <c r="K287" s="157">
        <v>35031142</v>
      </c>
      <c r="L287" s="157"/>
      <c r="M287" s="157">
        <v>59720942002</v>
      </c>
      <c r="N287" s="157"/>
      <c r="O287" s="157">
        <v>-50219430427</v>
      </c>
      <c r="P287" s="157"/>
      <c r="Q287" s="157">
        <f t="shared" si="10"/>
        <v>9501511575</v>
      </c>
    </row>
    <row r="288" spans="1:17">
      <c r="A288" s="254" t="s">
        <v>353</v>
      </c>
      <c r="C288" s="157">
        <v>1109233</v>
      </c>
      <c r="D288" s="157"/>
      <c r="E288" s="157">
        <v>46420851982</v>
      </c>
      <c r="F288" s="157"/>
      <c r="G288" s="157">
        <v>-57806994834</v>
      </c>
      <c r="H288" s="157"/>
      <c r="I288" s="158">
        <f t="shared" si="9"/>
        <v>-11386142852</v>
      </c>
      <c r="J288" s="158"/>
      <c r="K288" s="157">
        <v>1109233</v>
      </c>
      <c r="L288" s="157"/>
      <c r="M288" s="157">
        <v>46420851982</v>
      </c>
      <c r="N288" s="157"/>
      <c r="O288" s="157">
        <v>-36576776426</v>
      </c>
      <c r="P288" s="157"/>
      <c r="Q288" s="157">
        <f t="shared" si="10"/>
        <v>9844075556</v>
      </c>
    </row>
    <row r="289" spans="1:17">
      <c r="A289" s="254" t="s">
        <v>219</v>
      </c>
      <c r="C289" s="157">
        <v>30577963</v>
      </c>
      <c r="D289" s="157"/>
      <c r="E289" s="157">
        <v>60700860171</v>
      </c>
      <c r="F289" s="157"/>
      <c r="G289" s="157">
        <v>-70531482221</v>
      </c>
      <c r="H289" s="157"/>
      <c r="I289" s="158">
        <f t="shared" si="9"/>
        <v>-9830622050</v>
      </c>
      <c r="J289" s="158"/>
      <c r="K289" s="157">
        <v>30577963</v>
      </c>
      <c r="L289" s="157"/>
      <c r="M289" s="157">
        <v>60700860171</v>
      </c>
      <c r="N289" s="157"/>
      <c r="O289" s="157">
        <v>-61287968322</v>
      </c>
      <c r="P289" s="157"/>
      <c r="Q289" s="157">
        <f t="shared" si="10"/>
        <v>-587108151</v>
      </c>
    </row>
    <row r="290" spans="1:17">
      <c r="A290" s="254" t="s">
        <v>261</v>
      </c>
      <c r="C290" s="157">
        <v>59385596</v>
      </c>
      <c r="D290" s="157"/>
      <c r="E290" s="157">
        <v>39846769904</v>
      </c>
      <c r="F290" s="157"/>
      <c r="G290" s="157">
        <v>-45004749975</v>
      </c>
      <c r="H290" s="157"/>
      <c r="I290" s="158">
        <f t="shared" si="9"/>
        <v>-5157980071</v>
      </c>
      <c r="J290" s="158"/>
      <c r="K290" s="157">
        <v>59385596</v>
      </c>
      <c r="L290" s="157"/>
      <c r="M290" s="157">
        <v>39846769904</v>
      </c>
      <c r="N290" s="157"/>
      <c r="O290" s="157">
        <v>-47266266795</v>
      </c>
      <c r="P290" s="157"/>
      <c r="Q290" s="157">
        <f t="shared" si="10"/>
        <v>-7419496891</v>
      </c>
    </row>
    <row r="291" spans="1:17">
      <c r="A291" s="254" t="s">
        <v>160</v>
      </c>
      <c r="C291" s="157">
        <v>1092466</v>
      </c>
      <c r="D291" s="157"/>
      <c r="E291" s="157">
        <v>15127503977</v>
      </c>
      <c r="F291" s="157"/>
      <c r="G291" s="157">
        <v>-20852489055</v>
      </c>
      <c r="H291" s="157"/>
      <c r="I291" s="158">
        <f t="shared" si="9"/>
        <v>-5724985078</v>
      </c>
      <c r="J291" s="158"/>
      <c r="K291" s="157">
        <v>1092466</v>
      </c>
      <c r="L291" s="157"/>
      <c r="M291" s="157">
        <v>15127503977</v>
      </c>
      <c r="N291" s="157"/>
      <c r="O291" s="157">
        <v>-13546136980</v>
      </c>
      <c r="P291" s="157"/>
      <c r="Q291" s="157">
        <f t="shared" si="10"/>
        <v>1581366997</v>
      </c>
    </row>
    <row r="292" spans="1:17">
      <c r="A292" s="254" t="s">
        <v>275</v>
      </c>
      <c r="C292" s="157">
        <v>23917129</v>
      </c>
      <c r="D292" s="157"/>
      <c r="E292" s="157">
        <v>105322461829</v>
      </c>
      <c r="F292" s="157"/>
      <c r="G292" s="157">
        <v>-111242566592</v>
      </c>
      <c r="H292" s="157"/>
      <c r="I292" s="158">
        <f t="shared" si="9"/>
        <v>-5920104763</v>
      </c>
      <c r="J292" s="158"/>
      <c r="K292" s="157">
        <v>23917129</v>
      </c>
      <c r="L292" s="157"/>
      <c r="M292" s="157">
        <v>105322461829</v>
      </c>
      <c r="N292" s="157"/>
      <c r="O292" s="157">
        <v>-93121369306</v>
      </c>
      <c r="P292" s="157"/>
      <c r="Q292" s="157">
        <f t="shared" si="10"/>
        <v>12201092523</v>
      </c>
    </row>
    <row r="293" spans="1:17">
      <c r="A293" s="254" t="s">
        <v>233</v>
      </c>
      <c r="C293" s="157">
        <v>7735946</v>
      </c>
      <c r="D293" s="157"/>
      <c r="E293" s="157">
        <v>54982907421</v>
      </c>
      <c r="F293" s="157"/>
      <c r="G293" s="157">
        <v>-62425442767</v>
      </c>
      <c r="H293" s="157"/>
      <c r="I293" s="158">
        <f t="shared" ref="I293:I344" si="11">E293+G293</f>
        <v>-7442535346</v>
      </c>
      <c r="J293" s="158"/>
      <c r="K293" s="157">
        <v>7735946</v>
      </c>
      <c r="L293" s="157"/>
      <c r="M293" s="157">
        <v>54982907421</v>
      </c>
      <c r="N293" s="157"/>
      <c r="O293" s="157">
        <v>-56361270283</v>
      </c>
      <c r="P293" s="157"/>
      <c r="Q293" s="157">
        <f t="shared" si="10"/>
        <v>-1378362862</v>
      </c>
    </row>
    <row r="294" spans="1:17">
      <c r="A294" s="254" t="s">
        <v>85</v>
      </c>
      <c r="C294" s="157">
        <v>2593714</v>
      </c>
      <c r="D294" s="157"/>
      <c r="E294" s="157">
        <v>51127320199</v>
      </c>
      <c r="F294" s="157"/>
      <c r="G294" s="157">
        <v>-60528848207</v>
      </c>
      <c r="H294" s="157"/>
      <c r="I294" s="158">
        <f t="shared" si="11"/>
        <v>-9401528008</v>
      </c>
      <c r="J294" s="158"/>
      <c r="K294" s="157">
        <v>2593714</v>
      </c>
      <c r="L294" s="157"/>
      <c r="M294" s="157">
        <v>51127320199</v>
      </c>
      <c r="N294" s="157"/>
      <c r="O294" s="157">
        <v>-42511786695</v>
      </c>
      <c r="P294" s="157"/>
      <c r="Q294" s="157">
        <f t="shared" si="10"/>
        <v>8615533504</v>
      </c>
    </row>
    <row r="295" spans="1:17">
      <c r="A295" s="254" t="s">
        <v>520</v>
      </c>
      <c r="C295" s="157">
        <v>1750000</v>
      </c>
      <c r="D295" s="157"/>
      <c r="E295" s="157">
        <v>4773428100</v>
      </c>
      <c r="F295" s="157"/>
      <c r="G295" s="157">
        <v>-3976107030</v>
      </c>
      <c r="H295" s="157"/>
      <c r="I295" s="158">
        <f t="shared" si="11"/>
        <v>797321070</v>
      </c>
      <c r="J295" s="158"/>
      <c r="K295" s="157">
        <v>1750000</v>
      </c>
      <c r="L295" s="157"/>
      <c r="M295" s="157">
        <v>4773428100</v>
      </c>
      <c r="N295" s="157"/>
      <c r="O295" s="157">
        <v>-3976107030</v>
      </c>
      <c r="P295" s="157"/>
      <c r="Q295" s="157">
        <f t="shared" si="10"/>
        <v>797321070</v>
      </c>
    </row>
    <row r="296" spans="1:17">
      <c r="A296" s="254" t="s">
        <v>309</v>
      </c>
      <c r="C296" s="157">
        <v>716840</v>
      </c>
      <c r="D296" s="157"/>
      <c r="E296" s="157">
        <v>19994848948</v>
      </c>
      <c r="F296" s="157"/>
      <c r="G296" s="157">
        <v>-23635905573</v>
      </c>
      <c r="H296" s="157"/>
      <c r="I296" s="158">
        <f t="shared" si="11"/>
        <v>-3641056625</v>
      </c>
      <c r="J296" s="158"/>
      <c r="K296" s="157">
        <v>716840</v>
      </c>
      <c r="L296" s="157"/>
      <c r="M296" s="157">
        <v>19994848948</v>
      </c>
      <c r="N296" s="157"/>
      <c r="O296" s="157">
        <v>-21222803773</v>
      </c>
      <c r="P296" s="157"/>
      <c r="Q296" s="157">
        <f t="shared" si="10"/>
        <v>-1227954825</v>
      </c>
    </row>
    <row r="297" spans="1:17">
      <c r="A297" s="254" t="s">
        <v>349</v>
      </c>
      <c r="C297" s="157">
        <v>9612304</v>
      </c>
      <c r="D297" s="157"/>
      <c r="E297" s="157">
        <v>30824787417</v>
      </c>
      <c r="F297" s="157"/>
      <c r="G297" s="157">
        <v>-27611841230</v>
      </c>
      <c r="H297" s="157"/>
      <c r="I297" s="158">
        <f t="shared" si="11"/>
        <v>3212946187</v>
      </c>
      <c r="J297" s="158"/>
      <c r="K297" s="157">
        <v>9612304</v>
      </c>
      <c r="L297" s="157"/>
      <c r="M297" s="157">
        <v>30824787417</v>
      </c>
      <c r="N297" s="157"/>
      <c r="O297" s="157">
        <v>-22867913587</v>
      </c>
      <c r="P297" s="157"/>
      <c r="Q297" s="157">
        <f t="shared" si="10"/>
        <v>7956873830</v>
      </c>
    </row>
    <row r="298" spans="1:17">
      <c r="A298" s="254" t="s">
        <v>522</v>
      </c>
      <c r="C298" s="157">
        <v>17453825</v>
      </c>
      <c r="D298" s="157"/>
      <c r="E298" s="157">
        <v>39974341807</v>
      </c>
      <c r="F298" s="157"/>
      <c r="G298" s="157">
        <v>-49788164327</v>
      </c>
      <c r="H298" s="157"/>
      <c r="I298" s="158">
        <f t="shared" si="11"/>
        <v>-9813822520</v>
      </c>
      <c r="J298" s="158"/>
      <c r="K298" s="157">
        <v>17453825</v>
      </c>
      <c r="L298" s="157"/>
      <c r="M298" s="157">
        <v>39974341807</v>
      </c>
      <c r="N298" s="157"/>
      <c r="O298" s="157">
        <v>-49788164327</v>
      </c>
      <c r="P298" s="157"/>
      <c r="Q298" s="157">
        <f t="shared" si="10"/>
        <v>-9813822520</v>
      </c>
    </row>
    <row r="299" spans="1:17">
      <c r="A299" s="254" t="s">
        <v>163</v>
      </c>
      <c r="C299" s="157">
        <v>33139842</v>
      </c>
      <c r="D299" s="157"/>
      <c r="E299" s="157">
        <v>47766856916</v>
      </c>
      <c r="F299" s="157"/>
      <c r="G299" s="157">
        <v>-56425078881</v>
      </c>
      <c r="H299" s="157"/>
      <c r="I299" s="158">
        <f t="shared" si="11"/>
        <v>-8658221965</v>
      </c>
      <c r="J299" s="158"/>
      <c r="K299" s="157">
        <v>33139842</v>
      </c>
      <c r="L299" s="157"/>
      <c r="M299" s="157">
        <v>47766856916</v>
      </c>
      <c r="N299" s="157"/>
      <c r="O299" s="157">
        <v>-41749190615</v>
      </c>
      <c r="P299" s="157"/>
      <c r="Q299" s="157">
        <f t="shared" si="10"/>
        <v>6017666301</v>
      </c>
    </row>
    <row r="300" spans="1:17">
      <c r="A300" s="254" t="s">
        <v>250</v>
      </c>
      <c r="C300" s="157">
        <v>48225903</v>
      </c>
      <c r="D300" s="157"/>
      <c r="E300" s="157">
        <v>109444643119</v>
      </c>
      <c r="F300" s="157"/>
      <c r="G300" s="157">
        <v>-114633934290</v>
      </c>
      <c r="H300" s="157"/>
      <c r="I300" s="158">
        <f t="shared" si="11"/>
        <v>-5189291171</v>
      </c>
      <c r="J300" s="158"/>
      <c r="K300" s="157">
        <v>48225903</v>
      </c>
      <c r="L300" s="157"/>
      <c r="M300" s="157">
        <v>109444643119</v>
      </c>
      <c r="N300" s="157"/>
      <c r="O300" s="157">
        <v>-91685457618</v>
      </c>
      <c r="P300" s="157"/>
      <c r="Q300" s="157">
        <f t="shared" si="10"/>
        <v>17759185501</v>
      </c>
    </row>
    <row r="301" spans="1:17">
      <c r="A301" s="254" t="s">
        <v>415</v>
      </c>
      <c r="C301" s="157">
        <v>6594758</v>
      </c>
      <c r="D301" s="157"/>
      <c r="E301" s="157">
        <v>43463092233</v>
      </c>
      <c r="F301" s="157"/>
      <c r="G301" s="157">
        <v>-53519413786</v>
      </c>
      <c r="H301" s="157"/>
      <c r="I301" s="158">
        <f t="shared" si="11"/>
        <v>-10056321553</v>
      </c>
      <c r="J301" s="158"/>
      <c r="K301" s="157">
        <v>6594758</v>
      </c>
      <c r="L301" s="157"/>
      <c r="M301" s="157">
        <v>43463092233</v>
      </c>
      <c r="N301" s="157"/>
      <c r="O301" s="157">
        <v>-34306443612</v>
      </c>
      <c r="P301" s="157"/>
      <c r="Q301" s="157">
        <f t="shared" si="10"/>
        <v>9156648621</v>
      </c>
    </row>
    <row r="302" spans="1:17">
      <c r="A302" s="254" t="s">
        <v>303</v>
      </c>
      <c r="C302" s="157">
        <v>4612862</v>
      </c>
      <c r="D302" s="157"/>
      <c r="E302" s="157">
        <v>17447505870</v>
      </c>
      <c r="F302" s="157"/>
      <c r="G302" s="157">
        <v>-18822628130</v>
      </c>
      <c r="H302" s="157"/>
      <c r="I302" s="158">
        <f t="shared" si="11"/>
        <v>-1375122260</v>
      </c>
      <c r="J302" s="158"/>
      <c r="K302" s="157">
        <v>4612862</v>
      </c>
      <c r="L302" s="157"/>
      <c r="M302" s="157">
        <v>17447505870</v>
      </c>
      <c r="N302" s="157"/>
      <c r="O302" s="157">
        <v>-12545697348</v>
      </c>
      <c r="P302" s="157"/>
      <c r="Q302" s="157">
        <f t="shared" si="10"/>
        <v>4901808522</v>
      </c>
    </row>
    <row r="303" spans="1:17">
      <c r="A303" s="254" t="s">
        <v>106</v>
      </c>
      <c r="C303" s="157">
        <v>4252503</v>
      </c>
      <c r="D303" s="157"/>
      <c r="E303" s="157">
        <v>53431815678</v>
      </c>
      <c r="F303" s="157"/>
      <c r="G303" s="157">
        <v>-51334115893</v>
      </c>
      <c r="H303" s="157"/>
      <c r="I303" s="158">
        <f t="shared" si="11"/>
        <v>2097699785</v>
      </c>
      <c r="J303" s="158"/>
      <c r="K303" s="157">
        <v>4252503</v>
      </c>
      <c r="L303" s="157"/>
      <c r="M303" s="157">
        <v>53431815678</v>
      </c>
      <c r="N303" s="157"/>
      <c r="O303" s="157">
        <v>-44545319488</v>
      </c>
      <c r="P303" s="157"/>
      <c r="Q303" s="157">
        <f t="shared" si="10"/>
        <v>8886496190</v>
      </c>
    </row>
    <row r="304" spans="1:17">
      <c r="A304" s="254" t="s">
        <v>464</v>
      </c>
      <c r="C304" s="157">
        <v>1495397</v>
      </c>
      <c r="D304" s="157"/>
      <c r="E304" s="157">
        <v>21301536230</v>
      </c>
      <c r="F304" s="157"/>
      <c r="G304" s="157">
        <v>-25374516693</v>
      </c>
      <c r="H304" s="157"/>
      <c r="I304" s="158">
        <f t="shared" si="11"/>
        <v>-4072980463</v>
      </c>
      <c r="J304" s="158"/>
      <c r="K304" s="157">
        <v>1495397</v>
      </c>
      <c r="L304" s="157"/>
      <c r="M304" s="157">
        <v>21301536230</v>
      </c>
      <c r="N304" s="157"/>
      <c r="O304" s="157">
        <v>-22288546255</v>
      </c>
      <c r="P304" s="157"/>
      <c r="Q304" s="157">
        <f t="shared" si="10"/>
        <v>-987010025</v>
      </c>
    </row>
    <row r="305" spans="1:17">
      <c r="A305" s="254" t="s">
        <v>337</v>
      </c>
      <c r="C305" s="157">
        <v>478413</v>
      </c>
      <c r="D305" s="157"/>
      <c r="E305" s="157">
        <v>2625126766</v>
      </c>
      <c r="F305" s="157"/>
      <c r="G305" s="157">
        <v>-2684499005</v>
      </c>
      <c r="H305" s="157"/>
      <c r="I305" s="158">
        <f t="shared" si="11"/>
        <v>-59372239</v>
      </c>
      <c r="J305" s="158"/>
      <c r="K305" s="157">
        <v>478413</v>
      </c>
      <c r="L305" s="157"/>
      <c r="M305" s="157">
        <v>2625126766</v>
      </c>
      <c r="N305" s="157"/>
      <c r="O305" s="157">
        <v>-2702106303</v>
      </c>
      <c r="P305" s="157"/>
      <c r="Q305" s="157">
        <f t="shared" si="10"/>
        <v>-76979537</v>
      </c>
    </row>
    <row r="306" spans="1:17" ht="15" customHeight="1">
      <c r="A306" s="254" t="s">
        <v>490</v>
      </c>
      <c r="C306" s="157">
        <v>2051290</v>
      </c>
      <c r="D306" s="157"/>
      <c r="E306" s="157">
        <v>121937272508</v>
      </c>
      <c r="F306" s="157"/>
      <c r="G306" s="157">
        <v>-128152549221</v>
      </c>
      <c r="H306" s="157"/>
      <c r="I306" s="158">
        <f t="shared" si="11"/>
        <v>-6215276713</v>
      </c>
      <c r="J306" s="158"/>
      <c r="K306" s="157">
        <v>2051290</v>
      </c>
      <c r="L306" s="157"/>
      <c r="M306" s="157">
        <v>121937272508</v>
      </c>
      <c r="N306" s="157"/>
      <c r="O306" s="157">
        <v>-125354626714</v>
      </c>
      <c r="P306" s="157"/>
      <c r="Q306" s="157">
        <f t="shared" si="10"/>
        <v>-3417354206</v>
      </c>
    </row>
    <row r="307" spans="1:17">
      <c r="A307" s="254" t="s">
        <v>151</v>
      </c>
      <c r="C307" s="157">
        <v>5533034</v>
      </c>
      <c r="D307" s="157"/>
      <c r="E307" s="157">
        <v>64956328013</v>
      </c>
      <c r="F307" s="157"/>
      <c r="G307" s="157">
        <v>-78192696021</v>
      </c>
      <c r="H307" s="157"/>
      <c r="I307" s="158">
        <f t="shared" si="11"/>
        <v>-13236368008</v>
      </c>
      <c r="J307" s="158"/>
      <c r="K307" s="157">
        <v>5533034</v>
      </c>
      <c r="L307" s="157"/>
      <c r="M307" s="157">
        <v>64956328013</v>
      </c>
      <c r="N307" s="157"/>
      <c r="O307" s="157">
        <v>-54823265312</v>
      </c>
      <c r="P307" s="157"/>
      <c r="Q307" s="157">
        <f t="shared" si="10"/>
        <v>10133062701</v>
      </c>
    </row>
    <row r="308" spans="1:17">
      <c r="A308" s="254" t="s">
        <v>347</v>
      </c>
      <c r="C308" s="157">
        <v>1481025</v>
      </c>
      <c r="D308" s="157"/>
      <c r="E308" s="157">
        <v>35936716923</v>
      </c>
      <c r="F308" s="157"/>
      <c r="G308" s="157">
        <v>-39668772155</v>
      </c>
      <c r="H308" s="157"/>
      <c r="I308" s="158">
        <f t="shared" si="11"/>
        <v>-3732055232</v>
      </c>
      <c r="J308" s="158"/>
      <c r="K308" s="157">
        <v>1481025</v>
      </c>
      <c r="L308" s="157"/>
      <c r="M308" s="157">
        <v>35936716923</v>
      </c>
      <c r="N308" s="157"/>
      <c r="O308" s="157">
        <v>-33308846944</v>
      </c>
      <c r="P308" s="157"/>
      <c r="Q308" s="157">
        <f t="shared" si="10"/>
        <v>2627869979</v>
      </c>
    </row>
    <row r="309" spans="1:17">
      <c r="A309" s="254" t="s">
        <v>311</v>
      </c>
      <c r="C309" s="157">
        <v>54791105</v>
      </c>
      <c r="D309" s="157"/>
      <c r="E309" s="157">
        <v>198743142332</v>
      </c>
      <c r="F309" s="157"/>
      <c r="G309" s="157">
        <v>-215930573479</v>
      </c>
      <c r="H309" s="157"/>
      <c r="I309" s="158">
        <f t="shared" si="11"/>
        <v>-17187431147</v>
      </c>
      <c r="J309" s="158"/>
      <c r="K309" s="157">
        <v>54791105</v>
      </c>
      <c r="L309" s="157"/>
      <c r="M309" s="157">
        <v>198743142332</v>
      </c>
      <c r="N309" s="157"/>
      <c r="O309" s="157">
        <v>-164154593299</v>
      </c>
      <c r="P309" s="157"/>
      <c r="Q309" s="157">
        <f t="shared" si="10"/>
        <v>34588549033</v>
      </c>
    </row>
    <row r="310" spans="1:17">
      <c r="A310" s="254" t="s">
        <v>238</v>
      </c>
      <c r="C310" s="157">
        <v>9639267</v>
      </c>
      <c r="D310" s="157"/>
      <c r="E310" s="157">
        <v>12437323545</v>
      </c>
      <c r="F310" s="157"/>
      <c r="G310" s="157">
        <v>-13374041398</v>
      </c>
      <c r="H310" s="157"/>
      <c r="I310" s="158">
        <f t="shared" si="11"/>
        <v>-936717853</v>
      </c>
      <c r="J310" s="158"/>
      <c r="K310" s="157">
        <v>9639267</v>
      </c>
      <c r="L310" s="157"/>
      <c r="M310" s="157">
        <v>12437323545</v>
      </c>
      <c r="N310" s="157"/>
      <c r="O310" s="157">
        <v>-10661994372</v>
      </c>
      <c r="P310" s="157"/>
      <c r="Q310" s="157">
        <f t="shared" si="10"/>
        <v>1775329173</v>
      </c>
    </row>
    <row r="311" spans="1:17">
      <c r="A311" s="254" t="s">
        <v>230</v>
      </c>
      <c r="C311" s="157">
        <v>25323029</v>
      </c>
      <c r="D311" s="157"/>
      <c r="E311" s="157">
        <v>51955744806</v>
      </c>
      <c r="F311" s="157"/>
      <c r="G311" s="157">
        <v>-54680558496</v>
      </c>
      <c r="H311" s="157"/>
      <c r="I311" s="158">
        <f t="shared" si="11"/>
        <v>-2724813690</v>
      </c>
      <c r="J311" s="158"/>
      <c r="K311" s="157">
        <v>25323029</v>
      </c>
      <c r="L311" s="157"/>
      <c r="M311" s="157">
        <v>51955744806</v>
      </c>
      <c r="N311" s="157"/>
      <c r="O311" s="157">
        <v>-51488546635</v>
      </c>
      <c r="P311" s="157"/>
      <c r="Q311" s="157">
        <f t="shared" si="10"/>
        <v>467198171</v>
      </c>
    </row>
    <row r="312" spans="1:17">
      <c r="A312" s="254" t="s">
        <v>375</v>
      </c>
      <c r="C312" s="157">
        <v>4768214</v>
      </c>
      <c r="D312" s="157"/>
      <c r="E312" s="157">
        <v>72187810824</v>
      </c>
      <c r="F312" s="157"/>
      <c r="G312" s="157">
        <v>-73420209454</v>
      </c>
      <c r="H312" s="157"/>
      <c r="I312" s="158">
        <f t="shared" si="11"/>
        <v>-1232398630</v>
      </c>
      <c r="J312" s="158"/>
      <c r="K312" s="157">
        <v>4768214</v>
      </c>
      <c r="L312" s="157"/>
      <c r="M312" s="157">
        <v>72187810824</v>
      </c>
      <c r="N312" s="157"/>
      <c r="O312" s="157">
        <v>-50917506011</v>
      </c>
      <c r="P312" s="157"/>
      <c r="Q312" s="157">
        <f t="shared" si="10"/>
        <v>21270304813</v>
      </c>
    </row>
    <row r="313" spans="1:17">
      <c r="A313" s="254" t="s">
        <v>98</v>
      </c>
      <c r="C313" s="157">
        <v>28029123</v>
      </c>
      <c r="D313" s="157"/>
      <c r="E313" s="157">
        <v>64278440804</v>
      </c>
      <c r="F313" s="157"/>
      <c r="G313" s="157">
        <v>-69223138812</v>
      </c>
      <c r="H313" s="157"/>
      <c r="I313" s="158">
        <f t="shared" si="11"/>
        <v>-4944698008</v>
      </c>
      <c r="J313" s="158"/>
      <c r="K313" s="157">
        <v>28029123</v>
      </c>
      <c r="L313" s="157"/>
      <c r="M313" s="157">
        <v>64278440804</v>
      </c>
      <c r="N313" s="157"/>
      <c r="O313" s="157">
        <v>-66933174929</v>
      </c>
      <c r="P313" s="157"/>
      <c r="Q313" s="157">
        <f t="shared" si="10"/>
        <v>-2654734125</v>
      </c>
    </row>
    <row r="314" spans="1:17">
      <c r="A314" s="254" t="s">
        <v>494</v>
      </c>
      <c r="C314" s="157">
        <v>17751427</v>
      </c>
      <c r="D314" s="157"/>
      <c r="E314" s="157">
        <v>49055340709</v>
      </c>
      <c r="F314" s="157"/>
      <c r="G314" s="157">
        <v>-54211454630</v>
      </c>
      <c r="H314" s="157"/>
      <c r="I314" s="158">
        <f t="shared" si="11"/>
        <v>-5156113921</v>
      </c>
      <c r="J314" s="158"/>
      <c r="K314" s="157">
        <v>17751427</v>
      </c>
      <c r="L314" s="157"/>
      <c r="M314" s="157">
        <v>49055340709</v>
      </c>
      <c r="N314" s="157"/>
      <c r="O314" s="157">
        <v>-59983302683</v>
      </c>
      <c r="P314" s="157"/>
      <c r="Q314" s="157">
        <f t="shared" si="10"/>
        <v>-10927961974</v>
      </c>
    </row>
    <row r="315" spans="1:17">
      <c r="A315" s="254" t="s">
        <v>172</v>
      </c>
      <c r="C315" s="157">
        <v>7482879</v>
      </c>
      <c r="D315" s="157"/>
      <c r="E315" s="157">
        <v>29530272808</v>
      </c>
      <c r="F315" s="157"/>
      <c r="G315" s="157">
        <v>-32569100539</v>
      </c>
      <c r="H315" s="157"/>
      <c r="I315" s="158">
        <f t="shared" si="11"/>
        <v>-3038827731</v>
      </c>
      <c r="J315" s="158"/>
      <c r="K315" s="157">
        <v>7482879</v>
      </c>
      <c r="L315" s="157"/>
      <c r="M315" s="157">
        <v>29530272808</v>
      </c>
      <c r="N315" s="157"/>
      <c r="O315" s="157">
        <v>-25919270575</v>
      </c>
      <c r="P315" s="157"/>
      <c r="Q315" s="157">
        <f t="shared" si="10"/>
        <v>3611002233</v>
      </c>
    </row>
    <row r="316" spans="1:17">
      <c r="A316" s="254" t="s">
        <v>184</v>
      </c>
      <c r="C316" s="157">
        <v>25799384</v>
      </c>
      <c r="D316" s="157"/>
      <c r="E316" s="157">
        <v>53599884324</v>
      </c>
      <c r="F316" s="157"/>
      <c r="G316" s="157">
        <v>-58769610685</v>
      </c>
      <c r="H316" s="157"/>
      <c r="I316" s="158">
        <f t="shared" si="11"/>
        <v>-5169726361</v>
      </c>
      <c r="J316" s="158"/>
      <c r="K316" s="157">
        <v>25799384</v>
      </c>
      <c r="L316" s="157"/>
      <c r="M316" s="157">
        <v>53599884324</v>
      </c>
      <c r="N316" s="157"/>
      <c r="O316" s="157">
        <v>-47879782097</v>
      </c>
      <c r="P316" s="157"/>
      <c r="Q316" s="157">
        <f t="shared" si="10"/>
        <v>5720102227</v>
      </c>
    </row>
    <row r="317" spans="1:17">
      <c r="A317" s="254" t="s">
        <v>497</v>
      </c>
      <c r="C317" s="157">
        <v>0</v>
      </c>
      <c r="D317" s="157"/>
      <c r="E317" s="157">
        <v>0</v>
      </c>
      <c r="F317" s="157"/>
      <c r="G317" s="157">
        <v>77615274</v>
      </c>
      <c r="H317" s="157"/>
      <c r="I317" s="158">
        <f t="shared" si="11"/>
        <v>77615274</v>
      </c>
      <c r="J317" s="158"/>
      <c r="K317" s="157">
        <v>0</v>
      </c>
      <c r="L317" s="157"/>
      <c r="M317" s="157">
        <v>0</v>
      </c>
      <c r="N317" s="157"/>
      <c r="O317" s="157">
        <v>0</v>
      </c>
      <c r="P317" s="157"/>
      <c r="Q317" s="157">
        <f t="shared" si="10"/>
        <v>0</v>
      </c>
    </row>
    <row r="318" spans="1:17">
      <c r="A318" s="254" t="s">
        <v>175</v>
      </c>
      <c r="C318" s="157">
        <v>7266056</v>
      </c>
      <c r="D318" s="157"/>
      <c r="E318" s="157">
        <v>53448889958</v>
      </c>
      <c r="F318" s="157"/>
      <c r="G318" s="157">
        <v>-61961604376</v>
      </c>
      <c r="H318" s="157"/>
      <c r="I318" s="158">
        <f t="shared" si="11"/>
        <v>-8512714418</v>
      </c>
      <c r="J318" s="158"/>
      <c r="K318" s="157">
        <v>7266056</v>
      </c>
      <c r="L318" s="157"/>
      <c r="M318" s="157">
        <v>53448889958</v>
      </c>
      <c r="N318" s="157"/>
      <c r="O318" s="157">
        <v>-51644156221</v>
      </c>
      <c r="P318" s="157"/>
      <c r="Q318" s="157">
        <f t="shared" si="10"/>
        <v>1804733737</v>
      </c>
    </row>
    <row r="319" spans="1:17">
      <c r="A319" s="254" t="s">
        <v>128</v>
      </c>
      <c r="C319" s="157">
        <v>20318955</v>
      </c>
      <c r="D319" s="157"/>
      <c r="E319" s="157">
        <v>62937146295</v>
      </c>
      <c r="F319" s="157"/>
      <c r="G319" s="157">
        <v>-71474751922</v>
      </c>
      <c r="H319" s="157"/>
      <c r="I319" s="158">
        <f t="shared" si="11"/>
        <v>-8537605627</v>
      </c>
      <c r="J319" s="158"/>
      <c r="K319" s="157">
        <v>20318955</v>
      </c>
      <c r="L319" s="157"/>
      <c r="M319" s="157">
        <v>62937146295</v>
      </c>
      <c r="N319" s="157"/>
      <c r="O319" s="157">
        <v>-72284622185</v>
      </c>
      <c r="P319" s="157"/>
      <c r="Q319" s="157">
        <f t="shared" si="10"/>
        <v>-9347475890</v>
      </c>
    </row>
    <row r="320" spans="1:17">
      <c r="A320" s="254" t="s">
        <v>517</v>
      </c>
      <c r="C320" s="157">
        <v>1013366</v>
      </c>
      <c r="D320" s="157"/>
      <c r="E320" s="157">
        <v>45934543140</v>
      </c>
      <c r="F320" s="157"/>
      <c r="G320" s="157">
        <v>-48026448398</v>
      </c>
      <c r="H320" s="157"/>
      <c r="I320" s="158">
        <f t="shared" si="11"/>
        <v>-2091905258</v>
      </c>
      <c r="J320" s="158"/>
      <c r="K320" s="157">
        <v>1013366</v>
      </c>
      <c r="L320" s="157"/>
      <c r="M320" s="157">
        <v>45934543140</v>
      </c>
      <c r="N320" s="157"/>
      <c r="O320" s="157">
        <v>-48026448398</v>
      </c>
      <c r="P320" s="157"/>
      <c r="Q320" s="157">
        <f t="shared" si="10"/>
        <v>-2091905258</v>
      </c>
    </row>
    <row r="321" spans="1:17">
      <c r="A321" s="254" t="s">
        <v>257</v>
      </c>
      <c r="C321" s="157">
        <v>1616692</v>
      </c>
      <c r="D321" s="157"/>
      <c r="E321" s="157">
        <v>17484950791</v>
      </c>
      <c r="F321" s="157"/>
      <c r="G321" s="157">
        <v>-20810486228</v>
      </c>
      <c r="H321" s="157"/>
      <c r="I321" s="158">
        <f t="shared" si="11"/>
        <v>-3325535437</v>
      </c>
      <c r="J321" s="158"/>
      <c r="K321" s="157">
        <v>1616692</v>
      </c>
      <c r="L321" s="157"/>
      <c r="M321" s="157">
        <v>17484950791</v>
      </c>
      <c r="N321" s="157"/>
      <c r="O321" s="157">
        <v>-12580688696</v>
      </c>
      <c r="P321" s="157"/>
      <c r="Q321" s="157">
        <f t="shared" si="10"/>
        <v>4904262095</v>
      </c>
    </row>
    <row r="322" spans="1:17">
      <c r="A322" s="254" t="s">
        <v>252</v>
      </c>
      <c r="C322" s="157">
        <v>4223522</v>
      </c>
      <c r="D322" s="157"/>
      <c r="E322" s="157">
        <v>51724189987</v>
      </c>
      <c r="F322" s="157"/>
      <c r="G322" s="157">
        <v>-56445266110</v>
      </c>
      <c r="H322" s="157"/>
      <c r="I322" s="158">
        <f t="shared" si="11"/>
        <v>-4721076123</v>
      </c>
      <c r="J322" s="158"/>
      <c r="K322" s="157">
        <v>4223522</v>
      </c>
      <c r="L322" s="157"/>
      <c r="M322" s="157">
        <v>51724189987</v>
      </c>
      <c r="N322" s="157"/>
      <c r="O322" s="157">
        <v>-54165805603</v>
      </c>
      <c r="P322" s="157"/>
      <c r="Q322" s="157">
        <f t="shared" si="10"/>
        <v>-2441615616</v>
      </c>
    </row>
    <row r="323" spans="1:17">
      <c r="A323" s="254" t="s">
        <v>334</v>
      </c>
      <c r="C323" s="157">
        <v>2133843</v>
      </c>
      <c r="D323" s="157"/>
      <c r="E323" s="157">
        <v>44480444921</v>
      </c>
      <c r="F323" s="157"/>
      <c r="G323" s="157">
        <v>-46143701822</v>
      </c>
      <c r="H323" s="157"/>
      <c r="I323" s="158">
        <f t="shared" si="11"/>
        <v>-1663256901</v>
      </c>
      <c r="J323" s="158"/>
      <c r="K323" s="157">
        <v>2133843</v>
      </c>
      <c r="L323" s="157"/>
      <c r="M323" s="157">
        <v>44480444921</v>
      </c>
      <c r="N323" s="157"/>
      <c r="O323" s="157">
        <v>-32757423867</v>
      </c>
      <c r="P323" s="157"/>
      <c r="Q323" s="157">
        <f t="shared" si="10"/>
        <v>11723021054</v>
      </c>
    </row>
    <row r="324" spans="1:17">
      <c r="A324" s="254" t="s">
        <v>242</v>
      </c>
      <c r="C324" s="157">
        <v>447555</v>
      </c>
      <c r="D324" s="157"/>
      <c r="E324" s="157">
        <v>22413661370</v>
      </c>
      <c r="F324" s="157"/>
      <c r="G324" s="157">
        <v>-23072004756</v>
      </c>
      <c r="H324" s="157"/>
      <c r="I324" s="158">
        <f t="shared" si="11"/>
        <v>-658343386</v>
      </c>
      <c r="J324" s="158"/>
      <c r="K324" s="157">
        <v>447555</v>
      </c>
      <c r="L324" s="157"/>
      <c r="M324" s="157">
        <v>22413661370</v>
      </c>
      <c r="N324" s="157"/>
      <c r="O324" s="157">
        <v>-18756640022</v>
      </c>
      <c r="P324" s="157"/>
      <c r="Q324" s="157">
        <f t="shared" si="10"/>
        <v>3657021348</v>
      </c>
    </row>
    <row r="325" spans="1:17">
      <c r="A325" s="254" t="s">
        <v>473</v>
      </c>
      <c r="C325" s="157">
        <v>13576079</v>
      </c>
      <c r="D325" s="157"/>
      <c r="E325" s="157">
        <v>45924510430</v>
      </c>
      <c r="F325" s="157"/>
      <c r="G325" s="157">
        <v>-45249530954</v>
      </c>
      <c r="H325" s="157"/>
      <c r="I325" s="158">
        <f t="shared" si="11"/>
        <v>674979476</v>
      </c>
      <c r="J325" s="158"/>
      <c r="K325" s="157">
        <v>13576079</v>
      </c>
      <c r="L325" s="157"/>
      <c r="M325" s="157">
        <v>45924510430</v>
      </c>
      <c r="N325" s="157"/>
      <c r="O325" s="157">
        <v>-46552574283</v>
      </c>
      <c r="P325" s="157"/>
      <c r="Q325" s="157">
        <f t="shared" si="10"/>
        <v>-628063853</v>
      </c>
    </row>
    <row r="326" spans="1:17">
      <c r="A326" s="254" t="s">
        <v>290</v>
      </c>
      <c r="C326" s="157">
        <v>6612690</v>
      </c>
      <c r="D326" s="157"/>
      <c r="E326" s="157">
        <v>45158876680</v>
      </c>
      <c r="F326" s="157"/>
      <c r="G326" s="157">
        <v>-54563366534</v>
      </c>
      <c r="H326" s="157"/>
      <c r="I326" s="158">
        <f t="shared" si="11"/>
        <v>-9404489854</v>
      </c>
      <c r="J326" s="158"/>
      <c r="K326" s="157">
        <v>6612690</v>
      </c>
      <c r="L326" s="157"/>
      <c r="M326" s="157">
        <v>45158876680</v>
      </c>
      <c r="N326" s="157"/>
      <c r="O326" s="157">
        <v>-51292587027</v>
      </c>
      <c r="P326" s="157"/>
      <c r="Q326" s="157">
        <f t="shared" si="10"/>
        <v>-6133710347</v>
      </c>
    </row>
    <row r="327" spans="1:17">
      <c r="A327" s="254" t="s">
        <v>255</v>
      </c>
      <c r="C327" s="157">
        <v>5388547</v>
      </c>
      <c r="D327" s="157"/>
      <c r="E327" s="157">
        <v>22957895337</v>
      </c>
      <c r="F327" s="157"/>
      <c r="G327" s="157">
        <v>-26388179623</v>
      </c>
      <c r="H327" s="157"/>
      <c r="I327" s="158">
        <f t="shared" si="11"/>
        <v>-3430284286</v>
      </c>
      <c r="J327" s="158"/>
      <c r="K327" s="157">
        <v>5388547</v>
      </c>
      <c r="L327" s="157"/>
      <c r="M327" s="157">
        <v>22957895337</v>
      </c>
      <c r="N327" s="157"/>
      <c r="O327" s="157">
        <v>-20113716820</v>
      </c>
      <c r="P327" s="157"/>
      <c r="Q327" s="157">
        <f t="shared" si="10"/>
        <v>2844178517</v>
      </c>
    </row>
    <row r="328" spans="1:17">
      <c r="A328" s="254" t="s">
        <v>343</v>
      </c>
      <c r="C328" s="157">
        <v>10130693</v>
      </c>
      <c r="D328" s="157"/>
      <c r="E328" s="157">
        <v>23343222847</v>
      </c>
      <c r="F328" s="157"/>
      <c r="G328" s="157">
        <v>-26507065798</v>
      </c>
      <c r="H328" s="157"/>
      <c r="I328" s="158">
        <f t="shared" si="11"/>
        <v>-3163842951</v>
      </c>
      <c r="J328" s="158"/>
      <c r="K328" s="157">
        <v>10130693</v>
      </c>
      <c r="L328" s="157"/>
      <c r="M328" s="157">
        <v>23343222847</v>
      </c>
      <c r="N328" s="157"/>
      <c r="O328" s="157">
        <v>-18868424461</v>
      </c>
      <c r="P328" s="157"/>
      <c r="Q328" s="157">
        <f t="shared" si="10"/>
        <v>4474798386</v>
      </c>
    </row>
    <row r="329" spans="1:17">
      <c r="A329" s="254" t="s">
        <v>403</v>
      </c>
      <c r="C329" s="157">
        <v>6362597</v>
      </c>
      <c r="D329" s="157"/>
      <c r="E329" s="157">
        <v>12383840040</v>
      </c>
      <c r="F329" s="157"/>
      <c r="G329" s="157">
        <v>-13916535293</v>
      </c>
      <c r="H329" s="157"/>
      <c r="I329" s="158">
        <f t="shared" si="11"/>
        <v>-1532695253</v>
      </c>
      <c r="J329" s="158"/>
      <c r="K329" s="157">
        <v>6362597</v>
      </c>
      <c r="L329" s="157"/>
      <c r="M329" s="157">
        <v>12383840040</v>
      </c>
      <c r="N329" s="157"/>
      <c r="O329" s="157">
        <v>-12354903143</v>
      </c>
      <c r="P329" s="157"/>
      <c r="Q329" s="157">
        <f t="shared" ref="Q329:Q344" si="12">M329+O329</f>
        <v>28936897</v>
      </c>
    </row>
    <row r="330" spans="1:17">
      <c r="A330" s="254" t="s">
        <v>448</v>
      </c>
      <c r="C330" s="157">
        <v>76153968</v>
      </c>
      <c r="D330" s="157"/>
      <c r="E330" s="157">
        <v>99395218537</v>
      </c>
      <c r="F330" s="157"/>
      <c r="G330" s="157">
        <v>-107500998486</v>
      </c>
      <c r="H330" s="157"/>
      <c r="I330" s="158">
        <f t="shared" si="11"/>
        <v>-8105779949</v>
      </c>
      <c r="J330" s="158"/>
      <c r="K330" s="157">
        <v>76153968</v>
      </c>
      <c r="L330" s="157"/>
      <c r="M330" s="157">
        <v>99395218537</v>
      </c>
      <c r="N330" s="157"/>
      <c r="O330" s="157">
        <v>-114617778392</v>
      </c>
      <c r="P330" s="157"/>
      <c r="Q330" s="157">
        <f t="shared" si="12"/>
        <v>-15222559855</v>
      </c>
    </row>
    <row r="331" spans="1:17">
      <c r="A331" s="254" t="s">
        <v>416</v>
      </c>
      <c r="C331" s="157">
        <v>244228</v>
      </c>
      <c r="D331" s="157"/>
      <c r="E331" s="157">
        <v>412717236</v>
      </c>
      <c r="F331" s="157"/>
      <c r="G331" s="157">
        <v>-455575183</v>
      </c>
      <c r="H331" s="157"/>
      <c r="I331" s="158">
        <f t="shared" si="11"/>
        <v>-42857947</v>
      </c>
      <c r="J331" s="158"/>
      <c r="K331" s="157">
        <v>244228</v>
      </c>
      <c r="L331" s="157"/>
      <c r="M331" s="157">
        <v>412717236</v>
      </c>
      <c r="N331" s="157"/>
      <c r="O331" s="157">
        <v>-395871385</v>
      </c>
      <c r="P331" s="157"/>
      <c r="Q331" s="157">
        <f t="shared" si="12"/>
        <v>16845851</v>
      </c>
    </row>
    <row r="332" spans="1:17">
      <c r="A332" s="254" t="s">
        <v>471</v>
      </c>
      <c r="C332" s="157">
        <v>1000000</v>
      </c>
      <c r="D332" s="157"/>
      <c r="E332" s="157">
        <v>6471265500</v>
      </c>
      <c r="F332" s="157"/>
      <c r="G332" s="157">
        <v>-7107457500</v>
      </c>
      <c r="H332" s="157"/>
      <c r="I332" s="158">
        <f t="shared" si="11"/>
        <v>-636192000</v>
      </c>
      <c r="J332" s="158"/>
      <c r="K332" s="157">
        <v>1000000</v>
      </c>
      <c r="L332" s="157"/>
      <c r="M332" s="157">
        <v>6471265500</v>
      </c>
      <c r="N332" s="157"/>
      <c r="O332" s="157">
        <v>-5805266400</v>
      </c>
      <c r="P332" s="157"/>
      <c r="Q332" s="157">
        <f t="shared" si="12"/>
        <v>665999100</v>
      </c>
    </row>
    <row r="333" spans="1:17">
      <c r="A333" s="254" t="s">
        <v>488</v>
      </c>
      <c r="C333" s="157">
        <v>2927310</v>
      </c>
      <c r="D333" s="157"/>
      <c r="E333" s="157">
        <v>95735463436</v>
      </c>
      <c r="F333" s="157"/>
      <c r="G333" s="157">
        <v>-88168319126</v>
      </c>
      <c r="H333" s="157"/>
      <c r="I333" s="158">
        <f t="shared" si="11"/>
        <v>7567144310</v>
      </c>
      <c r="J333" s="158"/>
      <c r="K333" s="157">
        <v>2927310</v>
      </c>
      <c r="L333" s="157"/>
      <c r="M333" s="157">
        <v>95735463436</v>
      </c>
      <c r="N333" s="157"/>
      <c r="O333" s="157">
        <v>-80381912514</v>
      </c>
      <c r="P333" s="157"/>
      <c r="Q333" s="157">
        <f t="shared" si="12"/>
        <v>15353550922</v>
      </c>
    </row>
    <row r="334" spans="1:17">
      <c r="A334" s="254" t="s">
        <v>519</v>
      </c>
      <c r="C334" s="157">
        <v>900000</v>
      </c>
      <c r="D334" s="157"/>
      <c r="E334" s="157">
        <v>3611681866</v>
      </c>
      <c r="F334" s="157"/>
      <c r="G334" s="157">
        <v>-3062778480</v>
      </c>
      <c r="H334" s="157"/>
      <c r="I334" s="158">
        <f t="shared" si="11"/>
        <v>548903386</v>
      </c>
      <c r="J334" s="158"/>
      <c r="K334" s="157">
        <v>900000</v>
      </c>
      <c r="L334" s="157"/>
      <c r="M334" s="157">
        <v>3611681866</v>
      </c>
      <c r="N334" s="157"/>
      <c r="O334" s="157">
        <v>-3062778480</v>
      </c>
      <c r="P334" s="157"/>
      <c r="Q334" s="157">
        <f t="shared" si="12"/>
        <v>548903386</v>
      </c>
    </row>
    <row r="335" spans="1:17">
      <c r="A335" s="254" t="s">
        <v>493</v>
      </c>
      <c r="C335" s="157">
        <v>250000</v>
      </c>
      <c r="D335" s="157"/>
      <c r="E335" s="157">
        <v>1930942125</v>
      </c>
      <c r="F335" s="157"/>
      <c r="G335" s="157">
        <v>-2500035750</v>
      </c>
      <c r="H335" s="157"/>
      <c r="I335" s="158">
        <f t="shared" si="11"/>
        <v>-569093625</v>
      </c>
      <c r="J335" s="158"/>
      <c r="K335" s="157">
        <v>250000</v>
      </c>
      <c r="L335" s="157"/>
      <c r="M335" s="157">
        <v>1930942125</v>
      </c>
      <c r="N335" s="157"/>
      <c r="O335" s="157">
        <v>-1676520896</v>
      </c>
      <c r="P335" s="157"/>
      <c r="Q335" s="157">
        <f t="shared" si="12"/>
        <v>254421229</v>
      </c>
    </row>
    <row r="336" spans="1:17">
      <c r="A336" s="254" t="s">
        <v>492</v>
      </c>
      <c r="C336" s="157">
        <v>0</v>
      </c>
      <c r="D336" s="157"/>
      <c r="E336" s="157">
        <v>0</v>
      </c>
      <c r="F336" s="157"/>
      <c r="G336" s="157">
        <v>-3993465009</v>
      </c>
      <c r="H336" s="157"/>
      <c r="I336" s="158">
        <f t="shared" si="11"/>
        <v>-3993465009</v>
      </c>
      <c r="J336" s="158"/>
      <c r="K336" s="157">
        <v>0</v>
      </c>
      <c r="L336" s="157"/>
      <c r="M336" s="157">
        <v>0</v>
      </c>
      <c r="N336" s="157"/>
      <c r="O336" s="157">
        <v>0</v>
      </c>
      <c r="P336" s="157"/>
      <c r="Q336" s="157">
        <f t="shared" si="12"/>
        <v>0</v>
      </c>
    </row>
    <row r="337" spans="1:18 16374:16374">
      <c r="A337" s="254" t="s">
        <v>518</v>
      </c>
      <c r="C337" s="157">
        <v>3000000</v>
      </c>
      <c r="D337" s="157"/>
      <c r="E337" s="157">
        <v>8979253650</v>
      </c>
      <c r="F337" s="157"/>
      <c r="G337" s="157">
        <v>-9458580600</v>
      </c>
      <c r="H337" s="157"/>
      <c r="I337" s="158">
        <f t="shared" si="11"/>
        <v>-479326950</v>
      </c>
      <c r="J337" s="158"/>
      <c r="K337" s="157">
        <v>3000000</v>
      </c>
      <c r="L337" s="157"/>
      <c r="M337" s="157">
        <v>8979253650</v>
      </c>
      <c r="N337" s="157"/>
      <c r="O337" s="157">
        <v>-9458580600</v>
      </c>
      <c r="P337" s="157"/>
      <c r="Q337" s="157">
        <f t="shared" si="12"/>
        <v>-479326950</v>
      </c>
    </row>
    <row r="338" spans="1:18 16374:16374">
      <c r="A338" s="254" t="s">
        <v>525</v>
      </c>
      <c r="C338" s="157">
        <v>3457035</v>
      </c>
      <c r="D338" s="157"/>
      <c r="E338" s="157">
        <v>5817936336</v>
      </c>
      <c r="F338" s="157"/>
      <c r="G338" s="157">
        <v>-6547199780</v>
      </c>
      <c r="H338" s="157"/>
      <c r="I338" s="158">
        <f t="shared" si="11"/>
        <v>-729263444</v>
      </c>
      <c r="J338" s="158"/>
      <c r="K338" s="157">
        <v>3457035</v>
      </c>
      <c r="L338" s="157"/>
      <c r="M338" s="157">
        <v>5817936336</v>
      </c>
      <c r="N338" s="157"/>
      <c r="O338" s="157">
        <v>-6547199780</v>
      </c>
      <c r="P338" s="157"/>
      <c r="Q338" s="157">
        <f t="shared" si="12"/>
        <v>-729263444</v>
      </c>
    </row>
    <row r="339" spans="1:18 16374:16374">
      <c r="A339" s="254" t="s">
        <v>336</v>
      </c>
      <c r="C339" s="157">
        <v>0</v>
      </c>
      <c r="D339" s="157"/>
      <c r="E339" s="157">
        <v>0</v>
      </c>
      <c r="F339" s="157"/>
      <c r="G339" s="157">
        <v>0</v>
      </c>
      <c r="H339" s="157"/>
      <c r="I339" s="158">
        <f t="shared" si="11"/>
        <v>0</v>
      </c>
      <c r="J339" s="158"/>
      <c r="K339" s="157">
        <v>0</v>
      </c>
      <c r="L339" s="157"/>
      <c r="M339" s="157">
        <v>0</v>
      </c>
      <c r="N339" s="157"/>
      <c r="O339" s="157">
        <v>10530785636</v>
      </c>
      <c r="P339" s="157"/>
      <c r="Q339" s="157">
        <f t="shared" si="12"/>
        <v>10530785636</v>
      </c>
    </row>
    <row r="340" spans="1:18 16374:16374">
      <c r="A340" s="254" t="s">
        <v>371</v>
      </c>
      <c r="C340" s="157">
        <v>0</v>
      </c>
      <c r="D340" s="157"/>
      <c r="E340" s="157">
        <v>0</v>
      </c>
      <c r="F340" s="157"/>
      <c r="G340" s="157">
        <v>0</v>
      </c>
      <c r="H340" s="157"/>
      <c r="I340" s="158">
        <f t="shared" si="11"/>
        <v>0</v>
      </c>
      <c r="J340" s="158"/>
      <c r="K340" s="157">
        <v>0</v>
      </c>
      <c r="L340" s="157"/>
      <c r="M340" s="157">
        <v>0</v>
      </c>
      <c r="N340" s="157"/>
      <c r="O340" s="157">
        <v>421071286</v>
      </c>
      <c r="P340" s="157"/>
      <c r="Q340" s="157">
        <f t="shared" si="12"/>
        <v>421071286</v>
      </c>
    </row>
    <row r="341" spans="1:18 16374:16374">
      <c r="A341" s="254" t="s">
        <v>524</v>
      </c>
      <c r="C341" s="157">
        <v>2453220</v>
      </c>
      <c r="D341" s="157"/>
      <c r="E341" s="157">
        <v>3857956930</v>
      </c>
      <c r="F341" s="157"/>
      <c r="G341" s="157">
        <v>-3257762362</v>
      </c>
      <c r="H341" s="157"/>
      <c r="I341" s="158">
        <f t="shared" si="11"/>
        <v>600194568</v>
      </c>
      <c r="J341" s="158"/>
      <c r="K341" s="157">
        <v>2453220</v>
      </c>
      <c r="L341" s="157"/>
      <c r="M341" s="157">
        <v>3857956930</v>
      </c>
      <c r="N341" s="157"/>
      <c r="O341" s="157">
        <v>-3257762362</v>
      </c>
      <c r="P341" s="157"/>
      <c r="Q341" s="157">
        <f t="shared" si="12"/>
        <v>600194568</v>
      </c>
    </row>
    <row r="342" spans="1:18 16374:16374">
      <c r="A342" s="254" t="s">
        <v>523</v>
      </c>
      <c r="C342" s="157">
        <v>6230009</v>
      </c>
      <c r="D342" s="157"/>
      <c r="E342" s="157">
        <v>9741495324</v>
      </c>
      <c r="F342" s="157"/>
      <c r="G342" s="157">
        <v>-12502463458</v>
      </c>
      <c r="H342" s="157"/>
      <c r="I342" s="158">
        <f>E342+G342</f>
        <v>-2760968134</v>
      </c>
      <c r="J342" s="158"/>
      <c r="K342" s="157">
        <v>6230009</v>
      </c>
      <c r="L342" s="157"/>
      <c r="M342" s="157">
        <v>9741495324</v>
      </c>
      <c r="N342" s="157"/>
      <c r="O342" s="157">
        <v>-12502463457</v>
      </c>
      <c r="P342" s="157"/>
      <c r="Q342" s="157">
        <f>M342+O342</f>
        <v>-2760968133</v>
      </c>
    </row>
    <row r="343" spans="1:18 16374:16374">
      <c r="A343" s="254" t="s">
        <v>372</v>
      </c>
      <c r="C343" s="157">
        <v>0</v>
      </c>
      <c r="D343" s="157"/>
      <c r="E343" s="157">
        <v>0</v>
      </c>
      <c r="F343" s="157"/>
      <c r="G343" s="157">
        <v>0</v>
      </c>
      <c r="H343" s="157"/>
      <c r="I343" s="158">
        <f t="shared" si="11"/>
        <v>0</v>
      </c>
      <c r="J343" s="158"/>
      <c r="K343" s="157">
        <v>0</v>
      </c>
      <c r="L343" s="157"/>
      <c r="M343" s="157">
        <v>0</v>
      </c>
      <c r="N343" s="157"/>
      <c r="O343" s="157">
        <v>-2483242682</v>
      </c>
      <c r="P343" s="157"/>
      <c r="Q343" s="157">
        <f t="shared" si="12"/>
        <v>-2483242682</v>
      </c>
    </row>
    <row r="344" spans="1:18 16374:16374">
      <c r="A344" s="254" t="s">
        <v>335</v>
      </c>
      <c r="C344" s="157">
        <v>0</v>
      </c>
      <c r="D344" s="157"/>
      <c r="E344" s="157">
        <v>0</v>
      </c>
      <c r="F344" s="157"/>
      <c r="G344" s="157">
        <v>0</v>
      </c>
      <c r="H344" s="157"/>
      <c r="I344" s="158">
        <f t="shared" si="11"/>
        <v>0</v>
      </c>
      <c r="J344" s="158"/>
      <c r="K344" s="157">
        <v>0</v>
      </c>
      <c r="L344" s="157"/>
      <c r="M344" s="157">
        <v>0</v>
      </c>
      <c r="N344" s="157"/>
      <c r="O344" s="157">
        <v>1098506074</v>
      </c>
      <c r="P344" s="157"/>
      <c r="Q344" s="157">
        <f t="shared" si="12"/>
        <v>1098506074</v>
      </c>
    </row>
    <row r="345" spans="1:18 16374:16374" ht="22.2" thickBot="1">
      <c r="A345" s="2" t="s">
        <v>2</v>
      </c>
      <c r="B345" s="2"/>
      <c r="D345" s="2"/>
      <c r="E345" s="160">
        <f>SUM(E8:E344)</f>
        <v>18070516056194</v>
      </c>
      <c r="F345" s="161"/>
      <c r="G345" s="160">
        <f>SUM(G8:G344)</f>
        <v>-19935426060303</v>
      </c>
      <c r="H345" s="161"/>
      <c r="I345" s="160">
        <f>SUM(I8:I344)</f>
        <v>-1864910004109</v>
      </c>
      <c r="J345" s="158"/>
      <c r="L345" s="161"/>
      <c r="M345" s="160">
        <f>SUM(M8:M344)</f>
        <v>18070516056194</v>
      </c>
      <c r="N345" s="161"/>
      <c r="O345" s="160">
        <f>SUM(O8:O344)</f>
        <v>-16671152464841</v>
      </c>
      <c r="P345" s="161"/>
      <c r="Q345" s="160">
        <f>SUM(Q8:Q344)</f>
        <v>1399363591353</v>
      </c>
      <c r="XET345" s="12">
        <f>SUM(E345:XES345)</f>
        <v>-931092825512</v>
      </c>
    </row>
    <row r="346" spans="1:18 16374:16374" ht="21.6" thickTop="1">
      <c r="A346" s="2"/>
      <c r="B346" s="2"/>
    </row>
    <row r="347" spans="1:18 16374:16374">
      <c r="A347" s="2"/>
      <c r="B347" s="2"/>
    </row>
    <row r="348" spans="1:18 16374:16374" s="175" customFormat="1" ht="18">
      <c r="A348" s="326" t="s">
        <v>210</v>
      </c>
      <c r="B348" s="327"/>
      <c r="C348" s="327"/>
      <c r="D348" s="327"/>
      <c r="E348" s="327"/>
      <c r="F348" s="327"/>
      <c r="G348" s="327"/>
      <c r="H348" s="327"/>
      <c r="I348" s="327"/>
      <c r="J348" s="327"/>
      <c r="K348" s="327"/>
      <c r="L348" s="327"/>
      <c r="M348" s="327"/>
      <c r="N348" s="327"/>
      <c r="O348" s="327"/>
      <c r="P348" s="327"/>
      <c r="Q348" s="328"/>
    </row>
    <row r="349" spans="1:18 16374:16374" s="22" customForma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</row>
  </sheetData>
  <autoFilter ref="A7:Q345" xr:uid="{00000000-0009-0000-0000-000008000000}">
    <sortState xmlns:xlrd2="http://schemas.microsoft.com/office/spreadsheetml/2017/richdata2" ref="A8:Q189">
      <sortCondition ref="A7"/>
    </sortState>
  </autoFilter>
  <mergeCells count="7">
    <mergeCell ref="A348:Q348"/>
    <mergeCell ref="C6:I6"/>
    <mergeCell ref="K6:Q6"/>
    <mergeCell ref="A5:G5"/>
    <mergeCell ref="A1:Q1"/>
    <mergeCell ref="A2:Q2"/>
    <mergeCell ref="A3:Q3"/>
  </mergeCells>
  <printOptions horizontalCentered="1"/>
  <pageMargins left="0.25" right="0.25" top="0.75" bottom="0.75" header="0.3" footer="0.3"/>
  <pageSetup paperSize="9" scale="59" fitToHeight="0" orientation="landscape" r:id="rId1"/>
  <rowBreaks count="1" manualBreakCount="1">
    <brk id="15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24</vt:i4>
      </vt:variant>
    </vt:vector>
  </HeadingPairs>
  <TitlesOfParts>
    <vt:vector size="38" baseType="lpstr">
      <vt:lpstr>روکش</vt:lpstr>
      <vt:lpstr> سهام</vt:lpstr>
      <vt:lpstr>اوراق</vt:lpstr>
      <vt:lpstr>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سود سهام</vt:lpstr>
      <vt:lpstr>سود اوراق بهادار </vt:lpstr>
      <vt:lpstr>سود سپرده بانکی</vt:lpstr>
      <vt:lpstr>درآمد ناشی ازفروش</vt:lpstr>
      <vt:lpstr>درآمد ناشی از تغییر قیمت اوراق </vt:lpstr>
      <vt:lpstr>a</vt:lpstr>
      <vt:lpstr>b</vt:lpstr>
      <vt:lpstr>' سهام'!Print_Area</vt:lpstr>
      <vt:lpstr>اوراق!Print_Area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سود سهام'!Print_Area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'سایر درآمدها'!Print_Area</vt:lpstr>
      <vt:lpstr>سپرده!Print_Area</vt:lpstr>
      <vt:lpstr>'سود اوراق بهادار '!Print_Area</vt:lpstr>
      <vt:lpstr>'سود سپرده بانکی'!Print_Area</vt:lpstr>
      <vt:lpstr>' سهام'!Print_Titles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  <vt:lpstr>تحققنیافته</vt:lpstr>
      <vt:lpstr>درآمدسودسهام</vt:lpstr>
      <vt:lpstr>سود</vt:lpstr>
      <vt:lpstr>فروش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sayeh samaei</cp:lastModifiedBy>
  <cp:lastPrinted>2023-04-30T14:00:33Z</cp:lastPrinted>
  <dcterms:created xsi:type="dcterms:W3CDTF">2017-11-22T14:26:20Z</dcterms:created>
  <dcterms:modified xsi:type="dcterms:W3CDTF">2025-02-27T10:11:52Z</dcterms:modified>
</cp:coreProperties>
</file>