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X:\fund\شاخصی کیان\گزارش ماهانه\1401\شهریور\"/>
    </mc:Choice>
  </mc:AlternateContent>
  <xr:revisionPtr revIDLastSave="0" documentId="13_ncr:1_{F6EDF9C5-0BD9-434F-A906-A153292547A0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'!$B$10:$V$10</definedName>
    <definedName name="_xlnm._FilterDatabase" localSheetId="6" hidden="1">'درآمد سود سهام'!$A$7:$U$7</definedName>
    <definedName name="_xlnm._FilterDatabase" localSheetId="8" hidden="1">'درآمد ناشی از تغییر قیمت اوراق '!$B$6:$R$6</definedName>
    <definedName name="_xlnm._FilterDatabase" localSheetId="7" hidden="1">'درآمد ناشی ازفروش'!$B$7:$R$7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_xlnm.Print_Area" localSheetId="1">' سهام'!$A$1:$W$179</definedName>
    <definedName name="_xlnm.Print_Area" localSheetId="2">اوراق!$A$1:$AG$11</definedName>
    <definedName name="_xlnm.Print_Area" localSheetId="11">'درآمد سپرده بانکی'!$A$1:$L$10</definedName>
    <definedName name="_xlnm.Print_Area" localSheetId="10">'درآمد سرمایه گذاری در اوراق بها'!$A$1:$Q$12</definedName>
    <definedName name="_xlnm.Print_Area" localSheetId="9">'درآمد سرمایه گذاری در سهام '!$B$1:$V$180</definedName>
    <definedName name="_xlnm.Print_Area" localSheetId="6">'درآمد سود سهام'!$B$1:$T$72</definedName>
    <definedName name="_xlnm.Print_Area" localSheetId="8">'درآمد ناشی از تغییر قیمت اوراق '!$B$1:$R$178</definedName>
    <definedName name="_xlnm.Print_Area" localSheetId="7">'درآمد ناشی ازفروش'!$B$1:$R$178</definedName>
    <definedName name="_xlnm.Print_Area" localSheetId="4">درآمدها!$A$1:$I$11</definedName>
    <definedName name="_xlnm.Print_Area" localSheetId="0">روکش!$A$1:$I$36</definedName>
    <definedName name="_xlnm.Print_Area" localSheetId="12">'سایر درآمدها'!$A$1:$E$11</definedName>
    <definedName name="_xlnm.Print_Area" localSheetId="3">سپرده!$A$1:$S$13</definedName>
    <definedName name="_xlnm.Print_Area" localSheetId="5">'سود اوراق بهادار و سپرده بانکی'!$A$1:$Q$10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'!$A$7:$R$173</definedName>
    <definedName name="سود">'درآمد سود سهام'!$A$8:$T$69</definedName>
    <definedName name="فروش">'درآمد ناشی ازفروش'!$A$8:$R$174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D7" i="5"/>
  <c r="L6" i="15"/>
  <c r="D6" i="15"/>
  <c r="B3" i="14"/>
  <c r="B3" i="15"/>
  <c r="J178" i="5"/>
  <c r="W176" i="1" l="1"/>
  <c r="U178" i="1"/>
  <c r="R174" i="14" l="1"/>
  <c r="N174" i="14"/>
  <c r="Q11" i="2"/>
  <c r="S10" i="2"/>
  <c r="S9" i="2"/>
  <c r="S11" i="2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7" i="1"/>
  <c r="W10" i="1"/>
  <c r="I10" i="11"/>
  <c r="I9" i="11"/>
  <c r="I8" i="11"/>
  <c r="E10" i="11"/>
  <c r="E9" i="11"/>
  <c r="E8" i="11"/>
  <c r="D179" i="5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J72" i="18"/>
  <c r="W178" i="1" l="1"/>
  <c r="R59" i="5"/>
  <c r="R32" i="5"/>
  <c r="R13" i="5"/>
  <c r="L179" i="5"/>
  <c r="J24" i="5"/>
  <c r="J37" i="5"/>
  <c r="J88" i="5"/>
  <c r="J91" i="5"/>
  <c r="J97" i="5"/>
  <c r="J116" i="5"/>
  <c r="J151" i="5"/>
  <c r="J152" i="5"/>
  <c r="J164" i="5"/>
  <c r="R9" i="15"/>
  <c r="R10" i="15"/>
  <c r="R12" i="5" s="1"/>
  <c r="R11" i="15"/>
  <c r="R12" i="15"/>
  <c r="R14" i="5" s="1"/>
  <c r="R13" i="15"/>
  <c r="R15" i="5" s="1"/>
  <c r="R14" i="15"/>
  <c r="R16" i="5" s="1"/>
  <c r="R15" i="15"/>
  <c r="R17" i="5" s="1"/>
  <c r="R16" i="15"/>
  <c r="R18" i="5" s="1"/>
  <c r="R17" i="15"/>
  <c r="R19" i="5" s="1"/>
  <c r="R18" i="15"/>
  <c r="R20" i="5" s="1"/>
  <c r="R19" i="15"/>
  <c r="R21" i="5" s="1"/>
  <c r="R20" i="15"/>
  <c r="R22" i="5" s="1"/>
  <c r="R21" i="15"/>
  <c r="R23" i="5" s="1"/>
  <c r="R22" i="15"/>
  <c r="R24" i="5" s="1"/>
  <c r="R23" i="15"/>
  <c r="R25" i="5" s="1"/>
  <c r="R24" i="15"/>
  <c r="R26" i="5" s="1"/>
  <c r="R25" i="15"/>
  <c r="R27" i="5" s="1"/>
  <c r="R26" i="15"/>
  <c r="R28" i="5" s="1"/>
  <c r="R27" i="15"/>
  <c r="R29" i="5" s="1"/>
  <c r="R28" i="15"/>
  <c r="R31" i="5" s="1"/>
  <c r="R29" i="15"/>
  <c r="R30" i="15"/>
  <c r="R33" i="5" s="1"/>
  <c r="R31" i="15"/>
  <c r="R34" i="5" s="1"/>
  <c r="R32" i="15"/>
  <c r="R35" i="5" s="1"/>
  <c r="R33" i="15"/>
  <c r="R36" i="5" s="1"/>
  <c r="R34" i="15"/>
  <c r="R37" i="5" s="1"/>
  <c r="R35" i="15"/>
  <c r="R38" i="5" s="1"/>
  <c r="R36" i="15"/>
  <c r="R39" i="5" s="1"/>
  <c r="R37" i="15"/>
  <c r="R40" i="5" s="1"/>
  <c r="R38" i="15"/>
  <c r="R41" i="5" s="1"/>
  <c r="R39" i="15"/>
  <c r="R42" i="5" s="1"/>
  <c r="R40" i="15"/>
  <c r="R43" i="5" s="1"/>
  <c r="R41" i="15"/>
  <c r="R44" i="5" s="1"/>
  <c r="R42" i="15"/>
  <c r="R45" i="5" s="1"/>
  <c r="R43" i="15"/>
  <c r="R47" i="5" s="1"/>
  <c r="R44" i="15"/>
  <c r="R48" i="5" s="1"/>
  <c r="R45" i="15"/>
  <c r="R49" i="5" s="1"/>
  <c r="R46" i="15"/>
  <c r="R50" i="5" s="1"/>
  <c r="R47" i="15"/>
  <c r="R51" i="5" s="1"/>
  <c r="R48" i="15"/>
  <c r="R52" i="5" s="1"/>
  <c r="R49" i="15"/>
  <c r="R53" i="5" s="1"/>
  <c r="R50" i="15"/>
  <c r="R54" i="5" s="1"/>
  <c r="R51" i="15"/>
  <c r="R55" i="5" s="1"/>
  <c r="R52" i="15"/>
  <c r="R56" i="5" s="1"/>
  <c r="R53" i="15"/>
  <c r="R57" i="5" s="1"/>
  <c r="R54" i="15"/>
  <c r="R58" i="5" s="1"/>
  <c r="R55" i="15"/>
  <c r="R56" i="15"/>
  <c r="R60" i="5" s="1"/>
  <c r="R57" i="15"/>
  <c r="R61" i="5" s="1"/>
  <c r="R58" i="15"/>
  <c r="R62" i="5" s="1"/>
  <c r="R59" i="15"/>
  <c r="R63" i="5" s="1"/>
  <c r="R60" i="15"/>
  <c r="R64" i="5" s="1"/>
  <c r="R61" i="15"/>
  <c r="R65" i="5" s="1"/>
  <c r="R62" i="15"/>
  <c r="R66" i="5" s="1"/>
  <c r="R63" i="15"/>
  <c r="R67" i="5" s="1"/>
  <c r="R64" i="15"/>
  <c r="R68" i="5" s="1"/>
  <c r="R65" i="15"/>
  <c r="R69" i="5" s="1"/>
  <c r="R66" i="15"/>
  <c r="R70" i="5" s="1"/>
  <c r="R67" i="15"/>
  <c r="R71" i="5" s="1"/>
  <c r="R68" i="15"/>
  <c r="R72" i="5" s="1"/>
  <c r="R69" i="15"/>
  <c r="R73" i="5" s="1"/>
  <c r="R70" i="15"/>
  <c r="R74" i="5" s="1"/>
  <c r="R71" i="15"/>
  <c r="R75" i="5" s="1"/>
  <c r="R72" i="15"/>
  <c r="R76" i="5" s="1"/>
  <c r="R73" i="15"/>
  <c r="R77" i="5" s="1"/>
  <c r="R74" i="15"/>
  <c r="R78" i="5" s="1"/>
  <c r="R75" i="15"/>
  <c r="R79" i="5" s="1"/>
  <c r="R76" i="15"/>
  <c r="R80" i="5" s="1"/>
  <c r="R77" i="15"/>
  <c r="R81" i="5" s="1"/>
  <c r="R78" i="15"/>
  <c r="R82" i="5" s="1"/>
  <c r="R79" i="15"/>
  <c r="R83" i="5" s="1"/>
  <c r="R80" i="15"/>
  <c r="R84" i="5" s="1"/>
  <c r="R81" i="15"/>
  <c r="R85" i="5" s="1"/>
  <c r="R82" i="15"/>
  <c r="R86" i="5" s="1"/>
  <c r="R83" i="15"/>
  <c r="R88" i="5" s="1"/>
  <c r="R84" i="15"/>
  <c r="R89" i="5" s="1"/>
  <c r="R85" i="15"/>
  <c r="R90" i="5" s="1"/>
  <c r="R86" i="15"/>
  <c r="R91" i="5" s="1"/>
  <c r="R87" i="15"/>
  <c r="R92" i="5" s="1"/>
  <c r="R88" i="15"/>
  <c r="R93" i="5" s="1"/>
  <c r="R89" i="15"/>
  <c r="R94" i="5" s="1"/>
  <c r="R90" i="15"/>
  <c r="R95" i="5" s="1"/>
  <c r="R91" i="15"/>
  <c r="R96" i="5" s="1"/>
  <c r="R92" i="15"/>
  <c r="R98" i="5" s="1"/>
  <c r="R93" i="15"/>
  <c r="R99" i="5" s="1"/>
  <c r="R94" i="15"/>
  <c r="R100" i="5" s="1"/>
  <c r="R95" i="15"/>
  <c r="R101" i="5" s="1"/>
  <c r="R96" i="15"/>
  <c r="R102" i="5" s="1"/>
  <c r="R97" i="15"/>
  <c r="R103" i="5" s="1"/>
  <c r="R98" i="15"/>
  <c r="R104" i="5" s="1"/>
  <c r="R99" i="15"/>
  <c r="R105" i="5" s="1"/>
  <c r="R100" i="15"/>
  <c r="R106" i="5" s="1"/>
  <c r="R101" i="15"/>
  <c r="R107" i="5" s="1"/>
  <c r="R102" i="15"/>
  <c r="R108" i="5" s="1"/>
  <c r="R103" i="15"/>
  <c r="R109" i="5" s="1"/>
  <c r="R104" i="15"/>
  <c r="R110" i="5" s="1"/>
  <c r="R105" i="15"/>
  <c r="R111" i="5" s="1"/>
  <c r="R106" i="15"/>
  <c r="R112" i="5" s="1"/>
  <c r="R107" i="15"/>
  <c r="R113" i="5" s="1"/>
  <c r="R108" i="15"/>
  <c r="R114" i="5" s="1"/>
  <c r="R109" i="15"/>
  <c r="R115" i="5" s="1"/>
  <c r="R110" i="15"/>
  <c r="R116" i="5" s="1"/>
  <c r="R111" i="15"/>
  <c r="R117" i="5" s="1"/>
  <c r="R112" i="15"/>
  <c r="R118" i="5" s="1"/>
  <c r="R113" i="15"/>
  <c r="R119" i="5" s="1"/>
  <c r="R114" i="15"/>
  <c r="R120" i="5" s="1"/>
  <c r="R115" i="15"/>
  <c r="R121" i="5" s="1"/>
  <c r="R116" i="15"/>
  <c r="R122" i="5" s="1"/>
  <c r="R117" i="15"/>
  <c r="R123" i="5" s="1"/>
  <c r="R118" i="15"/>
  <c r="R124" i="5" s="1"/>
  <c r="R119" i="15"/>
  <c r="R125" i="5" s="1"/>
  <c r="R120" i="15"/>
  <c r="R126" i="5" s="1"/>
  <c r="R121" i="15"/>
  <c r="R127" i="5" s="1"/>
  <c r="R122" i="15"/>
  <c r="R128" i="5" s="1"/>
  <c r="R123" i="15"/>
  <c r="R129" i="5" s="1"/>
  <c r="R124" i="15"/>
  <c r="R130" i="5" s="1"/>
  <c r="R125" i="15"/>
  <c r="R131" i="5" s="1"/>
  <c r="R126" i="15"/>
  <c r="R132" i="5" s="1"/>
  <c r="R127" i="15"/>
  <c r="R133" i="5" s="1"/>
  <c r="R128" i="15"/>
  <c r="R134" i="5" s="1"/>
  <c r="R129" i="15"/>
  <c r="R135" i="5" s="1"/>
  <c r="R130" i="15"/>
  <c r="R136" i="5" s="1"/>
  <c r="R131" i="15"/>
  <c r="R137" i="5" s="1"/>
  <c r="R132" i="15"/>
  <c r="R138" i="5" s="1"/>
  <c r="R133" i="15"/>
  <c r="R139" i="5" s="1"/>
  <c r="R134" i="15"/>
  <c r="R140" i="5" s="1"/>
  <c r="R135" i="15"/>
  <c r="R141" i="5" s="1"/>
  <c r="R136" i="15"/>
  <c r="R142" i="5" s="1"/>
  <c r="R137" i="15"/>
  <c r="R143" i="5" s="1"/>
  <c r="R138" i="15"/>
  <c r="R144" i="5" s="1"/>
  <c r="R139" i="15"/>
  <c r="R145" i="5" s="1"/>
  <c r="R140" i="15"/>
  <c r="R146" i="5" s="1"/>
  <c r="R141" i="15"/>
  <c r="R147" i="5" s="1"/>
  <c r="R142" i="15"/>
  <c r="R148" i="5" s="1"/>
  <c r="R143" i="15"/>
  <c r="R149" i="5" s="1"/>
  <c r="R144" i="15"/>
  <c r="R150" i="5" s="1"/>
  <c r="R145" i="15"/>
  <c r="R151" i="5" s="1"/>
  <c r="R146" i="15"/>
  <c r="R152" i="5" s="1"/>
  <c r="R147" i="15"/>
  <c r="R153" i="5" s="1"/>
  <c r="R148" i="15"/>
  <c r="R154" i="5" s="1"/>
  <c r="R149" i="15"/>
  <c r="R155" i="5" s="1"/>
  <c r="R150" i="15"/>
  <c r="R156" i="5" s="1"/>
  <c r="R151" i="15"/>
  <c r="R157" i="5" s="1"/>
  <c r="R152" i="15"/>
  <c r="R158" i="5" s="1"/>
  <c r="R153" i="15"/>
  <c r="R159" i="5" s="1"/>
  <c r="R154" i="15"/>
  <c r="R160" i="5" s="1"/>
  <c r="R155" i="15"/>
  <c r="R161" i="5" s="1"/>
  <c r="R156" i="15"/>
  <c r="R162" i="5" s="1"/>
  <c r="R157" i="15"/>
  <c r="R163" i="5" s="1"/>
  <c r="R158" i="15"/>
  <c r="R164" i="5" s="1"/>
  <c r="R159" i="15"/>
  <c r="R165" i="5" s="1"/>
  <c r="R160" i="15"/>
  <c r="R166" i="5" s="1"/>
  <c r="R161" i="15"/>
  <c r="R167" i="5" s="1"/>
  <c r="R162" i="15"/>
  <c r="R168" i="5" s="1"/>
  <c r="R163" i="15"/>
  <c r="R169" i="5" s="1"/>
  <c r="R164" i="15"/>
  <c r="R170" i="5" s="1"/>
  <c r="R165" i="15"/>
  <c r="R171" i="5" s="1"/>
  <c r="R166" i="15"/>
  <c r="R172" i="5" s="1"/>
  <c r="R167" i="15"/>
  <c r="R173" i="5" s="1"/>
  <c r="R168" i="15"/>
  <c r="R174" i="5" s="1"/>
  <c r="R169" i="15"/>
  <c r="R175" i="5" s="1"/>
  <c r="R170" i="15"/>
  <c r="R176" i="5" s="1"/>
  <c r="R171" i="15"/>
  <c r="R177" i="5" s="1"/>
  <c r="R172" i="15"/>
  <c r="R178" i="5" s="1"/>
  <c r="R173" i="15"/>
  <c r="H174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F174" i="15"/>
  <c r="S178" i="1"/>
  <c r="M178" i="1"/>
  <c r="J178" i="1"/>
  <c r="G178" i="1"/>
  <c r="N179" i="5" l="1"/>
  <c r="T97" i="5"/>
  <c r="H179" i="5"/>
  <c r="H174" i="14"/>
  <c r="N174" i="15"/>
  <c r="J174" i="14" l="1"/>
  <c r="V179" i="5"/>
  <c r="F72" i="18" l="1"/>
  <c r="H72" i="18"/>
  <c r="M72" i="18"/>
  <c r="K11" i="2"/>
  <c r="M11" i="2"/>
  <c r="O11" i="2"/>
  <c r="E178" i="1"/>
  <c r="P174" i="15" l="1"/>
  <c r="P169" i="5" l="1"/>
  <c r="P174" i="5"/>
  <c r="P175" i="5"/>
  <c r="L72" i="18"/>
  <c r="P72" i="18"/>
  <c r="R72" i="18"/>
  <c r="T55" i="18"/>
  <c r="O11" i="6"/>
  <c r="P166" i="5"/>
  <c r="P177" i="5"/>
  <c r="T177" i="5" s="1"/>
  <c r="P178" i="5"/>
  <c r="T178" i="5" s="1"/>
  <c r="P170" i="5"/>
  <c r="P176" i="5"/>
  <c r="T176" i="5" s="1"/>
  <c r="P173" i="5"/>
  <c r="P171" i="5"/>
  <c r="P172" i="5"/>
  <c r="P168" i="5"/>
  <c r="P167" i="5"/>
  <c r="R8" i="15"/>
  <c r="R11" i="5" s="1"/>
  <c r="R179" i="5" s="1"/>
  <c r="J8" i="15"/>
  <c r="T69" i="18"/>
  <c r="T42" i="18"/>
  <c r="A3" i="17"/>
  <c r="A3" i="2"/>
  <c r="T152" i="5" l="1"/>
  <c r="T175" i="5"/>
  <c r="T171" i="5"/>
  <c r="T174" i="5"/>
  <c r="T170" i="5"/>
  <c r="T166" i="5"/>
  <c r="T88" i="5"/>
  <c r="T164" i="5"/>
  <c r="T173" i="5"/>
  <c r="T169" i="5"/>
  <c r="T116" i="5"/>
  <c r="T91" i="5"/>
  <c r="T37" i="5"/>
  <c r="T24" i="5"/>
  <c r="T172" i="5"/>
  <c r="T168" i="5"/>
  <c r="T167" i="5"/>
  <c r="J174" i="15"/>
  <c r="R174" i="15"/>
  <c r="Q11" i="6"/>
  <c r="M11" i="6"/>
  <c r="C6" i="6"/>
  <c r="XFB174" i="15" l="1"/>
  <c r="P62" i="5"/>
  <c r="T62" i="5" s="1"/>
  <c r="P138" i="5"/>
  <c r="T138" i="5" s="1"/>
  <c r="P117" i="5"/>
  <c r="T117" i="5" s="1"/>
  <c r="P160" i="5"/>
  <c r="T160" i="5" s="1"/>
  <c r="P157" i="5"/>
  <c r="T157" i="5" s="1"/>
  <c r="P103" i="5"/>
  <c r="T103" i="5" s="1"/>
  <c r="P40" i="5"/>
  <c r="T40" i="5" s="1"/>
  <c r="P96" i="5"/>
  <c r="T96" i="5" s="1"/>
  <c r="P130" i="5"/>
  <c r="T130" i="5" s="1"/>
  <c r="P80" i="5"/>
  <c r="T80" i="5" s="1"/>
  <c r="P128" i="5"/>
  <c r="T128" i="5" s="1"/>
  <c r="P75" i="5"/>
  <c r="T75" i="5" s="1"/>
  <c r="P132" i="5"/>
  <c r="T132" i="5" s="1"/>
  <c r="P19" i="5"/>
  <c r="T19" i="5" s="1"/>
  <c r="P150" i="5"/>
  <c r="T150" i="5" s="1"/>
  <c r="P131" i="5"/>
  <c r="T131" i="5" s="1"/>
  <c r="P147" i="5"/>
  <c r="T147" i="5" s="1"/>
  <c r="P21" i="5"/>
  <c r="T21" i="5" s="1"/>
  <c r="P66" i="5"/>
  <c r="T66" i="5" s="1"/>
  <c r="P59" i="5"/>
  <c r="T59" i="5" s="1"/>
  <c r="P145" i="5"/>
  <c r="T145" i="5" s="1"/>
  <c r="P32" i="5"/>
  <c r="T32" i="5" s="1"/>
  <c r="P73" i="5"/>
  <c r="T73" i="5" s="1"/>
  <c r="P102" i="5"/>
  <c r="T102" i="5" s="1"/>
  <c r="P165" i="5"/>
  <c r="T165" i="5" s="1"/>
  <c r="P28" i="5"/>
  <c r="T28" i="5" s="1"/>
  <c r="P81" i="5"/>
  <c r="T81" i="5" s="1"/>
  <c r="P146" i="5"/>
  <c r="T146" i="5" s="1"/>
  <c r="P135" i="5"/>
  <c r="T135" i="5" s="1"/>
  <c r="P44" i="5"/>
  <c r="T44" i="5" s="1"/>
  <c r="P42" i="5"/>
  <c r="T42" i="5" s="1"/>
  <c r="P92" i="5"/>
  <c r="T92" i="5" s="1"/>
  <c r="P106" i="5"/>
  <c r="T106" i="5" s="1"/>
  <c r="P79" i="5"/>
  <c r="T79" i="5" s="1"/>
  <c r="P158" i="5"/>
  <c r="T158" i="5" s="1"/>
  <c r="P26" i="5"/>
  <c r="T26" i="5" s="1"/>
  <c r="P27" i="5"/>
  <c r="T27" i="5" s="1"/>
  <c r="P115" i="5"/>
  <c r="T115" i="5" s="1"/>
  <c r="P70" i="5"/>
  <c r="T70" i="5" s="1"/>
  <c r="P31" i="5"/>
  <c r="T31" i="5" s="1"/>
  <c r="P36" i="5"/>
  <c r="T36" i="5" s="1"/>
  <c r="P52" i="5"/>
  <c r="T52" i="5" s="1"/>
  <c r="P159" i="5"/>
  <c r="T159" i="5" s="1"/>
  <c r="P85" i="5"/>
  <c r="T85" i="5" s="1"/>
  <c r="P141" i="5"/>
  <c r="T141" i="5" s="1"/>
  <c r="P124" i="5"/>
  <c r="T124" i="5" s="1"/>
  <c r="P47" i="5"/>
  <c r="T47" i="5" s="1"/>
  <c r="P140" i="5"/>
  <c r="T140" i="5" s="1"/>
  <c r="P56" i="5"/>
  <c r="T56" i="5" s="1"/>
  <c r="P20" i="5"/>
  <c r="T20" i="5" s="1"/>
  <c r="P111" i="5"/>
  <c r="T111" i="5" s="1"/>
  <c r="P83" i="5"/>
  <c r="T83" i="5" s="1"/>
  <c r="P46" i="5"/>
  <c r="T46" i="5" s="1"/>
  <c r="P35" i="5"/>
  <c r="T35" i="5" s="1"/>
  <c r="P163" i="5"/>
  <c r="T163" i="5" s="1"/>
  <c r="P148" i="5"/>
  <c r="T148" i="5" s="1"/>
  <c r="P134" i="5"/>
  <c r="T134" i="5" s="1"/>
  <c r="P119" i="5"/>
  <c r="T119" i="5" s="1"/>
  <c r="P104" i="5"/>
  <c r="T104" i="5" s="1"/>
  <c r="P99" i="5"/>
  <c r="T99" i="5" s="1"/>
  <c r="P14" i="5"/>
  <c r="T14" i="5" s="1"/>
  <c r="P86" i="5"/>
  <c r="T86" i="5" s="1"/>
  <c r="P126" i="5"/>
  <c r="T126" i="5" s="1"/>
  <c r="P94" i="5"/>
  <c r="T94" i="5" s="1"/>
  <c r="P17" i="5"/>
  <c r="T17" i="5" s="1"/>
  <c r="P161" i="5"/>
  <c r="T161" i="5" s="1"/>
  <c r="P72" i="5"/>
  <c r="T72" i="5" s="1"/>
  <c r="P118" i="5"/>
  <c r="T118" i="5" s="1"/>
  <c r="P87" i="5"/>
  <c r="T87" i="5" s="1"/>
  <c r="P68" i="5"/>
  <c r="T68" i="5" s="1"/>
  <c r="P95" i="5"/>
  <c r="T95" i="5" s="1"/>
  <c r="P22" i="5"/>
  <c r="T22" i="5" s="1"/>
  <c r="P12" i="5"/>
  <c r="T12" i="5" s="1"/>
  <c r="P125" i="5"/>
  <c r="T125" i="5" s="1"/>
  <c r="P154" i="5"/>
  <c r="T154" i="5" s="1"/>
  <c r="P67" i="5"/>
  <c r="T67" i="5" s="1"/>
  <c r="P100" i="5"/>
  <c r="T100" i="5" s="1"/>
  <c r="P60" i="5"/>
  <c r="T60" i="5" s="1"/>
  <c r="P51" i="5"/>
  <c r="T51" i="5" s="1"/>
  <c r="P105" i="5"/>
  <c r="T105" i="5" s="1"/>
  <c r="P53" i="5"/>
  <c r="T53" i="5" s="1"/>
  <c r="P110" i="5"/>
  <c r="T110" i="5" s="1"/>
  <c r="P16" i="5"/>
  <c r="T16" i="5" s="1"/>
  <c r="P30" i="5"/>
  <c r="T30" i="5" s="1"/>
  <c r="P49" i="5"/>
  <c r="T49" i="5" s="1"/>
  <c r="P155" i="5"/>
  <c r="T155" i="5" s="1"/>
  <c r="P122" i="5"/>
  <c r="T122" i="5" s="1"/>
  <c r="P29" i="5"/>
  <c r="T29" i="5" s="1"/>
  <c r="P129" i="5"/>
  <c r="T129" i="5" s="1"/>
  <c r="P58" i="5"/>
  <c r="T58" i="5" s="1"/>
  <c r="P15" i="5"/>
  <c r="T15" i="5" s="1"/>
  <c r="P78" i="5"/>
  <c r="T78" i="5" s="1"/>
  <c r="P98" i="5"/>
  <c r="T98" i="5" s="1"/>
  <c r="P109" i="5"/>
  <c r="T109" i="5" s="1"/>
  <c r="P113" i="5"/>
  <c r="T113" i="5" s="1"/>
  <c r="P149" i="5"/>
  <c r="T149" i="5" s="1"/>
  <c r="P101" i="5"/>
  <c r="T101" i="5" s="1"/>
  <c r="P55" i="5"/>
  <c r="T55" i="5" s="1"/>
  <c r="P84" i="5"/>
  <c r="T84" i="5" s="1"/>
  <c r="P162" i="5"/>
  <c r="T162" i="5" s="1"/>
  <c r="P34" i="5"/>
  <c r="T34" i="5" s="1"/>
  <c r="P41" i="5"/>
  <c r="T41" i="5" s="1"/>
  <c r="P107" i="5"/>
  <c r="T107" i="5" s="1"/>
  <c r="P13" i="5"/>
  <c r="T13" i="5" s="1"/>
  <c r="P90" i="5"/>
  <c r="T90" i="5" s="1"/>
  <c r="P76" i="5"/>
  <c r="T76" i="5" s="1"/>
  <c r="P11" i="5"/>
  <c r="T11" i="5" s="1"/>
  <c r="P57" i="5"/>
  <c r="T57" i="5" s="1"/>
  <c r="P123" i="5"/>
  <c r="T123" i="5" s="1"/>
  <c r="P93" i="5"/>
  <c r="T93" i="5" s="1"/>
  <c r="P77" i="5"/>
  <c r="T77" i="5" s="1"/>
  <c r="P82" i="5"/>
  <c r="T82" i="5" s="1"/>
  <c r="P64" i="5"/>
  <c r="T64" i="5" s="1"/>
  <c r="P142" i="5"/>
  <c r="T142" i="5" s="1"/>
  <c r="P144" i="5"/>
  <c r="T144" i="5" s="1"/>
  <c r="P63" i="5"/>
  <c r="T63" i="5" s="1"/>
  <c r="P112" i="5"/>
  <c r="T112" i="5" s="1"/>
  <c r="P120" i="5"/>
  <c r="T120" i="5" s="1"/>
  <c r="P74" i="5"/>
  <c r="T74" i="5" s="1"/>
  <c r="P65" i="5"/>
  <c r="T65" i="5" s="1"/>
  <c r="P48" i="5"/>
  <c r="T48" i="5" s="1"/>
  <c r="P153" i="5"/>
  <c r="T153" i="5" s="1"/>
  <c r="P33" i="5"/>
  <c r="T33" i="5" s="1"/>
  <c r="P43" i="5"/>
  <c r="T43" i="5" s="1"/>
  <c r="P143" i="5"/>
  <c r="T143" i="5" s="1"/>
  <c r="P39" i="5"/>
  <c r="T39" i="5" s="1"/>
  <c r="P139" i="5"/>
  <c r="T139" i="5" s="1"/>
  <c r="P136" i="5"/>
  <c r="T136" i="5" s="1"/>
  <c r="P38" i="5"/>
  <c r="T38" i="5" s="1"/>
  <c r="P127" i="5"/>
  <c r="T127" i="5" s="1"/>
  <c r="P156" i="5"/>
  <c r="T156" i="5" s="1"/>
  <c r="P23" i="5"/>
  <c r="T23" i="5" s="1"/>
  <c r="P71" i="5"/>
  <c r="T71" i="5" s="1"/>
  <c r="P54" i="5"/>
  <c r="T54" i="5" s="1"/>
  <c r="P61" i="5"/>
  <c r="T61" i="5" s="1"/>
  <c r="P25" i="5"/>
  <c r="T25" i="5" s="1"/>
  <c r="P50" i="5"/>
  <c r="T50" i="5" s="1"/>
  <c r="P69" i="5"/>
  <c r="T69" i="5" s="1"/>
  <c r="P108" i="5"/>
  <c r="T108" i="5" s="1"/>
  <c r="P89" i="5"/>
  <c r="T89" i="5" s="1"/>
  <c r="P18" i="5"/>
  <c r="T18" i="5" s="1"/>
  <c r="P45" i="5"/>
  <c r="T45" i="5" s="1"/>
  <c r="P133" i="5"/>
  <c r="T133" i="5" s="1"/>
  <c r="P137" i="5"/>
  <c r="T137" i="5" s="1"/>
  <c r="P151" i="5"/>
  <c r="T151" i="5" s="1"/>
  <c r="P121" i="5"/>
  <c r="T121" i="5" s="1"/>
  <c r="P114" i="5"/>
  <c r="T114" i="5" s="1"/>
  <c r="F62" i="5"/>
  <c r="J62" i="5" s="1"/>
  <c r="F138" i="5"/>
  <c r="J138" i="5" s="1"/>
  <c r="F117" i="5"/>
  <c r="J117" i="5" s="1"/>
  <c r="F160" i="5"/>
  <c r="J160" i="5" s="1"/>
  <c r="F157" i="5"/>
  <c r="J157" i="5" s="1"/>
  <c r="F103" i="5"/>
  <c r="J103" i="5" s="1"/>
  <c r="F40" i="5"/>
  <c r="J40" i="5" s="1"/>
  <c r="F96" i="5"/>
  <c r="J96" i="5" s="1"/>
  <c r="F130" i="5"/>
  <c r="J130" i="5" s="1"/>
  <c r="F80" i="5"/>
  <c r="J80" i="5" s="1"/>
  <c r="F128" i="5"/>
  <c r="J128" i="5" s="1"/>
  <c r="F75" i="5"/>
  <c r="J75" i="5" s="1"/>
  <c r="F132" i="5"/>
  <c r="J132" i="5" s="1"/>
  <c r="F175" i="5"/>
  <c r="J175" i="5" s="1"/>
  <c r="F19" i="5"/>
  <c r="J19" i="5" s="1"/>
  <c r="F150" i="5"/>
  <c r="J150" i="5" s="1"/>
  <c r="F131" i="5"/>
  <c r="J131" i="5" s="1"/>
  <c r="F147" i="5"/>
  <c r="J147" i="5" s="1"/>
  <c r="F21" i="5"/>
  <c r="J21" i="5" s="1"/>
  <c r="F66" i="5"/>
  <c r="J66" i="5" s="1"/>
  <c r="F59" i="5"/>
  <c r="J59" i="5" s="1"/>
  <c r="F145" i="5"/>
  <c r="J145" i="5" s="1"/>
  <c r="F32" i="5"/>
  <c r="J32" i="5" s="1"/>
  <c r="F73" i="5"/>
  <c r="J73" i="5" s="1"/>
  <c r="F102" i="5"/>
  <c r="J102" i="5" s="1"/>
  <c r="F165" i="5"/>
  <c r="J165" i="5" s="1"/>
  <c r="F28" i="5"/>
  <c r="J28" i="5" s="1"/>
  <c r="F81" i="5"/>
  <c r="J81" i="5" s="1"/>
  <c r="F146" i="5"/>
  <c r="J146" i="5" s="1"/>
  <c r="F135" i="5"/>
  <c r="J135" i="5" s="1"/>
  <c r="F169" i="5"/>
  <c r="J169" i="5" s="1"/>
  <c r="F44" i="5"/>
  <c r="J44" i="5" s="1"/>
  <c r="F171" i="5"/>
  <c r="J171" i="5" s="1"/>
  <c r="F42" i="5"/>
  <c r="J42" i="5" s="1"/>
  <c r="F92" i="5"/>
  <c r="J92" i="5" s="1"/>
  <c r="F106" i="5"/>
  <c r="J106" i="5" s="1"/>
  <c r="F79" i="5"/>
  <c r="J79" i="5" s="1"/>
  <c r="F158" i="5"/>
  <c r="J158" i="5" s="1"/>
  <c r="F26" i="5"/>
  <c r="J26" i="5" s="1"/>
  <c r="F27" i="5"/>
  <c r="J27" i="5" s="1"/>
  <c r="F115" i="5"/>
  <c r="J115" i="5" s="1"/>
  <c r="F70" i="5"/>
  <c r="J70" i="5" s="1"/>
  <c r="F31" i="5"/>
  <c r="J31" i="5" s="1"/>
  <c r="F36" i="5"/>
  <c r="J36" i="5" s="1"/>
  <c r="F52" i="5"/>
  <c r="J52" i="5" s="1"/>
  <c r="F159" i="5"/>
  <c r="J159" i="5" s="1"/>
  <c r="F85" i="5"/>
  <c r="J85" i="5" s="1"/>
  <c r="F141" i="5"/>
  <c r="J141" i="5" s="1"/>
  <c r="F124" i="5"/>
  <c r="J124" i="5" s="1"/>
  <c r="F47" i="5"/>
  <c r="J47" i="5" s="1"/>
  <c r="F168" i="5"/>
  <c r="J168" i="5" s="1"/>
  <c r="F140" i="5"/>
  <c r="J140" i="5" s="1"/>
  <c r="F56" i="5"/>
  <c r="J56" i="5" s="1"/>
  <c r="F20" i="5"/>
  <c r="J20" i="5" s="1"/>
  <c r="F111" i="5"/>
  <c r="J111" i="5" s="1"/>
  <c r="F83" i="5"/>
  <c r="J83" i="5" s="1"/>
  <c r="F170" i="5"/>
  <c r="J170" i="5" s="1"/>
  <c r="F46" i="5"/>
  <c r="J46" i="5" s="1"/>
  <c r="F35" i="5"/>
  <c r="J35" i="5" s="1"/>
  <c r="F163" i="5"/>
  <c r="J163" i="5" s="1"/>
  <c r="F148" i="5"/>
  <c r="J148" i="5" s="1"/>
  <c r="F134" i="5"/>
  <c r="J134" i="5" s="1"/>
  <c r="F119" i="5"/>
  <c r="J119" i="5" s="1"/>
  <c r="F104" i="5"/>
  <c r="J104" i="5" s="1"/>
  <c r="F99" i="5"/>
  <c r="J99" i="5" s="1"/>
  <c r="F14" i="5"/>
  <c r="J14" i="5" s="1"/>
  <c r="F86" i="5"/>
  <c r="J86" i="5" s="1"/>
  <c r="F126" i="5"/>
  <c r="J126" i="5" s="1"/>
  <c r="F94" i="5"/>
  <c r="J94" i="5" s="1"/>
  <c r="F17" i="5"/>
  <c r="J17" i="5" s="1"/>
  <c r="F161" i="5"/>
  <c r="J161" i="5" s="1"/>
  <c r="F72" i="5"/>
  <c r="J72" i="5" s="1"/>
  <c r="F118" i="5"/>
  <c r="J118" i="5" s="1"/>
  <c r="F167" i="5"/>
  <c r="J167" i="5" s="1"/>
  <c r="F87" i="5"/>
  <c r="J87" i="5" s="1"/>
  <c r="F68" i="5"/>
  <c r="J68" i="5" s="1"/>
  <c r="F95" i="5"/>
  <c r="J95" i="5" s="1"/>
  <c r="F22" i="5"/>
  <c r="J22" i="5" s="1"/>
  <c r="F12" i="5"/>
  <c r="J12" i="5" s="1"/>
  <c r="F125" i="5"/>
  <c r="J125" i="5" s="1"/>
  <c r="F154" i="5"/>
  <c r="J154" i="5" s="1"/>
  <c r="F67" i="5"/>
  <c r="J67" i="5" s="1"/>
  <c r="F100" i="5"/>
  <c r="J100" i="5" s="1"/>
  <c r="F60" i="5"/>
  <c r="J60" i="5" s="1"/>
  <c r="F51" i="5"/>
  <c r="J51" i="5" s="1"/>
  <c r="F105" i="5"/>
  <c r="J105" i="5" s="1"/>
  <c r="F53" i="5"/>
  <c r="J53" i="5" s="1"/>
  <c r="F110" i="5"/>
  <c r="J110" i="5" s="1"/>
  <c r="F16" i="5"/>
  <c r="J16" i="5" s="1"/>
  <c r="F30" i="5"/>
  <c r="J30" i="5" s="1"/>
  <c r="F49" i="5"/>
  <c r="J49" i="5" s="1"/>
  <c r="F155" i="5"/>
  <c r="J155" i="5" s="1"/>
  <c r="F122" i="5"/>
  <c r="J122" i="5" s="1"/>
  <c r="F29" i="5"/>
  <c r="J29" i="5" s="1"/>
  <c r="F129" i="5"/>
  <c r="J129" i="5" s="1"/>
  <c r="F58" i="5"/>
  <c r="J58" i="5" s="1"/>
  <c r="F15" i="5"/>
  <c r="J15" i="5" s="1"/>
  <c r="F173" i="5"/>
  <c r="J173" i="5" s="1"/>
  <c r="F78" i="5"/>
  <c r="J78" i="5" s="1"/>
  <c r="F176" i="5"/>
  <c r="J176" i="5" s="1"/>
  <c r="F98" i="5"/>
  <c r="J98" i="5" s="1"/>
  <c r="F109" i="5"/>
  <c r="J109" i="5" s="1"/>
  <c r="F113" i="5"/>
  <c r="J113" i="5" s="1"/>
  <c r="F149" i="5"/>
  <c r="J149" i="5" s="1"/>
  <c r="F101" i="5"/>
  <c r="J101" i="5" s="1"/>
  <c r="F55" i="5"/>
  <c r="J55" i="5" s="1"/>
  <c r="F84" i="5"/>
  <c r="J84" i="5" s="1"/>
  <c r="F162" i="5"/>
  <c r="J162" i="5" s="1"/>
  <c r="F166" i="5"/>
  <c r="J166" i="5" s="1"/>
  <c r="F34" i="5"/>
  <c r="J34" i="5" s="1"/>
  <c r="F41" i="5"/>
  <c r="J41" i="5" s="1"/>
  <c r="F107" i="5"/>
  <c r="J107" i="5" s="1"/>
  <c r="F13" i="5"/>
  <c r="J13" i="5" s="1"/>
  <c r="F90" i="5"/>
  <c r="J90" i="5" s="1"/>
  <c r="F76" i="5"/>
  <c r="J76" i="5" s="1"/>
  <c r="F11" i="5"/>
  <c r="J11" i="5" s="1"/>
  <c r="F57" i="5"/>
  <c r="J57" i="5" s="1"/>
  <c r="F123" i="5"/>
  <c r="J123" i="5" s="1"/>
  <c r="F93" i="5"/>
  <c r="J93" i="5" s="1"/>
  <c r="F77" i="5"/>
  <c r="J77" i="5" s="1"/>
  <c r="F82" i="5"/>
  <c r="J82" i="5" s="1"/>
  <c r="F64" i="5"/>
  <c r="J64" i="5" s="1"/>
  <c r="F142" i="5"/>
  <c r="J142" i="5" s="1"/>
  <c r="F144" i="5"/>
  <c r="J144" i="5" s="1"/>
  <c r="F63" i="5"/>
  <c r="J63" i="5" s="1"/>
  <c r="F112" i="5"/>
  <c r="J112" i="5" s="1"/>
  <c r="F120" i="5"/>
  <c r="J120" i="5" s="1"/>
  <c r="F74" i="5"/>
  <c r="J74" i="5" s="1"/>
  <c r="F65" i="5"/>
  <c r="J65" i="5" s="1"/>
  <c r="F172" i="5"/>
  <c r="J172" i="5" s="1"/>
  <c r="F48" i="5"/>
  <c r="J48" i="5" s="1"/>
  <c r="F153" i="5"/>
  <c r="J153" i="5" s="1"/>
  <c r="F33" i="5"/>
  <c r="J33" i="5" s="1"/>
  <c r="F43" i="5"/>
  <c r="J43" i="5" s="1"/>
  <c r="F143" i="5"/>
  <c r="J143" i="5" s="1"/>
  <c r="F39" i="5"/>
  <c r="J39" i="5" s="1"/>
  <c r="F139" i="5"/>
  <c r="J139" i="5" s="1"/>
  <c r="F136" i="5"/>
  <c r="J136" i="5" s="1"/>
  <c r="F38" i="5"/>
  <c r="J38" i="5" s="1"/>
  <c r="F127" i="5"/>
  <c r="J127" i="5" s="1"/>
  <c r="F156" i="5"/>
  <c r="J156" i="5" s="1"/>
  <c r="F177" i="5"/>
  <c r="J177" i="5" s="1"/>
  <c r="F23" i="5"/>
  <c r="J23" i="5" s="1"/>
  <c r="F71" i="5"/>
  <c r="J71" i="5" s="1"/>
  <c r="F54" i="5"/>
  <c r="J54" i="5" s="1"/>
  <c r="F61" i="5"/>
  <c r="J61" i="5" s="1"/>
  <c r="F25" i="5"/>
  <c r="J25" i="5" s="1"/>
  <c r="F50" i="5"/>
  <c r="J50" i="5" s="1"/>
  <c r="F69" i="5"/>
  <c r="J69" i="5" s="1"/>
  <c r="F108" i="5"/>
  <c r="J108" i="5" s="1"/>
  <c r="F89" i="5"/>
  <c r="J89" i="5" s="1"/>
  <c r="F18" i="5"/>
  <c r="J18" i="5" s="1"/>
  <c r="F45" i="5"/>
  <c r="J45" i="5" s="1"/>
  <c r="F133" i="5"/>
  <c r="J133" i="5" s="1"/>
  <c r="F137" i="5"/>
  <c r="J137" i="5" s="1"/>
  <c r="F174" i="5"/>
  <c r="J174" i="5" s="1"/>
  <c r="F121" i="5"/>
  <c r="J121" i="5" s="1"/>
  <c r="F114" i="5"/>
  <c r="J114" i="5" s="1"/>
  <c r="F174" i="14"/>
  <c r="P174" i="14"/>
  <c r="T179" i="5" l="1"/>
  <c r="E7" i="11" s="1"/>
  <c r="P179" i="5"/>
  <c r="F179" i="5"/>
  <c r="I7" i="11" l="1"/>
  <c r="I11" i="11" s="1"/>
  <c r="E11" i="11"/>
  <c r="G8" i="11" s="1"/>
  <c r="Q7" i="13"/>
  <c r="G7" i="11" l="1"/>
  <c r="N8" i="18"/>
  <c r="N72" i="18" s="1"/>
  <c r="T58" i="18"/>
  <c r="T27" i="18"/>
  <c r="T60" i="18"/>
  <c r="T66" i="18"/>
  <c r="T36" i="18"/>
  <c r="T67" i="18"/>
  <c r="T30" i="18"/>
  <c r="T41" i="18"/>
  <c r="T35" i="18"/>
  <c r="T19" i="18"/>
  <c r="T63" i="18"/>
  <c r="T33" i="18"/>
  <c r="T52" i="18"/>
  <c r="T70" i="18"/>
  <c r="T51" i="18"/>
  <c r="T29" i="18"/>
  <c r="T31" i="18"/>
  <c r="T71" i="18"/>
  <c r="T14" i="18"/>
  <c r="T44" i="18"/>
  <c r="T15" i="18"/>
  <c r="T40" i="18"/>
  <c r="T45" i="18"/>
  <c r="T24" i="18"/>
  <c r="T65" i="18"/>
  <c r="T47" i="18"/>
  <c r="T64" i="18"/>
  <c r="T53" i="18"/>
  <c r="T12" i="18"/>
  <c r="T25" i="18"/>
  <c r="T54" i="18"/>
  <c r="T17" i="18"/>
  <c r="T18" i="18"/>
  <c r="T68" i="18"/>
  <c r="T50" i="18"/>
  <c r="T21" i="18"/>
  <c r="T10" i="18"/>
  <c r="T22" i="18"/>
  <c r="T26" i="18"/>
  <c r="T11" i="18"/>
  <c r="T28" i="18"/>
  <c r="T23" i="18"/>
  <c r="T9" i="18"/>
  <c r="T62" i="18"/>
  <c r="T57" i="18"/>
  <c r="T8" i="18"/>
  <c r="T13" i="18"/>
  <c r="T32" i="18"/>
  <c r="T56" i="18"/>
  <c r="T59" i="18"/>
  <c r="T48" i="18"/>
  <c r="T34" i="18"/>
  <c r="T20" i="18"/>
  <c r="T61" i="18"/>
  <c r="T39" i="18"/>
  <c r="T16" i="18"/>
  <c r="T38" i="18"/>
  <c r="T49" i="18"/>
  <c r="T43" i="18"/>
  <c r="T46" i="18"/>
  <c r="AG9" i="17" l="1"/>
  <c r="T37" i="18"/>
  <c r="T72" i="18" l="1"/>
  <c r="J179" i="5"/>
  <c r="E10" i="8" l="1"/>
  <c r="C10" i="8"/>
  <c r="G8" i="13" l="1"/>
  <c r="I9" i="7"/>
  <c r="E9" i="7"/>
  <c r="G8" i="7" l="1"/>
  <c r="E13" i="7"/>
  <c r="K8" i="7"/>
  <c r="AE10" i="17"/>
  <c r="AC10" i="17"/>
  <c r="W10" i="17"/>
  <c r="T10" i="17"/>
  <c r="O10" i="17"/>
  <c r="Q10" i="17"/>
  <c r="Q8" i="13" l="1"/>
  <c r="C11" i="6" l="1"/>
  <c r="E11" i="6" l="1"/>
  <c r="G11" i="6"/>
  <c r="G9" i="7" l="1"/>
  <c r="AG10" i="17"/>
  <c r="O8" i="13" l="1"/>
  <c r="M8" i="13"/>
  <c r="I8" i="13"/>
  <c r="I11" i="6" l="1"/>
  <c r="K8" i="13"/>
  <c r="K9" i="7" l="1"/>
  <c r="D55" i="1" l="1"/>
  <c r="P8" i="13" l="1"/>
  <c r="D11" i="6" l="1"/>
  <c r="F11" i="6"/>
  <c r="H11" i="6"/>
  <c r="J11" i="6"/>
  <c r="A3" i="8" l="1"/>
  <c r="A3" i="7"/>
  <c r="A3" i="6"/>
  <c r="A3" i="13"/>
  <c r="A3" i="11" l="1"/>
  <c r="G10" i="11" l="1"/>
  <c r="G9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B17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<sst xmlns="http://schemas.openxmlformats.org/spreadsheetml/2006/main" count="1594" uniqueCount="482">
  <si>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</si>
  <si>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</si>
  <si>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</si>
  <si>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</si>
  <si>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</si>
  <si>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</si>
  <si>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</si>
  <si>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</si>
  <si>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</si>
  <si>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</si>
  <si>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</si>
  <si>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</si>
  <si>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</si>
  <si>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</si>
  <si>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</si>
  <si>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</si>
  <si>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</si>
  <si>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</si>
  <si>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</si>
  <si>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</si>
  <si>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</si>
  <si>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</si>
  <si>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</si>
  <si>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</si>
  <si>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</si>
  <si>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</si>
  <si>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</si>
  <si>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</si>
  <si>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</si>
  <si>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</si>
  <si>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</si>
  <si>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</si>
  <si>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</si>
  <si>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</si>
  <si>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</si>
  <si>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</si>
  <si>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</si>
  <si>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</si>
  <si>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</si>
  <si>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</si>
  <si>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</si>
  <si>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</si>
  <si>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</si>
  <si>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</si>
  <si>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</si>
  <si>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</si>
  <si>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</si>
  <si>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</si>
  <si>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</si>
  <si>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</si>
  <si>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</si>
  <si>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</si>
  <si>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</si>
  <si>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</si>
  <si>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</si>
  <si>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</si>
  <si>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</si>
  <si>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</si>
  <si>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</si>
  <si>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</si>
  <si>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</si>
  <si>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</si>
  <si>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</si>
  <si>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</si>
  <si>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</si>
  <si>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</si>
  <si>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</si>
  <si>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</si>
  <si>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</si>
  <si>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</si>
  <si>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</si>
  <si>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</si>
  <si>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</si>
  <si>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</si>
  <si>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</si>
  <si>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</si>
  <si>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</si>
  <si>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</si>
  <si>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</si>
  <si>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</si>
  <si>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</si>
  <si>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</si>
  <si>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</si>
  <si>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</si>
  <si>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</si>
  <si>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</si>
  <si>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</si>
  <si>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</si>
  <si>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</si>
  <si>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</si>
  <si>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</si>
  <si>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</si>
  <si>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</si>
  <si>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</si>
  <si>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</si>
  <si>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</si>
  <si>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</si>
  <si>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</si>
  <si>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</si>
  <si>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</si>
  <si>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</si>
  <si>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</si>
  <si>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</si>
  <si>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</si>
  <si>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</si>
  <si>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</si>
  <si>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</si>
  <si>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</si>
  <si>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</si>
  <si>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</si>
  <si>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</si>
  <si>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</si>
  <si>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</si>
  <si>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</si>
  <si>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</si>
  <si>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</si>
  <si>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</si>
  <si>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</si>
  <si>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</si>
  <si>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</si>
  <si>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</si>
  <si>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</si>
  <si>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</si>
  <si>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</si>
  <si>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</si>
  <si>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</si>
  <si>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</si>
  <si>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</si>
  <si>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</si>
  <si>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</si>
  <si>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</si>
  <si>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</si>
  <si>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</si>
  <si>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</si>
  <si>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</si>
  <si>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</si>
  <si>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</si>
  <si>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</si>
  <si>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</si>
  <si>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</si>
  <si>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</si>
  <si>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</si>
  <si>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</si>
  <si>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</si>
  <si>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</si>
  <si>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</si>
  <si>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</si>
  <si>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</si>
  <si>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</si>
  <si>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</si>
  <si>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</si>
  <si>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</si>
  <si>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</si>
  <si>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</si>
  <si>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</si>
  <si>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</si>
  <si>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</si>
  <si>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</si>
  <si>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</si>
  <si>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</si>
  <si>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</si>
  <si>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</si>
  <si>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</si>
  <si>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</si>
  <si>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</si>
  <si>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</si>
  <si>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</si>
  <si>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</si>
  <si>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</si>
  <si>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</si>
  <si>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</si>
  <si>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</si>
  <si>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</si>
  <si>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</si>
  <si>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</si>
  <si>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</si>
  <si>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</si>
  <si>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</si>
  <si>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</si>
  <si>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</si>
  <si>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</si>
  <si>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</si>
  <si>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</si>
  <si>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</si>
  <si>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</si>
  <si>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</si>
  <si>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</si>
  <si>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</si>
  <si>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</si>
  <si>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</si>
  <si>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</si>
  <si>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</si>
  <si>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</si>
  <si>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</si>
  <si>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</si>
  <si>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</si>
  <si>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</si>
  <si>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</si>
  <si>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</si>
  <si>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</si>
  <si>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</si>
  <si>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</si>
  <si>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</si>
  <si>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</si>
  <si>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</si>
  <si>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</si>
  <si>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</si>
  <si>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</si>
  <si>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</si>
  <si>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</si>
  <si>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</si>
  <si>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</si>
  <si>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</si>
  <si>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</si>
  <si>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</si>
  <si>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</si>
  <si>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</si>
  <si>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</si>
  <si>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</si>
  <si>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</si>
  <si>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</si>
  <si>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</si>
  <si>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</si>
  <si>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</si>
  <si>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</si>
  <si>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</si>
  <si>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</si>
  <si>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</si>
  <si>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</si>
  <si>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</si>
  <si>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</si>
  <si>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</si>
  <si>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</si>
  <si>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</si>
  <si>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</si>
  <si>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</si>
  <si>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</si>
  <si>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</si>
  <si>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</si>
  <si>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</si>
  <si>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</si>
  <si>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</si>
  <si>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</si>
  <si>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</si>
  <si>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</si>
  <si>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</si>
  <si>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</si>
  <si>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</si>
  <si>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</si>
  <si>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</si>
  <si>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</si>
  <si>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</si>
  <si>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</si>
  <si>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</si>
  <si>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</si>
  <si>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</si>
  <si>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1401/05/31</t>
  </si>
  <si>
    <t>فرابورس</t>
  </si>
  <si>
    <t>1401/05/10</t>
  </si>
  <si>
    <t>1401/05/11</t>
  </si>
  <si>
    <t>1401/05/13</t>
  </si>
  <si>
    <t>1401/05/25</t>
  </si>
  <si>
    <t>1401/05/26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</si>
  <si>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</si>
  <si>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</si>
  <si>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</si>
  <si>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</si>
  <si>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</si>
  <si>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</si>
  <si>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</si>
  <si>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</si>
  <si>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</si>
  <si>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</si>
  <si>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</si>
  <si>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</si>
  <si>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</si>
  <si>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</si>
  <si>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</si>
  <si>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</si>
  <si>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</si>
  <si>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</si>
  <si>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</si>
  <si>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</si>
  <si>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</si>
  <si>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</si>
  <si>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</si>
  <si>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</si>
  <si>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</si>
  <si>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</si>
  <si>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</si>
  <si>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</si>
  <si>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</si>
  <si>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</si>
  <si>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</si>
  <si>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</si>
  <si>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</si>
  <si>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</si>
  <si>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</si>
  <si>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</si>
  <si>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</si>
  <si>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</si>
  <si>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</si>
  <si>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</si>
  <si>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</si>
  <si>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</si>
  <si>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</si>
  <si>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</si>
  <si>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</si>
  <si>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</si>
  <si>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</si>
  <si>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</si>
  <si>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</si>
  <si>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</si>
  <si>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</si>
  <si>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</si>
  <si>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</si>
  <si>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</si>
  <si>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</si>
  <si>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</si>
  <si>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</si>
  <si>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</si>
  <si>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</si>
  <si>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</si>
  <si>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</si>
  <si>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</si>
  <si>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</si>
  <si>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</si>
  <si>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</si>
  <si>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</si>
  <si>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</si>
  <si>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</si>
  <si>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</si>
  <si>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</si>
  <si>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</si>
  <si>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</si>
  <si>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</si>
  <si>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</si>
  <si>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</si>
  <si>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</si>
  <si>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</si>
  <si>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</si>
  <si>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</si>
  <si>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</si>
  <si>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</si>
  <si>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</si>
  <si>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</si>
  <si>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</si>
  <si>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</si>
  <si>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</si>
  <si>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</si>
  <si>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</si>
  <si>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</si>
  <si>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</si>
  <si>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</si>
  <si>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</si>
  <si>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</si>
  <si>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</si>
  <si>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</si>
  <si>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</si>
  <si>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</si>
  <si>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</si>
  <si>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</si>
  <si>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</si>
  <si>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</si>
  <si>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</si>
  <si>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</si>
  <si>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</si>
  <si>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</si>
  <si>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</si>
  <si>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</si>
  <si>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</si>
  <si>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</si>
  <si>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</si>
  <si>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</si>
  <si>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</si>
  <si>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</si>
  <si>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</si>
  <si>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</si>
  <si>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</si>
  <si>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</si>
  <si>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</si>
  <si>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</si>
  <si>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</si>
  <si>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</si>
  <si>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</si>
  <si>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</si>
  <si>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</si>
  <si>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</si>
  <si>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</si>
  <si>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</si>
  <si>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</si>
  <si>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</si>
  <si>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</si>
  <si>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</si>
  <si>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</si>
  <si>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</si>
  <si>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</si>
  <si>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</si>
  <si>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</si>
  <si>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</si>
  <si>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</si>
  <si>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</si>
  <si>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</si>
  <si>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</si>
  <si>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</si>
  <si>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</si>
  <si>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</si>
  <si>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</si>
  <si>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</si>
  <si>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</si>
  <si>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</si>
  <si>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</si>
  <si>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</si>
  <si>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</si>
  <si>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</si>
  <si>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</si>
  <si>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</si>
  <si>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</si>
  <si>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</si>
  <si>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</si>
  <si>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</si>
  <si>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</si>
  <si>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</si>
  <si>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</si>
  <si>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</si>
  <si>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</si>
  <si>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</si>
  <si>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</si>
  <si>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</si>
  <si>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</si>
  <si>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</si>
  <si>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</si>
  <si>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</si>
  <si>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</si>
  <si>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</si>
  <si>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</si>
  <si>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</si>
  <si>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</si>
  <si>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</si>
  <si>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</si>
  <si>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</si>
  <si>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</si>
  <si>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</si>
  <si>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</si>
  <si>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</si>
  <si>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</si>
  <si>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</si>
  <si>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</si>
  <si>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حق تقدم</t>
  </si>
  <si>
    <t>منتهی به 1401/06/31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</si>
  <si>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</si>
  <si>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</si>
  <si>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</si>
  <si>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</si>
  <si>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1401/06/31</t>
  </si>
  <si>
    <t>برای ماه منتهی به 1401/06/31</t>
  </si>
  <si>
    <t>کوتاه مدت سامان</t>
  </si>
  <si>
    <t>864-810-4013857-1</t>
  </si>
  <si>
    <t>از ابتدای سال مالی تا پایان شهریور ماه</t>
  </si>
  <si>
    <t>طی شهریور ماه</t>
  </si>
  <si>
    <t>1401/06/06</t>
  </si>
  <si>
    <t>1401/06/12</t>
  </si>
  <si>
    <t>اسنادخزانه-م3بودجه00-030418 (اخزا003)</t>
  </si>
  <si>
    <t>سیمان خاش (حق تقدم) (سخاشح)</t>
  </si>
  <si>
    <t>مکیمیاتک</t>
  </si>
  <si>
    <t>حتوکا</t>
  </si>
  <si>
    <t>ختراک</t>
  </si>
  <si>
    <t>وسکاپ</t>
  </si>
  <si>
    <t>ونوشه</t>
  </si>
  <si>
    <t>تاپیکوح</t>
  </si>
  <si>
    <t>خرپخت</t>
  </si>
  <si>
    <t>قاسمین</t>
  </si>
  <si>
    <t>غالیر</t>
  </si>
  <si>
    <t>واملت</t>
  </si>
  <si>
    <t>پارسیانح</t>
  </si>
  <si>
    <t>ونیکی+A83:A165</t>
  </si>
  <si>
    <t>ونیکیح</t>
  </si>
  <si>
    <t>سخاشح</t>
  </si>
  <si>
    <t>طی شهریورماه</t>
  </si>
  <si>
    <t>داریی‌ها</t>
  </si>
  <si>
    <t>شیمی داروپخش (حق تقدم) (دشیمیح)</t>
  </si>
  <si>
    <t>از ابتدای سال مالی تا پایان شهریورماه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</si>
</sst>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5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96">
    <xf numFmtId="0" fontId="0" fillId="0" borderId="0" xfId="0"/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18" fillId="0" borderId="0" xfId="0" applyFont="1" applyFill="1"/>
    <xf numFmtId="0" fontId="10" fillId="0" borderId="0" xfId="0" applyFont="1" applyFill="1"/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5" fillId="0" borderId="0" xfId="1" applyNumberFormat="1" applyFont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164" fontId="41" fillId="0" borderId="0" xfId="1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35" fillId="0" borderId="0" xfId="0" applyNumberFormat="1" applyFont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64" fontId="47" fillId="0" borderId="0" xfId="0" applyNumberFormat="1" applyFont="1" applyFill="1"/>
    <xf numFmtId="164" fontId="46" fillId="0" borderId="0" xfId="0" applyNumberFormat="1" applyFont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37" fontId="8" fillId="0" borderId="0" xfId="0" quotePrefix="1" applyNumberFormat="1" applyFont="1" applyFill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18" fillId="0" borderId="0" xfId="1" applyNumberFormat="1" applyFont="1" applyFill="1" applyAlignment="1">
      <alignment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164" fontId="27" fillId="0" borderId="0" xfId="1" applyNumberFormat="1" applyFont="1" applyFill="1" applyAlignment="1">
      <alignment vertical="center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center" vertical="center"/>
    </xf>
    <xf numFmtId="0" fontId="14" fillId="3" borderId="0" xfId="0" applyFont="1" applyFill="1"/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26" fillId="0" borderId="0" xfId="0" applyFont="1" applyFill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0" fontId="22" fillId="0" borderId="0" xfId="0" applyFont="1" applyFill="1" applyAlignment="1">
      <alignment horizontal="center"/>
    </xf>
    <xf numFmtId="164" fontId="49" fillId="0" borderId="8" xfId="1" applyNumberFormat="1" applyFont="1" applyFill="1" applyBorder="1" applyAlignment="1">
      <alignment vertical="center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Fill="1" applyAlignment="1">
      <alignment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vertical="center"/>
    </xf>
    <xf numFmtId="37" fontId="13" fillId="0" borderId="0" xfId="0" quotePrefix="1" applyNumberFormat="1" applyFont="1" applyFill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0" fontId="14" fillId="4" borderId="0" xfId="0" applyFont="1" applyFill="1"/>
    <xf numFmtId="165" fontId="24" fillId="0" borderId="0" xfId="0" applyNumberFormat="1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vertical="center"/>
    </xf>
    <xf numFmtId="164" fontId="25" fillId="0" borderId="0" xfId="1" applyNumberFormat="1" applyFont="1" applyBorder="1" applyAlignment="1">
      <alignment horizontal="center" vertical="center" readingOrder="2"/>
    </xf>
    <xf numFmtId="0" fontId="0" fillId="0" borderId="0" xfId="0" applyNumberFormat="1" applyFont="1" applyFill="1" applyBorder="1"/>
    <xf numFmtId="0" fontId="29" fillId="0" borderId="0" xfId="0" applyFont="1" applyFill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4" fontId="9" fillId="0" borderId="0" xfId="1" applyNumberFormat="1" applyFont="1" applyFill="1" applyBorder="1" applyAlignment="1">
      <alignment vertical="center"/>
    </xf>
    <xf numFmtId="164" fontId="25" fillId="0" borderId="8" xfId="1" applyNumberFormat="1" applyFont="1" applyBorder="1" applyAlignment="1">
      <alignment horizontal="center" vertical="center" readingOrder="2"/>
    </xf>
    <xf numFmtId="164" fontId="9" fillId="0" borderId="0" xfId="1" applyNumberFormat="1" applyFont="1" applyBorder="1" applyAlignment="1">
      <alignment vertical="center"/>
    </xf>
    <xf numFmtId="165" fontId="24" fillId="0" borderId="8" xfId="0" applyNumberFormat="1" applyFont="1" applyBorder="1" applyAlignment="1">
      <alignment horizontal="center" vertical="center" wrapText="1" readingOrder="2"/>
    </xf>
    <xf numFmtId="10" fontId="24" fillId="0" borderId="0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center" vertical="center" wrapText="1"/>
    </xf>
    <xf numFmtId="164" fontId="20" fillId="0" borderId="8" xfId="1" applyNumberFormat="1" applyFont="1" applyFill="1" applyBorder="1" applyAlignment="1">
      <alignment horizontal="center" vertical="center" wrapText="1" shrinkToFit="1"/>
    </xf>
    <xf numFmtId="164" fontId="20" fillId="0" borderId="8" xfId="1" applyNumberFormat="1" applyFont="1" applyFill="1" applyBorder="1" applyAlignment="1">
      <alignment vertical="center"/>
    </xf>
    <xf numFmtId="164" fontId="20" fillId="0" borderId="9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/>
    <xf numFmtId="164" fontId="10" fillId="0" borderId="8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165" fontId="24" fillId="0" borderId="0" xfId="0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3" fontId="14" fillId="0" borderId="0" xfId="0" applyNumberFormat="1" applyFont="1"/>
    <xf numFmtId="164" fontId="14" fillId="0" borderId="0" xfId="0" applyNumberFormat="1" applyFont="1"/>
    <xf numFmtId="164" fontId="6" fillId="0" borderId="0" xfId="1" applyNumberFormat="1" applyFont="1" applyFill="1" applyAlignment="1">
      <alignment horizontal="right" vertical="center"/>
    </xf>
    <xf numFmtId="164" fontId="50" fillId="0" borderId="0" xfId="1" applyNumberFormat="1" applyFont="1" applyAlignment="1"/>
    <xf numFmtId="3" fontId="20" fillId="3" borderId="0" xfId="0" applyNumberFormat="1" applyFont="1" applyFill="1"/>
    <xf numFmtId="164" fontId="6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51" fillId="0" borderId="0" xfId="1" applyNumberFormat="1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29" fillId="0" borderId="1" xfId="0" applyNumberFormat="1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" fillId="0" borderId="0" xfId="1" applyNumberFormat="1" applyFont="1" applyFill="1" applyAlignment="1">
      <alignment horizontal="center" vertical="center" wrapText="1"/>
    </xf>
    <xf numFmtId="164" fontId="52" fillId="0" borderId="0" xfId="1" applyNumberFormat="1" applyFont="1" applyFill="1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142875</xdr:rowOff>
    </xdr:from>
    <xdr:to>
      <xdr:col>7</xdr:col>
      <xdr:colOff>590550</xdr:colOff>
      <xdr:row>20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8:M31"/>
  <sheetViews>
    <sheetView rightToLeft="1" tabSelected="1" view="pageBreakPreview" zoomScaleNormal="100" zoomScaleSheetLayoutView="100" workbookViewId="0">
      <selection activeCell="F43" sqref="F43"/>
    </sheetView>
  </sheetViews>
  <sheetFormatPr defaultColWidth="9.140625" defaultRowHeight="17.25"/>
  <cols>
    <col min="1" max="16384" width="9.140625" style="2"/>
  </cols>
  <sheetData>
    <row r="18" spans="1:13">
      <c r="M18" s="2" t="s">
        <v>59</v>
      </c>
    </row>
    <row r="24" spans="1:13" ht="15" customHeight="1">
      <c r="A24" s="298" t="s">
        <v>73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4"/>
      <c r="L24" s="24"/>
    </row>
    <row r="25" spans="1:13" ht="1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4"/>
      <c r="L25" s="24"/>
    </row>
    <row r="26" spans="1:13" ht="1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4"/>
      <c r="L26" s="24"/>
    </row>
    <row r="28" spans="1:13" ht="15" customHeight="1">
      <c r="A28" s="298" t="s">
        <v>449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</row>
    <row r="29" spans="1:13" ht="15" customHeigh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0" spans="1:13" ht="15" customHeight="1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</row>
    <row r="31" spans="1:13" ht="15" customHeight="1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7"/>
  <sheetViews>
    <sheetView rightToLeft="1" view="pageBreakPreview" zoomScale="50" zoomScaleNormal="100" zoomScaleSheetLayoutView="50" workbookViewId="0">
      <selection activeCell="I8" sqref="I8:M8"/>
    </sheetView>
  </sheetViews>
  <sheetFormatPr defaultColWidth="9.140625" defaultRowHeight="30.75"/>
  <cols>
    <col min="1" max="1" width="63" style="52" bestFit="1" customWidth="1"/>
    <col min="2" max="2" width="1.85546875" style="52" customWidth="1"/>
    <col min="3" max="3" width="22.5703125" style="32" bestFit="1" customWidth="1"/>
    <col min="4" max="4" width="1.140625" style="32" customWidth="1"/>
    <col min="5" max="5" width="37.42578125" style="32" bestFit="1" customWidth="1"/>
    <col min="6" max="6" width="1.42578125" style="32" customWidth="1"/>
    <col min="7" max="7" width="37.42578125" style="32" bestFit="1" customWidth="1"/>
    <col min="8" max="8" width="1.5703125" style="32" customWidth="1"/>
    <col min="9" max="9" width="20.5703125" style="32" bestFit="1" customWidth="1"/>
    <col min="10" max="10" width="29.140625" style="32" bestFit="1" customWidth="1"/>
    <col min="11" max="11" width="1.42578125" style="32" customWidth="1"/>
    <col min="12" max="12" width="20.7109375" style="32" customWidth="1"/>
    <col min="13" max="13" width="29.140625" style="32" customWidth="1"/>
    <col min="14" max="14" width="1.140625" style="32" customWidth="1"/>
    <col min="15" max="15" width="22.5703125" style="32" bestFit="1" customWidth="1"/>
    <col min="16" max="16" width="1.42578125" style="32" customWidth="1"/>
    <col min="17" max="17" width="18.7109375" style="32" customWidth="1"/>
    <col min="18" max="18" width="1.5703125" style="32" customWidth="1"/>
    <col min="19" max="19" width="37.42578125" style="32" bestFit="1" customWidth="1"/>
    <col min="20" max="20" width="1.85546875" style="32" customWidth="1"/>
    <col min="21" max="21" width="37.42578125" style="191" bestFit="1" customWidth="1"/>
    <col min="22" max="22" width="1.5703125" style="52" customWidth="1"/>
    <col min="23" max="23" width="21.85546875" style="197" customWidth="1"/>
    <col min="24" max="16384" width="9.140625" style="52"/>
  </cols>
  <sheetData>
    <row r="1" spans="1:23" ht="31.5">
      <c r="A1" s="307" t="s">
        <v>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3" ht="31.5">
      <c r="A2" s="307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23" ht="31.5">
      <c r="A3" s="307" t="s">
        <v>455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3" ht="31.5">
      <c r="A4" s="314" t="s">
        <v>25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1:23" ht="31.5">
      <c r="A5" s="314" t="s">
        <v>26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</row>
    <row r="7" spans="1:23" ht="36.75" customHeight="1" thickBot="1">
      <c r="A7" s="78"/>
      <c r="B7" s="187"/>
      <c r="C7" s="299" t="s">
        <v>256</v>
      </c>
      <c r="D7" s="299"/>
      <c r="E7" s="299"/>
      <c r="F7" s="299"/>
      <c r="G7" s="299"/>
      <c r="H7" s="188"/>
      <c r="I7" s="315" t="s">
        <v>7</v>
      </c>
      <c r="J7" s="315"/>
      <c r="K7" s="315"/>
      <c r="L7" s="315"/>
      <c r="M7" s="315"/>
      <c r="O7" s="300" t="s">
        <v>454</v>
      </c>
      <c r="P7" s="300"/>
      <c r="Q7" s="300"/>
      <c r="R7" s="300"/>
      <c r="S7" s="300"/>
      <c r="T7" s="300"/>
      <c r="U7" s="300"/>
      <c r="V7" s="300"/>
      <c r="W7" s="300"/>
    </row>
    <row r="8" spans="1:23" ht="29.25" customHeight="1">
      <c r="A8" s="308" t="s">
        <v>1</v>
      </c>
      <c r="B8" s="189"/>
      <c r="C8" s="313" t="s">
        <v>3</v>
      </c>
      <c r="D8" s="301"/>
      <c r="E8" s="313" t="s">
        <v>0</v>
      </c>
      <c r="F8" s="301"/>
      <c r="G8" s="303" t="s">
        <v>21</v>
      </c>
      <c r="H8" s="190"/>
      <c r="I8" s="310" t="s">
        <v>4</v>
      </c>
      <c r="J8" s="310"/>
      <c r="K8" s="192"/>
      <c r="L8" s="310" t="s">
        <v>5</v>
      </c>
      <c r="M8" s="310"/>
      <c r="O8" s="311" t="s">
        <v>3</v>
      </c>
      <c r="P8" s="301"/>
      <c r="Q8" s="303" t="s">
        <v>33</v>
      </c>
      <c r="R8" s="193"/>
      <c r="S8" s="311" t="s">
        <v>0</v>
      </c>
      <c r="T8" s="301"/>
      <c r="U8" s="303" t="s">
        <v>21</v>
      </c>
      <c r="V8" s="194"/>
      <c r="W8" s="305" t="s">
        <v>22</v>
      </c>
    </row>
    <row r="9" spans="1:23" ht="49.5" customHeight="1" thickBot="1">
      <c r="A9" s="309"/>
      <c r="B9" s="189"/>
      <c r="C9" s="312"/>
      <c r="D9" s="302"/>
      <c r="E9" s="312"/>
      <c r="F9" s="302"/>
      <c r="G9" s="304"/>
      <c r="H9" s="190"/>
      <c r="I9" s="195" t="s">
        <v>3</v>
      </c>
      <c r="J9" s="195" t="s">
        <v>0</v>
      </c>
      <c r="K9" s="192"/>
      <c r="L9" s="195" t="s">
        <v>3</v>
      </c>
      <c r="M9" s="195" t="s">
        <v>50</v>
      </c>
      <c r="O9" s="312"/>
      <c r="P9" s="301"/>
      <c r="Q9" s="304"/>
      <c r="R9" s="193"/>
      <c r="S9" s="312"/>
      <c r="T9" s="301"/>
      <c r="U9" s="304"/>
      <c r="V9" s="194"/>
      <c r="W9" s="306"/>
    </row>
    <row r="10" spans="1:23" ht="28.5" customHeight="1">
      <c r="A10" s="196" t="s">
        <v>125</v>
      </c>
      <c r="C10" s="242">
        <v>1221192</v>
      </c>
      <c r="D10" s="191"/>
      <c r="E10" s="242">
        <v>11441208243</v>
      </c>
      <c r="F10" s="242"/>
      <c r="G10" s="32">
        <v>9213697642</v>
      </c>
      <c r="H10" s="191"/>
      <c r="I10" s="191">
        <v>0</v>
      </c>
      <c r="J10" s="191">
        <v>0</v>
      </c>
      <c r="K10" s="76"/>
      <c r="L10" s="191">
        <v>2213</v>
      </c>
      <c r="M10" s="191">
        <v>20733344</v>
      </c>
      <c r="N10" s="191"/>
      <c r="O10" s="191">
        <v>1218979</v>
      </c>
      <c r="P10" s="191"/>
      <c r="Q10" s="214">
        <v>7280</v>
      </c>
      <c r="R10" s="191"/>
      <c r="S10" s="191">
        <v>11420474899</v>
      </c>
      <c r="T10" s="191"/>
      <c r="U10" s="32">
        <v>8821365827</v>
      </c>
      <c r="V10" s="76"/>
      <c r="W10" s="77">
        <f>U10/درآمدها!$J$5</f>
        <v>5.7839733601726638E-3</v>
      </c>
    </row>
    <row r="11" spans="1:23" ht="28.5" customHeight="1">
      <c r="A11" s="196" t="s">
        <v>282</v>
      </c>
      <c r="C11" s="242">
        <v>94102</v>
      </c>
      <c r="D11" s="242"/>
      <c r="E11" s="242">
        <v>435356155</v>
      </c>
      <c r="F11" s="242"/>
      <c r="G11" s="32">
        <v>446663496</v>
      </c>
      <c r="H11" s="242"/>
      <c r="I11" s="242">
        <v>0</v>
      </c>
      <c r="J11" s="242">
        <v>0</v>
      </c>
      <c r="K11" s="76"/>
      <c r="L11" s="242">
        <v>1352</v>
      </c>
      <c r="M11" s="242">
        <v>6254931</v>
      </c>
      <c r="N11" s="242"/>
      <c r="O11" s="242">
        <v>92750</v>
      </c>
      <c r="P11" s="242"/>
      <c r="Q11" s="214">
        <v>4426</v>
      </c>
      <c r="R11" s="242"/>
      <c r="S11" s="242">
        <v>429101224</v>
      </c>
      <c r="T11" s="242"/>
      <c r="U11" s="32">
        <v>408068960</v>
      </c>
      <c r="V11" s="76"/>
      <c r="W11" s="77">
        <f>U11/درآمدها!$J$5</f>
        <v>2.6756174044264181E-4</v>
      </c>
    </row>
    <row r="12" spans="1:23" ht="28.5" customHeight="1">
      <c r="A12" s="196" t="s">
        <v>269</v>
      </c>
      <c r="C12" s="242">
        <v>103083</v>
      </c>
      <c r="D12" s="242"/>
      <c r="E12" s="242">
        <v>1994443508</v>
      </c>
      <c r="F12" s="242"/>
      <c r="G12" s="32">
        <v>2009429961</v>
      </c>
      <c r="H12" s="242"/>
      <c r="I12" s="242">
        <v>0</v>
      </c>
      <c r="J12" s="242">
        <v>0</v>
      </c>
      <c r="K12" s="76"/>
      <c r="L12" s="242">
        <v>362</v>
      </c>
      <c r="M12" s="242">
        <v>7003954</v>
      </c>
      <c r="N12" s="242"/>
      <c r="O12" s="242">
        <v>102721</v>
      </c>
      <c r="P12" s="242"/>
      <c r="Q12" s="214">
        <v>22900</v>
      </c>
      <c r="R12" s="242"/>
      <c r="S12" s="242">
        <v>1987439554</v>
      </c>
      <c r="T12" s="242"/>
      <c r="U12" s="32">
        <v>2338314654</v>
      </c>
      <c r="V12" s="76"/>
      <c r="W12" s="77">
        <f>U12/درآمدها!$J$5</f>
        <v>1.5331809077729749E-3</v>
      </c>
    </row>
    <row r="13" spans="1:23" ht="28.5" customHeight="1">
      <c r="A13" s="196" t="s">
        <v>198</v>
      </c>
      <c r="C13" s="242">
        <v>7297382</v>
      </c>
      <c r="D13" s="191"/>
      <c r="E13" s="242">
        <v>15947085927</v>
      </c>
      <c r="F13" s="242"/>
      <c r="G13" s="32">
        <v>14159734954</v>
      </c>
      <c r="H13" s="191"/>
      <c r="I13" s="191">
        <v>0</v>
      </c>
      <c r="J13" s="191">
        <v>0</v>
      </c>
      <c r="K13" s="76"/>
      <c r="L13" s="191">
        <v>11730</v>
      </c>
      <c r="M13" s="191">
        <v>25633757</v>
      </c>
      <c r="N13" s="191"/>
      <c r="O13" s="191">
        <v>7285652</v>
      </c>
      <c r="P13" s="191"/>
      <c r="Q13" s="214">
        <v>1826</v>
      </c>
      <c r="R13" s="191"/>
      <c r="S13" s="209">
        <v>15921452170</v>
      </c>
      <c r="T13" s="191"/>
      <c r="U13" s="32">
        <v>13224444131</v>
      </c>
      <c r="V13" s="76"/>
      <c r="W13" s="77">
        <f>U13/درآمدها!$J$5</f>
        <v>8.670973866958271E-3</v>
      </c>
    </row>
    <row r="14" spans="1:23" ht="28.5" customHeight="1">
      <c r="A14" s="196" t="s">
        <v>116</v>
      </c>
      <c r="C14" s="242">
        <v>1571955</v>
      </c>
      <c r="D14" s="191"/>
      <c r="E14" s="242">
        <v>3912367731</v>
      </c>
      <c r="F14" s="242"/>
      <c r="G14" s="32">
        <v>3406472075</v>
      </c>
      <c r="H14" s="191"/>
      <c r="I14" s="191">
        <v>0</v>
      </c>
      <c r="J14" s="191">
        <v>0</v>
      </c>
      <c r="K14" s="76"/>
      <c r="L14" s="191">
        <v>3965</v>
      </c>
      <c r="M14" s="191">
        <v>9868309</v>
      </c>
      <c r="N14" s="191"/>
      <c r="O14" s="191">
        <v>1567990</v>
      </c>
      <c r="P14" s="191"/>
      <c r="Q14" s="214">
        <v>2597</v>
      </c>
      <c r="R14" s="191"/>
      <c r="S14" s="209">
        <v>3902499422</v>
      </c>
      <c r="T14" s="191"/>
      <c r="U14" s="32">
        <v>4047841215</v>
      </c>
      <c r="V14" s="76"/>
      <c r="W14" s="77">
        <f>U14/درآمدها!$J$5</f>
        <v>2.6540794490246401E-3</v>
      </c>
    </row>
    <row r="15" spans="1:23" ht="28.5" customHeight="1">
      <c r="A15" s="196" t="s">
        <v>180</v>
      </c>
      <c r="C15" s="242">
        <v>2252417</v>
      </c>
      <c r="D15" s="191"/>
      <c r="E15" s="242">
        <v>16607656765</v>
      </c>
      <c r="F15" s="242"/>
      <c r="G15" s="32">
        <v>14352086917</v>
      </c>
      <c r="H15" s="191"/>
      <c r="I15" s="191">
        <v>0</v>
      </c>
      <c r="J15" s="191">
        <v>0</v>
      </c>
      <c r="K15" s="76"/>
      <c r="L15" s="191">
        <v>68824</v>
      </c>
      <c r="M15" s="191">
        <v>507457265</v>
      </c>
      <c r="N15" s="191"/>
      <c r="O15" s="191">
        <v>2183593</v>
      </c>
      <c r="P15" s="191"/>
      <c r="Q15" s="214">
        <v>6030</v>
      </c>
      <c r="R15" s="191"/>
      <c r="S15" s="209">
        <v>16100199500</v>
      </c>
      <c r="T15" s="191"/>
      <c r="U15" s="32">
        <v>13088721753</v>
      </c>
      <c r="V15" s="76"/>
      <c r="W15" s="77">
        <f>U15/درآمدها!$J$5</f>
        <v>8.5819837225603879E-3</v>
      </c>
    </row>
    <row r="16" spans="1:23" ht="28.5" customHeight="1">
      <c r="A16" s="196" t="s">
        <v>175</v>
      </c>
      <c r="C16" s="242">
        <v>4365518</v>
      </c>
      <c r="D16" s="191"/>
      <c r="E16" s="242">
        <v>4891200746</v>
      </c>
      <c r="F16" s="242"/>
      <c r="G16" s="32">
        <v>4647650735</v>
      </c>
      <c r="H16" s="191"/>
      <c r="I16" s="191">
        <v>0</v>
      </c>
      <c r="J16" s="191">
        <v>0</v>
      </c>
      <c r="K16" s="76"/>
      <c r="L16" s="191">
        <v>0</v>
      </c>
      <c r="M16" s="191">
        <v>0</v>
      </c>
      <c r="N16" s="191"/>
      <c r="O16" s="191">
        <v>4365518</v>
      </c>
      <c r="P16" s="191"/>
      <c r="Q16" s="214">
        <v>1059</v>
      </c>
      <c r="R16" s="191"/>
      <c r="S16" s="209">
        <v>4891200746</v>
      </c>
      <c r="T16" s="191"/>
      <c r="U16" s="32">
        <v>4595576218</v>
      </c>
      <c r="V16" s="76"/>
      <c r="W16" s="77">
        <f>U16/درآمدها!$J$5</f>
        <v>3.0132171072871938E-3</v>
      </c>
    </row>
    <row r="17" spans="1:23" ht="28.5" customHeight="1">
      <c r="A17" s="196" t="s">
        <v>277</v>
      </c>
      <c r="C17" s="242">
        <v>108528</v>
      </c>
      <c r="D17" s="242"/>
      <c r="E17" s="242">
        <v>957626384</v>
      </c>
      <c r="F17" s="242"/>
      <c r="G17" s="32">
        <v>957589900</v>
      </c>
      <c r="H17" s="242"/>
      <c r="I17" s="242">
        <v>67830</v>
      </c>
      <c r="J17" s="242">
        <v>0</v>
      </c>
      <c r="K17" s="76"/>
      <c r="L17" s="242">
        <v>68468</v>
      </c>
      <c r="M17" s="242">
        <v>5629567</v>
      </c>
      <c r="N17" s="242"/>
      <c r="O17" s="242">
        <v>107890</v>
      </c>
      <c r="P17" s="242"/>
      <c r="Q17" s="214">
        <v>9400</v>
      </c>
      <c r="R17" s="242"/>
      <c r="S17" s="242">
        <v>951996817</v>
      </c>
      <c r="T17" s="242"/>
      <c r="U17" s="32">
        <v>1008131717</v>
      </c>
      <c r="V17" s="76"/>
      <c r="W17" s="77">
        <f>U17/درآمدها!$J$5</f>
        <v>6.6100954308298489E-4</v>
      </c>
    </row>
    <row r="18" spans="1:23" ht="28.5" customHeight="1">
      <c r="A18" s="196" t="s">
        <v>219</v>
      </c>
      <c r="C18" s="242">
        <v>703992</v>
      </c>
      <c r="D18" s="191"/>
      <c r="E18" s="242">
        <v>4788986276</v>
      </c>
      <c r="F18" s="242"/>
      <c r="G18" s="32">
        <v>4366772268</v>
      </c>
      <c r="H18" s="191"/>
      <c r="I18" s="191">
        <v>0</v>
      </c>
      <c r="J18" s="191">
        <v>0</v>
      </c>
      <c r="K18" s="76"/>
      <c r="L18" s="191">
        <v>923</v>
      </c>
      <c r="M18" s="191">
        <v>6278813</v>
      </c>
      <c r="N18" s="191"/>
      <c r="O18" s="191">
        <v>703069</v>
      </c>
      <c r="P18" s="191"/>
      <c r="Q18" s="214">
        <v>6580</v>
      </c>
      <c r="R18" s="191"/>
      <c r="S18" s="209">
        <v>4782707463</v>
      </c>
      <c r="T18" s="191"/>
      <c r="U18" s="32">
        <v>4598668169</v>
      </c>
      <c r="V18" s="76"/>
      <c r="W18" s="77">
        <f>U18/درآمدها!$J$5</f>
        <v>3.0152444307839951E-3</v>
      </c>
    </row>
    <row r="19" spans="1:23" ht="28.5" customHeight="1">
      <c r="A19" s="196" t="s">
        <v>106</v>
      </c>
      <c r="C19" s="242">
        <v>583772</v>
      </c>
      <c r="D19" s="191"/>
      <c r="E19" s="242">
        <v>11653115220</v>
      </c>
      <c r="F19" s="242"/>
      <c r="G19" s="32">
        <v>10352526254</v>
      </c>
      <c r="H19" s="191"/>
      <c r="I19" s="191">
        <v>0</v>
      </c>
      <c r="J19" s="191">
        <v>0</v>
      </c>
      <c r="K19" s="76"/>
      <c r="L19" s="191">
        <v>1016</v>
      </c>
      <c r="M19" s="191">
        <v>20281146</v>
      </c>
      <c r="N19" s="191"/>
      <c r="O19" s="191">
        <v>582756</v>
      </c>
      <c r="P19" s="191"/>
      <c r="Q19" s="214">
        <v>17500</v>
      </c>
      <c r="R19" s="191"/>
      <c r="S19" s="209">
        <v>11632834074</v>
      </c>
      <c r="T19" s="191"/>
      <c r="U19" s="32">
        <v>10137550536</v>
      </c>
      <c r="V19" s="76"/>
      <c r="W19" s="77">
        <f>U19/درآمدها!$J$5</f>
        <v>6.6469663981239746E-3</v>
      </c>
    </row>
    <row r="20" spans="1:23" ht="28.5" customHeight="1">
      <c r="A20" s="196" t="s">
        <v>136</v>
      </c>
      <c r="C20" s="242">
        <v>2382035</v>
      </c>
      <c r="D20" s="191"/>
      <c r="E20" s="242">
        <v>14656661143</v>
      </c>
      <c r="F20" s="242"/>
      <c r="G20" s="32">
        <v>11529119555</v>
      </c>
      <c r="H20" s="191"/>
      <c r="I20" s="191">
        <v>0</v>
      </c>
      <c r="J20" s="191">
        <v>0</v>
      </c>
      <c r="K20" s="76"/>
      <c r="L20" s="191">
        <v>4008</v>
      </c>
      <c r="M20" s="191">
        <v>24661224</v>
      </c>
      <c r="N20" s="191"/>
      <c r="O20" s="191">
        <v>2378027</v>
      </c>
      <c r="P20" s="191"/>
      <c r="Q20" s="214">
        <v>4713</v>
      </c>
      <c r="R20" s="191"/>
      <c r="S20" s="209">
        <v>14631999919</v>
      </c>
      <c r="T20" s="191"/>
      <c r="U20" s="32">
        <v>11140955788</v>
      </c>
      <c r="V20" s="76"/>
      <c r="W20" s="77">
        <f>U20/درآمدها!$J$5</f>
        <v>7.3048769032366592E-3</v>
      </c>
    </row>
    <row r="21" spans="1:23" ht="28.5" customHeight="1">
      <c r="A21" s="196" t="s">
        <v>220</v>
      </c>
      <c r="C21" s="242">
        <v>10640467</v>
      </c>
      <c r="D21" s="191"/>
      <c r="E21" s="242">
        <v>42037852327</v>
      </c>
      <c r="F21" s="242"/>
      <c r="G21" s="32">
        <v>43683655199</v>
      </c>
      <c r="H21" s="191"/>
      <c r="I21" s="191">
        <v>0</v>
      </c>
      <c r="J21" s="191">
        <v>0</v>
      </c>
      <c r="K21" s="76"/>
      <c r="L21" s="191">
        <v>10510</v>
      </c>
      <c r="M21" s="191">
        <v>41522409</v>
      </c>
      <c r="N21" s="191"/>
      <c r="O21" s="191">
        <v>10629957</v>
      </c>
      <c r="P21" s="191"/>
      <c r="Q21" s="214">
        <v>3811</v>
      </c>
      <c r="R21" s="191"/>
      <c r="S21" s="209">
        <v>41996329918</v>
      </c>
      <c r="T21" s="191"/>
      <c r="U21" s="32">
        <v>40269727073</v>
      </c>
      <c r="V21" s="76"/>
      <c r="W21" s="77">
        <f>U21/درآمدها!$J$5</f>
        <v>2.6403964327014855E-2</v>
      </c>
    </row>
    <row r="22" spans="1:23" ht="28.5" customHeight="1">
      <c r="A22" s="196" t="s">
        <v>117</v>
      </c>
      <c r="C22" s="242">
        <v>4644799</v>
      </c>
      <c r="D22" s="191"/>
      <c r="E22" s="242">
        <v>9724035684</v>
      </c>
      <c r="F22" s="242"/>
      <c r="G22" s="32">
        <v>10245483472</v>
      </c>
      <c r="H22" s="191"/>
      <c r="I22" s="191">
        <v>0</v>
      </c>
      <c r="J22" s="191">
        <v>0</v>
      </c>
      <c r="K22" s="76"/>
      <c r="L22" s="191">
        <v>8187</v>
      </c>
      <c r="M22" s="191">
        <v>17139747</v>
      </c>
      <c r="N22" s="191"/>
      <c r="O22" s="191">
        <v>4636612</v>
      </c>
      <c r="P22" s="191"/>
      <c r="Q22" s="214">
        <v>2070</v>
      </c>
      <c r="R22" s="191"/>
      <c r="S22" s="209">
        <v>9706895937</v>
      </c>
      <c r="T22" s="191"/>
      <c r="U22" s="32">
        <v>9540680012</v>
      </c>
      <c r="V22" s="76"/>
      <c r="W22" s="77">
        <f>U22/درآمدها!$J$5</f>
        <v>6.2556116716572727E-3</v>
      </c>
    </row>
    <row r="23" spans="1:23" ht="28.5" customHeight="1">
      <c r="A23" s="196" t="s">
        <v>147</v>
      </c>
      <c r="C23" s="242">
        <v>1510068</v>
      </c>
      <c r="D23" s="191"/>
      <c r="E23" s="242">
        <v>4457213321</v>
      </c>
      <c r="F23" s="242"/>
      <c r="G23" s="32">
        <v>4681878177</v>
      </c>
      <c r="H23" s="191"/>
      <c r="I23" s="191">
        <v>1195613</v>
      </c>
      <c r="J23" s="191">
        <v>0</v>
      </c>
      <c r="K23" s="76"/>
      <c r="L23" s="191">
        <v>1199482</v>
      </c>
      <c r="M23" s="191">
        <v>11419988</v>
      </c>
      <c r="N23" s="191"/>
      <c r="O23" s="191">
        <v>1506199</v>
      </c>
      <c r="P23" s="191"/>
      <c r="Q23" s="214">
        <v>2638</v>
      </c>
      <c r="R23" s="191"/>
      <c r="S23" s="209">
        <v>4445793333</v>
      </c>
      <c r="T23" s="191"/>
      <c r="U23" s="32">
        <v>3949711515</v>
      </c>
      <c r="V23" s="76"/>
      <c r="W23" s="77">
        <f>U23/درآمدها!$J$5</f>
        <v>2.5897379874218894E-3</v>
      </c>
    </row>
    <row r="24" spans="1:23" ht="28.5" customHeight="1">
      <c r="A24" s="196" t="s">
        <v>229</v>
      </c>
      <c r="C24" s="242">
        <v>197190</v>
      </c>
      <c r="D24" s="191"/>
      <c r="E24" s="242">
        <v>4658901456</v>
      </c>
      <c r="F24" s="242"/>
      <c r="G24" s="32">
        <v>4604432746</v>
      </c>
      <c r="H24" s="191"/>
      <c r="I24" s="191">
        <v>0</v>
      </c>
      <c r="J24" s="191">
        <v>0</v>
      </c>
      <c r="K24" s="76"/>
      <c r="L24" s="191">
        <v>462</v>
      </c>
      <c r="M24" s="191">
        <v>10915424</v>
      </c>
      <c r="N24" s="191"/>
      <c r="O24" s="191">
        <v>196728</v>
      </c>
      <c r="P24" s="191"/>
      <c r="Q24" s="214">
        <v>23770</v>
      </c>
      <c r="R24" s="191"/>
      <c r="S24" s="209">
        <v>4647986032</v>
      </c>
      <c r="T24" s="191"/>
      <c r="U24" s="32">
        <v>4648401028</v>
      </c>
      <c r="V24" s="76"/>
      <c r="W24" s="77">
        <f>U24/درآمدها!$J$5</f>
        <v>3.0478531602282258E-3</v>
      </c>
    </row>
    <row r="25" spans="1:23" ht="28.5" customHeight="1">
      <c r="A25" s="196" t="s">
        <v>120</v>
      </c>
      <c r="C25" s="242">
        <v>13985659</v>
      </c>
      <c r="D25" s="191"/>
      <c r="E25" s="242">
        <v>20673150076</v>
      </c>
      <c r="F25" s="242"/>
      <c r="G25" s="32">
        <v>19185373176</v>
      </c>
      <c r="H25" s="191"/>
      <c r="I25" s="191">
        <v>0</v>
      </c>
      <c r="J25" s="191">
        <v>0</v>
      </c>
      <c r="K25" s="76"/>
      <c r="L25" s="191">
        <v>20791</v>
      </c>
      <c r="M25" s="191">
        <v>30732586</v>
      </c>
      <c r="N25" s="191"/>
      <c r="O25" s="191">
        <v>13964868</v>
      </c>
      <c r="P25" s="191"/>
      <c r="Q25" s="214">
        <v>1333</v>
      </c>
      <c r="R25" s="191"/>
      <c r="S25" s="209">
        <v>20642417490</v>
      </c>
      <c r="T25" s="191"/>
      <c r="U25" s="32">
        <v>18504408790</v>
      </c>
      <c r="V25" s="76"/>
      <c r="W25" s="77">
        <f>U25/درآمدها!$J$5</f>
        <v>1.2132929252238444E-2</v>
      </c>
    </row>
    <row r="26" spans="1:23" ht="28.5" customHeight="1">
      <c r="A26" s="196" t="s">
        <v>156</v>
      </c>
      <c r="C26" s="242">
        <v>3071262</v>
      </c>
      <c r="D26" s="191"/>
      <c r="E26" s="242">
        <v>7205839300</v>
      </c>
      <c r="F26" s="242"/>
      <c r="G26" s="32">
        <v>6289155267</v>
      </c>
      <c r="H26" s="191"/>
      <c r="I26" s="191">
        <v>654853</v>
      </c>
      <c r="J26" s="191">
        <v>0</v>
      </c>
      <c r="K26" s="76"/>
      <c r="L26" s="191">
        <v>7267</v>
      </c>
      <c r="M26" s="191">
        <v>14053467</v>
      </c>
      <c r="N26" s="191"/>
      <c r="O26" s="191">
        <v>3718848</v>
      </c>
      <c r="P26" s="191"/>
      <c r="Q26" s="214">
        <v>1522</v>
      </c>
      <c r="R26" s="191"/>
      <c r="S26" s="209">
        <v>7191785833</v>
      </c>
      <c r="T26" s="191"/>
      <c r="U26" s="32">
        <v>5626409144</v>
      </c>
      <c r="V26" s="76"/>
      <c r="W26" s="77">
        <f>U26/درآمدها!$J$5</f>
        <v>3.6891113281711857E-3</v>
      </c>
    </row>
    <row r="27" spans="1:23" ht="28.5" customHeight="1">
      <c r="A27" s="196" t="s">
        <v>99</v>
      </c>
      <c r="C27" s="242">
        <v>3950856</v>
      </c>
      <c r="D27" s="191"/>
      <c r="E27" s="242">
        <v>7325989718</v>
      </c>
      <c r="F27" s="242"/>
      <c r="G27" s="32">
        <v>6248411319</v>
      </c>
      <c r="H27" s="191"/>
      <c r="I27" s="191">
        <v>0</v>
      </c>
      <c r="J27" s="191">
        <v>0</v>
      </c>
      <c r="K27" s="76"/>
      <c r="L27" s="191">
        <v>8452</v>
      </c>
      <c r="M27" s="191">
        <v>15672367</v>
      </c>
      <c r="N27" s="191"/>
      <c r="O27" s="191">
        <v>3942404</v>
      </c>
      <c r="P27" s="191"/>
      <c r="Q27" s="214">
        <v>1473</v>
      </c>
      <c r="R27" s="191"/>
      <c r="S27" s="209">
        <v>7310317351</v>
      </c>
      <c r="T27" s="191"/>
      <c r="U27" s="32">
        <v>5772608488</v>
      </c>
      <c r="V27" s="76"/>
      <c r="W27" s="77">
        <f>U27/درآمدها!$J$5</f>
        <v>3.7849709861373605E-3</v>
      </c>
    </row>
    <row r="28" spans="1:23" ht="28.5" customHeight="1">
      <c r="A28" s="196" t="s">
        <v>209</v>
      </c>
      <c r="C28" s="242">
        <v>2033283</v>
      </c>
      <c r="D28" s="191"/>
      <c r="E28" s="242">
        <v>7158638335</v>
      </c>
      <c r="F28" s="242"/>
      <c r="G28" s="32">
        <v>6997342357</v>
      </c>
      <c r="H28" s="191"/>
      <c r="I28" s="191">
        <v>0</v>
      </c>
      <c r="J28" s="191">
        <v>0</v>
      </c>
      <c r="K28" s="76"/>
      <c r="L28" s="191">
        <v>4162</v>
      </c>
      <c r="M28" s="191">
        <v>13846254</v>
      </c>
      <c r="N28" s="191"/>
      <c r="O28" s="191">
        <v>2029121</v>
      </c>
      <c r="P28" s="191"/>
      <c r="Q28" s="214">
        <v>3168</v>
      </c>
      <c r="R28" s="191"/>
      <c r="S28" s="209">
        <v>6750534515</v>
      </c>
      <c r="T28" s="191"/>
      <c r="U28" s="32">
        <v>6390007212</v>
      </c>
      <c r="V28" s="76"/>
      <c r="W28" s="77">
        <f>U28/درآمدها!$J$5</f>
        <v>4.1897855967377509E-3</v>
      </c>
    </row>
    <row r="29" spans="1:23" ht="28.5" customHeight="1">
      <c r="A29" s="196" t="s">
        <v>453</v>
      </c>
      <c r="C29" s="242">
        <v>0</v>
      </c>
      <c r="D29" s="192"/>
      <c r="E29" s="242">
        <v>0</v>
      </c>
      <c r="F29" s="242"/>
      <c r="G29" s="32">
        <v>0</v>
      </c>
      <c r="H29" s="191"/>
      <c r="I29" s="191">
        <v>169440</v>
      </c>
      <c r="J29" s="192">
        <v>0</v>
      </c>
      <c r="K29" s="76"/>
      <c r="L29" s="191">
        <v>0</v>
      </c>
      <c r="M29" s="192">
        <v>0</v>
      </c>
      <c r="N29" s="191"/>
      <c r="O29" s="191">
        <v>169440</v>
      </c>
      <c r="P29" s="191"/>
      <c r="Q29" s="214">
        <v>2168</v>
      </c>
      <c r="R29" s="191"/>
      <c r="S29" s="192">
        <v>394257566</v>
      </c>
      <c r="T29" s="191"/>
      <c r="U29" s="247">
        <v>365160215</v>
      </c>
      <c r="V29" s="76"/>
      <c r="W29" s="77">
        <f>U29/درآمدها!$J$5</f>
        <v>2.3942743076025503E-4</v>
      </c>
    </row>
    <row r="30" spans="1:23" ht="28.5" customHeight="1">
      <c r="A30" s="196" t="s">
        <v>118</v>
      </c>
      <c r="C30" s="242">
        <v>1526492</v>
      </c>
      <c r="D30" s="242"/>
      <c r="E30" s="242">
        <v>6950466468</v>
      </c>
      <c r="F30" s="242"/>
      <c r="G30" s="32">
        <v>6461129111</v>
      </c>
      <c r="H30" s="242"/>
      <c r="I30" s="242">
        <v>0</v>
      </c>
      <c r="J30" s="242">
        <v>0</v>
      </c>
      <c r="K30" s="76"/>
      <c r="L30" s="242">
        <v>3196</v>
      </c>
      <c r="M30" s="242">
        <v>14552117</v>
      </c>
      <c r="N30" s="242"/>
      <c r="O30" s="242">
        <v>1523296</v>
      </c>
      <c r="P30" s="242"/>
      <c r="Q30" s="214">
        <v>3990</v>
      </c>
      <c r="R30" s="242"/>
      <c r="S30" s="242">
        <v>6935914351</v>
      </c>
      <c r="T30" s="242"/>
      <c r="U30" s="32">
        <v>6041787235</v>
      </c>
      <c r="V30" s="76"/>
      <c r="W30" s="77">
        <f>U30/درآمدها!$J$5</f>
        <v>3.9614655032343959E-3</v>
      </c>
    </row>
    <row r="31" spans="1:23" ht="28.5" customHeight="1">
      <c r="A31" s="196" t="s">
        <v>283</v>
      </c>
      <c r="C31" s="242">
        <v>26313</v>
      </c>
      <c r="D31" s="191"/>
      <c r="E31" s="242">
        <v>3067549834</v>
      </c>
      <c r="F31" s="242"/>
      <c r="G31" s="32">
        <v>2884793513</v>
      </c>
      <c r="H31" s="191"/>
      <c r="I31" s="191">
        <v>0</v>
      </c>
      <c r="J31" s="191">
        <v>0</v>
      </c>
      <c r="K31" s="76"/>
      <c r="L31" s="191">
        <v>79</v>
      </c>
      <c r="M31" s="191">
        <v>9209761</v>
      </c>
      <c r="N31" s="191"/>
      <c r="O31" s="191">
        <v>26234</v>
      </c>
      <c r="P31" s="191"/>
      <c r="Q31" s="214">
        <v>113610</v>
      </c>
      <c r="R31" s="191"/>
      <c r="S31" s="209">
        <v>3058340073</v>
      </c>
      <c r="T31" s="191"/>
      <c r="U31" s="32">
        <v>2962711097</v>
      </c>
      <c r="V31" s="76"/>
      <c r="W31" s="77">
        <f>U31/درآمدها!$J$5</f>
        <v>1.9425837670722335E-3</v>
      </c>
    </row>
    <row r="32" spans="1:23" ht="28.5" customHeight="1">
      <c r="A32" s="196" t="s">
        <v>115</v>
      </c>
      <c r="C32" s="242">
        <v>408543</v>
      </c>
      <c r="D32" s="191"/>
      <c r="E32" s="242">
        <v>12361852412</v>
      </c>
      <c r="F32" s="242"/>
      <c r="G32" s="32">
        <v>9965992634</v>
      </c>
      <c r="H32" s="191"/>
      <c r="I32" s="191">
        <v>0</v>
      </c>
      <c r="J32" s="191">
        <v>0</v>
      </c>
      <c r="K32" s="76"/>
      <c r="L32" s="191">
        <v>726</v>
      </c>
      <c r="M32" s="191">
        <v>21967589</v>
      </c>
      <c r="N32" s="191"/>
      <c r="O32" s="191">
        <v>407817</v>
      </c>
      <c r="P32" s="191"/>
      <c r="Q32" s="214">
        <v>23000</v>
      </c>
      <c r="R32" s="191"/>
      <c r="S32" s="209">
        <v>12339884823</v>
      </c>
      <c r="T32" s="191"/>
      <c r="U32" s="32">
        <v>9323981247</v>
      </c>
      <c r="V32" s="76"/>
      <c r="W32" s="77">
        <f>U32/درآمدها!$J$5</f>
        <v>6.1135271114516375E-3</v>
      </c>
    </row>
    <row r="33" spans="1:23" ht="28.5" customHeight="1">
      <c r="A33" s="196" t="s">
        <v>123</v>
      </c>
      <c r="C33" s="242">
        <v>458458</v>
      </c>
      <c r="D33" s="242"/>
      <c r="E33" s="242">
        <v>2718821343</v>
      </c>
      <c r="F33" s="242"/>
      <c r="G33" s="32">
        <v>2743495656</v>
      </c>
      <c r="H33" s="242"/>
      <c r="I33" s="242">
        <v>0</v>
      </c>
      <c r="J33" s="242">
        <v>0</v>
      </c>
      <c r="K33" s="76"/>
      <c r="L33" s="242">
        <v>1486</v>
      </c>
      <c r="M33" s="242">
        <v>8812516</v>
      </c>
      <c r="N33" s="242"/>
      <c r="O33" s="242">
        <v>456972</v>
      </c>
      <c r="P33" s="242"/>
      <c r="Q33" s="214">
        <v>5850</v>
      </c>
      <c r="R33" s="242"/>
      <c r="S33" s="242">
        <v>2710008827</v>
      </c>
      <c r="T33" s="242"/>
      <c r="U33" s="32">
        <v>2657380150</v>
      </c>
      <c r="V33" s="76"/>
      <c r="W33" s="77">
        <f>U33/درآمدها!$J$5</f>
        <v>1.742385056564284E-3</v>
      </c>
    </row>
    <row r="34" spans="1:23" ht="28.5" customHeight="1">
      <c r="A34" s="196" t="s">
        <v>281</v>
      </c>
      <c r="C34" s="242">
        <v>1334332</v>
      </c>
      <c r="D34" s="242"/>
      <c r="E34" s="242">
        <v>2992281162</v>
      </c>
      <c r="F34" s="242"/>
      <c r="G34" s="32">
        <v>3058661626</v>
      </c>
      <c r="H34" s="242"/>
      <c r="I34" s="242">
        <v>0</v>
      </c>
      <c r="J34" s="242">
        <v>0</v>
      </c>
      <c r="K34" s="76"/>
      <c r="L34" s="242">
        <v>3981</v>
      </c>
      <c r="M34" s="242">
        <v>8927517</v>
      </c>
      <c r="N34" s="242"/>
      <c r="O34" s="242">
        <v>1330351</v>
      </c>
      <c r="P34" s="242"/>
      <c r="Q34" s="214">
        <v>2310</v>
      </c>
      <c r="R34" s="242"/>
      <c r="S34" s="242">
        <v>2983353645</v>
      </c>
      <c r="T34" s="242"/>
      <c r="U34" s="32">
        <v>3054825803</v>
      </c>
      <c r="V34" s="76"/>
      <c r="W34" s="77">
        <f>U34/درآمدها!$J$5</f>
        <v>2.0029813308999802E-3</v>
      </c>
    </row>
    <row r="35" spans="1:23" ht="28.5" customHeight="1">
      <c r="A35" s="196" t="s">
        <v>265</v>
      </c>
      <c r="C35" s="242">
        <v>417651</v>
      </c>
      <c r="D35" s="191"/>
      <c r="E35" s="242">
        <v>667291259</v>
      </c>
      <c r="F35" s="242"/>
      <c r="G35" s="32">
        <v>649734757</v>
      </c>
      <c r="H35" s="191"/>
      <c r="I35" s="191">
        <v>0</v>
      </c>
      <c r="J35" s="191">
        <v>0</v>
      </c>
      <c r="K35" s="76"/>
      <c r="L35" s="191">
        <v>3582</v>
      </c>
      <c r="M35" s="191">
        <v>5723049</v>
      </c>
      <c r="N35" s="191"/>
      <c r="O35" s="191">
        <v>414069</v>
      </c>
      <c r="P35" s="191"/>
      <c r="Q35" s="214">
        <v>1649</v>
      </c>
      <c r="R35" s="191"/>
      <c r="S35" s="209">
        <v>661568210</v>
      </c>
      <c r="T35" s="191"/>
      <c r="U35" s="32">
        <v>678737128</v>
      </c>
      <c r="V35" s="76"/>
      <c r="W35" s="77">
        <f>U35/درآمدها!$J$5</f>
        <v>4.4503283776036324E-4</v>
      </c>
    </row>
    <row r="36" spans="1:23" ht="28.5" customHeight="1">
      <c r="A36" s="196" t="s">
        <v>95</v>
      </c>
      <c r="C36" s="242">
        <v>6105230</v>
      </c>
      <c r="D36" s="191"/>
      <c r="E36" s="242">
        <v>43451449759</v>
      </c>
      <c r="F36" s="242"/>
      <c r="G36" s="32">
        <v>35381709633</v>
      </c>
      <c r="H36" s="191"/>
      <c r="I36" s="191">
        <v>0</v>
      </c>
      <c r="J36" s="191">
        <v>0</v>
      </c>
      <c r="K36" s="76"/>
      <c r="L36" s="191">
        <v>8292</v>
      </c>
      <c r="M36" s="191">
        <v>59014881</v>
      </c>
      <c r="N36" s="191"/>
      <c r="O36" s="191">
        <v>6096938</v>
      </c>
      <c r="P36" s="191"/>
      <c r="Q36" s="214">
        <v>5520</v>
      </c>
      <c r="R36" s="191"/>
      <c r="S36" s="209">
        <v>43392434878</v>
      </c>
      <c r="T36" s="191"/>
      <c r="U36" s="32">
        <v>33454849933</v>
      </c>
      <c r="V36" s="76"/>
      <c r="W36" s="77">
        <f>U36/درآمدها!$J$5</f>
        <v>2.1935600968818796E-2</v>
      </c>
    </row>
    <row r="37" spans="1:23" ht="28.5" customHeight="1">
      <c r="A37" s="196" t="s">
        <v>190</v>
      </c>
      <c r="C37" s="242">
        <v>874830</v>
      </c>
      <c r="D37" s="191"/>
      <c r="E37" s="242">
        <v>4838091684</v>
      </c>
      <c r="F37" s="242"/>
      <c r="G37" s="32">
        <v>4211592722</v>
      </c>
      <c r="H37" s="191"/>
      <c r="I37" s="191">
        <v>0</v>
      </c>
      <c r="J37" s="191">
        <v>0</v>
      </c>
      <c r="K37" s="76"/>
      <c r="L37" s="191">
        <v>2244</v>
      </c>
      <c r="M37" s="191">
        <v>12410043</v>
      </c>
      <c r="N37" s="191"/>
      <c r="O37" s="191">
        <v>872586</v>
      </c>
      <c r="P37" s="191"/>
      <c r="Q37" s="214">
        <v>4630</v>
      </c>
      <c r="R37" s="191"/>
      <c r="S37" s="209">
        <v>4825681641</v>
      </c>
      <c r="T37" s="191"/>
      <c r="U37" s="32">
        <v>4016034748</v>
      </c>
      <c r="V37" s="76"/>
      <c r="W37" s="77">
        <f>U37/درآمدها!$J$5</f>
        <v>2.6332246560802036E-3</v>
      </c>
    </row>
    <row r="38" spans="1:23" ht="28.5" customHeight="1">
      <c r="A38" s="196" t="s">
        <v>195</v>
      </c>
      <c r="C38" s="242">
        <v>525012</v>
      </c>
      <c r="D38" s="191"/>
      <c r="E38" s="242">
        <v>24364338964</v>
      </c>
      <c r="F38" s="242"/>
      <c r="G38" s="32">
        <v>20170978106</v>
      </c>
      <c r="H38" s="191"/>
      <c r="I38" s="191">
        <v>20913</v>
      </c>
      <c r="J38" s="191">
        <v>791700330</v>
      </c>
      <c r="K38" s="76"/>
      <c r="L38" s="191">
        <v>801</v>
      </c>
      <c r="M38" s="191">
        <v>36909809</v>
      </c>
      <c r="N38" s="191"/>
      <c r="O38" s="191">
        <v>545124</v>
      </c>
      <c r="P38" s="191"/>
      <c r="Q38" s="214">
        <v>37120</v>
      </c>
      <c r="R38" s="191"/>
      <c r="S38" s="209">
        <v>25119129485</v>
      </c>
      <c r="T38" s="191"/>
      <c r="U38" s="32">
        <v>20114604614</v>
      </c>
      <c r="V38" s="76"/>
      <c r="W38" s="77">
        <f>U38/درآمدها!$J$5</f>
        <v>1.3188698838640982E-2</v>
      </c>
    </row>
    <row r="39" spans="1:23" ht="28.5" customHeight="1">
      <c r="A39" s="196" t="s">
        <v>228</v>
      </c>
      <c r="C39" s="242">
        <v>269937</v>
      </c>
      <c r="D39" s="191"/>
      <c r="E39" s="242">
        <v>12705376354</v>
      </c>
      <c r="F39" s="242"/>
      <c r="G39" s="32">
        <v>10344155228</v>
      </c>
      <c r="H39" s="191"/>
      <c r="I39" s="191">
        <v>0</v>
      </c>
      <c r="J39" s="191">
        <v>0</v>
      </c>
      <c r="K39" s="76"/>
      <c r="L39" s="191">
        <v>473</v>
      </c>
      <c r="M39" s="191">
        <v>22263132</v>
      </c>
      <c r="N39" s="191"/>
      <c r="O39" s="191">
        <v>269464</v>
      </c>
      <c r="P39" s="191"/>
      <c r="Q39" s="214">
        <v>36920</v>
      </c>
      <c r="R39" s="191"/>
      <c r="S39" s="209">
        <v>12683113222</v>
      </c>
      <c r="T39" s="191"/>
      <c r="U39" s="32">
        <v>9889416648</v>
      </c>
      <c r="V39" s="76"/>
      <c r="W39" s="77">
        <f>U39/درآمدها!$J$5</f>
        <v>6.4842705269749432E-3</v>
      </c>
    </row>
    <row r="40" spans="1:23" ht="28.5" customHeight="1">
      <c r="A40" s="196" t="s">
        <v>133</v>
      </c>
      <c r="C40" s="242">
        <v>105898</v>
      </c>
      <c r="D40" s="191"/>
      <c r="E40" s="242">
        <v>8266991694</v>
      </c>
      <c r="F40" s="242"/>
      <c r="G40" s="32">
        <v>6789779999</v>
      </c>
      <c r="H40" s="191"/>
      <c r="I40" s="191">
        <v>0</v>
      </c>
      <c r="J40" s="191">
        <v>0</v>
      </c>
      <c r="K40" s="76"/>
      <c r="L40" s="191">
        <v>206</v>
      </c>
      <c r="M40" s="191">
        <v>16081515</v>
      </c>
      <c r="N40" s="191"/>
      <c r="O40" s="191">
        <v>105692</v>
      </c>
      <c r="P40" s="191"/>
      <c r="Q40" s="214">
        <v>68350</v>
      </c>
      <c r="R40" s="191"/>
      <c r="S40" s="209">
        <v>8250910179</v>
      </c>
      <c r="T40" s="191"/>
      <c r="U40" s="32">
        <v>7181065116</v>
      </c>
      <c r="V40" s="76"/>
      <c r="W40" s="77">
        <f>U40/درآمدها!$J$5</f>
        <v>4.7084646689836479E-3</v>
      </c>
    </row>
    <row r="41" spans="1:23" ht="28.5" customHeight="1">
      <c r="A41" s="196" t="s">
        <v>193</v>
      </c>
      <c r="C41" s="242">
        <v>1238801</v>
      </c>
      <c r="D41" s="191"/>
      <c r="E41" s="242">
        <v>27212766693</v>
      </c>
      <c r="F41" s="242"/>
      <c r="G41" s="32">
        <v>19702882148</v>
      </c>
      <c r="H41" s="191"/>
      <c r="I41" s="191">
        <v>0</v>
      </c>
      <c r="J41" s="191">
        <v>0</v>
      </c>
      <c r="K41" s="76"/>
      <c r="L41" s="191">
        <v>1814</v>
      </c>
      <c r="M41" s="191">
        <v>39848175</v>
      </c>
      <c r="N41" s="191"/>
      <c r="O41" s="191">
        <v>1236987</v>
      </c>
      <c r="P41" s="191"/>
      <c r="Q41" s="214">
        <v>16360</v>
      </c>
      <c r="R41" s="191"/>
      <c r="S41" s="209">
        <v>27172918518</v>
      </c>
      <c r="T41" s="191"/>
      <c r="U41" s="32">
        <v>20116696535</v>
      </c>
      <c r="V41" s="76"/>
      <c r="W41" s="77">
        <f>U41/درآمدها!$J$5</f>
        <v>1.3190070464710333E-2</v>
      </c>
    </row>
    <row r="42" spans="1:23" ht="28.5" customHeight="1">
      <c r="A42" s="196" t="s">
        <v>188</v>
      </c>
      <c r="C42" s="242">
        <v>123099</v>
      </c>
      <c r="D42" s="242"/>
      <c r="E42" s="242">
        <v>2877285788</v>
      </c>
      <c r="F42" s="242"/>
      <c r="G42" s="32">
        <v>3132583961</v>
      </c>
      <c r="H42" s="242"/>
      <c r="I42" s="242">
        <v>0</v>
      </c>
      <c r="J42" s="242">
        <v>0</v>
      </c>
      <c r="K42" s="76"/>
      <c r="L42" s="242">
        <v>363</v>
      </c>
      <c r="M42" s="242">
        <v>8484673</v>
      </c>
      <c r="N42" s="242"/>
      <c r="O42" s="242">
        <v>122736</v>
      </c>
      <c r="P42" s="242"/>
      <c r="Q42" s="214">
        <v>25320</v>
      </c>
      <c r="R42" s="242"/>
      <c r="S42" s="242">
        <v>2868801115</v>
      </c>
      <c r="T42" s="242"/>
      <c r="U42" s="32">
        <v>3089184853</v>
      </c>
      <c r="V42" s="76"/>
      <c r="W42" s="77">
        <f>U42/درآمدها!$J$5</f>
        <v>2.0255097957407164E-3</v>
      </c>
    </row>
    <row r="43" spans="1:23" ht="28.5" customHeight="1">
      <c r="A43" s="196" t="s">
        <v>273</v>
      </c>
      <c r="C43" s="242">
        <v>79821</v>
      </c>
      <c r="D43" s="242"/>
      <c r="E43" s="242">
        <v>1033974454</v>
      </c>
      <c r="F43" s="242"/>
      <c r="G43" s="32">
        <v>995793120</v>
      </c>
      <c r="H43" s="242"/>
      <c r="I43" s="242">
        <v>0</v>
      </c>
      <c r="J43" s="242">
        <v>0</v>
      </c>
      <c r="K43" s="76"/>
      <c r="L43" s="242">
        <v>541</v>
      </c>
      <c r="M43" s="242">
        <v>7007932</v>
      </c>
      <c r="N43" s="242"/>
      <c r="O43" s="242">
        <v>79280</v>
      </c>
      <c r="P43" s="242"/>
      <c r="Q43" s="214">
        <v>12490</v>
      </c>
      <c r="R43" s="242"/>
      <c r="S43" s="242">
        <v>1026966522</v>
      </c>
      <c r="T43" s="242"/>
      <c r="U43" s="32">
        <v>984315469</v>
      </c>
      <c r="V43" s="76"/>
      <c r="W43" s="77">
        <f>U43/درآمدها!$J$5</f>
        <v>6.4539375901135742E-4</v>
      </c>
    </row>
    <row r="44" spans="1:23" ht="28.5" customHeight="1">
      <c r="A44" s="196" t="s">
        <v>266</v>
      </c>
      <c r="C44" s="242">
        <v>123995</v>
      </c>
      <c r="D44" s="242"/>
      <c r="E44" s="242">
        <v>2026537120</v>
      </c>
      <c r="F44" s="242"/>
      <c r="G44" s="32">
        <v>2026348860</v>
      </c>
      <c r="H44" s="242"/>
      <c r="I44" s="242">
        <v>0</v>
      </c>
      <c r="J44" s="242">
        <v>0</v>
      </c>
      <c r="K44" s="76"/>
      <c r="L44" s="242">
        <v>506</v>
      </c>
      <c r="M44" s="242">
        <v>8269912</v>
      </c>
      <c r="N44" s="242"/>
      <c r="O44" s="242">
        <v>123489</v>
      </c>
      <c r="P44" s="242"/>
      <c r="Q44" s="214">
        <v>15380</v>
      </c>
      <c r="R44" s="242"/>
      <c r="S44" s="242">
        <v>2018267208</v>
      </c>
      <c r="T44" s="242"/>
      <c r="U44" s="32">
        <v>1887960222</v>
      </c>
      <c r="V44" s="76"/>
      <c r="W44" s="77">
        <f>U44/درآمدها!$J$5</f>
        <v>1.237893523890659E-3</v>
      </c>
    </row>
    <row r="45" spans="1:23" ht="28.5" customHeight="1">
      <c r="A45" s="196" t="s">
        <v>267</v>
      </c>
      <c r="C45" s="242">
        <v>563292</v>
      </c>
      <c r="D45" s="191"/>
      <c r="E45" s="242">
        <v>1916103696</v>
      </c>
      <c r="F45" s="242"/>
      <c r="G45" s="32">
        <v>2012985785</v>
      </c>
      <c r="H45" s="191"/>
      <c r="I45" s="191">
        <v>0</v>
      </c>
      <c r="J45" s="191">
        <v>0</v>
      </c>
      <c r="K45" s="76"/>
      <c r="L45" s="191">
        <v>0</v>
      </c>
      <c r="M45" s="191">
        <v>0</v>
      </c>
      <c r="N45" s="191"/>
      <c r="O45" s="191">
        <v>563292</v>
      </c>
      <c r="P45" s="191"/>
      <c r="Q45" s="214">
        <v>4067</v>
      </c>
      <c r="R45" s="191"/>
      <c r="S45" s="209">
        <v>1916103696</v>
      </c>
      <c r="T45" s="191"/>
      <c r="U45" s="32">
        <v>2277277661</v>
      </c>
      <c r="V45" s="76"/>
      <c r="W45" s="77">
        <f>U45/درآمدها!$J$5</f>
        <v>1.4931603091014531E-3</v>
      </c>
    </row>
    <row r="46" spans="1:23" ht="28.5" customHeight="1">
      <c r="A46" s="196" t="s">
        <v>232</v>
      </c>
      <c r="C46" s="242">
        <v>2060055</v>
      </c>
      <c r="D46" s="191"/>
      <c r="E46" s="242">
        <v>5980246942</v>
      </c>
      <c r="F46" s="242"/>
      <c r="G46" s="32">
        <v>5844414563</v>
      </c>
      <c r="H46" s="191"/>
      <c r="I46" s="191">
        <v>0</v>
      </c>
      <c r="J46" s="191">
        <v>0</v>
      </c>
      <c r="K46" s="76"/>
      <c r="L46" s="191">
        <v>4057</v>
      </c>
      <c r="M46" s="191">
        <v>11777288</v>
      </c>
      <c r="N46" s="191"/>
      <c r="O46" s="191">
        <v>2055998</v>
      </c>
      <c r="P46" s="191"/>
      <c r="Q46" s="214">
        <v>3409</v>
      </c>
      <c r="R46" s="191"/>
      <c r="S46" s="209">
        <v>5968469654</v>
      </c>
      <c r="T46" s="191"/>
      <c r="U46" s="32">
        <v>6967194249</v>
      </c>
      <c r="V46" s="76"/>
      <c r="W46" s="77">
        <f>U46/درآمدها!$J$5</f>
        <v>4.5682342985960134E-3</v>
      </c>
    </row>
    <row r="47" spans="1:23" ht="28.5" customHeight="1">
      <c r="A47" s="196" t="s">
        <v>217</v>
      </c>
      <c r="C47" s="242">
        <v>246648</v>
      </c>
      <c r="D47" s="191"/>
      <c r="E47" s="242">
        <v>4844521312</v>
      </c>
      <c r="F47" s="242"/>
      <c r="G47" s="32">
        <v>4324983042</v>
      </c>
      <c r="H47" s="191"/>
      <c r="I47" s="191">
        <v>0</v>
      </c>
      <c r="J47" s="191">
        <v>0</v>
      </c>
      <c r="K47" s="76"/>
      <c r="L47" s="191">
        <v>621</v>
      </c>
      <c r="M47" s="191">
        <v>12197333</v>
      </c>
      <c r="N47" s="191"/>
      <c r="O47" s="191">
        <v>246027</v>
      </c>
      <c r="P47" s="191"/>
      <c r="Q47" s="214">
        <v>16780</v>
      </c>
      <c r="R47" s="191"/>
      <c r="S47" s="209">
        <v>4832323979</v>
      </c>
      <c r="T47" s="191"/>
      <c r="U47" s="32">
        <v>4103769483</v>
      </c>
      <c r="V47" s="76"/>
      <c r="W47" s="77">
        <f>U47/درآمدها!$J$5</f>
        <v>2.690750370346425E-3</v>
      </c>
    </row>
    <row r="48" spans="1:23" ht="28.5" customHeight="1">
      <c r="A48" s="196" t="s">
        <v>153</v>
      </c>
      <c r="C48" s="242">
        <v>3755223</v>
      </c>
      <c r="D48" s="191"/>
      <c r="E48" s="242">
        <v>9774681185</v>
      </c>
      <c r="F48" s="242"/>
      <c r="G48" s="32">
        <v>8921581826</v>
      </c>
      <c r="H48" s="191"/>
      <c r="I48" s="191">
        <v>975598</v>
      </c>
      <c r="J48" s="191">
        <v>0</v>
      </c>
      <c r="K48" s="76"/>
      <c r="L48" s="191">
        <v>982030</v>
      </c>
      <c r="M48" s="191">
        <v>16742215</v>
      </c>
      <c r="N48" s="191"/>
      <c r="O48" s="191">
        <v>3748791</v>
      </c>
      <c r="P48" s="191"/>
      <c r="Q48" s="214">
        <v>2823</v>
      </c>
      <c r="R48" s="191"/>
      <c r="S48" s="209">
        <v>9757938970</v>
      </c>
      <c r="T48" s="191"/>
      <c r="U48" s="32">
        <v>10519869115</v>
      </c>
      <c r="V48" s="76"/>
      <c r="W48" s="77">
        <f>U48/درآمدها!$J$5</f>
        <v>6.8976441865075799E-3</v>
      </c>
    </row>
    <row r="49" spans="1:23" ht="28.5" customHeight="1">
      <c r="A49" s="196" t="s">
        <v>207</v>
      </c>
      <c r="C49" s="242">
        <v>3176553</v>
      </c>
      <c r="D49" s="191"/>
      <c r="E49" s="242">
        <v>14469182308</v>
      </c>
      <c r="F49" s="242"/>
      <c r="G49" s="32">
        <v>15661956450</v>
      </c>
      <c r="H49" s="191"/>
      <c r="I49" s="191">
        <v>0</v>
      </c>
      <c r="J49" s="191">
        <v>0</v>
      </c>
      <c r="K49" s="76"/>
      <c r="L49" s="191">
        <v>55159</v>
      </c>
      <c r="M49" s="191">
        <v>251248957</v>
      </c>
      <c r="N49" s="191"/>
      <c r="O49" s="191">
        <v>3121394</v>
      </c>
      <c r="P49" s="191"/>
      <c r="Q49" s="214">
        <v>5000</v>
      </c>
      <c r="R49" s="191"/>
      <c r="S49" s="209">
        <v>14217933351</v>
      </c>
      <c r="T49" s="191"/>
      <c r="U49" s="32">
        <v>15514108530</v>
      </c>
      <c r="V49" s="76"/>
      <c r="W49" s="77">
        <f>U49/درآمدها!$J$5</f>
        <v>1.0172255884649583E-2</v>
      </c>
    </row>
    <row r="50" spans="1:23" ht="28.5" customHeight="1">
      <c r="A50" s="196" t="s">
        <v>162</v>
      </c>
      <c r="C50" s="242">
        <v>2695363</v>
      </c>
      <c r="D50" s="191"/>
      <c r="E50" s="242">
        <v>14737373590</v>
      </c>
      <c r="F50" s="242"/>
      <c r="G50" s="32">
        <v>14414771678</v>
      </c>
      <c r="H50" s="191"/>
      <c r="I50" s="191">
        <v>0</v>
      </c>
      <c r="J50" s="191">
        <v>0</v>
      </c>
      <c r="K50" s="76"/>
      <c r="L50" s="191">
        <v>859736</v>
      </c>
      <c r="M50" s="191">
        <v>4700758532</v>
      </c>
      <c r="N50" s="191"/>
      <c r="O50" s="191">
        <v>1835627</v>
      </c>
      <c r="P50" s="191"/>
      <c r="Q50" s="214">
        <v>4990</v>
      </c>
      <c r="R50" s="191"/>
      <c r="S50" s="209">
        <v>10036615058</v>
      </c>
      <c r="T50" s="191"/>
      <c r="U50" s="32">
        <v>9105278051</v>
      </c>
      <c r="V50" s="76"/>
      <c r="W50" s="77">
        <f>U50/درآمدها!$J$5</f>
        <v>5.9701282904236225E-3</v>
      </c>
    </row>
    <row r="51" spans="1:23" ht="28.5" customHeight="1">
      <c r="A51" s="196" t="s">
        <v>100</v>
      </c>
      <c r="C51" s="242">
        <v>722698</v>
      </c>
      <c r="D51" s="191"/>
      <c r="E51" s="242">
        <v>13473202994</v>
      </c>
      <c r="F51" s="242"/>
      <c r="G51" s="32">
        <v>13699848850</v>
      </c>
      <c r="H51" s="191"/>
      <c r="I51" s="191">
        <v>0</v>
      </c>
      <c r="J51" s="191">
        <v>0</v>
      </c>
      <c r="K51" s="76"/>
      <c r="L51" s="191">
        <v>1165</v>
      </c>
      <c r="M51" s="191">
        <v>21719005</v>
      </c>
      <c r="N51" s="191"/>
      <c r="O51" s="191">
        <v>721533</v>
      </c>
      <c r="P51" s="191"/>
      <c r="Q51" s="214">
        <v>18300</v>
      </c>
      <c r="R51" s="191"/>
      <c r="S51" s="209">
        <v>13451483989</v>
      </c>
      <c r="T51" s="191"/>
      <c r="U51" s="32">
        <v>13125489783</v>
      </c>
      <c r="V51" s="76"/>
      <c r="W51" s="77">
        <f>U51/درآمدها!$J$5</f>
        <v>8.6060917020044682E-3</v>
      </c>
    </row>
    <row r="52" spans="1:23" ht="28.5" customHeight="1">
      <c r="A52" s="196" t="s">
        <v>223</v>
      </c>
      <c r="C52" s="242">
        <v>2408459</v>
      </c>
      <c r="D52" s="191"/>
      <c r="E52" s="242">
        <v>43462756724</v>
      </c>
      <c r="F52" s="242"/>
      <c r="G52" s="32">
        <v>35792223605</v>
      </c>
      <c r="H52" s="191"/>
      <c r="I52" s="191">
        <v>0</v>
      </c>
      <c r="J52" s="191">
        <v>0</v>
      </c>
      <c r="K52" s="76"/>
      <c r="L52" s="191">
        <v>3253</v>
      </c>
      <c r="M52" s="191">
        <v>58703240</v>
      </c>
      <c r="N52" s="191"/>
      <c r="O52" s="191">
        <v>2405206</v>
      </c>
      <c r="P52" s="191"/>
      <c r="Q52" s="214">
        <v>14540</v>
      </c>
      <c r="R52" s="191"/>
      <c r="S52" s="209">
        <v>43404053484</v>
      </c>
      <c r="T52" s="191"/>
      <c r="U52" s="32">
        <v>34763613657</v>
      </c>
      <c r="V52" s="76"/>
      <c r="W52" s="77">
        <f>U52/درآمدها!$J$5</f>
        <v>2.2793728231969696E-2</v>
      </c>
    </row>
    <row r="53" spans="1:23" ht="28.5" customHeight="1">
      <c r="A53" s="196" t="s">
        <v>233</v>
      </c>
      <c r="C53" s="242">
        <v>12246797</v>
      </c>
      <c r="D53" s="191"/>
      <c r="E53" s="242">
        <v>18799447083</v>
      </c>
      <c r="F53" s="242"/>
      <c r="G53" s="32">
        <v>16836543199</v>
      </c>
      <c r="H53" s="191"/>
      <c r="I53" s="191">
        <v>0</v>
      </c>
      <c r="J53" s="191">
        <v>0</v>
      </c>
      <c r="K53" s="76"/>
      <c r="L53" s="191">
        <v>18648</v>
      </c>
      <c r="M53" s="191">
        <v>28625614</v>
      </c>
      <c r="N53" s="191"/>
      <c r="O53" s="191">
        <v>12228149</v>
      </c>
      <c r="P53" s="191"/>
      <c r="Q53" s="214">
        <v>1370</v>
      </c>
      <c r="R53" s="191"/>
      <c r="S53" s="209">
        <v>18770821469</v>
      </c>
      <c r="T53" s="191"/>
      <c r="U53" s="32">
        <v>16652886378</v>
      </c>
      <c r="V53" s="76"/>
      <c r="W53" s="77">
        <f>U53/درآمدها!$J$5</f>
        <v>1.091892718988291E-2</v>
      </c>
    </row>
    <row r="54" spans="1:23" ht="28.5" customHeight="1">
      <c r="A54" s="196" t="s">
        <v>168</v>
      </c>
      <c r="C54" s="242">
        <v>52152</v>
      </c>
      <c r="D54" s="242"/>
      <c r="E54" s="242">
        <v>2309231621</v>
      </c>
      <c r="F54" s="242"/>
      <c r="G54" s="32">
        <v>2268074185</v>
      </c>
      <c r="H54" s="191"/>
      <c r="I54" s="191">
        <v>0</v>
      </c>
      <c r="J54" s="242">
        <v>0</v>
      </c>
      <c r="K54" s="76"/>
      <c r="L54" s="191">
        <v>190</v>
      </c>
      <c r="M54" s="242">
        <v>8412985</v>
      </c>
      <c r="N54" s="191"/>
      <c r="O54" s="191">
        <v>51962</v>
      </c>
      <c r="P54" s="191"/>
      <c r="Q54" s="214">
        <v>43450</v>
      </c>
      <c r="R54" s="191"/>
      <c r="S54" s="242">
        <v>2300818636</v>
      </c>
      <c r="T54" s="191"/>
      <c r="U54" s="32">
        <v>2244315298</v>
      </c>
      <c r="V54" s="76"/>
      <c r="W54" s="77">
        <f>U54/درآمدها!$J$5</f>
        <v>1.4715476208602739E-3</v>
      </c>
    </row>
    <row r="55" spans="1:23" ht="28.5" customHeight="1">
      <c r="A55" s="52" t="s">
        <v>137</v>
      </c>
      <c r="B55" s="189"/>
      <c r="C55" s="242">
        <v>294833</v>
      </c>
      <c r="D55" s="255">
        <f>SUM(D52:D52)</f>
        <v>0</v>
      </c>
      <c r="E55" s="255">
        <v>4668025157</v>
      </c>
      <c r="F55" s="242"/>
      <c r="G55" s="255">
        <v>3429021304</v>
      </c>
      <c r="H55" s="191"/>
      <c r="I55" s="191">
        <v>0</v>
      </c>
      <c r="J55" s="255">
        <v>0</v>
      </c>
      <c r="K55" s="254"/>
      <c r="L55" s="191">
        <v>94792</v>
      </c>
      <c r="M55" s="255">
        <v>1500820603</v>
      </c>
      <c r="N55" s="191"/>
      <c r="O55" s="191">
        <v>200041</v>
      </c>
      <c r="P55" s="191"/>
      <c r="Q55" s="214">
        <v>10600</v>
      </c>
      <c r="R55" s="191"/>
      <c r="S55" s="255">
        <v>3167204554</v>
      </c>
      <c r="T55" s="191"/>
      <c r="U55" s="272">
        <v>2107818016</v>
      </c>
      <c r="V55" s="206"/>
      <c r="W55" s="77">
        <f>U55/درآمدها!$J$5</f>
        <v>1.3820493891456881E-3</v>
      </c>
    </row>
    <row r="56" spans="1:23" ht="28.5" customHeight="1">
      <c r="A56" s="196" t="s">
        <v>110</v>
      </c>
      <c r="C56" s="242">
        <v>6014827</v>
      </c>
      <c r="D56" s="191"/>
      <c r="E56" s="242">
        <v>23496776917</v>
      </c>
      <c r="F56" s="242"/>
      <c r="G56" s="32">
        <v>22128422526</v>
      </c>
      <c r="H56" s="191"/>
      <c r="I56" s="191">
        <v>0</v>
      </c>
      <c r="J56" s="191">
        <v>0</v>
      </c>
      <c r="K56" s="76"/>
      <c r="L56" s="191">
        <v>8655</v>
      </c>
      <c r="M56" s="191">
        <v>33810549</v>
      </c>
      <c r="N56" s="191"/>
      <c r="O56" s="191">
        <v>6006172</v>
      </c>
      <c r="P56" s="191"/>
      <c r="Q56" s="214">
        <v>3746</v>
      </c>
      <c r="R56" s="191"/>
      <c r="S56" s="209">
        <v>23462966368</v>
      </c>
      <c r="T56" s="191"/>
      <c r="U56" s="32">
        <v>22365250550</v>
      </c>
      <c r="V56" s="76"/>
      <c r="W56" s="77">
        <f>U56/درآمدها!$J$5</f>
        <v>1.4664397318026228E-2</v>
      </c>
    </row>
    <row r="57" spans="1:23" ht="28.5" customHeight="1">
      <c r="A57" s="196" t="s">
        <v>451</v>
      </c>
      <c r="C57" s="242">
        <v>0</v>
      </c>
      <c r="D57" s="191"/>
      <c r="E57" s="242">
        <v>0</v>
      </c>
      <c r="F57" s="242"/>
      <c r="G57" s="32">
        <v>0</v>
      </c>
      <c r="H57" s="191"/>
      <c r="I57" s="191">
        <v>50617</v>
      </c>
      <c r="J57" s="191">
        <v>963214825</v>
      </c>
      <c r="K57" s="76"/>
      <c r="L57" s="191">
        <v>383</v>
      </c>
      <c r="M57" s="191">
        <v>7288288</v>
      </c>
      <c r="N57" s="191"/>
      <c r="O57" s="191">
        <v>50234</v>
      </c>
      <c r="P57" s="191"/>
      <c r="Q57" s="214">
        <v>16970</v>
      </c>
      <c r="R57" s="191"/>
      <c r="S57" s="209">
        <v>955926537</v>
      </c>
      <c r="T57" s="191"/>
      <c r="U57" s="32">
        <v>847398781</v>
      </c>
      <c r="V57" s="76"/>
      <c r="W57" s="77">
        <f>U57/درآمدها!$J$5</f>
        <v>5.5562053211136934E-4</v>
      </c>
    </row>
    <row r="58" spans="1:23" ht="28.5" customHeight="1">
      <c r="A58" s="196" t="s">
        <v>139</v>
      </c>
      <c r="C58" s="242">
        <v>412064</v>
      </c>
      <c r="D58" s="191"/>
      <c r="E58" s="242">
        <v>5798638965</v>
      </c>
      <c r="F58" s="242"/>
      <c r="G58" s="32">
        <v>5243036409</v>
      </c>
      <c r="H58" s="191"/>
      <c r="I58" s="191">
        <v>0</v>
      </c>
      <c r="J58" s="191">
        <v>0</v>
      </c>
      <c r="K58" s="76"/>
      <c r="L58" s="191">
        <v>935</v>
      </c>
      <c r="M58" s="191">
        <v>13157489</v>
      </c>
      <c r="N58" s="191"/>
      <c r="O58" s="191">
        <v>411129</v>
      </c>
      <c r="P58" s="191"/>
      <c r="Q58" s="214">
        <v>12410</v>
      </c>
      <c r="R58" s="191"/>
      <c r="S58" s="209">
        <v>5785481476</v>
      </c>
      <c r="T58" s="191"/>
      <c r="U58" s="32">
        <v>5071753333</v>
      </c>
      <c r="V58" s="76"/>
      <c r="W58" s="77">
        <f>U58/درآمدها!$J$5</f>
        <v>3.3254358500417417E-3</v>
      </c>
    </row>
    <row r="59" spans="1:23" ht="28.5" customHeight="1">
      <c r="A59" s="196" t="s">
        <v>154</v>
      </c>
      <c r="C59" s="242">
        <v>1186816</v>
      </c>
      <c r="D59" s="191"/>
      <c r="E59" s="242">
        <v>4751675751</v>
      </c>
      <c r="F59" s="242"/>
      <c r="G59" s="32">
        <v>4518459525</v>
      </c>
      <c r="H59" s="191"/>
      <c r="I59" s="191">
        <v>0</v>
      </c>
      <c r="J59" s="191">
        <v>0</v>
      </c>
      <c r="K59" s="76"/>
      <c r="L59" s="191">
        <v>1484</v>
      </c>
      <c r="M59" s="191">
        <v>5941516</v>
      </c>
      <c r="N59" s="191"/>
      <c r="O59" s="191">
        <v>1185332</v>
      </c>
      <c r="P59" s="191"/>
      <c r="Q59" s="214">
        <v>3979</v>
      </c>
      <c r="R59" s="191"/>
      <c r="S59" s="209">
        <v>4745734235</v>
      </c>
      <c r="T59" s="191"/>
      <c r="U59" s="32">
        <v>4688373236</v>
      </c>
      <c r="V59" s="76"/>
      <c r="W59" s="77">
        <f>U59/درآمدها!$J$5</f>
        <v>3.0740620479167559E-3</v>
      </c>
    </row>
    <row r="60" spans="1:23" ht="28.5" customHeight="1">
      <c r="A60" s="196" t="s">
        <v>192</v>
      </c>
      <c r="C60" s="242">
        <v>288221</v>
      </c>
      <c r="D60" s="191"/>
      <c r="E60" s="242">
        <v>6014202187</v>
      </c>
      <c r="F60" s="242"/>
      <c r="G60" s="32">
        <v>5446480680</v>
      </c>
      <c r="H60" s="191"/>
      <c r="I60" s="191">
        <v>0</v>
      </c>
      <c r="J60" s="191">
        <v>0</v>
      </c>
      <c r="K60" s="76"/>
      <c r="L60" s="191">
        <v>637</v>
      </c>
      <c r="M60" s="191">
        <v>13292046</v>
      </c>
      <c r="N60" s="191"/>
      <c r="O60" s="191">
        <v>287584</v>
      </c>
      <c r="P60" s="191"/>
      <c r="Q60" s="214">
        <v>18600</v>
      </c>
      <c r="R60" s="191"/>
      <c r="S60" s="209">
        <v>6000910141</v>
      </c>
      <c r="T60" s="191"/>
      <c r="U60" s="32">
        <v>5317235483</v>
      </c>
      <c r="V60" s="76"/>
      <c r="W60" s="77">
        <f>U60/درآمدها!$J$5</f>
        <v>3.4863930355664668E-3</v>
      </c>
    </row>
    <row r="61" spans="1:23" ht="28.5" customHeight="1">
      <c r="A61" s="196" t="s">
        <v>135</v>
      </c>
      <c r="C61" s="242">
        <v>1724779</v>
      </c>
      <c r="D61" s="191"/>
      <c r="E61" s="242">
        <v>4938093087</v>
      </c>
      <c r="F61" s="242"/>
      <c r="G61" s="32">
        <v>4324010780</v>
      </c>
      <c r="H61" s="191"/>
      <c r="I61" s="191">
        <v>0</v>
      </c>
      <c r="J61" s="191">
        <v>0</v>
      </c>
      <c r="K61" s="76"/>
      <c r="L61" s="191">
        <v>4164</v>
      </c>
      <c r="M61" s="191">
        <v>11921655</v>
      </c>
      <c r="N61" s="191"/>
      <c r="O61" s="191">
        <v>1720615</v>
      </c>
      <c r="P61" s="191"/>
      <c r="Q61" s="214">
        <v>2562</v>
      </c>
      <c r="R61" s="191"/>
      <c r="S61" s="209">
        <v>4926171432</v>
      </c>
      <c r="T61" s="191"/>
      <c r="U61" s="32">
        <v>4381986751</v>
      </c>
      <c r="V61" s="76"/>
      <c r="W61" s="77">
        <f>U61/درآمدها!$J$5</f>
        <v>2.8731712446204124E-3</v>
      </c>
    </row>
    <row r="62" spans="1:23" ht="28.5" customHeight="1">
      <c r="A62" s="196" t="s">
        <v>183</v>
      </c>
      <c r="C62" s="242">
        <v>678752</v>
      </c>
      <c r="D62" s="191"/>
      <c r="E62" s="242">
        <v>7496187602</v>
      </c>
      <c r="F62" s="242"/>
      <c r="G62" s="32">
        <v>7624261713</v>
      </c>
      <c r="H62" s="191"/>
      <c r="I62" s="191">
        <v>0</v>
      </c>
      <c r="J62" s="191">
        <v>0</v>
      </c>
      <c r="K62" s="76"/>
      <c r="L62" s="191">
        <v>1360</v>
      </c>
      <c r="M62" s="191">
        <v>15019941</v>
      </c>
      <c r="N62" s="191"/>
      <c r="O62" s="191">
        <v>677392</v>
      </c>
      <c r="P62" s="191"/>
      <c r="Q62" s="214">
        <v>10000</v>
      </c>
      <c r="R62" s="191"/>
      <c r="S62" s="209">
        <v>7481167661</v>
      </c>
      <c r="T62" s="191"/>
      <c r="U62" s="32">
        <v>6733615179</v>
      </c>
      <c r="V62" s="76"/>
      <c r="W62" s="77">
        <f>U62/درآمدها!$J$5</f>
        <v>4.4150816978684952E-3</v>
      </c>
    </row>
    <row r="63" spans="1:23" ht="28.5" customHeight="1">
      <c r="A63" s="196" t="s">
        <v>186</v>
      </c>
      <c r="C63" s="242">
        <v>572766</v>
      </c>
      <c r="D63" s="191"/>
      <c r="E63" s="242">
        <v>14267206937</v>
      </c>
      <c r="F63" s="242"/>
      <c r="G63" s="32">
        <v>18356103287</v>
      </c>
      <c r="H63" s="191"/>
      <c r="I63" s="191">
        <v>984018</v>
      </c>
      <c r="J63" s="191">
        <v>335310872</v>
      </c>
      <c r="K63" s="76"/>
      <c r="L63" s="191">
        <v>95757</v>
      </c>
      <c r="M63" s="191">
        <v>2392858743</v>
      </c>
      <c r="N63" s="191"/>
      <c r="O63" s="191">
        <v>1461027</v>
      </c>
      <c r="P63" s="191"/>
      <c r="Q63" s="214">
        <v>10670</v>
      </c>
      <c r="R63" s="191"/>
      <c r="S63" s="209">
        <v>12209659066</v>
      </c>
      <c r="T63" s="191"/>
      <c r="U63" s="32">
        <v>15496402603</v>
      </c>
      <c r="V63" s="76"/>
      <c r="W63" s="77">
        <f>U63/درآمدها!$J$5</f>
        <v>1.0160646502146512E-2</v>
      </c>
    </row>
    <row r="64" spans="1:23" ht="28.5" customHeight="1">
      <c r="A64" s="196" t="s">
        <v>151</v>
      </c>
      <c r="C64" s="242">
        <v>450022</v>
      </c>
      <c r="D64" s="242"/>
      <c r="E64" s="242">
        <v>5663880258</v>
      </c>
      <c r="F64" s="242"/>
      <c r="G64" s="32">
        <v>4759744090</v>
      </c>
      <c r="H64" s="191"/>
      <c r="I64" s="191">
        <v>0</v>
      </c>
      <c r="J64" s="242">
        <v>0</v>
      </c>
      <c r="K64" s="76"/>
      <c r="L64" s="191">
        <v>1052</v>
      </c>
      <c r="M64" s="242">
        <v>13240246</v>
      </c>
      <c r="N64" s="191"/>
      <c r="O64" s="191">
        <v>448970</v>
      </c>
      <c r="P64" s="191"/>
      <c r="Q64" s="214">
        <v>10700</v>
      </c>
      <c r="R64" s="191"/>
      <c r="S64" s="242">
        <v>5650640012</v>
      </c>
      <c r="T64" s="191"/>
      <c r="U64" s="32">
        <v>4775395328</v>
      </c>
      <c r="V64" s="76"/>
      <c r="W64" s="77">
        <f>U64/درآمدها!$J$5</f>
        <v>3.1311204980191101E-3</v>
      </c>
    </row>
    <row r="65" spans="1:23" ht="28.5" customHeight="1">
      <c r="A65" s="196" t="s">
        <v>173</v>
      </c>
      <c r="C65" s="242">
        <v>214729</v>
      </c>
      <c r="D65" s="242"/>
      <c r="E65" s="242">
        <v>7488043846</v>
      </c>
      <c r="F65" s="242"/>
      <c r="G65" s="32">
        <v>7182638351</v>
      </c>
      <c r="H65" s="242"/>
      <c r="I65" s="242">
        <v>0</v>
      </c>
      <c r="J65" s="242">
        <v>0</v>
      </c>
      <c r="K65" s="76"/>
      <c r="L65" s="242">
        <v>428</v>
      </c>
      <c r="M65" s="242">
        <v>14925244</v>
      </c>
      <c r="N65" s="242"/>
      <c r="O65" s="242">
        <v>214301</v>
      </c>
      <c r="P65" s="242"/>
      <c r="Q65" s="214">
        <v>31780</v>
      </c>
      <c r="R65" s="242"/>
      <c r="S65" s="242">
        <v>7473118602</v>
      </c>
      <c r="T65" s="242"/>
      <c r="U65" s="32">
        <v>6769963393</v>
      </c>
      <c r="V65" s="76"/>
      <c r="W65" s="77">
        <f>U65/درآمدها!$J$5</f>
        <v>4.4389144132992928E-3</v>
      </c>
    </row>
    <row r="66" spans="1:23" ht="28.5" customHeight="1">
      <c r="A66" s="196" t="s">
        <v>142</v>
      </c>
      <c r="C66" s="242">
        <v>770847</v>
      </c>
      <c r="D66" s="242"/>
      <c r="E66" s="242">
        <v>5071357176</v>
      </c>
      <c r="F66" s="242"/>
      <c r="G66" s="32">
        <v>4796790483</v>
      </c>
      <c r="H66" s="242"/>
      <c r="I66" s="242">
        <v>0</v>
      </c>
      <c r="J66" s="242">
        <v>0</v>
      </c>
      <c r="K66" s="76"/>
      <c r="L66" s="242">
        <v>1856</v>
      </c>
      <c r="M66" s="242">
        <v>12210515</v>
      </c>
      <c r="N66" s="242"/>
      <c r="O66" s="242">
        <v>768991</v>
      </c>
      <c r="P66" s="242"/>
      <c r="Q66" s="214">
        <v>5960</v>
      </c>
      <c r="R66" s="242"/>
      <c r="S66" s="242">
        <v>5059146661</v>
      </c>
      <c r="T66" s="242"/>
      <c r="U66" s="32">
        <v>4555916405</v>
      </c>
      <c r="V66" s="76"/>
      <c r="W66" s="77">
        <f>U66/درآمدها!$J$5</f>
        <v>2.9872130500515986E-3</v>
      </c>
    </row>
    <row r="67" spans="1:23" ht="28.5" customHeight="1">
      <c r="A67" s="196" t="s">
        <v>279</v>
      </c>
      <c r="C67" s="242">
        <v>937494</v>
      </c>
      <c r="D67" s="191"/>
      <c r="E67" s="242">
        <v>11248593104</v>
      </c>
      <c r="F67" s="242"/>
      <c r="G67" s="32">
        <v>10977969431</v>
      </c>
      <c r="H67" s="191"/>
      <c r="I67" s="191">
        <v>0</v>
      </c>
      <c r="J67" s="191">
        <v>0</v>
      </c>
      <c r="K67" s="76"/>
      <c r="L67" s="191">
        <v>1602</v>
      </c>
      <c r="M67" s="191">
        <v>19221719</v>
      </c>
      <c r="N67" s="191"/>
      <c r="O67" s="191">
        <v>935892</v>
      </c>
      <c r="P67" s="191"/>
      <c r="Q67" s="214">
        <v>11410</v>
      </c>
      <c r="R67" s="191"/>
      <c r="S67" s="209">
        <v>11229371385</v>
      </c>
      <c r="T67" s="191"/>
      <c r="U67" s="32">
        <v>10614990484</v>
      </c>
      <c r="V67" s="76"/>
      <c r="W67" s="77">
        <f>U67/درآمدها!$J$5</f>
        <v>6.9600131523875793E-3</v>
      </c>
    </row>
    <row r="68" spans="1:23" ht="28.5" customHeight="1">
      <c r="A68" s="196" t="s">
        <v>275</v>
      </c>
      <c r="C68" s="242">
        <v>105261</v>
      </c>
      <c r="D68" s="191"/>
      <c r="E68" s="242">
        <v>2000015892</v>
      </c>
      <c r="F68" s="242"/>
      <c r="G68" s="32">
        <v>1838431630</v>
      </c>
      <c r="H68" s="191"/>
      <c r="I68" s="191">
        <v>0</v>
      </c>
      <c r="J68" s="191">
        <v>0</v>
      </c>
      <c r="K68" s="76"/>
      <c r="L68" s="191">
        <v>435</v>
      </c>
      <c r="M68" s="191">
        <v>8265235</v>
      </c>
      <c r="N68" s="191"/>
      <c r="O68" s="191">
        <v>104826</v>
      </c>
      <c r="P68" s="191"/>
      <c r="Q68" s="214">
        <v>17720</v>
      </c>
      <c r="R68" s="191"/>
      <c r="S68" s="209">
        <v>1991750657</v>
      </c>
      <c r="T68" s="191"/>
      <c r="U68" s="32">
        <v>1846464498</v>
      </c>
      <c r="V68" s="76"/>
      <c r="W68" s="77">
        <f>U68/درآمدها!$J$5</f>
        <v>1.2106857006483143E-3</v>
      </c>
    </row>
    <row r="69" spans="1:23" ht="28.5" customHeight="1">
      <c r="A69" s="196" t="s">
        <v>450</v>
      </c>
      <c r="C69" s="242">
        <v>0</v>
      </c>
      <c r="D69" s="191"/>
      <c r="E69" s="242">
        <v>0</v>
      </c>
      <c r="F69" s="242"/>
      <c r="G69" s="32">
        <v>0</v>
      </c>
      <c r="H69" s="191"/>
      <c r="I69" s="191">
        <v>140126</v>
      </c>
      <c r="J69" s="191">
        <v>1000815270</v>
      </c>
      <c r="K69" s="76"/>
      <c r="L69" s="191">
        <v>867</v>
      </c>
      <c r="M69" s="191">
        <v>6192333</v>
      </c>
      <c r="N69" s="191"/>
      <c r="O69" s="191">
        <v>139259</v>
      </c>
      <c r="P69" s="191"/>
      <c r="Q69" s="214">
        <v>7980</v>
      </c>
      <c r="R69" s="191"/>
      <c r="S69" s="209">
        <v>994622937</v>
      </c>
      <c r="T69" s="191"/>
      <c r="U69" s="32">
        <v>1104674667</v>
      </c>
      <c r="V69" s="76"/>
      <c r="W69" s="77">
        <f>U69/درآمدها!$J$5</f>
        <v>7.2431060800462693E-4</v>
      </c>
    </row>
    <row r="70" spans="1:23" ht="28.5" customHeight="1">
      <c r="A70" s="196" t="s">
        <v>187</v>
      </c>
      <c r="C70" s="242">
        <v>315939</v>
      </c>
      <c r="D70" s="191"/>
      <c r="E70" s="291">
        <v>6915069157</v>
      </c>
      <c r="F70" s="242"/>
      <c r="G70" s="32">
        <v>6485321719</v>
      </c>
      <c r="H70" s="191"/>
      <c r="I70" s="191">
        <v>0</v>
      </c>
      <c r="J70" s="191">
        <v>0</v>
      </c>
      <c r="K70" s="76"/>
      <c r="L70" s="191">
        <v>628</v>
      </c>
      <c r="M70" s="191">
        <v>13745259</v>
      </c>
      <c r="N70" s="191"/>
      <c r="O70" s="191">
        <v>315311</v>
      </c>
      <c r="P70" s="191"/>
      <c r="Q70" s="214">
        <v>21820</v>
      </c>
      <c r="R70" s="191"/>
      <c r="S70" s="209">
        <v>6901323898</v>
      </c>
      <c r="T70" s="191"/>
      <c r="U70" s="32">
        <v>6839149511</v>
      </c>
      <c r="V70" s="76"/>
      <c r="W70" s="77">
        <f>U70/درآمدها!$J$5</f>
        <v>4.484278211973297E-3</v>
      </c>
    </row>
    <row r="71" spans="1:23" ht="28.5" customHeight="1">
      <c r="A71" s="196" t="s">
        <v>124</v>
      </c>
      <c r="C71" s="242">
        <v>3855645</v>
      </c>
      <c r="D71" s="191"/>
      <c r="E71" s="242">
        <v>10630580574</v>
      </c>
      <c r="F71" s="242"/>
      <c r="G71" s="32">
        <v>9965030174</v>
      </c>
      <c r="H71" s="191"/>
      <c r="I71" s="191">
        <v>0</v>
      </c>
      <c r="J71" s="191">
        <v>0</v>
      </c>
      <c r="K71" s="76"/>
      <c r="L71" s="191">
        <v>6810</v>
      </c>
      <c r="M71" s="191">
        <v>18776172</v>
      </c>
      <c r="N71" s="191"/>
      <c r="O71" s="191">
        <v>3848835</v>
      </c>
      <c r="P71" s="191"/>
      <c r="Q71" s="214">
        <v>2488</v>
      </c>
      <c r="R71" s="191"/>
      <c r="S71" s="209">
        <v>10611804402</v>
      </c>
      <c r="T71" s="191"/>
      <c r="U71" s="32">
        <v>9518924868</v>
      </c>
      <c r="V71" s="76"/>
      <c r="W71" s="77">
        <f>U71/درآمدها!$J$5</f>
        <v>6.2413473076335544E-3</v>
      </c>
    </row>
    <row r="72" spans="1:23" ht="28.5" customHeight="1">
      <c r="A72" s="196" t="s">
        <v>97</v>
      </c>
      <c r="C72" s="242">
        <v>5879959</v>
      </c>
      <c r="D72" s="191"/>
      <c r="E72" s="242">
        <v>18444422427</v>
      </c>
      <c r="F72" s="242"/>
      <c r="G72" s="32">
        <v>17301120805</v>
      </c>
      <c r="H72" s="191"/>
      <c r="I72" s="191">
        <v>0</v>
      </c>
      <c r="J72" s="191">
        <v>0</v>
      </c>
      <c r="K72" s="76"/>
      <c r="L72" s="191">
        <v>8846</v>
      </c>
      <c r="M72" s="191">
        <v>27748384</v>
      </c>
      <c r="N72" s="191"/>
      <c r="O72" s="191">
        <v>5871113</v>
      </c>
      <c r="P72" s="191"/>
      <c r="Q72" s="214">
        <v>3020</v>
      </c>
      <c r="R72" s="191"/>
      <c r="S72" s="209">
        <v>18416674043</v>
      </c>
      <c r="T72" s="191"/>
      <c r="U72" s="32">
        <v>17625263235</v>
      </c>
      <c r="V72" s="76"/>
      <c r="W72" s="77">
        <f>U72/درآمدها!$J$5</f>
        <v>1.1556493066554995E-2</v>
      </c>
    </row>
    <row r="73" spans="1:23" ht="28.5" customHeight="1">
      <c r="A73" s="196" t="s">
        <v>221</v>
      </c>
      <c r="C73" s="242">
        <v>1118101</v>
      </c>
      <c r="D73" s="191"/>
      <c r="E73" s="242">
        <v>23497226662</v>
      </c>
      <c r="F73" s="242"/>
      <c r="G73" s="32">
        <v>20361732842</v>
      </c>
      <c r="H73" s="191"/>
      <c r="I73" s="191">
        <v>0</v>
      </c>
      <c r="J73" s="191">
        <v>0</v>
      </c>
      <c r="K73" s="76"/>
      <c r="L73" s="191">
        <v>1637</v>
      </c>
      <c r="M73" s="191">
        <v>34402044</v>
      </c>
      <c r="N73" s="191"/>
      <c r="O73" s="191">
        <v>1116464</v>
      </c>
      <c r="P73" s="191"/>
      <c r="Q73" s="214">
        <v>18150</v>
      </c>
      <c r="R73" s="191"/>
      <c r="S73" s="209">
        <v>23462824618</v>
      </c>
      <c r="T73" s="191"/>
      <c r="U73" s="32">
        <v>20143251865</v>
      </c>
      <c r="V73" s="76"/>
      <c r="W73" s="77">
        <f>U73/درآمدها!$J$5</f>
        <v>1.3207482203924285E-2</v>
      </c>
    </row>
    <row r="74" spans="1:23" ht="28.5" customHeight="1">
      <c r="A74" s="196" t="s">
        <v>150</v>
      </c>
      <c r="C74" s="242">
        <v>3989456</v>
      </c>
      <c r="D74" s="191"/>
      <c r="E74" s="242">
        <v>12853688371</v>
      </c>
      <c r="F74" s="242"/>
      <c r="G74" s="32">
        <v>13400163614</v>
      </c>
      <c r="H74" s="191"/>
      <c r="I74" s="191">
        <v>0</v>
      </c>
      <c r="J74" s="191">
        <v>0</v>
      </c>
      <c r="K74" s="76"/>
      <c r="L74" s="191">
        <v>6613</v>
      </c>
      <c r="M74" s="191">
        <v>21306524</v>
      </c>
      <c r="N74" s="191"/>
      <c r="O74" s="191">
        <v>3982843</v>
      </c>
      <c r="P74" s="191"/>
      <c r="Q74" s="214">
        <v>2971</v>
      </c>
      <c r="R74" s="191"/>
      <c r="S74" s="209">
        <v>12832381847</v>
      </c>
      <c r="T74" s="191"/>
      <c r="U74" s="32">
        <v>11762620049</v>
      </c>
      <c r="V74" s="76"/>
      <c r="W74" s="77">
        <f>U74/درآمدها!$J$5</f>
        <v>7.7124883315701168E-3</v>
      </c>
    </row>
    <row r="75" spans="1:23" ht="28.5" customHeight="1">
      <c r="A75" s="196" t="s">
        <v>234</v>
      </c>
      <c r="C75" s="242">
        <v>869924</v>
      </c>
      <c r="D75" s="191"/>
      <c r="E75" s="242">
        <v>3849986000</v>
      </c>
      <c r="F75" s="242"/>
      <c r="G75" s="32">
        <v>3437373114</v>
      </c>
      <c r="H75" s="191"/>
      <c r="I75" s="191">
        <v>0</v>
      </c>
      <c r="J75" s="191">
        <v>0</v>
      </c>
      <c r="K75" s="76"/>
      <c r="L75" s="191">
        <v>2340</v>
      </c>
      <c r="M75" s="191">
        <v>10356039</v>
      </c>
      <c r="N75" s="191"/>
      <c r="O75" s="191">
        <v>867584</v>
      </c>
      <c r="P75" s="191"/>
      <c r="Q75" s="214">
        <v>4239</v>
      </c>
      <c r="R75" s="191"/>
      <c r="S75" s="209">
        <v>3839629961</v>
      </c>
      <c r="T75" s="191"/>
      <c r="U75" s="32">
        <v>3655806332</v>
      </c>
      <c r="V75" s="76"/>
      <c r="W75" s="77">
        <f>U75/درآمدها!$J$5</f>
        <v>2.3970308962268298E-3</v>
      </c>
    </row>
    <row r="76" spans="1:23" ht="28.5" customHeight="1">
      <c r="A76" s="196" t="s">
        <v>214</v>
      </c>
      <c r="C76" s="242">
        <v>2557658</v>
      </c>
      <c r="D76" s="191"/>
      <c r="E76" s="242">
        <v>16280314627</v>
      </c>
      <c r="F76" s="242"/>
      <c r="G76" s="32">
        <v>13017292470</v>
      </c>
      <c r="H76" s="191"/>
      <c r="I76" s="191">
        <v>0</v>
      </c>
      <c r="J76" s="191">
        <v>0</v>
      </c>
      <c r="K76" s="76"/>
      <c r="L76" s="191">
        <v>26894</v>
      </c>
      <c r="M76" s="191">
        <v>171188948</v>
      </c>
      <c r="N76" s="191"/>
      <c r="O76" s="191">
        <v>2530764</v>
      </c>
      <c r="P76" s="191"/>
      <c r="Q76" s="214">
        <v>4790</v>
      </c>
      <c r="R76" s="191"/>
      <c r="S76" s="209">
        <v>16109125679</v>
      </c>
      <c r="T76" s="191"/>
      <c r="U76" s="32">
        <v>12050231524</v>
      </c>
      <c r="V76" s="76"/>
      <c r="W76" s="77">
        <f>U76/درآمدها!$J$5</f>
        <v>7.9010687784197755E-3</v>
      </c>
    </row>
    <row r="77" spans="1:23" ht="28.5" customHeight="1">
      <c r="A77" s="196" t="s">
        <v>191</v>
      </c>
      <c r="C77" s="242">
        <v>1239471</v>
      </c>
      <c r="D77" s="191"/>
      <c r="E77" s="242">
        <v>10652790641</v>
      </c>
      <c r="F77" s="242"/>
      <c r="G77" s="32">
        <v>9363930725</v>
      </c>
      <c r="H77" s="191"/>
      <c r="I77" s="191">
        <v>0</v>
      </c>
      <c r="J77" s="191">
        <v>0</v>
      </c>
      <c r="K77" s="76"/>
      <c r="L77" s="191">
        <v>2210</v>
      </c>
      <c r="M77" s="191">
        <v>18994125</v>
      </c>
      <c r="N77" s="191"/>
      <c r="O77" s="191">
        <v>1237261</v>
      </c>
      <c r="P77" s="191"/>
      <c r="Q77" s="214">
        <v>7570</v>
      </c>
      <c r="R77" s="191"/>
      <c r="S77" s="209">
        <v>10633796516</v>
      </c>
      <c r="T77" s="191"/>
      <c r="U77" s="32">
        <v>9310337684</v>
      </c>
      <c r="V77" s="76"/>
      <c r="W77" s="77">
        <f>U77/درآمدها!$J$5</f>
        <v>6.104581330664687E-3</v>
      </c>
    </row>
    <row r="78" spans="1:23" ht="28.5" customHeight="1">
      <c r="A78" s="196" t="s">
        <v>212</v>
      </c>
      <c r="C78" s="242">
        <v>2451901</v>
      </c>
      <c r="D78" s="191"/>
      <c r="E78" s="242">
        <v>10595762858</v>
      </c>
      <c r="F78" s="242"/>
      <c r="G78" s="32">
        <v>10019790414</v>
      </c>
      <c r="H78" s="191"/>
      <c r="I78" s="191">
        <v>0</v>
      </c>
      <c r="J78" s="191">
        <v>0</v>
      </c>
      <c r="K78" s="76"/>
      <c r="L78" s="191">
        <v>4274</v>
      </c>
      <c r="M78" s="191">
        <v>18469869</v>
      </c>
      <c r="N78" s="191"/>
      <c r="O78" s="191">
        <v>2447627</v>
      </c>
      <c r="P78" s="191"/>
      <c r="Q78" s="214">
        <v>4053</v>
      </c>
      <c r="R78" s="191"/>
      <c r="S78" s="209">
        <v>10577292989</v>
      </c>
      <c r="T78" s="191"/>
      <c r="U78" s="32">
        <v>9861206854</v>
      </c>
      <c r="V78" s="76"/>
      <c r="W78" s="77">
        <f>U78/درآمدها!$J$5</f>
        <v>6.4657739925162369E-3</v>
      </c>
    </row>
    <row r="79" spans="1:23" ht="28.5" customHeight="1">
      <c r="A79" s="196" t="s">
        <v>165</v>
      </c>
      <c r="C79" s="242">
        <v>1126816</v>
      </c>
      <c r="D79" s="191"/>
      <c r="E79" s="242">
        <v>24476654034</v>
      </c>
      <c r="F79" s="242"/>
      <c r="G79" s="32">
        <v>24082396066</v>
      </c>
      <c r="H79" s="191"/>
      <c r="I79" s="191">
        <v>0</v>
      </c>
      <c r="J79" s="191">
        <v>0</v>
      </c>
      <c r="K79" s="76"/>
      <c r="L79" s="191">
        <v>1678</v>
      </c>
      <c r="M79" s="191">
        <v>36449452</v>
      </c>
      <c r="N79" s="191"/>
      <c r="O79" s="191">
        <v>1125138</v>
      </c>
      <c r="P79" s="191"/>
      <c r="Q79" s="214">
        <v>16360</v>
      </c>
      <c r="R79" s="191"/>
      <c r="S79" s="209">
        <v>24440204582</v>
      </c>
      <c r="T79" s="191"/>
      <c r="U79" s="32">
        <v>18297734501</v>
      </c>
      <c r="V79" s="76"/>
      <c r="W79" s="77">
        <f>U79/درآمدها!$J$5</f>
        <v>1.1997417517972781E-2</v>
      </c>
    </row>
    <row r="80" spans="1:23" ht="28.5" customHeight="1">
      <c r="A80" s="196" t="s">
        <v>167</v>
      </c>
      <c r="C80" s="242">
        <v>2266781</v>
      </c>
      <c r="D80" s="191"/>
      <c r="E80" s="242">
        <v>9585380179</v>
      </c>
      <c r="F80" s="242"/>
      <c r="G80" s="32">
        <v>12280450413</v>
      </c>
      <c r="H80" s="191"/>
      <c r="I80" s="191">
        <v>0</v>
      </c>
      <c r="J80" s="191">
        <v>0</v>
      </c>
      <c r="K80" s="76"/>
      <c r="L80" s="191">
        <v>3908</v>
      </c>
      <c r="M80" s="191">
        <v>16525490</v>
      </c>
      <c r="N80" s="191"/>
      <c r="O80" s="191">
        <v>2262873</v>
      </c>
      <c r="P80" s="191"/>
      <c r="Q80" s="214">
        <v>4570</v>
      </c>
      <c r="R80" s="191"/>
      <c r="S80" s="209">
        <v>9568854689</v>
      </c>
      <c r="T80" s="191"/>
      <c r="U80" s="32">
        <v>10279798703</v>
      </c>
      <c r="V80" s="76"/>
      <c r="W80" s="77">
        <f>U80/درآمدها!$J$5</f>
        <v>6.7402353572168098E-3</v>
      </c>
    </row>
    <row r="81" spans="1:23" ht="28.5" customHeight="1">
      <c r="A81" s="196" t="s">
        <v>130</v>
      </c>
      <c r="C81" s="242">
        <v>1718170</v>
      </c>
      <c r="D81" s="191"/>
      <c r="E81" s="242">
        <v>14365149993</v>
      </c>
      <c r="F81" s="242"/>
      <c r="G81" s="32">
        <v>12092263973</v>
      </c>
      <c r="H81" s="191"/>
      <c r="I81" s="191">
        <v>0</v>
      </c>
      <c r="J81" s="191">
        <v>0</v>
      </c>
      <c r="K81" s="76"/>
      <c r="L81" s="191">
        <v>2869</v>
      </c>
      <c r="M81" s="191">
        <v>23986925</v>
      </c>
      <c r="N81" s="191"/>
      <c r="O81" s="191">
        <v>1715301</v>
      </c>
      <c r="P81" s="191"/>
      <c r="Q81" s="214">
        <v>6740</v>
      </c>
      <c r="R81" s="191"/>
      <c r="S81" s="209">
        <v>14341163068</v>
      </c>
      <c r="T81" s="191"/>
      <c r="U81" s="32">
        <v>11492340029</v>
      </c>
      <c r="V81" s="76"/>
      <c r="W81" s="77">
        <f>U81/درآمدها!$J$5</f>
        <v>7.5352717342624656E-3</v>
      </c>
    </row>
    <row r="82" spans="1:23" ht="28.5" customHeight="1">
      <c r="A82" s="196" t="s">
        <v>204</v>
      </c>
      <c r="C82" s="242">
        <v>291058</v>
      </c>
      <c r="D82" s="191"/>
      <c r="E82" s="242">
        <v>4851840207</v>
      </c>
      <c r="F82" s="242"/>
      <c r="G82" s="32">
        <v>5358321319</v>
      </c>
      <c r="H82" s="191"/>
      <c r="I82" s="191">
        <v>0</v>
      </c>
      <c r="J82" s="191">
        <v>0</v>
      </c>
      <c r="K82" s="76"/>
      <c r="L82" s="191">
        <v>709</v>
      </c>
      <c r="M82" s="191">
        <v>11818795</v>
      </c>
      <c r="N82" s="191"/>
      <c r="O82" s="191">
        <v>290349</v>
      </c>
      <c r="P82" s="191"/>
      <c r="Q82" s="214">
        <v>15340</v>
      </c>
      <c r="R82" s="191"/>
      <c r="S82" s="209">
        <v>4840021412</v>
      </c>
      <c r="T82" s="191"/>
      <c r="U82" s="32">
        <v>4427452639</v>
      </c>
      <c r="V82" s="76"/>
      <c r="W82" s="77">
        <f>U82/درآمدها!$J$5</f>
        <v>2.9029822160896715E-3</v>
      </c>
    </row>
    <row r="83" spans="1:23" ht="28.5" customHeight="1">
      <c r="A83" s="196" t="s">
        <v>132</v>
      </c>
      <c r="C83" s="242">
        <v>1318171</v>
      </c>
      <c r="D83" s="191"/>
      <c r="E83" s="242">
        <v>13926643604</v>
      </c>
      <c r="F83" s="242"/>
      <c r="G83" s="32">
        <v>11609505044</v>
      </c>
      <c r="H83" s="191"/>
      <c r="I83" s="191">
        <v>0</v>
      </c>
      <c r="J83" s="191">
        <v>0</v>
      </c>
      <c r="K83" s="76"/>
      <c r="L83" s="191">
        <v>4583</v>
      </c>
      <c r="M83" s="191">
        <v>48419976</v>
      </c>
      <c r="N83" s="191"/>
      <c r="O83" s="191">
        <v>1313588</v>
      </c>
      <c r="P83" s="191"/>
      <c r="Q83" s="214">
        <v>8180</v>
      </c>
      <c r="R83" s="191"/>
      <c r="S83" s="209">
        <v>13878223628</v>
      </c>
      <c r="T83" s="191"/>
      <c r="U83" s="32">
        <v>10681216203</v>
      </c>
      <c r="V83" s="76"/>
      <c r="W83" s="77">
        <f>U83/درآمدها!$J$5</f>
        <v>7.0034358832850854E-3</v>
      </c>
    </row>
    <row r="84" spans="1:23" ht="28.5" customHeight="1">
      <c r="A84" s="196" t="s">
        <v>164</v>
      </c>
      <c r="C84" s="242">
        <v>1996484</v>
      </c>
      <c r="D84" s="242"/>
      <c r="E84" s="242">
        <v>28745054708</v>
      </c>
      <c r="F84" s="242"/>
      <c r="G84" s="32">
        <v>22346651404</v>
      </c>
      <c r="H84" s="242"/>
      <c r="I84" s="242">
        <v>0</v>
      </c>
      <c r="J84" s="242">
        <v>0</v>
      </c>
      <c r="K84" s="76"/>
      <c r="L84" s="242">
        <v>4179</v>
      </c>
      <c r="M84" s="242">
        <v>60168568</v>
      </c>
      <c r="N84" s="242"/>
      <c r="O84" s="242">
        <v>1992305</v>
      </c>
      <c r="P84" s="242"/>
      <c r="Q84" s="214">
        <v>10820</v>
      </c>
      <c r="R84" s="242"/>
      <c r="S84" s="242">
        <v>28684886140</v>
      </c>
      <c r="T84" s="242"/>
      <c r="U84" s="32">
        <v>21428477499</v>
      </c>
      <c r="V84" s="76"/>
      <c r="W84" s="77">
        <f>U84/درآمدها!$J$5</f>
        <v>1.4050176065017119E-2</v>
      </c>
    </row>
    <row r="85" spans="1:23" ht="28.5" customHeight="1">
      <c r="A85" s="196" t="s">
        <v>163</v>
      </c>
      <c r="C85" s="242">
        <v>3447400</v>
      </c>
      <c r="D85" s="191"/>
      <c r="E85" s="242">
        <v>49346320371</v>
      </c>
      <c r="F85" s="242"/>
      <c r="G85" s="32">
        <v>47907893824</v>
      </c>
      <c r="H85" s="191"/>
      <c r="I85" s="191">
        <v>0</v>
      </c>
      <c r="J85" s="191">
        <v>0</v>
      </c>
      <c r="K85" s="76"/>
      <c r="L85" s="191">
        <v>419318</v>
      </c>
      <c r="M85" s="191">
        <v>6002146652</v>
      </c>
      <c r="N85" s="191"/>
      <c r="O85" s="191">
        <v>3028082</v>
      </c>
      <c r="P85" s="191"/>
      <c r="Q85" s="214">
        <v>13450</v>
      </c>
      <c r="R85" s="191"/>
      <c r="S85" s="209">
        <v>43344173719</v>
      </c>
      <c r="T85" s="191"/>
      <c r="U85" s="32">
        <v>40484104161</v>
      </c>
      <c r="V85" s="76"/>
      <c r="W85" s="77">
        <f>U85/درآمدها!$J$5</f>
        <v>2.6544526615252376E-2</v>
      </c>
    </row>
    <row r="86" spans="1:23" ht="28.5" customHeight="1">
      <c r="A86" s="196" t="s">
        <v>452</v>
      </c>
      <c r="C86" s="242">
        <v>0</v>
      </c>
      <c r="D86" s="242"/>
      <c r="E86" s="242">
        <v>0</v>
      </c>
      <c r="F86" s="242"/>
      <c r="G86" s="32">
        <v>0</v>
      </c>
      <c r="H86" s="242"/>
      <c r="I86" s="242">
        <v>226984</v>
      </c>
      <c r="J86" s="242">
        <v>0</v>
      </c>
      <c r="K86" s="76"/>
      <c r="L86" s="242">
        <v>0</v>
      </c>
      <c r="M86" s="242">
        <v>0</v>
      </c>
      <c r="N86" s="242"/>
      <c r="O86" s="242">
        <v>226984</v>
      </c>
      <c r="P86" s="242"/>
      <c r="Q86" s="214">
        <v>3283</v>
      </c>
      <c r="R86" s="242"/>
      <c r="S86" s="242">
        <v>842605019</v>
      </c>
      <c r="T86" s="242"/>
      <c r="U86" s="32">
        <v>740754603</v>
      </c>
      <c r="V86" s="76"/>
      <c r="W86" s="77">
        <f>U86/درآمدها!$J$5</f>
        <v>4.8569631667054063E-4</v>
      </c>
    </row>
    <row r="87" spans="1:23" ht="28.5" customHeight="1">
      <c r="A87" s="196" t="s">
        <v>141</v>
      </c>
      <c r="C87" s="242">
        <v>1134924</v>
      </c>
      <c r="D87" s="192"/>
      <c r="E87" s="242">
        <v>10468939171</v>
      </c>
      <c r="F87" s="242"/>
      <c r="G87" s="32">
        <v>9848934599</v>
      </c>
      <c r="H87" s="191"/>
      <c r="I87" s="191">
        <v>907939</v>
      </c>
      <c r="J87" s="192">
        <v>0</v>
      </c>
      <c r="K87" s="76"/>
      <c r="L87" s="191">
        <v>2634</v>
      </c>
      <c r="M87" s="192">
        <v>12411877</v>
      </c>
      <c r="N87" s="191"/>
      <c r="O87" s="191">
        <v>2040229</v>
      </c>
      <c r="P87" s="191"/>
      <c r="Q87" s="214">
        <v>4283</v>
      </c>
      <c r="R87" s="191"/>
      <c r="S87" s="192">
        <v>9613922275</v>
      </c>
      <c r="T87" s="191"/>
      <c r="U87" s="247">
        <v>8686307919</v>
      </c>
      <c r="V87" s="76"/>
      <c r="W87" s="77">
        <f>U87/درآمدها!$J$5</f>
        <v>5.6954188939740535E-3</v>
      </c>
    </row>
    <row r="88" spans="1:23" ht="28.5" customHeight="1">
      <c r="A88" s="196" t="s">
        <v>271</v>
      </c>
      <c r="C88" s="242">
        <v>604450</v>
      </c>
      <c r="D88" s="191"/>
      <c r="E88" s="242">
        <v>1886836353</v>
      </c>
      <c r="F88" s="242"/>
      <c r="G88" s="32">
        <v>1896293720</v>
      </c>
      <c r="H88" s="191"/>
      <c r="I88" s="191">
        <v>0</v>
      </c>
      <c r="J88" s="191">
        <v>0</v>
      </c>
      <c r="K88" s="76"/>
      <c r="L88" s="191">
        <v>2427</v>
      </c>
      <c r="M88" s="191">
        <v>7576064</v>
      </c>
      <c r="N88" s="191"/>
      <c r="O88" s="191">
        <v>602023</v>
      </c>
      <c r="P88" s="191"/>
      <c r="Q88" s="214">
        <v>3250</v>
      </c>
      <c r="R88" s="191"/>
      <c r="S88" s="209">
        <v>1879260289</v>
      </c>
      <c r="T88" s="191"/>
      <c r="U88" s="32">
        <v>1944933134</v>
      </c>
      <c r="V88" s="76"/>
      <c r="W88" s="77">
        <f>U88/درآمدها!$J$5</f>
        <v>1.2752493950473516E-3</v>
      </c>
    </row>
    <row r="89" spans="1:23" ht="28.5" customHeight="1">
      <c r="A89" s="196" t="s">
        <v>128</v>
      </c>
      <c r="C89" s="242">
        <v>1045247</v>
      </c>
      <c r="D89" s="191"/>
      <c r="E89" s="242">
        <v>13820565043</v>
      </c>
      <c r="F89" s="242"/>
      <c r="G89" s="32">
        <v>11559465571</v>
      </c>
      <c r="H89" s="191"/>
      <c r="I89" s="191">
        <v>0</v>
      </c>
      <c r="J89" s="191">
        <v>0</v>
      </c>
      <c r="K89" s="76"/>
      <c r="L89" s="191">
        <v>1796</v>
      </c>
      <c r="M89" s="191">
        <v>23747243</v>
      </c>
      <c r="N89" s="191"/>
      <c r="O89" s="191">
        <v>1043451</v>
      </c>
      <c r="P89" s="191"/>
      <c r="Q89" s="214">
        <v>10010</v>
      </c>
      <c r="R89" s="191"/>
      <c r="S89" s="209">
        <v>13796817800</v>
      </c>
      <c r="T89" s="191"/>
      <c r="U89" s="32">
        <v>10382797094</v>
      </c>
      <c r="V89" s="76"/>
      <c r="W89" s="77">
        <f>U89/درآمدها!$J$5</f>
        <v>6.8077691112145454E-3</v>
      </c>
    </row>
    <row r="90" spans="1:23" ht="28.5" customHeight="1">
      <c r="A90" s="196" t="s">
        <v>284</v>
      </c>
      <c r="C90" s="242">
        <v>256502</v>
      </c>
      <c r="D90" s="191"/>
      <c r="E90" s="242">
        <v>3135043323</v>
      </c>
      <c r="F90" s="242"/>
      <c r="G90" s="32">
        <v>2581699194</v>
      </c>
      <c r="H90" s="191"/>
      <c r="I90" s="191">
        <v>0</v>
      </c>
      <c r="J90" s="191">
        <v>0</v>
      </c>
      <c r="K90" s="76"/>
      <c r="L90" s="191">
        <v>946</v>
      </c>
      <c r="M90" s="191">
        <v>11562292</v>
      </c>
      <c r="N90" s="191"/>
      <c r="O90" s="191">
        <v>255556</v>
      </c>
      <c r="P90" s="191"/>
      <c r="Q90" s="214">
        <v>8610</v>
      </c>
      <c r="R90" s="191"/>
      <c r="S90" s="209">
        <v>3123481031</v>
      </c>
      <c r="T90" s="191"/>
      <c r="U90" s="32">
        <v>2187245156</v>
      </c>
      <c r="V90" s="76"/>
      <c r="W90" s="77">
        <f>U90/درآمدها!$J$5</f>
        <v>1.4341279981552569E-3</v>
      </c>
    </row>
    <row r="91" spans="1:23" ht="28.5" customHeight="1">
      <c r="A91" s="196" t="s">
        <v>272</v>
      </c>
      <c r="C91" s="242">
        <v>130122</v>
      </c>
      <c r="D91" s="191"/>
      <c r="E91" s="242">
        <v>3008232603</v>
      </c>
      <c r="F91" s="242"/>
      <c r="G91" s="254">
        <v>3220759577</v>
      </c>
      <c r="H91" s="191"/>
      <c r="I91" s="191">
        <v>0</v>
      </c>
      <c r="J91" s="191">
        <v>0</v>
      </c>
      <c r="K91" s="76"/>
      <c r="L91" s="191">
        <v>394</v>
      </c>
      <c r="M91" s="191">
        <v>9108711</v>
      </c>
      <c r="N91" s="191"/>
      <c r="O91" s="191">
        <v>129728</v>
      </c>
      <c r="P91" s="191"/>
      <c r="Q91" s="214">
        <v>22760</v>
      </c>
      <c r="R91" s="191"/>
      <c r="S91" s="209">
        <v>2999123892</v>
      </c>
      <c r="T91" s="191"/>
      <c r="U91" s="32">
        <v>2935041258</v>
      </c>
      <c r="V91" s="76"/>
      <c r="W91" s="77">
        <f>U91/درآمدها!$J$5</f>
        <v>1.9244412690968724E-3</v>
      </c>
    </row>
    <row r="92" spans="1:23" ht="28.5" customHeight="1">
      <c r="A92" s="196" t="s">
        <v>129</v>
      </c>
      <c r="C92" s="242">
        <v>1646625</v>
      </c>
      <c r="D92" s="191"/>
      <c r="E92" s="242">
        <v>11803334703</v>
      </c>
      <c r="F92" s="242"/>
      <c r="G92" s="32">
        <v>11588739278</v>
      </c>
      <c r="H92" s="191"/>
      <c r="I92" s="191">
        <v>0</v>
      </c>
      <c r="J92" s="191">
        <v>0</v>
      </c>
      <c r="K92" s="76"/>
      <c r="L92" s="191">
        <v>60996</v>
      </c>
      <c r="M92" s="191">
        <v>437231430</v>
      </c>
      <c r="N92" s="191"/>
      <c r="O92" s="191">
        <v>1585629</v>
      </c>
      <c r="P92" s="191"/>
      <c r="Q92" s="214">
        <v>6970</v>
      </c>
      <c r="R92" s="191"/>
      <c r="S92" s="209">
        <v>11366103273</v>
      </c>
      <c r="T92" s="191"/>
      <c r="U92" s="32">
        <v>10986075719</v>
      </c>
      <c r="V92" s="76"/>
      <c r="W92" s="77">
        <f>U92/درآمدها!$J$5</f>
        <v>7.2033254869723184E-3</v>
      </c>
    </row>
    <row r="93" spans="1:23" ht="28.5" customHeight="1">
      <c r="A93" s="196" t="s">
        <v>114</v>
      </c>
      <c r="C93" s="242">
        <v>226594</v>
      </c>
      <c r="D93" s="191"/>
      <c r="E93" s="242">
        <v>6381038690</v>
      </c>
      <c r="F93" s="242"/>
      <c r="G93" s="32">
        <v>6680789414</v>
      </c>
      <c r="H93" s="191"/>
      <c r="I93" s="191">
        <v>0</v>
      </c>
      <c r="J93" s="191">
        <v>0</v>
      </c>
      <c r="K93" s="76"/>
      <c r="L93" s="191">
        <v>472</v>
      </c>
      <c r="M93" s="191">
        <v>13291836</v>
      </c>
      <c r="N93" s="191"/>
      <c r="O93" s="191">
        <v>226122</v>
      </c>
      <c r="P93" s="191"/>
      <c r="Q93" s="214">
        <v>27020</v>
      </c>
      <c r="R93" s="191"/>
      <c r="S93" s="209">
        <v>6367746854</v>
      </c>
      <c r="T93" s="191"/>
      <c r="U93" s="32">
        <v>6073463036</v>
      </c>
      <c r="V93" s="76"/>
      <c r="W93" s="77">
        <f>U93/درآمدها!$J$5</f>
        <v>3.9822346213890204E-3</v>
      </c>
    </row>
    <row r="94" spans="1:23" ht="28.5" customHeight="1">
      <c r="A94" s="196" t="s">
        <v>203</v>
      </c>
      <c r="C94" s="242">
        <v>174757</v>
      </c>
      <c r="D94" s="191"/>
      <c r="E94" s="242">
        <v>7564050893</v>
      </c>
      <c r="F94" s="242"/>
      <c r="G94" s="32">
        <v>6849669034</v>
      </c>
      <c r="H94" s="191"/>
      <c r="I94" s="191">
        <v>0</v>
      </c>
      <c r="J94" s="191">
        <v>0</v>
      </c>
      <c r="K94" s="76"/>
      <c r="L94" s="191">
        <v>8061</v>
      </c>
      <c r="M94" s="191">
        <v>348906277</v>
      </c>
      <c r="N94" s="191"/>
      <c r="O94" s="191">
        <v>166696</v>
      </c>
      <c r="P94" s="191"/>
      <c r="Q94" s="214">
        <v>41510</v>
      </c>
      <c r="R94" s="191"/>
      <c r="S94" s="209">
        <v>7215144616</v>
      </c>
      <c r="T94" s="191"/>
      <c r="U94" s="32">
        <v>6878379635</v>
      </c>
      <c r="V94" s="76"/>
      <c r="W94" s="77">
        <f>U94/درآمدها!$J$5</f>
        <v>4.510000531689113E-3</v>
      </c>
    </row>
    <row r="95" spans="1:23" ht="28.5" customHeight="1">
      <c r="A95" s="196" t="s">
        <v>148</v>
      </c>
      <c r="C95" s="242">
        <v>354528</v>
      </c>
      <c r="D95" s="191"/>
      <c r="E95" s="242">
        <v>9506273933</v>
      </c>
      <c r="F95" s="242"/>
      <c r="G95" s="32">
        <v>8778746294</v>
      </c>
      <c r="H95" s="191"/>
      <c r="I95" s="191">
        <v>0</v>
      </c>
      <c r="J95" s="191">
        <v>0</v>
      </c>
      <c r="K95" s="76"/>
      <c r="L95" s="191">
        <v>638</v>
      </c>
      <c r="M95" s="191">
        <v>17107260</v>
      </c>
      <c r="N95" s="191"/>
      <c r="O95" s="191">
        <v>353890</v>
      </c>
      <c r="P95" s="191"/>
      <c r="Q95" s="214">
        <v>25530</v>
      </c>
      <c r="R95" s="191"/>
      <c r="S95" s="209">
        <v>9489166673</v>
      </c>
      <c r="T95" s="191"/>
      <c r="U95" s="32">
        <v>8981054575</v>
      </c>
      <c r="V95" s="76"/>
      <c r="W95" s="77">
        <f>U95/درآمدها!$J$5</f>
        <v>5.8886777202984287E-3</v>
      </c>
    </row>
    <row r="96" spans="1:23" ht="28.5" customHeight="1">
      <c r="A96" s="196" t="s">
        <v>206</v>
      </c>
      <c r="C96" s="242">
        <v>203089</v>
      </c>
      <c r="D96" s="191"/>
      <c r="E96" s="242">
        <v>11096357407</v>
      </c>
      <c r="F96" s="242"/>
      <c r="G96" s="32">
        <v>11465550336</v>
      </c>
      <c r="H96" s="191"/>
      <c r="I96" s="191">
        <v>0</v>
      </c>
      <c r="J96" s="191">
        <v>0</v>
      </c>
      <c r="K96" s="76"/>
      <c r="L96" s="191">
        <v>134</v>
      </c>
      <c r="M96" s="191">
        <v>7321479</v>
      </c>
      <c r="N96" s="191"/>
      <c r="O96" s="191">
        <v>202955</v>
      </c>
      <c r="P96" s="191"/>
      <c r="Q96" s="214">
        <v>58200</v>
      </c>
      <c r="R96" s="191"/>
      <c r="S96" s="209">
        <v>11089035928</v>
      </c>
      <c r="T96" s="191"/>
      <c r="U96" s="32">
        <v>11741699717</v>
      </c>
      <c r="V96" s="76"/>
      <c r="W96" s="77">
        <f>U96/درآمدها!$J$5</f>
        <v>7.6987713352061745E-3</v>
      </c>
    </row>
    <row r="97" spans="1:23" ht="28.5" customHeight="1">
      <c r="A97" s="196" t="s">
        <v>222</v>
      </c>
      <c r="C97" s="242">
        <v>659232</v>
      </c>
      <c r="D97" s="191"/>
      <c r="E97" s="242">
        <v>15128874570</v>
      </c>
      <c r="F97" s="242"/>
      <c r="G97" s="32">
        <v>13283124981</v>
      </c>
      <c r="H97" s="191"/>
      <c r="I97" s="191">
        <v>0</v>
      </c>
      <c r="J97" s="191">
        <v>0</v>
      </c>
      <c r="K97" s="76"/>
      <c r="L97" s="191">
        <v>1031</v>
      </c>
      <c r="M97" s="191">
        <v>23660668</v>
      </c>
      <c r="N97" s="191"/>
      <c r="O97" s="191">
        <v>658201</v>
      </c>
      <c r="P97" s="191"/>
      <c r="Q97" s="214">
        <v>21930</v>
      </c>
      <c r="R97" s="191"/>
      <c r="S97" s="209">
        <v>15105213902</v>
      </c>
      <c r="T97" s="191"/>
      <c r="U97" s="32">
        <v>14348463563</v>
      </c>
      <c r="V97" s="76"/>
      <c r="W97" s="77">
        <f>U97/درآمدها!$J$5</f>
        <v>9.40796840709009E-3</v>
      </c>
    </row>
    <row r="98" spans="1:23" ht="28.5" customHeight="1">
      <c r="A98" s="196" t="s">
        <v>202</v>
      </c>
      <c r="C98" s="242">
        <v>493313</v>
      </c>
      <c r="D98" s="191"/>
      <c r="E98" s="242">
        <v>10797693662</v>
      </c>
      <c r="F98" s="242"/>
      <c r="G98" s="32">
        <v>9709480199</v>
      </c>
      <c r="H98" s="191"/>
      <c r="I98" s="191">
        <v>0</v>
      </c>
      <c r="J98" s="191">
        <v>0</v>
      </c>
      <c r="K98" s="76"/>
      <c r="L98" s="191">
        <v>879</v>
      </c>
      <c r="M98" s="191">
        <v>19239657</v>
      </c>
      <c r="N98" s="191"/>
      <c r="O98" s="191">
        <v>492434</v>
      </c>
      <c r="P98" s="191"/>
      <c r="Q98" s="214">
        <v>19030</v>
      </c>
      <c r="R98" s="191"/>
      <c r="S98" s="209">
        <v>10778454005</v>
      </c>
      <c r="T98" s="191"/>
      <c r="U98" s="32">
        <v>9315261459</v>
      </c>
      <c r="V98" s="76"/>
      <c r="W98" s="77">
        <f>U98/درآمدها!$J$5</f>
        <v>6.1078097404132451E-3</v>
      </c>
    </row>
    <row r="99" spans="1:23" ht="28.5" customHeight="1">
      <c r="A99" s="196" t="s">
        <v>111</v>
      </c>
      <c r="C99" s="242">
        <v>797429</v>
      </c>
      <c r="D99" s="191"/>
      <c r="E99" s="242">
        <v>15055811618</v>
      </c>
      <c r="F99" s="242"/>
      <c r="G99" s="32">
        <v>15449416960</v>
      </c>
      <c r="H99" s="191"/>
      <c r="I99" s="191">
        <v>0</v>
      </c>
      <c r="J99" s="191">
        <v>0</v>
      </c>
      <c r="K99" s="76"/>
      <c r="L99" s="191">
        <v>1251</v>
      </c>
      <c r="M99" s="191">
        <v>23619432</v>
      </c>
      <c r="N99" s="191"/>
      <c r="O99" s="191">
        <v>796178</v>
      </c>
      <c r="P99" s="191"/>
      <c r="Q99" s="214">
        <v>18180</v>
      </c>
      <c r="R99" s="191"/>
      <c r="S99" s="209">
        <v>15032192186</v>
      </c>
      <c r="T99" s="191"/>
      <c r="U99" s="32">
        <v>14388392672</v>
      </c>
      <c r="V99" s="76"/>
      <c r="W99" s="77">
        <f>U99/درآمدها!$J$5</f>
        <v>9.4341490357229656E-3</v>
      </c>
    </row>
    <row r="100" spans="1:23" ht="28.5" customHeight="1">
      <c r="A100" s="196" t="s">
        <v>98</v>
      </c>
      <c r="C100" s="242">
        <v>251446</v>
      </c>
      <c r="D100" s="242"/>
      <c r="E100" s="242">
        <v>4605020656</v>
      </c>
      <c r="F100" s="242"/>
      <c r="G100" s="32">
        <v>4998997929</v>
      </c>
      <c r="H100" s="242"/>
      <c r="I100" s="242">
        <v>0</v>
      </c>
      <c r="J100" s="242">
        <v>0</v>
      </c>
      <c r="K100" s="76"/>
      <c r="L100" s="242">
        <v>576</v>
      </c>
      <c r="M100" s="242">
        <v>10548952</v>
      </c>
      <c r="N100" s="242"/>
      <c r="O100" s="242">
        <v>250870</v>
      </c>
      <c r="P100" s="242"/>
      <c r="Q100" s="214">
        <v>19780</v>
      </c>
      <c r="R100" s="242"/>
      <c r="S100" s="242">
        <v>4594471704</v>
      </c>
      <c r="T100" s="242"/>
      <c r="U100" s="32">
        <v>4932683461</v>
      </c>
      <c r="V100" s="76"/>
      <c r="W100" s="77">
        <f>U100/درآمدها!$J$5</f>
        <v>3.2342508282859695E-3</v>
      </c>
    </row>
    <row r="101" spans="1:23" ht="28.5" customHeight="1">
      <c r="A101" s="196" t="s">
        <v>113</v>
      </c>
      <c r="C101" s="242">
        <v>1093124</v>
      </c>
      <c r="D101" s="191"/>
      <c r="E101" s="242">
        <v>21488911243</v>
      </c>
      <c r="F101" s="242"/>
      <c r="G101" s="32">
        <v>18472538510</v>
      </c>
      <c r="H101" s="191"/>
      <c r="I101" s="191">
        <v>0</v>
      </c>
      <c r="J101" s="191">
        <v>0</v>
      </c>
      <c r="K101" s="76"/>
      <c r="L101" s="191">
        <v>1653</v>
      </c>
      <c r="M101" s="191">
        <v>32495097</v>
      </c>
      <c r="N101" s="191"/>
      <c r="O101" s="191">
        <v>1091471</v>
      </c>
      <c r="P101" s="191"/>
      <c r="Q101" s="214">
        <v>15300</v>
      </c>
      <c r="R101" s="191"/>
      <c r="S101" s="209">
        <v>21456416146</v>
      </c>
      <c r="T101" s="191"/>
      <c r="U101" s="32">
        <v>16600144240</v>
      </c>
      <c r="V101" s="76"/>
      <c r="W101" s="77">
        <f>U101/درآمدها!$J$5</f>
        <v>1.0884345343133414E-2</v>
      </c>
    </row>
    <row r="102" spans="1:23" ht="28.5" customHeight="1">
      <c r="A102" s="196" t="s">
        <v>194</v>
      </c>
      <c r="C102" s="242">
        <v>950744</v>
      </c>
      <c r="D102" s="191"/>
      <c r="E102" s="242">
        <v>11095344070</v>
      </c>
      <c r="F102" s="242"/>
      <c r="G102" s="32">
        <v>12030958444</v>
      </c>
      <c r="H102" s="191"/>
      <c r="I102" s="191">
        <v>0</v>
      </c>
      <c r="J102" s="191">
        <v>0</v>
      </c>
      <c r="K102" s="76"/>
      <c r="L102" s="191">
        <v>36906</v>
      </c>
      <c r="M102" s="191">
        <v>430699293</v>
      </c>
      <c r="N102" s="191"/>
      <c r="O102" s="191">
        <v>913838</v>
      </c>
      <c r="P102" s="191"/>
      <c r="Q102" s="214">
        <v>12600</v>
      </c>
      <c r="R102" s="191"/>
      <c r="S102" s="209">
        <v>10664644777</v>
      </c>
      <c r="T102" s="191"/>
      <c r="U102" s="32">
        <v>11445848369</v>
      </c>
      <c r="V102" s="76"/>
      <c r="W102" s="77">
        <f>U102/درآمدها!$J$5</f>
        <v>7.5047881869089311E-3</v>
      </c>
    </row>
    <row r="103" spans="1:23" ht="28.5" customHeight="1">
      <c r="A103" s="196" t="s">
        <v>196</v>
      </c>
      <c r="C103" s="242">
        <v>400287</v>
      </c>
      <c r="D103" s="191"/>
      <c r="E103" s="242">
        <v>11328271085</v>
      </c>
      <c r="F103" s="242"/>
      <c r="G103" s="32">
        <v>11280615041</v>
      </c>
      <c r="H103" s="191"/>
      <c r="I103" s="191">
        <v>0</v>
      </c>
      <c r="J103" s="191">
        <v>0</v>
      </c>
      <c r="K103" s="76"/>
      <c r="L103" s="191">
        <v>672</v>
      </c>
      <c r="M103" s="191">
        <v>19017850</v>
      </c>
      <c r="N103" s="191"/>
      <c r="O103" s="191">
        <v>399615</v>
      </c>
      <c r="P103" s="191"/>
      <c r="Q103" s="214">
        <v>28100</v>
      </c>
      <c r="R103" s="191"/>
      <c r="S103" s="209">
        <v>11309253235</v>
      </c>
      <c r="T103" s="191"/>
      <c r="U103" s="32">
        <v>11162367874</v>
      </c>
      <c r="V103" s="76"/>
      <c r="W103" s="77">
        <f>U103/درآمدها!$J$5</f>
        <v>7.3189163317603761E-3</v>
      </c>
    </row>
    <row r="104" spans="1:23" ht="28.5" customHeight="1">
      <c r="A104" s="196" t="s">
        <v>225</v>
      </c>
      <c r="C104" s="242">
        <v>1577814</v>
      </c>
      <c r="D104" s="191"/>
      <c r="E104" s="242">
        <v>7525205152</v>
      </c>
      <c r="F104" s="242"/>
      <c r="G104" s="32">
        <v>7048506478</v>
      </c>
      <c r="H104" s="191"/>
      <c r="I104" s="191">
        <v>0</v>
      </c>
      <c r="J104" s="191">
        <v>0</v>
      </c>
      <c r="K104" s="76"/>
      <c r="L104" s="191">
        <v>2952</v>
      </c>
      <c r="M104" s="191">
        <v>14079230</v>
      </c>
      <c r="N104" s="191"/>
      <c r="O104" s="191">
        <v>1574862</v>
      </c>
      <c r="P104" s="191"/>
      <c r="Q104" s="214">
        <v>5012</v>
      </c>
      <c r="R104" s="191"/>
      <c r="S104" s="209">
        <v>7511125922</v>
      </c>
      <c r="T104" s="191"/>
      <c r="U104" s="32">
        <v>7846243757</v>
      </c>
      <c r="V104" s="76"/>
      <c r="W104" s="77">
        <f>U104/درآمدها!$J$5</f>
        <v>5.144607508397926E-3</v>
      </c>
    </row>
    <row r="105" spans="1:23" ht="28.5" customHeight="1">
      <c r="A105" s="196" t="s">
        <v>264</v>
      </c>
      <c r="C105" s="242">
        <v>833993</v>
      </c>
      <c r="D105" s="191"/>
      <c r="E105" s="242">
        <v>1309357213</v>
      </c>
      <c r="F105" s="242"/>
      <c r="G105" s="32">
        <v>1251836424</v>
      </c>
      <c r="H105" s="191"/>
      <c r="I105" s="191">
        <v>0</v>
      </c>
      <c r="J105" s="191">
        <v>0</v>
      </c>
      <c r="K105" s="76"/>
      <c r="L105" s="191">
        <v>4864</v>
      </c>
      <c r="M105" s="191">
        <v>7636411</v>
      </c>
      <c r="N105" s="191"/>
      <c r="O105" s="191">
        <v>829129</v>
      </c>
      <c r="P105" s="191"/>
      <c r="Q105" s="214">
        <v>1420</v>
      </c>
      <c r="R105" s="191"/>
      <c r="S105" s="209">
        <v>1301720802</v>
      </c>
      <c r="T105" s="191"/>
      <c r="U105" s="32">
        <v>1170357873</v>
      </c>
      <c r="V105" s="76"/>
      <c r="W105" s="77">
        <f>U105/درآمدها!$J$5</f>
        <v>7.6737762519508556E-4</v>
      </c>
    </row>
    <row r="106" spans="1:23" ht="28.5" customHeight="1">
      <c r="A106" s="196" t="s">
        <v>227</v>
      </c>
      <c r="C106" s="242">
        <v>945154</v>
      </c>
      <c r="D106" s="191"/>
      <c r="E106" s="242">
        <v>10893233915</v>
      </c>
      <c r="F106" s="242"/>
      <c r="G106" s="32">
        <v>10269066551</v>
      </c>
      <c r="H106" s="191"/>
      <c r="I106" s="191">
        <v>0</v>
      </c>
      <c r="J106" s="191">
        <v>0</v>
      </c>
      <c r="K106" s="76"/>
      <c r="L106" s="191">
        <v>1655</v>
      </c>
      <c r="M106" s="191">
        <v>19074460</v>
      </c>
      <c r="N106" s="191"/>
      <c r="O106" s="191">
        <v>943499</v>
      </c>
      <c r="P106" s="191"/>
      <c r="Q106" s="214">
        <v>10450</v>
      </c>
      <c r="R106" s="191"/>
      <c r="S106" s="209">
        <v>10874159455</v>
      </c>
      <c r="T106" s="191"/>
      <c r="U106" s="32">
        <v>9800900145</v>
      </c>
      <c r="V106" s="76"/>
      <c r="W106" s="77">
        <f>U106/درآمدها!$J$5</f>
        <v>6.4262322248198941E-3</v>
      </c>
    </row>
    <row r="107" spans="1:23" ht="28.5" customHeight="1">
      <c r="A107" s="196" t="s">
        <v>205</v>
      </c>
      <c r="C107" s="242">
        <v>752162</v>
      </c>
      <c r="D107" s="191"/>
      <c r="E107" s="242">
        <v>19704825415</v>
      </c>
      <c r="F107" s="242"/>
      <c r="G107" s="32">
        <v>19118347289</v>
      </c>
      <c r="H107" s="191"/>
      <c r="I107" s="191">
        <v>0</v>
      </c>
      <c r="J107" s="191">
        <v>0</v>
      </c>
      <c r="K107" s="76"/>
      <c r="L107" s="191">
        <v>1118</v>
      </c>
      <c r="M107" s="191">
        <v>29288896</v>
      </c>
      <c r="N107" s="191"/>
      <c r="O107" s="191">
        <v>751044</v>
      </c>
      <c r="P107" s="191"/>
      <c r="Q107" s="214">
        <v>24720</v>
      </c>
      <c r="R107" s="191"/>
      <c r="S107" s="209">
        <v>10318432548</v>
      </c>
      <c r="T107" s="191"/>
      <c r="U107" s="32">
        <v>18455341128</v>
      </c>
      <c r="V107" s="76"/>
      <c r="W107" s="77">
        <f>U107/درآمدها!$J$5</f>
        <v>1.2100756677671217E-2</v>
      </c>
    </row>
    <row r="108" spans="1:23" ht="28.5" customHeight="1">
      <c r="A108" s="196" t="s">
        <v>171</v>
      </c>
      <c r="C108" s="242">
        <v>136872</v>
      </c>
      <c r="D108" s="191"/>
      <c r="E108" s="242">
        <v>9022525954</v>
      </c>
      <c r="F108" s="242"/>
      <c r="G108" s="32">
        <v>7725351191</v>
      </c>
      <c r="H108" s="191"/>
      <c r="I108" s="191">
        <v>0</v>
      </c>
      <c r="J108" s="191">
        <v>0</v>
      </c>
      <c r="K108" s="76"/>
      <c r="L108" s="191">
        <v>255</v>
      </c>
      <c r="M108" s="191">
        <v>16809458</v>
      </c>
      <c r="N108" s="191"/>
      <c r="O108" s="191">
        <v>136617</v>
      </c>
      <c r="P108" s="191"/>
      <c r="Q108" s="214">
        <v>59930</v>
      </c>
      <c r="R108" s="191"/>
      <c r="S108" s="209">
        <v>9005716496</v>
      </c>
      <c r="T108" s="191"/>
      <c r="U108" s="32">
        <v>8138741445</v>
      </c>
      <c r="V108" s="76"/>
      <c r="W108" s="77">
        <f>U108/درآمدها!$J$5</f>
        <v>5.3363917364282294E-3</v>
      </c>
    </row>
    <row r="109" spans="1:23" ht="28.5" customHeight="1">
      <c r="A109" s="196" t="s">
        <v>176</v>
      </c>
      <c r="C109" s="242">
        <v>4315130</v>
      </c>
      <c r="D109" s="191"/>
      <c r="E109" s="242">
        <v>14011396078</v>
      </c>
      <c r="F109" s="242"/>
      <c r="G109" s="32">
        <v>15527827017</v>
      </c>
      <c r="H109" s="191"/>
      <c r="I109" s="191">
        <v>0</v>
      </c>
      <c r="J109" s="191">
        <v>0</v>
      </c>
      <c r="K109" s="76"/>
      <c r="L109" s="191">
        <v>6854</v>
      </c>
      <c r="M109" s="191">
        <v>22255206</v>
      </c>
      <c r="N109" s="191"/>
      <c r="O109" s="191">
        <v>4308276</v>
      </c>
      <c r="P109" s="191"/>
      <c r="Q109" s="214">
        <v>3229</v>
      </c>
      <c r="R109" s="191"/>
      <c r="S109" s="209">
        <v>13989140872</v>
      </c>
      <c r="T109" s="191"/>
      <c r="U109" s="32">
        <v>13828650239</v>
      </c>
      <c r="V109" s="76"/>
      <c r="W109" s="77">
        <f>U109/درآمدها!$J$5</f>
        <v>9.0671383726892499E-3</v>
      </c>
    </row>
    <row r="110" spans="1:23" ht="28.5" customHeight="1">
      <c r="A110" s="196" t="s">
        <v>152</v>
      </c>
      <c r="C110" s="242">
        <v>1720542</v>
      </c>
      <c r="D110" s="191"/>
      <c r="E110" s="242">
        <v>17273966562</v>
      </c>
      <c r="F110" s="242"/>
      <c r="G110" s="32">
        <v>15597979552</v>
      </c>
      <c r="H110" s="191"/>
      <c r="I110" s="191">
        <v>0</v>
      </c>
      <c r="J110" s="191">
        <v>0</v>
      </c>
      <c r="K110" s="76"/>
      <c r="L110" s="191">
        <v>2685</v>
      </c>
      <c r="M110" s="191">
        <v>26956971</v>
      </c>
      <c r="N110" s="191"/>
      <c r="O110" s="191">
        <v>1717857</v>
      </c>
      <c r="P110" s="191"/>
      <c r="Q110" s="214">
        <v>8800</v>
      </c>
      <c r="R110" s="191"/>
      <c r="S110" s="209">
        <v>17247009591</v>
      </c>
      <c r="T110" s="191"/>
      <c r="U110" s="32">
        <v>15027194610</v>
      </c>
      <c r="V110" s="76"/>
      <c r="W110" s="77">
        <f>U110/درآمدها!$J$5</f>
        <v>9.8529972576740128E-3</v>
      </c>
    </row>
    <row r="111" spans="1:23" ht="28.5" customHeight="1">
      <c r="A111" s="196" t="s">
        <v>218</v>
      </c>
      <c r="C111" s="242">
        <v>72507</v>
      </c>
      <c r="D111" s="191"/>
      <c r="E111" s="242">
        <v>3012326937</v>
      </c>
      <c r="F111" s="242"/>
      <c r="G111" s="32">
        <v>2774909962</v>
      </c>
      <c r="H111" s="191"/>
      <c r="I111" s="191">
        <v>217521</v>
      </c>
      <c r="J111" s="191">
        <v>0</v>
      </c>
      <c r="K111" s="76"/>
      <c r="L111" s="191">
        <v>0</v>
      </c>
      <c r="M111" s="191">
        <v>0</v>
      </c>
      <c r="N111" s="191"/>
      <c r="O111" s="191">
        <v>290028</v>
      </c>
      <c r="P111" s="191"/>
      <c r="Q111" s="214">
        <v>10075</v>
      </c>
      <c r="R111" s="191"/>
      <c r="S111" s="209">
        <v>3012326937</v>
      </c>
      <c r="T111" s="191"/>
      <c r="U111" s="32">
        <v>2904646013</v>
      </c>
      <c r="V111" s="76"/>
      <c r="W111" s="77">
        <f>U111/درآمدها!$J$5</f>
        <v>1.9045117830281931E-3</v>
      </c>
    </row>
    <row r="112" spans="1:23" ht="28.5" customHeight="1">
      <c r="A112" s="196" t="s">
        <v>131</v>
      </c>
      <c r="C112" s="242">
        <v>438324</v>
      </c>
      <c r="D112" s="191"/>
      <c r="E112" s="242">
        <v>6785181784</v>
      </c>
      <c r="F112" s="242"/>
      <c r="G112" s="32">
        <v>6470382190</v>
      </c>
      <c r="H112" s="191"/>
      <c r="I112" s="191">
        <v>0</v>
      </c>
      <c r="J112" s="191">
        <v>0</v>
      </c>
      <c r="K112" s="76"/>
      <c r="L112" s="191">
        <v>915</v>
      </c>
      <c r="M112" s="191">
        <v>14164046</v>
      </c>
      <c r="N112" s="191"/>
      <c r="O112" s="191">
        <v>437409</v>
      </c>
      <c r="P112" s="191"/>
      <c r="Q112" s="214">
        <v>13770</v>
      </c>
      <c r="R112" s="191"/>
      <c r="S112" s="209">
        <v>6771017738</v>
      </c>
      <c r="T112" s="191"/>
      <c r="U112" s="32">
        <v>5987284359</v>
      </c>
      <c r="V112" s="76"/>
      <c r="W112" s="77">
        <f>U112/درآمدها!$J$5</f>
        <v>3.9257291797421866E-3</v>
      </c>
    </row>
    <row r="113" spans="1:23" ht="28.5" customHeight="1">
      <c r="A113" s="196" t="s">
        <v>112</v>
      </c>
      <c r="C113" s="242">
        <v>1413910</v>
      </c>
      <c r="D113" s="191"/>
      <c r="E113" s="242">
        <v>5325066754</v>
      </c>
      <c r="F113" s="242"/>
      <c r="G113" s="32">
        <v>4806800548</v>
      </c>
      <c r="H113" s="191"/>
      <c r="I113" s="191">
        <v>0</v>
      </c>
      <c r="J113" s="191">
        <v>0</v>
      </c>
      <c r="K113" s="76"/>
      <c r="L113" s="191">
        <v>3423</v>
      </c>
      <c r="M113" s="191">
        <v>12891700</v>
      </c>
      <c r="N113" s="191"/>
      <c r="O113" s="191">
        <v>1410487</v>
      </c>
      <c r="P113" s="191"/>
      <c r="Q113" s="214">
        <v>3195</v>
      </c>
      <c r="R113" s="191"/>
      <c r="S113" s="209">
        <v>5312175054</v>
      </c>
      <c r="T113" s="191"/>
      <c r="U113" s="32">
        <v>4479692257</v>
      </c>
      <c r="V113" s="76"/>
      <c r="W113" s="77">
        <f>U113/درآمدها!$J$5</f>
        <v>2.9372345716526596E-3</v>
      </c>
    </row>
    <row r="114" spans="1:23" ht="28.5" customHeight="1">
      <c r="A114" s="196" t="s">
        <v>160</v>
      </c>
      <c r="C114" s="242">
        <v>353897</v>
      </c>
      <c r="D114" s="191"/>
      <c r="E114" s="242">
        <v>5895791738</v>
      </c>
      <c r="F114" s="242"/>
      <c r="G114" s="32">
        <v>4080779231</v>
      </c>
      <c r="H114" s="191"/>
      <c r="I114" s="191">
        <v>0</v>
      </c>
      <c r="J114" s="191">
        <v>0</v>
      </c>
      <c r="K114" s="76"/>
      <c r="L114" s="191">
        <v>891</v>
      </c>
      <c r="M114" s="191">
        <v>14843727</v>
      </c>
      <c r="N114" s="191"/>
      <c r="O114" s="191">
        <v>353006</v>
      </c>
      <c r="P114" s="191"/>
      <c r="Q114" s="214">
        <v>11700</v>
      </c>
      <c r="R114" s="191"/>
      <c r="S114" s="209">
        <v>5880948011</v>
      </c>
      <c r="T114" s="191"/>
      <c r="U114" s="32">
        <v>4105595689</v>
      </c>
      <c r="V114" s="76"/>
      <c r="W114" s="77">
        <f>U114/درآمدها!$J$5</f>
        <v>2.6919477730005417E-3</v>
      </c>
    </row>
    <row r="115" spans="1:23" ht="28.5" customHeight="1">
      <c r="A115" s="196" t="s">
        <v>105</v>
      </c>
      <c r="C115" s="242">
        <v>491633</v>
      </c>
      <c r="D115" s="191"/>
      <c r="E115" s="242">
        <v>9815693809</v>
      </c>
      <c r="F115" s="242"/>
      <c r="G115" s="32">
        <v>8522391387</v>
      </c>
      <c r="H115" s="191"/>
      <c r="I115" s="191">
        <v>0</v>
      </c>
      <c r="J115" s="191">
        <v>0</v>
      </c>
      <c r="K115" s="76"/>
      <c r="L115" s="191">
        <v>0</v>
      </c>
      <c r="M115" s="191">
        <v>0</v>
      </c>
      <c r="N115" s="191"/>
      <c r="O115" s="191">
        <v>491633</v>
      </c>
      <c r="P115" s="191"/>
      <c r="Q115" s="214">
        <v>17440</v>
      </c>
      <c r="R115" s="191"/>
      <c r="S115" s="209">
        <v>9815693809</v>
      </c>
      <c r="T115" s="191"/>
      <c r="U115" s="32">
        <v>8522391387</v>
      </c>
      <c r="V115" s="76"/>
      <c r="W115" s="77">
        <f>U115/درآمدها!$J$5</f>
        <v>5.5879424699175851E-3</v>
      </c>
    </row>
    <row r="116" spans="1:23" ht="28.5" customHeight="1">
      <c r="A116" s="196" t="s">
        <v>236</v>
      </c>
      <c r="C116" s="242">
        <v>822401</v>
      </c>
      <c r="D116" s="242"/>
      <c r="E116" s="242">
        <v>3564635088</v>
      </c>
      <c r="F116" s="242"/>
      <c r="G116" s="32">
        <v>2775438692</v>
      </c>
      <c r="H116" s="242"/>
      <c r="I116" s="242">
        <v>0</v>
      </c>
      <c r="J116" s="242">
        <v>0</v>
      </c>
      <c r="K116" s="76"/>
      <c r="L116" s="242">
        <v>2667</v>
      </c>
      <c r="M116" s="242">
        <v>11559910</v>
      </c>
      <c r="N116" s="242"/>
      <c r="O116" s="242">
        <v>819734</v>
      </c>
      <c r="P116" s="242"/>
      <c r="Q116" s="214">
        <v>3290</v>
      </c>
      <c r="R116" s="242"/>
      <c r="S116" s="242">
        <v>3553075178</v>
      </c>
      <c r="T116" s="242"/>
      <c r="U116" s="32">
        <v>2680878161</v>
      </c>
      <c r="V116" s="76"/>
      <c r="W116" s="77">
        <f>U116/درآمدها!$J$5</f>
        <v>1.7577921797135192E-3</v>
      </c>
    </row>
    <row r="117" spans="1:23" ht="28.5" customHeight="1">
      <c r="A117" s="196" t="s">
        <v>109</v>
      </c>
      <c r="C117" s="242">
        <v>733317</v>
      </c>
      <c r="D117" s="191"/>
      <c r="E117" s="242">
        <v>6002480308</v>
      </c>
      <c r="F117" s="242"/>
      <c r="G117" s="32">
        <v>5160992651</v>
      </c>
      <c r="H117" s="191"/>
      <c r="I117" s="191">
        <v>0</v>
      </c>
      <c r="J117" s="191">
        <v>0</v>
      </c>
      <c r="K117" s="76"/>
      <c r="L117" s="191">
        <v>895</v>
      </c>
      <c r="M117" s="191">
        <v>7325918</v>
      </c>
      <c r="N117" s="191"/>
      <c r="O117" s="191">
        <v>732422</v>
      </c>
      <c r="P117" s="191"/>
      <c r="Q117" s="214">
        <v>6750</v>
      </c>
      <c r="R117" s="191"/>
      <c r="S117" s="209">
        <v>5995154390</v>
      </c>
      <c r="T117" s="191"/>
      <c r="U117" s="32">
        <v>4914432605</v>
      </c>
      <c r="V117" s="76"/>
      <c r="W117" s="77">
        <f>U117/درآمدها!$J$5</f>
        <v>3.2222841479583892E-3</v>
      </c>
    </row>
    <row r="118" spans="1:23" ht="28.5" customHeight="1">
      <c r="A118" s="196" t="s">
        <v>107</v>
      </c>
      <c r="C118" s="242">
        <v>250064</v>
      </c>
      <c r="D118" s="191"/>
      <c r="E118" s="242">
        <v>3447199755</v>
      </c>
      <c r="F118" s="242"/>
      <c r="G118" s="32">
        <v>2528019136</v>
      </c>
      <c r="H118" s="191"/>
      <c r="I118" s="191">
        <v>743970</v>
      </c>
      <c r="J118" s="191">
        <v>0</v>
      </c>
      <c r="K118" s="76"/>
      <c r="L118" s="191">
        <v>373645</v>
      </c>
      <c r="M118" s="191">
        <v>9199197</v>
      </c>
      <c r="N118" s="191"/>
      <c r="O118" s="191">
        <v>620389</v>
      </c>
      <c r="P118" s="191"/>
      <c r="Q118" s="214">
        <v>3995</v>
      </c>
      <c r="R118" s="191"/>
      <c r="S118" s="209">
        <v>3438000558</v>
      </c>
      <c r="T118" s="191"/>
      <c r="U118" s="32">
        <v>2463707256</v>
      </c>
      <c r="V118" s="76"/>
      <c r="W118" s="77">
        <f>U118/درآمدها!$J$5</f>
        <v>1.6153980478116378E-3</v>
      </c>
    </row>
    <row r="119" spans="1:23" ht="28.5" customHeight="1">
      <c r="A119" s="196" t="s">
        <v>159</v>
      </c>
      <c r="C119" s="242">
        <v>1341942</v>
      </c>
      <c r="D119" s="191"/>
      <c r="E119" s="242">
        <v>9647960755</v>
      </c>
      <c r="F119" s="242"/>
      <c r="G119" s="32">
        <v>6843201698</v>
      </c>
      <c r="H119" s="191"/>
      <c r="I119" s="191">
        <v>269270</v>
      </c>
      <c r="J119" s="191">
        <v>1501225737</v>
      </c>
      <c r="K119" s="76"/>
      <c r="L119" s="191">
        <v>2980</v>
      </c>
      <c r="M119" s="191">
        <v>20620859</v>
      </c>
      <c r="N119" s="191"/>
      <c r="O119" s="191">
        <v>1608232</v>
      </c>
      <c r="P119" s="191"/>
      <c r="Q119" s="214">
        <v>5200</v>
      </c>
      <c r="R119" s="191"/>
      <c r="S119" s="209">
        <v>11128565633</v>
      </c>
      <c r="T119" s="191"/>
      <c r="U119" s="32">
        <v>8313047705</v>
      </c>
      <c r="V119" s="76"/>
      <c r="W119" s="77">
        <f>U119/درآمدها!$J$5</f>
        <v>5.4506804740368127E-3</v>
      </c>
    </row>
    <row r="120" spans="1:23" ht="28.5" customHeight="1">
      <c r="A120" s="196" t="s">
        <v>170</v>
      </c>
      <c r="C120" s="242">
        <v>72426</v>
      </c>
      <c r="D120" s="191"/>
      <c r="E120" s="242">
        <v>3266620074</v>
      </c>
      <c r="F120" s="242"/>
      <c r="G120" s="32">
        <v>4154115272</v>
      </c>
      <c r="H120" s="191"/>
      <c r="I120" s="191">
        <v>229349</v>
      </c>
      <c r="J120" s="191">
        <v>0</v>
      </c>
      <c r="K120" s="76"/>
      <c r="L120" s="191">
        <v>0</v>
      </c>
      <c r="M120" s="191">
        <v>0</v>
      </c>
      <c r="N120" s="191"/>
      <c r="O120" s="191">
        <v>301775</v>
      </c>
      <c r="P120" s="191"/>
      <c r="Q120" s="214">
        <v>14676</v>
      </c>
      <c r="R120" s="191"/>
      <c r="S120" s="209">
        <v>3266620074</v>
      </c>
      <c r="T120" s="191"/>
      <c r="U120" s="32">
        <v>4402498247</v>
      </c>
      <c r="V120" s="76"/>
      <c r="W120" s="77">
        <f>U120/درآمدها!$J$5</f>
        <v>2.8866201763128457E-3</v>
      </c>
    </row>
    <row r="121" spans="1:23" ht="28.5" customHeight="1">
      <c r="A121" s="196" t="s">
        <v>270</v>
      </c>
      <c r="C121" s="242">
        <v>844982</v>
      </c>
      <c r="D121" s="191"/>
      <c r="E121" s="242">
        <v>5896597306</v>
      </c>
      <c r="F121" s="242"/>
      <c r="G121" s="32">
        <v>5762086893</v>
      </c>
      <c r="H121" s="191"/>
      <c r="I121" s="191">
        <v>0</v>
      </c>
      <c r="J121" s="191">
        <v>0</v>
      </c>
      <c r="K121" s="76"/>
      <c r="L121" s="191">
        <v>1758</v>
      </c>
      <c r="M121" s="191">
        <v>12267975</v>
      </c>
      <c r="N121" s="191"/>
      <c r="O121" s="191">
        <v>843224</v>
      </c>
      <c r="P121" s="191"/>
      <c r="Q121" s="214">
        <v>7330</v>
      </c>
      <c r="R121" s="191"/>
      <c r="S121" s="209">
        <v>5884329331</v>
      </c>
      <c r="T121" s="191"/>
      <c r="U121" s="32">
        <v>6144055975</v>
      </c>
      <c r="V121" s="76"/>
      <c r="W121" s="77">
        <f>U121/درآمدها!$J$5</f>
        <v>4.0285208413009714E-3</v>
      </c>
    </row>
    <row r="122" spans="1:23" ht="28.5" customHeight="1">
      <c r="A122" s="196" t="s">
        <v>208</v>
      </c>
      <c r="C122" s="242">
        <v>4191078</v>
      </c>
      <c r="D122" s="191"/>
      <c r="E122" s="242">
        <v>16249672838</v>
      </c>
      <c r="F122" s="242"/>
      <c r="G122" s="32">
        <v>12935868077</v>
      </c>
      <c r="H122" s="191"/>
      <c r="I122" s="191">
        <v>0</v>
      </c>
      <c r="J122" s="191">
        <v>0</v>
      </c>
      <c r="K122" s="76"/>
      <c r="L122" s="191">
        <v>6731</v>
      </c>
      <c r="M122" s="191">
        <v>26097474</v>
      </c>
      <c r="N122" s="191"/>
      <c r="O122" s="191">
        <v>4184347</v>
      </c>
      <c r="P122" s="191"/>
      <c r="Q122" s="214">
        <v>3167</v>
      </c>
      <c r="R122" s="191"/>
      <c r="S122" s="209">
        <v>16223575364</v>
      </c>
      <c r="T122" s="191"/>
      <c r="U122" s="32">
        <v>13172978584</v>
      </c>
      <c r="V122" s="76"/>
      <c r="W122" s="77">
        <f>U122/درآمدها!$J$5</f>
        <v>8.6372290525324139E-3</v>
      </c>
    </row>
    <row r="123" spans="1:23" ht="28.5" customHeight="1">
      <c r="A123" s="196" t="s">
        <v>215</v>
      </c>
      <c r="C123" s="242">
        <v>318610</v>
      </c>
      <c r="D123" s="191"/>
      <c r="E123" s="242">
        <v>5609948751</v>
      </c>
      <c r="F123" s="242"/>
      <c r="G123" s="32">
        <v>3743562679</v>
      </c>
      <c r="H123" s="191"/>
      <c r="I123" s="191">
        <v>12304</v>
      </c>
      <c r="J123" s="191">
        <v>146159301</v>
      </c>
      <c r="K123" s="76"/>
      <c r="L123" s="191">
        <v>878</v>
      </c>
      <c r="M123" s="191">
        <v>15272436</v>
      </c>
      <c r="N123" s="191"/>
      <c r="O123" s="191">
        <v>330036</v>
      </c>
      <c r="P123" s="191"/>
      <c r="Q123" s="214">
        <v>11470</v>
      </c>
      <c r="R123" s="191"/>
      <c r="S123" s="209">
        <v>5740835616</v>
      </c>
      <c r="T123" s="191"/>
      <c r="U123" s="32">
        <v>3762989122</v>
      </c>
      <c r="V123" s="76"/>
      <c r="W123" s="77">
        <f>U123/درآمدها!$J$5</f>
        <v>2.4673082675757759E-3</v>
      </c>
    </row>
    <row r="124" spans="1:23" ht="28.5" customHeight="1">
      <c r="A124" s="196" t="s">
        <v>108</v>
      </c>
      <c r="C124" s="242">
        <v>1044773</v>
      </c>
      <c r="D124" s="242"/>
      <c r="E124" s="242">
        <v>4707051378</v>
      </c>
      <c r="F124" s="242"/>
      <c r="G124" s="32">
        <v>3895625812</v>
      </c>
      <c r="H124" s="242"/>
      <c r="I124" s="242">
        <v>522386</v>
      </c>
      <c r="J124" s="242">
        <v>0</v>
      </c>
      <c r="K124" s="76"/>
      <c r="L124" s="242">
        <v>0</v>
      </c>
      <c r="M124" s="242">
        <v>0</v>
      </c>
      <c r="N124" s="242"/>
      <c r="O124" s="242">
        <v>1567159</v>
      </c>
      <c r="P124" s="242"/>
      <c r="Q124" s="214">
        <v>2377</v>
      </c>
      <c r="R124" s="242"/>
      <c r="S124" s="242">
        <v>4707051378</v>
      </c>
      <c r="T124" s="242"/>
      <c r="U124" s="32">
        <v>3702453104</v>
      </c>
      <c r="V124" s="76"/>
      <c r="W124" s="77">
        <f>U124/درآمدها!$J$5</f>
        <v>2.4276161470686264E-3</v>
      </c>
    </row>
    <row r="125" spans="1:23" ht="28.5" customHeight="1">
      <c r="A125" s="196" t="s">
        <v>126</v>
      </c>
      <c r="C125" s="242">
        <v>7803060</v>
      </c>
      <c r="D125" s="191"/>
      <c r="E125" s="242">
        <v>41325767058</v>
      </c>
      <c r="F125" s="242"/>
      <c r="G125" s="32">
        <v>39558822147</v>
      </c>
      <c r="H125" s="191"/>
      <c r="I125" s="191">
        <v>0</v>
      </c>
      <c r="J125" s="191">
        <v>0</v>
      </c>
      <c r="K125" s="76"/>
      <c r="L125" s="191">
        <v>15400</v>
      </c>
      <c r="M125" s="191">
        <v>81559902</v>
      </c>
      <c r="N125" s="191"/>
      <c r="O125" s="191">
        <v>7787660</v>
      </c>
      <c r="P125" s="191"/>
      <c r="Q125" s="214">
        <v>5080</v>
      </c>
      <c r="R125" s="191"/>
      <c r="S125" s="209">
        <v>41244207156</v>
      </c>
      <c r="T125" s="191"/>
      <c r="U125" s="32">
        <v>39325922992</v>
      </c>
      <c r="V125" s="76"/>
      <c r="W125" s="77">
        <f>U125/درآمدها!$J$5</f>
        <v>2.5785132984025114E-2</v>
      </c>
    </row>
    <row r="126" spans="1:23" ht="28.5" customHeight="1">
      <c r="A126" s="196" t="s">
        <v>199</v>
      </c>
      <c r="C126" s="242">
        <v>1088075</v>
      </c>
      <c r="D126" s="191"/>
      <c r="E126" s="242">
        <v>6192386318</v>
      </c>
      <c r="F126" s="242"/>
      <c r="G126" s="32">
        <v>5721669049</v>
      </c>
      <c r="H126" s="191"/>
      <c r="I126" s="191">
        <v>0</v>
      </c>
      <c r="J126" s="191">
        <v>0</v>
      </c>
      <c r="K126" s="76"/>
      <c r="L126" s="191">
        <v>2395</v>
      </c>
      <c r="M126" s="191">
        <v>13630278</v>
      </c>
      <c r="N126" s="191"/>
      <c r="O126" s="191">
        <v>1085680</v>
      </c>
      <c r="P126" s="191"/>
      <c r="Q126" s="214">
        <v>4990</v>
      </c>
      <c r="R126" s="191"/>
      <c r="S126" s="209">
        <v>6178756040</v>
      </c>
      <c r="T126" s="191"/>
      <c r="U126" s="32">
        <v>5385308821</v>
      </c>
      <c r="V126" s="76"/>
      <c r="W126" s="77">
        <f>U126/درآمدها!$J$5</f>
        <v>3.5310272091459037E-3</v>
      </c>
    </row>
    <row r="127" spans="1:23" ht="28.5" customHeight="1">
      <c r="A127" s="196" t="s">
        <v>144</v>
      </c>
      <c r="C127" s="242">
        <v>332703</v>
      </c>
      <c r="D127" s="191"/>
      <c r="E127" s="242">
        <v>6753041424</v>
      </c>
      <c r="F127" s="242"/>
      <c r="G127" s="32">
        <v>5953021512</v>
      </c>
      <c r="H127" s="191"/>
      <c r="I127" s="191">
        <v>0</v>
      </c>
      <c r="J127" s="191">
        <v>0</v>
      </c>
      <c r="K127" s="76"/>
      <c r="L127" s="191">
        <v>711</v>
      </c>
      <c r="M127" s="191">
        <v>14431527</v>
      </c>
      <c r="N127" s="191"/>
      <c r="O127" s="191">
        <v>331992</v>
      </c>
      <c r="P127" s="191"/>
      <c r="Q127" s="214">
        <v>17470</v>
      </c>
      <c r="R127" s="191"/>
      <c r="S127" s="209">
        <v>6738609897</v>
      </c>
      <c r="T127" s="191"/>
      <c r="U127" s="32">
        <v>5765390835</v>
      </c>
      <c r="V127" s="76"/>
      <c r="W127" s="77">
        <f>U127/درآمدها!$J$5</f>
        <v>3.7802385316066576E-3</v>
      </c>
    </row>
    <row r="128" spans="1:23" ht="28.5" customHeight="1">
      <c r="A128" s="196" t="s">
        <v>166</v>
      </c>
      <c r="C128" s="242">
        <v>5309580</v>
      </c>
      <c r="D128" s="191"/>
      <c r="E128" s="242">
        <v>16585533700</v>
      </c>
      <c r="F128" s="242"/>
      <c r="G128" s="32">
        <v>15939523761</v>
      </c>
      <c r="H128" s="191"/>
      <c r="I128" s="191">
        <v>0</v>
      </c>
      <c r="J128" s="191">
        <v>0</v>
      </c>
      <c r="K128" s="76"/>
      <c r="L128" s="191">
        <v>6453</v>
      </c>
      <c r="M128" s="191">
        <v>20157234</v>
      </c>
      <c r="N128" s="191"/>
      <c r="O128" s="191">
        <v>5303127</v>
      </c>
      <c r="P128" s="191"/>
      <c r="Q128" s="214">
        <v>3292</v>
      </c>
      <c r="R128" s="191"/>
      <c r="S128" s="209">
        <v>16565376466</v>
      </c>
      <c r="T128" s="191"/>
      <c r="U128" s="32">
        <v>17354019618</v>
      </c>
      <c r="V128" s="76"/>
      <c r="W128" s="77">
        <f>U128/درآمدها!$J$5</f>
        <v>1.1378644660127616E-2</v>
      </c>
    </row>
    <row r="129" spans="1:23" ht="28.5" customHeight="1">
      <c r="A129" s="196" t="s">
        <v>280</v>
      </c>
      <c r="C129" s="242">
        <v>67317</v>
      </c>
      <c r="D129" s="191"/>
      <c r="E129" s="242">
        <v>5097834395</v>
      </c>
      <c r="F129" s="242"/>
      <c r="G129" s="32">
        <v>5159259366</v>
      </c>
      <c r="H129" s="191"/>
      <c r="I129" s="191">
        <v>0</v>
      </c>
      <c r="J129" s="191">
        <v>0</v>
      </c>
      <c r="K129" s="76"/>
      <c r="L129" s="191">
        <v>157</v>
      </c>
      <c r="M129" s="191">
        <v>11889419</v>
      </c>
      <c r="N129" s="191"/>
      <c r="O129" s="191">
        <v>67160</v>
      </c>
      <c r="P129" s="191"/>
      <c r="Q129" s="214">
        <v>72350</v>
      </c>
      <c r="R129" s="191"/>
      <c r="S129" s="209">
        <v>5085944976</v>
      </c>
      <c r="T129" s="191"/>
      <c r="U129" s="32">
        <v>4830114799</v>
      </c>
      <c r="V129" s="76"/>
      <c r="W129" s="77">
        <f>U129/درآمدها!$J$5</f>
        <v>3.1669988380351229E-3</v>
      </c>
    </row>
    <row r="130" spans="1:23" ht="28.5" customHeight="1">
      <c r="A130" s="196" t="s">
        <v>145</v>
      </c>
      <c r="C130" s="242">
        <v>2942969</v>
      </c>
      <c r="D130" s="191"/>
      <c r="E130" s="242">
        <v>9223783741</v>
      </c>
      <c r="F130" s="242"/>
      <c r="G130" s="32">
        <v>6532548466</v>
      </c>
      <c r="H130" s="191"/>
      <c r="I130" s="191">
        <v>0</v>
      </c>
      <c r="J130" s="191">
        <v>0</v>
      </c>
      <c r="K130" s="76"/>
      <c r="L130" s="191">
        <v>6430</v>
      </c>
      <c r="M130" s="191">
        <v>20152754</v>
      </c>
      <c r="N130" s="191"/>
      <c r="O130" s="191">
        <v>2936539</v>
      </c>
      <c r="P130" s="191"/>
      <c r="Q130" s="214">
        <v>1900</v>
      </c>
      <c r="R130" s="191"/>
      <c r="S130" s="209">
        <v>9203630987</v>
      </c>
      <c r="T130" s="191"/>
      <c r="U130" s="32">
        <v>5546226530</v>
      </c>
      <c r="V130" s="76"/>
      <c r="W130" s="77">
        <f>U130/درآمدها!$J$5</f>
        <v>3.6365373716637354E-3</v>
      </c>
    </row>
    <row r="131" spans="1:23" ht="28.5" customHeight="1">
      <c r="A131" s="196" t="s">
        <v>230</v>
      </c>
      <c r="C131" s="242">
        <v>2530949</v>
      </c>
      <c r="D131" s="191"/>
      <c r="E131" s="242">
        <v>12977117747</v>
      </c>
      <c r="F131" s="242"/>
      <c r="G131" s="32">
        <v>10991922774</v>
      </c>
      <c r="H131" s="191"/>
      <c r="I131" s="191">
        <v>0</v>
      </c>
      <c r="J131" s="191">
        <v>0</v>
      </c>
      <c r="K131" s="76"/>
      <c r="L131" s="191">
        <v>3871</v>
      </c>
      <c r="M131" s="191">
        <v>19848058</v>
      </c>
      <c r="N131" s="191"/>
      <c r="O131" s="191">
        <v>2527078</v>
      </c>
      <c r="P131" s="191"/>
      <c r="Q131" s="214">
        <v>4032</v>
      </c>
      <c r="R131" s="191"/>
      <c r="S131" s="209">
        <v>12957269689</v>
      </c>
      <c r="T131" s="191"/>
      <c r="U131" s="32">
        <v>10128552887</v>
      </c>
      <c r="V131" s="76"/>
      <c r="W131" s="77">
        <f>U131/درآمدها!$J$5</f>
        <v>6.6410668398083116E-3</v>
      </c>
    </row>
    <row r="132" spans="1:23" ht="28.5" customHeight="1">
      <c r="A132" s="196" t="s">
        <v>235</v>
      </c>
      <c r="C132" s="242">
        <v>341621</v>
      </c>
      <c r="D132" s="191"/>
      <c r="E132" s="242">
        <v>8358165070</v>
      </c>
      <c r="F132" s="242"/>
      <c r="G132" s="32">
        <v>8401415906</v>
      </c>
      <c r="H132" s="191"/>
      <c r="I132" s="191">
        <v>0</v>
      </c>
      <c r="J132" s="191">
        <v>0</v>
      </c>
      <c r="K132" s="76"/>
      <c r="L132" s="191">
        <v>661</v>
      </c>
      <c r="M132" s="191">
        <v>16172153</v>
      </c>
      <c r="N132" s="191"/>
      <c r="O132" s="191">
        <v>340960</v>
      </c>
      <c r="P132" s="191"/>
      <c r="Q132" s="214">
        <v>21520</v>
      </c>
      <c r="R132" s="191"/>
      <c r="S132" s="209">
        <v>8341992917</v>
      </c>
      <c r="T132" s="191"/>
      <c r="U132" s="32">
        <v>7293801322</v>
      </c>
      <c r="V132" s="76"/>
      <c r="W132" s="77">
        <f>U132/درآمدها!$J$5</f>
        <v>4.7823832916798221E-3</v>
      </c>
    </row>
    <row r="133" spans="1:23" ht="28.5" customHeight="1">
      <c r="A133" s="196" t="s">
        <v>216</v>
      </c>
      <c r="C133" s="242">
        <v>1297650</v>
      </c>
      <c r="D133" s="191"/>
      <c r="E133" s="242">
        <v>9052287715</v>
      </c>
      <c r="F133" s="242"/>
      <c r="G133" s="32">
        <v>8126552593</v>
      </c>
      <c r="H133" s="191"/>
      <c r="I133" s="191">
        <v>0</v>
      </c>
      <c r="J133" s="191">
        <v>0</v>
      </c>
      <c r="K133" s="76"/>
      <c r="L133" s="191">
        <v>1935</v>
      </c>
      <c r="M133" s="191">
        <v>13498383</v>
      </c>
      <c r="N133" s="191"/>
      <c r="O133" s="191">
        <v>1295715</v>
      </c>
      <c r="P133" s="191"/>
      <c r="Q133" s="214">
        <v>6700</v>
      </c>
      <c r="R133" s="191"/>
      <c r="S133" s="209">
        <v>9038789332</v>
      </c>
      <c r="T133" s="191"/>
      <c r="U133" s="32">
        <v>8629636826</v>
      </c>
      <c r="V133" s="76"/>
      <c r="W133" s="77">
        <f>U133/درآمدها!$J$5</f>
        <v>5.6582609188223368E-3</v>
      </c>
    </row>
    <row r="134" spans="1:23" ht="28.5" customHeight="1">
      <c r="A134" s="196" t="s">
        <v>121</v>
      </c>
      <c r="C134" s="242">
        <v>1109644</v>
      </c>
      <c r="D134" s="191"/>
      <c r="E134" s="242">
        <v>4637363655</v>
      </c>
      <c r="F134" s="242"/>
      <c r="G134" s="32">
        <v>3209851113</v>
      </c>
      <c r="H134" s="191"/>
      <c r="I134" s="191">
        <v>0</v>
      </c>
      <c r="J134" s="191">
        <v>0</v>
      </c>
      <c r="K134" s="76"/>
      <c r="L134" s="191">
        <v>3292</v>
      </c>
      <c r="M134" s="191">
        <v>13757747</v>
      </c>
      <c r="N134" s="191"/>
      <c r="O134" s="191">
        <v>1106352</v>
      </c>
      <c r="P134" s="191"/>
      <c r="Q134" s="214">
        <v>2789</v>
      </c>
      <c r="R134" s="191"/>
      <c r="S134" s="209">
        <v>4623605908</v>
      </c>
      <c r="T134" s="191"/>
      <c r="U134" s="32">
        <v>3067256319</v>
      </c>
      <c r="V134" s="76"/>
      <c r="W134" s="77">
        <f>U134/درآمدها!$J$5</f>
        <v>2.011131743750691E-3</v>
      </c>
    </row>
    <row r="135" spans="1:23" ht="28.5" customHeight="1">
      <c r="A135" s="196" t="s">
        <v>169</v>
      </c>
      <c r="C135" s="242">
        <v>448371</v>
      </c>
      <c r="D135" s="191"/>
      <c r="E135" s="242">
        <v>11774934270</v>
      </c>
      <c r="F135" s="242"/>
      <c r="G135" s="32">
        <v>10554251603</v>
      </c>
      <c r="H135" s="191"/>
      <c r="I135" s="191">
        <v>0</v>
      </c>
      <c r="J135" s="191">
        <v>0</v>
      </c>
      <c r="K135" s="76"/>
      <c r="L135" s="191">
        <v>764</v>
      </c>
      <c r="M135" s="191">
        <v>20063853</v>
      </c>
      <c r="N135" s="191"/>
      <c r="O135" s="191">
        <v>447607</v>
      </c>
      <c r="P135" s="191"/>
      <c r="Q135" s="214">
        <v>23950</v>
      </c>
      <c r="R135" s="191"/>
      <c r="S135" s="209">
        <v>11754870417</v>
      </c>
      <c r="T135" s="191"/>
      <c r="U135" s="32">
        <v>10656402536</v>
      </c>
      <c r="V135" s="76"/>
      <c r="W135" s="77">
        <f>U135/درآمدها!$J$5</f>
        <v>6.9871661137606298E-3</v>
      </c>
    </row>
    <row r="136" spans="1:23" ht="28.5" customHeight="1">
      <c r="A136" s="196" t="s">
        <v>172</v>
      </c>
      <c r="C136" s="242">
        <v>514482</v>
      </c>
      <c r="D136" s="191"/>
      <c r="E136" s="242">
        <v>4809721114</v>
      </c>
      <c r="F136" s="242"/>
      <c r="G136" s="32">
        <v>3477661662</v>
      </c>
      <c r="H136" s="191"/>
      <c r="I136" s="191">
        <v>0</v>
      </c>
      <c r="J136" s="191">
        <v>0</v>
      </c>
      <c r="K136" s="76"/>
      <c r="L136" s="191">
        <v>1396</v>
      </c>
      <c r="M136" s="191">
        <v>13050740</v>
      </c>
      <c r="N136" s="191"/>
      <c r="O136" s="191">
        <v>513086</v>
      </c>
      <c r="P136" s="191"/>
      <c r="Q136" s="214">
        <v>6950</v>
      </c>
      <c r="R136" s="191"/>
      <c r="S136" s="209">
        <v>4796670374</v>
      </c>
      <c r="T136" s="191"/>
      <c r="U136" s="32">
        <v>3544730315</v>
      </c>
      <c r="V136" s="76"/>
      <c r="W136" s="77">
        <f>U136/درآمدها!$J$5</f>
        <v>2.3242008225305691E-3</v>
      </c>
    </row>
    <row r="137" spans="1:23" ht="28.5" customHeight="1">
      <c r="A137" s="196" t="s">
        <v>101</v>
      </c>
      <c r="C137" s="242">
        <v>812067</v>
      </c>
      <c r="D137" s="191"/>
      <c r="E137" s="242">
        <v>4277887529</v>
      </c>
      <c r="F137" s="242"/>
      <c r="G137" s="32">
        <v>4197623051</v>
      </c>
      <c r="H137" s="191"/>
      <c r="I137" s="191">
        <v>0</v>
      </c>
      <c r="J137" s="191">
        <v>0</v>
      </c>
      <c r="K137" s="76"/>
      <c r="L137" s="191">
        <v>2068</v>
      </c>
      <c r="M137" s="191">
        <v>10894017</v>
      </c>
      <c r="N137" s="191"/>
      <c r="O137" s="191">
        <v>809999</v>
      </c>
      <c r="P137" s="191"/>
      <c r="Q137" s="214">
        <v>5030</v>
      </c>
      <c r="R137" s="191"/>
      <c r="S137" s="209">
        <v>4266993512</v>
      </c>
      <c r="T137" s="191"/>
      <c r="U137" s="32">
        <v>4050052920</v>
      </c>
      <c r="V137" s="76"/>
      <c r="W137" s="77">
        <f>U137/درآمدها!$J$5</f>
        <v>2.6555296147984489E-3</v>
      </c>
    </row>
    <row r="138" spans="1:23" ht="28.5" customHeight="1">
      <c r="A138" s="196" t="s">
        <v>231</v>
      </c>
      <c r="C138" s="242">
        <v>478711</v>
      </c>
      <c r="D138" s="242"/>
      <c r="E138" s="242">
        <v>4259753040</v>
      </c>
      <c r="F138" s="242"/>
      <c r="G138" s="32">
        <v>3849729000</v>
      </c>
      <c r="H138" s="242"/>
      <c r="I138" s="242">
        <v>0</v>
      </c>
      <c r="J138" s="242">
        <v>0</v>
      </c>
      <c r="K138" s="76"/>
      <c r="L138" s="242">
        <v>1310</v>
      </c>
      <c r="M138" s="242">
        <v>11656880</v>
      </c>
      <c r="N138" s="242"/>
      <c r="O138" s="242">
        <v>477401</v>
      </c>
      <c r="P138" s="242"/>
      <c r="Q138" s="214">
        <v>7560</v>
      </c>
      <c r="R138" s="242"/>
      <c r="S138" s="242">
        <v>4248096160</v>
      </c>
      <c r="T138" s="242"/>
      <c r="U138" s="32">
        <v>3587677112</v>
      </c>
      <c r="V138" s="76"/>
      <c r="W138" s="77">
        <f>U138/درآمدها!$J$5</f>
        <v>2.3523600820629701E-3</v>
      </c>
    </row>
    <row r="139" spans="1:23" ht="28.5" customHeight="1">
      <c r="A139" s="196" t="s">
        <v>134</v>
      </c>
      <c r="C139" s="242">
        <v>160458</v>
      </c>
      <c r="D139" s="191"/>
      <c r="E139" s="242">
        <v>7187185036</v>
      </c>
      <c r="F139" s="242"/>
      <c r="G139" s="32">
        <v>5611325214</v>
      </c>
      <c r="H139" s="191"/>
      <c r="I139" s="191">
        <v>0</v>
      </c>
      <c r="J139" s="191">
        <v>0</v>
      </c>
      <c r="K139" s="76"/>
      <c r="L139" s="191">
        <v>346</v>
      </c>
      <c r="M139" s="191">
        <v>15497925</v>
      </c>
      <c r="N139" s="191"/>
      <c r="O139" s="191">
        <v>160112</v>
      </c>
      <c r="P139" s="191"/>
      <c r="Q139" s="214">
        <v>35560</v>
      </c>
      <c r="R139" s="191"/>
      <c r="S139" s="209">
        <v>7171687111</v>
      </c>
      <c r="T139" s="191"/>
      <c r="U139" s="32">
        <v>5659705907</v>
      </c>
      <c r="V139" s="76"/>
      <c r="W139" s="77">
        <f>U139/درآمدها!$J$5</f>
        <v>3.7109432750543456E-3</v>
      </c>
    </row>
    <row r="140" spans="1:23" ht="28.5" customHeight="1">
      <c r="A140" s="196" t="s">
        <v>157</v>
      </c>
      <c r="C140" s="242">
        <v>4004612</v>
      </c>
      <c r="D140" s="191"/>
      <c r="E140" s="242">
        <v>12217095256</v>
      </c>
      <c r="F140" s="242"/>
      <c r="G140" s="32">
        <v>10389847700</v>
      </c>
      <c r="H140" s="191"/>
      <c r="I140" s="191">
        <v>0</v>
      </c>
      <c r="J140" s="191">
        <v>0</v>
      </c>
      <c r="K140" s="76"/>
      <c r="L140" s="191">
        <v>7006</v>
      </c>
      <c r="M140" s="191">
        <v>21373599</v>
      </c>
      <c r="N140" s="191"/>
      <c r="O140" s="191">
        <v>3997606</v>
      </c>
      <c r="P140" s="191"/>
      <c r="Q140" s="214">
        <v>2492</v>
      </c>
      <c r="R140" s="191"/>
      <c r="S140" s="209">
        <v>12195721657</v>
      </c>
      <c r="T140" s="191"/>
      <c r="U140" s="32">
        <v>9902760051</v>
      </c>
      <c r="V140" s="76"/>
      <c r="W140" s="77">
        <f>U140/درآمدها!$J$5</f>
        <v>6.4930194995263162E-3</v>
      </c>
    </row>
    <row r="141" spans="1:23" ht="28.5" customHeight="1">
      <c r="A141" s="196" t="s">
        <v>189</v>
      </c>
      <c r="C141" s="242">
        <v>1063187</v>
      </c>
      <c r="D141" s="191"/>
      <c r="E141" s="242">
        <v>22711234892</v>
      </c>
      <c r="F141" s="242"/>
      <c r="G141" s="32">
        <v>19023498676</v>
      </c>
      <c r="H141" s="191"/>
      <c r="I141" s="191">
        <v>19085</v>
      </c>
      <c r="J141" s="191">
        <v>335089665</v>
      </c>
      <c r="K141" s="76"/>
      <c r="L141" s="191">
        <v>1615</v>
      </c>
      <c r="M141" s="191">
        <v>34390444</v>
      </c>
      <c r="N141" s="191"/>
      <c r="O141" s="191">
        <v>1080657</v>
      </c>
      <c r="P141" s="191"/>
      <c r="Q141" s="214">
        <v>17000</v>
      </c>
      <c r="R141" s="191"/>
      <c r="S141" s="209">
        <v>23011934113</v>
      </c>
      <c r="T141" s="191"/>
      <c r="U141" s="32">
        <v>18261860546</v>
      </c>
      <c r="V141" s="76"/>
      <c r="W141" s="77">
        <f>U141/درآمدها!$J$5</f>
        <v>1.1973895763619397E-2</v>
      </c>
    </row>
    <row r="142" spans="1:23" ht="28.5" customHeight="1">
      <c r="A142" s="196" t="s">
        <v>185</v>
      </c>
      <c r="C142" s="242">
        <v>99393</v>
      </c>
      <c r="D142" s="191"/>
      <c r="E142" s="242">
        <v>1238079819</v>
      </c>
      <c r="F142" s="242"/>
      <c r="G142" s="32">
        <v>1095709876</v>
      </c>
      <c r="H142" s="191"/>
      <c r="I142" s="191">
        <v>0</v>
      </c>
      <c r="J142" s="191">
        <v>0</v>
      </c>
      <c r="K142" s="76"/>
      <c r="L142" s="191">
        <v>5098</v>
      </c>
      <c r="M142" s="191">
        <v>63502771</v>
      </c>
      <c r="N142" s="191"/>
      <c r="O142" s="191">
        <v>94295</v>
      </c>
      <c r="P142" s="191"/>
      <c r="Q142" s="214">
        <v>11080</v>
      </c>
      <c r="R142" s="191"/>
      <c r="S142" s="209">
        <v>1174577048</v>
      </c>
      <c r="T142" s="191"/>
      <c r="U142" s="32">
        <v>1038572111</v>
      </c>
      <c r="V142" s="76"/>
      <c r="W142" s="77">
        <f>U142/درآمدها!$J$5</f>
        <v>6.8096863234672045E-4</v>
      </c>
    </row>
    <row r="143" spans="1:23" ht="28.5" customHeight="1">
      <c r="A143" s="196" t="s">
        <v>274</v>
      </c>
      <c r="C143" s="242">
        <v>125848</v>
      </c>
      <c r="D143" s="191"/>
      <c r="E143" s="242">
        <v>2919222083</v>
      </c>
      <c r="F143" s="242"/>
      <c r="G143" s="32">
        <v>2882285672</v>
      </c>
      <c r="H143" s="191"/>
      <c r="I143" s="191">
        <v>0</v>
      </c>
      <c r="J143" s="191">
        <v>0</v>
      </c>
      <c r="K143" s="76"/>
      <c r="L143" s="191">
        <v>397</v>
      </c>
      <c r="M143" s="191">
        <v>9208976</v>
      </c>
      <c r="N143" s="191"/>
      <c r="O143" s="191">
        <v>125451</v>
      </c>
      <c r="P143" s="191"/>
      <c r="Q143" s="214">
        <v>22370</v>
      </c>
      <c r="R143" s="191"/>
      <c r="S143" s="209">
        <v>2910013107</v>
      </c>
      <c r="T143" s="191"/>
      <c r="U143" s="32">
        <v>2789641156</v>
      </c>
      <c r="V143" s="76"/>
      <c r="W143" s="77">
        <f>U143/درآمدها!$J$5</f>
        <v>1.8291056563326533E-3</v>
      </c>
    </row>
    <row r="144" spans="1:23" ht="28.5" customHeight="1">
      <c r="A144" s="196" t="s">
        <v>226</v>
      </c>
      <c r="C144" s="242">
        <v>2536097</v>
      </c>
      <c r="D144" s="191"/>
      <c r="E144" s="242">
        <v>12518153434</v>
      </c>
      <c r="F144" s="242"/>
      <c r="G144" s="32">
        <v>10081507887</v>
      </c>
      <c r="H144" s="191"/>
      <c r="I144" s="191">
        <v>0</v>
      </c>
      <c r="J144" s="191">
        <v>0</v>
      </c>
      <c r="K144" s="76"/>
      <c r="L144" s="191">
        <v>4359</v>
      </c>
      <c r="M144" s="191">
        <v>21515987</v>
      </c>
      <c r="N144" s="191"/>
      <c r="O144" s="191">
        <v>2531738</v>
      </c>
      <c r="P144" s="191"/>
      <c r="Q144" s="214">
        <v>4131</v>
      </c>
      <c r="R144" s="191"/>
      <c r="S144" s="209">
        <v>12496637447</v>
      </c>
      <c r="T144" s="191"/>
      <c r="U144" s="32">
        <v>10396380953</v>
      </c>
      <c r="V144" s="76"/>
      <c r="W144" s="77">
        <f>U144/درآمدها!$J$5</f>
        <v>6.8166757454166844E-3</v>
      </c>
    </row>
    <row r="145" spans="1:23" ht="28.5" customHeight="1">
      <c r="A145" s="196" t="s">
        <v>200</v>
      </c>
      <c r="C145" s="242">
        <v>347475</v>
      </c>
      <c r="D145" s="242"/>
      <c r="E145" s="242">
        <v>7498193098</v>
      </c>
      <c r="F145" s="242"/>
      <c r="G145" s="32">
        <v>7357180259</v>
      </c>
      <c r="H145" s="242"/>
      <c r="I145" s="242">
        <v>0</v>
      </c>
      <c r="J145" s="242">
        <v>0</v>
      </c>
      <c r="K145" s="76"/>
      <c r="L145" s="242">
        <v>658</v>
      </c>
      <c r="M145" s="242">
        <v>14199039</v>
      </c>
      <c r="N145" s="242"/>
      <c r="O145" s="242">
        <v>346817</v>
      </c>
      <c r="P145" s="242"/>
      <c r="Q145" s="214">
        <v>22230</v>
      </c>
      <c r="R145" s="242"/>
      <c r="S145" s="242">
        <v>7483994059</v>
      </c>
      <c r="T145" s="242"/>
      <c r="U145" s="32">
        <v>7663868949</v>
      </c>
      <c r="V145" s="76"/>
      <c r="W145" s="77">
        <f>U145/درآمدها!$J$5</f>
        <v>5.0250284033334959E-3</v>
      </c>
    </row>
    <row r="146" spans="1:23" ht="28.5" customHeight="1">
      <c r="A146" s="196" t="s">
        <v>224</v>
      </c>
      <c r="C146" s="242">
        <v>7325293</v>
      </c>
      <c r="D146" s="191"/>
      <c r="E146" s="242">
        <v>13592058634</v>
      </c>
      <c r="F146" s="242"/>
      <c r="G146" s="32">
        <v>12742988142</v>
      </c>
      <c r="H146" s="191"/>
      <c r="I146" s="191">
        <v>0</v>
      </c>
      <c r="J146" s="191">
        <v>0</v>
      </c>
      <c r="K146" s="76"/>
      <c r="L146" s="191">
        <v>12337</v>
      </c>
      <c r="M146" s="191">
        <v>22891266</v>
      </c>
      <c r="N146" s="191"/>
      <c r="O146" s="191">
        <v>7312956</v>
      </c>
      <c r="P146" s="191"/>
      <c r="Q146" s="214">
        <v>1524</v>
      </c>
      <c r="R146" s="191"/>
      <c r="S146" s="209">
        <v>13569167368</v>
      </c>
      <c r="T146" s="191"/>
      <c r="U146" s="32">
        <v>11078632525</v>
      </c>
      <c r="V146" s="76"/>
      <c r="W146" s="77">
        <f>U146/درآمدها!$J$5</f>
        <v>7.2640129259364875E-3</v>
      </c>
    </row>
    <row r="147" spans="1:23" ht="28.5" customHeight="1">
      <c r="A147" s="196" t="s">
        <v>149</v>
      </c>
      <c r="C147" s="242">
        <v>467028</v>
      </c>
      <c r="D147" s="242"/>
      <c r="E147" s="242">
        <v>8173148348</v>
      </c>
      <c r="F147" s="242"/>
      <c r="G147" s="32">
        <v>6926597821</v>
      </c>
      <c r="H147" s="242"/>
      <c r="I147" s="242">
        <v>0</v>
      </c>
      <c r="J147" s="242">
        <v>0</v>
      </c>
      <c r="K147" s="76"/>
      <c r="L147" s="242">
        <v>0</v>
      </c>
      <c r="M147" s="242">
        <v>0</v>
      </c>
      <c r="N147" s="242"/>
      <c r="O147" s="242">
        <v>467028</v>
      </c>
      <c r="P147" s="242"/>
      <c r="Q147" s="214">
        <v>14500</v>
      </c>
      <c r="R147" s="242"/>
      <c r="S147" s="242">
        <v>8173148348</v>
      </c>
      <c r="T147" s="242"/>
      <c r="U147" s="32">
        <v>6731613162</v>
      </c>
      <c r="V147" s="76"/>
      <c r="W147" s="77">
        <f>U147/درآمدها!$J$5</f>
        <v>4.4137690198522211E-3</v>
      </c>
    </row>
    <row r="148" spans="1:23" ht="28.5" customHeight="1">
      <c r="A148" s="196" t="s">
        <v>96</v>
      </c>
      <c r="C148" s="242">
        <v>760217</v>
      </c>
      <c r="D148" s="191"/>
      <c r="E148" s="242">
        <v>22992379803</v>
      </c>
      <c r="F148" s="242"/>
      <c r="G148" s="32">
        <v>22935304067</v>
      </c>
      <c r="H148" s="191"/>
      <c r="I148" s="191">
        <v>0</v>
      </c>
      <c r="J148" s="191">
        <v>0</v>
      </c>
      <c r="K148" s="76"/>
      <c r="L148" s="191">
        <v>1086</v>
      </c>
      <c r="M148" s="191">
        <v>32845522</v>
      </c>
      <c r="N148" s="191"/>
      <c r="O148" s="191">
        <v>759131</v>
      </c>
      <c r="P148" s="191"/>
      <c r="Q148" s="214">
        <v>31000</v>
      </c>
      <c r="R148" s="191"/>
      <c r="S148" s="209">
        <v>22959534281</v>
      </c>
      <c r="T148" s="191"/>
      <c r="U148" s="32">
        <v>23393039291</v>
      </c>
      <c r="V148" s="76"/>
      <c r="W148" s="77">
        <f>U148/درآمدها!$J$5</f>
        <v>1.5338295534517165E-2</v>
      </c>
    </row>
    <row r="149" spans="1:23" ht="28.5" customHeight="1">
      <c r="A149" s="196" t="s">
        <v>177</v>
      </c>
      <c r="C149" s="242">
        <v>350509</v>
      </c>
      <c r="D149" s="191"/>
      <c r="E149" s="242">
        <v>4824831828</v>
      </c>
      <c r="F149" s="242"/>
      <c r="G149" s="32">
        <v>3553919412</v>
      </c>
      <c r="H149" s="191"/>
      <c r="I149" s="191">
        <v>0</v>
      </c>
      <c r="J149" s="191">
        <v>0</v>
      </c>
      <c r="K149" s="76"/>
      <c r="L149" s="191">
        <v>1025</v>
      </c>
      <c r="M149" s="191">
        <v>14109346</v>
      </c>
      <c r="N149" s="191"/>
      <c r="O149" s="191">
        <v>349484</v>
      </c>
      <c r="P149" s="191"/>
      <c r="Q149" s="214">
        <v>9150</v>
      </c>
      <c r="R149" s="191"/>
      <c r="S149" s="209">
        <v>4810722482</v>
      </c>
      <c r="T149" s="191"/>
      <c r="U149" s="32">
        <v>3178751821</v>
      </c>
      <c r="V149" s="76"/>
      <c r="W149" s="77">
        <f>U149/درآمدها!$J$5</f>
        <v>2.0842368644308968E-3</v>
      </c>
    </row>
    <row r="150" spans="1:23" ht="28.5" customHeight="1">
      <c r="A150" s="196" t="s">
        <v>276</v>
      </c>
      <c r="C150" s="242">
        <v>764035</v>
      </c>
      <c r="D150" s="191"/>
      <c r="E150" s="242">
        <v>2968956142</v>
      </c>
      <c r="F150" s="242"/>
      <c r="G150" s="32">
        <v>3072132975</v>
      </c>
      <c r="H150" s="191"/>
      <c r="I150" s="191">
        <v>0</v>
      </c>
      <c r="J150" s="191">
        <v>0</v>
      </c>
      <c r="K150" s="76"/>
      <c r="L150" s="191">
        <v>2369</v>
      </c>
      <c r="M150" s="191">
        <v>9205674</v>
      </c>
      <c r="N150" s="191"/>
      <c r="O150" s="191">
        <v>761666</v>
      </c>
      <c r="P150" s="191"/>
      <c r="Q150" s="214">
        <v>3775</v>
      </c>
      <c r="R150" s="191"/>
      <c r="S150" s="209">
        <v>2959750468</v>
      </c>
      <c r="T150" s="191"/>
      <c r="U150" s="32">
        <v>2858181184</v>
      </c>
      <c r="V150" s="76"/>
      <c r="W150" s="77">
        <f>U150/درآمدها!$J$5</f>
        <v>1.8740458281645599E-3</v>
      </c>
    </row>
    <row r="151" spans="1:23" ht="28.5" customHeight="1">
      <c r="A151" s="196" t="s">
        <v>211</v>
      </c>
      <c r="C151" s="242">
        <v>175194</v>
      </c>
      <c r="D151" s="191"/>
      <c r="E151" s="242">
        <v>6089168860</v>
      </c>
      <c r="F151" s="242"/>
      <c r="G151" s="32">
        <v>5851493618</v>
      </c>
      <c r="H151" s="191"/>
      <c r="I151" s="191">
        <v>0</v>
      </c>
      <c r="J151" s="191">
        <v>0</v>
      </c>
      <c r="K151" s="76"/>
      <c r="L151" s="191">
        <v>386</v>
      </c>
      <c r="M151" s="191">
        <v>13416094</v>
      </c>
      <c r="N151" s="191"/>
      <c r="O151" s="191">
        <v>174808</v>
      </c>
      <c r="P151" s="191"/>
      <c r="Q151" s="214">
        <v>30600</v>
      </c>
      <c r="R151" s="191"/>
      <c r="S151" s="209">
        <v>6075752766</v>
      </c>
      <c r="T151" s="191"/>
      <c r="U151" s="32">
        <v>5317297512</v>
      </c>
      <c r="V151" s="76"/>
      <c r="W151" s="77">
        <f>U151/درآمدها!$J$5</f>
        <v>3.4864337066020635E-3</v>
      </c>
    </row>
    <row r="152" spans="1:23" ht="28.5" customHeight="1">
      <c r="A152" s="196" t="s">
        <v>268</v>
      </c>
      <c r="C152" s="242">
        <v>39327</v>
      </c>
      <c r="D152" s="191"/>
      <c r="E152" s="242">
        <v>3003183516</v>
      </c>
      <c r="F152" s="242"/>
      <c r="G152" s="32">
        <v>2865908154</v>
      </c>
      <c r="H152" s="191"/>
      <c r="I152" s="191">
        <v>0</v>
      </c>
      <c r="J152" s="191">
        <v>0</v>
      </c>
      <c r="K152" s="76"/>
      <c r="L152" s="191">
        <v>122</v>
      </c>
      <c r="M152" s="191">
        <v>9316459</v>
      </c>
      <c r="N152" s="191"/>
      <c r="O152" s="191">
        <v>39205</v>
      </c>
      <c r="P152" s="191"/>
      <c r="Q152" s="214">
        <v>72170</v>
      </c>
      <c r="R152" s="191"/>
      <c r="S152" s="209">
        <v>2993867057</v>
      </c>
      <c r="T152" s="191"/>
      <c r="U152" s="32">
        <v>2812589776</v>
      </c>
      <c r="V152" s="76"/>
      <c r="W152" s="77">
        <f>U152/درآمدها!$J$5</f>
        <v>1.8441525560232272E-3</v>
      </c>
    </row>
    <row r="153" spans="1:23" ht="42" customHeight="1">
      <c r="A153" s="196" t="s">
        <v>179</v>
      </c>
      <c r="C153" s="242">
        <v>1474253</v>
      </c>
      <c r="D153" s="191"/>
      <c r="E153" s="242">
        <v>14823489670</v>
      </c>
      <c r="F153" s="242"/>
      <c r="G153" s="32">
        <v>12471244970</v>
      </c>
      <c r="H153" s="191"/>
      <c r="I153" s="191">
        <v>0</v>
      </c>
      <c r="J153" s="191">
        <v>0</v>
      </c>
      <c r="K153" s="76"/>
      <c r="L153" s="191">
        <v>2423</v>
      </c>
      <c r="M153" s="191">
        <v>24363061</v>
      </c>
      <c r="N153" s="191"/>
      <c r="O153" s="191">
        <v>1471830</v>
      </c>
      <c r="P153" s="191"/>
      <c r="Q153" s="214">
        <v>8290</v>
      </c>
      <c r="R153" s="191"/>
      <c r="S153" s="209">
        <v>14799126609</v>
      </c>
      <c r="T153" s="191"/>
      <c r="U153" s="32">
        <v>12128871952</v>
      </c>
      <c r="V153" s="76"/>
      <c r="W153" s="77">
        <f>U153/درآمدها!$J$5</f>
        <v>7.9526315578696861E-3</v>
      </c>
    </row>
    <row r="154" spans="1:23">
      <c r="A154" s="196" t="s">
        <v>210</v>
      </c>
      <c r="C154" s="242">
        <v>22889</v>
      </c>
      <c r="D154" s="191"/>
      <c r="E154" s="242">
        <v>131376865</v>
      </c>
      <c r="F154" s="242"/>
      <c r="G154" s="32">
        <v>110282876</v>
      </c>
      <c r="H154" s="191"/>
      <c r="I154" s="191">
        <v>0</v>
      </c>
      <c r="J154" s="191">
        <v>0</v>
      </c>
      <c r="K154" s="76"/>
      <c r="L154" s="191">
        <v>333</v>
      </c>
      <c r="M154" s="191">
        <v>1911333</v>
      </c>
      <c r="N154" s="191"/>
      <c r="O154" s="191">
        <v>22556</v>
      </c>
      <c r="P154" s="191"/>
      <c r="Q154" s="214">
        <v>4778</v>
      </c>
      <c r="R154" s="191"/>
      <c r="S154" s="209">
        <v>129465532</v>
      </c>
      <c r="T154" s="191"/>
      <c r="U154" s="32">
        <v>107131324</v>
      </c>
      <c r="V154" s="76"/>
      <c r="W154" s="77">
        <f>U154/درآمدها!$J$5</f>
        <v>7.0243626237498108E-5</v>
      </c>
    </row>
    <row r="155" spans="1:23">
      <c r="A155" s="196" t="s">
        <v>122</v>
      </c>
      <c r="C155" s="242">
        <v>2024418</v>
      </c>
      <c r="D155" s="191"/>
      <c r="E155" s="242">
        <v>6838865494</v>
      </c>
      <c r="F155" s="242"/>
      <c r="G155" s="32">
        <v>6427518449</v>
      </c>
      <c r="H155" s="191"/>
      <c r="I155" s="191">
        <v>0</v>
      </c>
      <c r="J155" s="191">
        <v>0</v>
      </c>
      <c r="K155" s="76"/>
      <c r="L155" s="191">
        <v>2520</v>
      </c>
      <c r="M155" s="191">
        <v>8513035</v>
      </c>
      <c r="N155" s="191"/>
      <c r="O155" s="191">
        <v>2021898</v>
      </c>
      <c r="P155" s="191"/>
      <c r="Q155" s="214">
        <v>3118</v>
      </c>
      <c r="R155" s="191"/>
      <c r="S155" s="209">
        <v>6830352459</v>
      </c>
      <c r="T155" s="191"/>
      <c r="U155" s="32">
        <v>6266767514</v>
      </c>
      <c r="V155" s="76"/>
      <c r="W155" s="77">
        <f>U155/درآمدها!$J$5</f>
        <v>4.1089800679651005E-3</v>
      </c>
    </row>
    <row r="156" spans="1:23">
      <c r="A156" s="196" t="s">
        <v>181</v>
      </c>
      <c r="C156" s="242">
        <v>5688457</v>
      </c>
      <c r="D156" s="191"/>
      <c r="E156" s="242">
        <v>8143531685</v>
      </c>
      <c r="F156" s="242"/>
      <c r="G156" s="32">
        <v>7605451369</v>
      </c>
      <c r="H156" s="191"/>
      <c r="I156" s="191">
        <v>0</v>
      </c>
      <c r="J156" s="191">
        <v>0</v>
      </c>
      <c r="K156" s="76"/>
      <c r="L156" s="191">
        <v>11024</v>
      </c>
      <c r="M156" s="191">
        <v>15781836</v>
      </c>
      <c r="N156" s="191"/>
      <c r="O156" s="191">
        <v>5677433</v>
      </c>
      <c r="P156" s="191"/>
      <c r="Q156" s="214">
        <v>1299</v>
      </c>
      <c r="R156" s="191"/>
      <c r="S156" s="209">
        <v>8127749849</v>
      </c>
      <c r="T156" s="191"/>
      <c r="U156" s="32">
        <v>7331104307</v>
      </c>
      <c r="V156" s="76"/>
      <c r="W156" s="77">
        <f>U156/درآمدها!$J$5</f>
        <v>4.8068420292184623E-3</v>
      </c>
    </row>
    <row r="157" spans="1:23">
      <c r="A157" s="196" t="s">
        <v>104</v>
      </c>
      <c r="C157" s="242">
        <v>2731283</v>
      </c>
      <c r="D157" s="191"/>
      <c r="E157" s="242">
        <v>8178203044</v>
      </c>
      <c r="F157" s="242"/>
      <c r="G157" s="32">
        <v>8261841974</v>
      </c>
      <c r="H157" s="191"/>
      <c r="I157" s="191">
        <v>0</v>
      </c>
      <c r="J157" s="191">
        <v>0</v>
      </c>
      <c r="K157" s="76"/>
      <c r="L157" s="191">
        <v>5054</v>
      </c>
      <c r="M157" s="191">
        <v>15133049</v>
      </c>
      <c r="N157" s="191"/>
      <c r="O157" s="191">
        <v>2726229</v>
      </c>
      <c r="P157" s="191"/>
      <c r="Q157" s="214">
        <v>3065</v>
      </c>
      <c r="R157" s="191"/>
      <c r="S157" s="209">
        <v>8163069995</v>
      </c>
      <c r="T157" s="191"/>
      <c r="U157" s="32">
        <v>8306174332</v>
      </c>
      <c r="V157" s="76"/>
      <c r="W157" s="77">
        <f>U157/درآمدها!$J$5</f>
        <v>5.4461737562443314E-3</v>
      </c>
    </row>
    <row r="158" spans="1:23">
      <c r="A158" s="196" t="s">
        <v>161</v>
      </c>
      <c r="C158" s="242">
        <v>568886</v>
      </c>
      <c r="D158" s="191"/>
      <c r="E158" s="242">
        <v>4220841085</v>
      </c>
      <c r="F158" s="242"/>
      <c r="G158" s="32">
        <v>3981127947</v>
      </c>
      <c r="H158" s="191"/>
      <c r="I158" s="191">
        <v>0</v>
      </c>
      <c r="J158" s="191">
        <v>0</v>
      </c>
      <c r="K158" s="76"/>
      <c r="L158" s="191">
        <v>1362</v>
      </c>
      <c r="M158" s="191">
        <v>10105338</v>
      </c>
      <c r="N158" s="191"/>
      <c r="O158" s="191">
        <v>567524</v>
      </c>
      <c r="P158" s="191"/>
      <c r="Q158" s="214">
        <v>8040</v>
      </c>
      <c r="R158" s="191"/>
      <c r="S158" s="209">
        <v>4210735747</v>
      </c>
      <c r="T158" s="191"/>
      <c r="U158" s="32">
        <v>4535743751</v>
      </c>
      <c r="V158" s="76"/>
      <c r="W158" s="77">
        <f>U158/درآمدها!$J$5</f>
        <v>2.973986289521743E-3</v>
      </c>
    </row>
    <row r="159" spans="1:23">
      <c r="A159" s="196" t="s">
        <v>143</v>
      </c>
      <c r="C159" s="242">
        <v>2075239</v>
      </c>
      <c r="D159" s="191"/>
      <c r="E159" s="242">
        <v>5517085567</v>
      </c>
      <c r="F159" s="242"/>
      <c r="G159" s="32">
        <v>4105153746</v>
      </c>
      <c r="H159" s="191"/>
      <c r="I159" s="191">
        <v>0</v>
      </c>
      <c r="J159" s="191">
        <v>0</v>
      </c>
      <c r="K159" s="76"/>
      <c r="L159" s="191">
        <v>0</v>
      </c>
      <c r="M159" s="191">
        <v>0</v>
      </c>
      <c r="N159" s="191"/>
      <c r="O159" s="191">
        <v>2075239</v>
      </c>
      <c r="P159" s="191"/>
      <c r="Q159" s="214">
        <v>1939</v>
      </c>
      <c r="R159" s="191"/>
      <c r="S159" s="209">
        <v>5517085567</v>
      </c>
      <c r="T159" s="191"/>
      <c r="U159" s="32">
        <v>3999946288</v>
      </c>
      <c r="V159" s="76"/>
      <c r="W159" s="77">
        <f>U159/درآمدها!$J$5</f>
        <v>2.6226758107119066E-3</v>
      </c>
    </row>
    <row r="160" spans="1:23">
      <c r="A160" s="196" t="s">
        <v>138</v>
      </c>
      <c r="C160" s="242">
        <v>3145933</v>
      </c>
      <c r="D160" s="191"/>
      <c r="E160" s="242">
        <v>4772344889</v>
      </c>
      <c r="F160" s="242"/>
      <c r="G160" s="32">
        <v>4143559479</v>
      </c>
      <c r="H160" s="191"/>
      <c r="I160" s="191">
        <v>0</v>
      </c>
      <c r="J160" s="191">
        <v>0</v>
      </c>
      <c r="K160" s="76"/>
      <c r="L160" s="191">
        <v>8252</v>
      </c>
      <c r="M160" s="191">
        <v>12518191</v>
      </c>
      <c r="N160" s="191"/>
      <c r="O160" s="191">
        <v>3137681</v>
      </c>
      <c r="P160" s="191"/>
      <c r="Q160" s="214">
        <v>1213</v>
      </c>
      <c r="R160" s="191"/>
      <c r="S160" s="209">
        <v>4759826698</v>
      </c>
      <c r="T160" s="191"/>
      <c r="U160" s="32">
        <v>3783361313</v>
      </c>
      <c r="V160" s="76"/>
      <c r="W160" s="77">
        <f>U160/درآمدها!$J$5</f>
        <v>2.4806658600782538E-3</v>
      </c>
    </row>
    <row r="161" spans="1:23">
      <c r="A161" s="196" t="s">
        <v>197</v>
      </c>
      <c r="C161" s="242">
        <v>1327093</v>
      </c>
      <c r="D161" s="191"/>
      <c r="E161" s="242">
        <v>38718412413</v>
      </c>
      <c r="F161" s="242"/>
      <c r="G161" s="32">
        <v>33098647633</v>
      </c>
      <c r="H161" s="191"/>
      <c r="I161" s="191">
        <v>0</v>
      </c>
      <c r="J161" s="191">
        <v>0</v>
      </c>
      <c r="K161" s="76"/>
      <c r="L161" s="191">
        <v>61441</v>
      </c>
      <c r="M161" s="191">
        <v>1792563126</v>
      </c>
      <c r="N161" s="191"/>
      <c r="O161" s="191">
        <v>1265652</v>
      </c>
      <c r="P161" s="191"/>
      <c r="Q161" s="214">
        <v>23230</v>
      </c>
      <c r="R161" s="191"/>
      <c r="S161" s="209">
        <v>36925849287</v>
      </c>
      <c r="T161" s="191"/>
      <c r="U161" s="32">
        <v>29226159444</v>
      </c>
      <c r="V161" s="76"/>
      <c r="W161" s="77">
        <f>U161/درآمدها!$J$5</f>
        <v>1.9162942673441256E-2</v>
      </c>
    </row>
    <row r="162" spans="1:23">
      <c r="A162" s="196" t="s">
        <v>103</v>
      </c>
      <c r="C162" s="242">
        <v>409223</v>
      </c>
      <c r="D162" s="191"/>
      <c r="E162" s="242">
        <v>7022369354</v>
      </c>
      <c r="F162" s="242"/>
      <c r="G162" s="32">
        <v>5568929411</v>
      </c>
      <c r="H162" s="191"/>
      <c r="I162" s="191">
        <v>0</v>
      </c>
      <c r="J162" s="191">
        <v>0</v>
      </c>
      <c r="K162" s="76"/>
      <c r="L162" s="191">
        <v>916</v>
      </c>
      <c r="M162" s="191">
        <v>15718790</v>
      </c>
      <c r="N162" s="191"/>
      <c r="O162" s="191">
        <v>408307</v>
      </c>
      <c r="P162" s="191"/>
      <c r="Q162" s="214">
        <v>13000</v>
      </c>
      <c r="R162" s="191"/>
      <c r="S162" s="209">
        <v>7006650564</v>
      </c>
      <c r="T162" s="191"/>
      <c r="U162" s="32">
        <v>5276408457</v>
      </c>
      <c r="V162" s="76"/>
      <c r="W162" s="77">
        <f>U162/درآمدها!$J$5</f>
        <v>3.4596236627289518E-3</v>
      </c>
    </row>
    <row r="163" spans="1:23">
      <c r="A163" s="196" t="s">
        <v>201</v>
      </c>
      <c r="C163" s="242">
        <v>334577</v>
      </c>
      <c r="D163" s="191"/>
      <c r="E163" s="242">
        <v>9501773974</v>
      </c>
      <c r="F163" s="242"/>
      <c r="G163" s="32">
        <v>7822428999</v>
      </c>
      <c r="H163" s="191"/>
      <c r="I163" s="191">
        <v>4226</v>
      </c>
      <c r="J163" s="191">
        <v>99146149</v>
      </c>
      <c r="K163" s="76"/>
      <c r="L163" s="191">
        <v>647</v>
      </c>
      <c r="M163" s="191">
        <v>18334535</v>
      </c>
      <c r="N163" s="191"/>
      <c r="O163" s="191">
        <v>338156</v>
      </c>
      <c r="P163" s="191"/>
      <c r="Q163" s="214">
        <v>22620</v>
      </c>
      <c r="R163" s="191"/>
      <c r="S163" s="209">
        <v>9582585588</v>
      </c>
      <c r="T163" s="191"/>
      <c r="U163" s="32">
        <v>7603576646</v>
      </c>
      <c r="V163" s="76"/>
      <c r="W163" s="77">
        <f>U163/درآمدها!$J$5</f>
        <v>4.9854960813309228E-3</v>
      </c>
    </row>
    <row r="164" spans="1:23">
      <c r="A164" s="196" t="s">
        <v>102</v>
      </c>
      <c r="C164" s="242">
        <v>1642045</v>
      </c>
      <c r="D164" s="191"/>
      <c r="E164" s="242">
        <v>18961932076</v>
      </c>
      <c r="F164" s="242"/>
      <c r="G164" s="32">
        <v>16583912298</v>
      </c>
      <c r="H164" s="191"/>
      <c r="I164" s="191">
        <v>0</v>
      </c>
      <c r="J164" s="191">
        <v>0</v>
      </c>
      <c r="K164" s="76"/>
      <c r="L164" s="191">
        <v>2604</v>
      </c>
      <c r="M164" s="191">
        <v>30070352</v>
      </c>
      <c r="N164" s="191"/>
      <c r="O164" s="191">
        <v>1639441</v>
      </c>
      <c r="P164" s="191"/>
      <c r="Q164" s="214">
        <v>8500</v>
      </c>
      <c r="R164" s="191"/>
      <c r="S164" s="209">
        <v>18931861724</v>
      </c>
      <c r="T164" s="191"/>
      <c r="U164" s="32">
        <v>13852333776</v>
      </c>
      <c r="V164" s="76"/>
      <c r="W164" s="77">
        <f>U164/درآمدها!$J$5</f>
        <v>9.0826671411100533E-3</v>
      </c>
    </row>
    <row r="165" spans="1:23">
      <c r="A165" s="196" t="s">
        <v>213</v>
      </c>
      <c r="C165" s="242">
        <v>1515558</v>
      </c>
      <c r="D165" s="242"/>
      <c r="E165" s="242">
        <v>10805260125</v>
      </c>
      <c r="F165" s="242"/>
      <c r="G165" s="32">
        <v>8029860495</v>
      </c>
      <c r="H165" s="242"/>
      <c r="I165" s="242">
        <v>0</v>
      </c>
      <c r="J165" s="242">
        <v>0</v>
      </c>
      <c r="K165" s="76"/>
      <c r="L165" s="242">
        <v>2906</v>
      </c>
      <c r="M165" s="242">
        <v>20718498</v>
      </c>
      <c r="N165" s="242"/>
      <c r="O165" s="242">
        <v>1512652</v>
      </c>
      <c r="P165" s="242"/>
      <c r="Q165" s="214">
        <v>5020</v>
      </c>
      <c r="R165" s="242"/>
      <c r="S165" s="242">
        <v>10784541627</v>
      </c>
      <c r="T165" s="242"/>
      <c r="U165" s="32">
        <v>7548331641</v>
      </c>
      <c r="V165" s="76"/>
      <c r="W165" s="77">
        <f>U165/درآمدها!$J$5</f>
        <v>4.9492731603605006E-3</v>
      </c>
    </row>
    <row r="166" spans="1:23">
      <c r="A166" s="196" t="s">
        <v>184</v>
      </c>
      <c r="C166" s="242">
        <v>1081842</v>
      </c>
      <c r="D166" s="191"/>
      <c r="E166" s="242">
        <v>13302330984</v>
      </c>
      <c r="F166" s="242"/>
      <c r="G166" s="32">
        <v>11829455445</v>
      </c>
      <c r="H166" s="191"/>
      <c r="I166" s="191">
        <v>0</v>
      </c>
      <c r="J166" s="191">
        <v>0</v>
      </c>
      <c r="K166" s="76"/>
      <c r="L166" s="191">
        <v>12021</v>
      </c>
      <c r="M166" s="191">
        <v>147810236</v>
      </c>
      <c r="N166" s="191"/>
      <c r="O166" s="191">
        <v>1069821</v>
      </c>
      <c r="P166" s="191"/>
      <c r="Q166" s="214">
        <v>10090</v>
      </c>
      <c r="R166" s="191"/>
      <c r="S166" s="209">
        <v>13154520748</v>
      </c>
      <c r="T166" s="191"/>
      <c r="U166" s="32">
        <v>10730266656</v>
      </c>
      <c r="V166" s="76"/>
      <c r="W166" s="77">
        <f>U166/درآمدها!$J$5</f>
        <v>7.0355971742937914E-3</v>
      </c>
    </row>
    <row r="167" spans="1:23">
      <c r="A167" s="196" t="s">
        <v>182</v>
      </c>
      <c r="C167" s="242">
        <v>121684</v>
      </c>
      <c r="D167" s="191"/>
      <c r="E167" s="242">
        <v>4196578008</v>
      </c>
      <c r="F167" s="242"/>
      <c r="G167" s="32">
        <v>4027967344</v>
      </c>
      <c r="H167" s="191"/>
      <c r="I167" s="191">
        <v>0</v>
      </c>
      <c r="J167" s="191">
        <v>0</v>
      </c>
      <c r="K167" s="76"/>
      <c r="L167" s="191">
        <v>0</v>
      </c>
      <c r="M167" s="191">
        <v>0</v>
      </c>
      <c r="N167" s="191"/>
      <c r="O167" s="191">
        <v>121684</v>
      </c>
      <c r="P167" s="191"/>
      <c r="Q167" s="214">
        <v>47670</v>
      </c>
      <c r="R167" s="191"/>
      <c r="S167" s="209">
        <v>4196578008</v>
      </c>
      <c r="T167" s="191"/>
      <c r="U167" s="32">
        <v>5766162259</v>
      </c>
      <c r="V167" s="76"/>
      <c r="W167" s="77">
        <f>U167/درآمدها!$J$5</f>
        <v>3.7807443371647657E-3</v>
      </c>
    </row>
    <row r="168" spans="1:23">
      <c r="A168" s="196" t="s">
        <v>127</v>
      </c>
      <c r="C168" s="242">
        <v>295578</v>
      </c>
      <c r="D168" s="191"/>
      <c r="E168" s="242">
        <v>11862739396</v>
      </c>
      <c r="F168" s="242"/>
      <c r="G168" s="32">
        <v>8943859828</v>
      </c>
      <c r="H168" s="191"/>
      <c r="I168" s="191">
        <v>0</v>
      </c>
      <c r="J168" s="191">
        <v>0</v>
      </c>
      <c r="K168" s="76"/>
      <c r="L168" s="191">
        <v>533</v>
      </c>
      <c r="M168" s="191">
        <v>21391444</v>
      </c>
      <c r="N168" s="191"/>
      <c r="O168" s="191">
        <v>295045</v>
      </c>
      <c r="P168" s="191"/>
      <c r="Q168" s="214">
        <v>30100</v>
      </c>
      <c r="R168" s="191"/>
      <c r="S168" s="209">
        <v>11841347952</v>
      </c>
      <c r="T168" s="191"/>
      <c r="U168" s="32">
        <v>8828013419</v>
      </c>
      <c r="V168" s="76"/>
      <c r="W168" s="77">
        <f>U168/درآمدها!$J$5</f>
        <v>5.7883320383854651E-3</v>
      </c>
    </row>
    <row r="169" spans="1:23">
      <c r="A169" s="196" t="s">
        <v>178</v>
      </c>
      <c r="C169" s="242">
        <v>4083935</v>
      </c>
      <c r="D169" s="191"/>
      <c r="E169" s="242">
        <v>17354849907</v>
      </c>
      <c r="F169" s="242"/>
      <c r="G169" s="32">
        <v>15345422521</v>
      </c>
      <c r="H169" s="191"/>
      <c r="I169" s="191">
        <v>0</v>
      </c>
      <c r="J169" s="191">
        <v>0</v>
      </c>
      <c r="K169" s="76"/>
      <c r="L169" s="191">
        <v>6369</v>
      </c>
      <c r="M169" s="191">
        <v>27065328</v>
      </c>
      <c r="N169" s="191"/>
      <c r="O169" s="191">
        <v>4077566</v>
      </c>
      <c r="P169" s="191"/>
      <c r="Q169" s="214">
        <v>3689</v>
      </c>
      <c r="R169" s="191"/>
      <c r="S169" s="209">
        <v>17327784579</v>
      </c>
      <c r="T169" s="191"/>
      <c r="U169" s="32">
        <v>14952640238</v>
      </c>
      <c r="V169" s="76"/>
      <c r="W169" s="77">
        <f>U169/درآمدها!$J$5</f>
        <v>9.8041136142576445E-3</v>
      </c>
    </row>
    <row r="170" spans="1:23">
      <c r="A170" s="196" t="s">
        <v>278</v>
      </c>
      <c r="C170" s="242">
        <v>297083</v>
      </c>
      <c r="D170" s="191"/>
      <c r="E170" s="242">
        <v>901449087</v>
      </c>
      <c r="F170" s="242"/>
      <c r="G170" s="32">
        <v>890080486</v>
      </c>
      <c r="H170" s="191"/>
      <c r="I170" s="191">
        <v>0</v>
      </c>
      <c r="J170" s="191">
        <v>0</v>
      </c>
      <c r="K170" s="76"/>
      <c r="L170" s="191">
        <v>2314</v>
      </c>
      <c r="M170" s="191">
        <v>7021449</v>
      </c>
      <c r="N170" s="191"/>
      <c r="O170" s="191">
        <v>294769</v>
      </c>
      <c r="P170" s="191"/>
      <c r="Q170" s="214">
        <v>2814</v>
      </c>
      <c r="R170" s="191"/>
      <c r="S170" s="209">
        <v>894427638</v>
      </c>
      <c r="T170" s="191"/>
      <c r="U170" s="32">
        <v>824544565</v>
      </c>
      <c r="V170" s="76"/>
      <c r="W170" s="77">
        <f>U170/درآمدها!$J$5</f>
        <v>5.4063553102377847E-4</v>
      </c>
    </row>
    <row r="171" spans="1:23">
      <c r="A171" s="196" t="s">
        <v>155</v>
      </c>
      <c r="C171" s="254">
        <v>3727636</v>
      </c>
      <c r="D171" s="254"/>
      <c r="E171" s="254">
        <v>12743116148</v>
      </c>
      <c r="F171" s="254"/>
      <c r="G171" s="32">
        <v>11357224376</v>
      </c>
      <c r="H171" s="254"/>
      <c r="I171" s="254">
        <v>0</v>
      </c>
      <c r="J171" s="254">
        <v>0</v>
      </c>
      <c r="K171" s="76"/>
      <c r="L171" s="254">
        <v>6223</v>
      </c>
      <c r="M171" s="254">
        <v>21273647</v>
      </c>
      <c r="N171" s="254"/>
      <c r="O171" s="254">
        <v>3721413</v>
      </c>
      <c r="P171" s="254"/>
      <c r="Q171" s="214">
        <v>3090</v>
      </c>
      <c r="R171" s="254"/>
      <c r="S171" s="254">
        <v>12721842501</v>
      </c>
      <c r="T171" s="254"/>
      <c r="U171" s="32">
        <v>11430746137</v>
      </c>
      <c r="V171" s="76"/>
      <c r="W171" s="77">
        <f>U171/درآمدها!$J$5</f>
        <v>7.4948859893036821E-3</v>
      </c>
    </row>
    <row r="172" spans="1:23">
      <c r="A172" s="196" t="s">
        <v>119</v>
      </c>
      <c r="C172" s="254">
        <v>927333</v>
      </c>
      <c r="D172" s="254"/>
      <c r="E172" s="254">
        <v>19704820367</v>
      </c>
      <c r="F172" s="254"/>
      <c r="G172" s="32">
        <v>20270913935</v>
      </c>
      <c r="H172" s="254"/>
      <c r="I172" s="254">
        <v>0</v>
      </c>
      <c r="J172" s="254">
        <v>0</v>
      </c>
      <c r="K172" s="76"/>
      <c r="L172" s="254">
        <v>1457</v>
      </c>
      <c r="M172" s="254">
        <v>30959670</v>
      </c>
      <c r="N172" s="254"/>
      <c r="O172" s="254">
        <v>925876</v>
      </c>
      <c r="P172" s="254"/>
      <c r="Q172" s="214">
        <v>15610</v>
      </c>
      <c r="R172" s="254"/>
      <c r="S172" s="254">
        <v>19673860697</v>
      </c>
      <c r="T172" s="254"/>
      <c r="U172" s="32">
        <v>14366929464</v>
      </c>
      <c r="V172" s="76"/>
      <c r="W172" s="77">
        <f>U172/درآمدها!$J$5</f>
        <v>9.4200760876409495E-3</v>
      </c>
    </row>
    <row r="173" spans="1:23">
      <c r="A173" s="196" t="s">
        <v>174</v>
      </c>
      <c r="C173" s="254">
        <v>1167062</v>
      </c>
      <c r="D173" s="254"/>
      <c r="E173" s="254">
        <v>4851516316</v>
      </c>
      <c r="F173" s="254"/>
      <c r="G173" s="32">
        <v>3735579901</v>
      </c>
      <c r="H173" s="254"/>
      <c r="I173" s="254">
        <v>0</v>
      </c>
      <c r="J173" s="254">
        <v>0</v>
      </c>
      <c r="K173" s="76"/>
      <c r="L173" s="254">
        <v>3029</v>
      </c>
      <c r="M173" s="254">
        <v>12591656</v>
      </c>
      <c r="N173" s="254"/>
      <c r="O173" s="254">
        <v>1164033</v>
      </c>
      <c r="P173" s="254"/>
      <c r="Q173" s="214">
        <v>3300</v>
      </c>
      <c r="R173" s="254"/>
      <c r="S173" s="254">
        <v>4838924660</v>
      </c>
      <c r="T173" s="254"/>
      <c r="U173" s="32">
        <v>3818453116</v>
      </c>
      <c r="V173" s="76"/>
      <c r="W173" s="77">
        <f>U173/درآمدها!$J$5</f>
        <v>2.5036747747625519E-3</v>
      </c>
    </row>
    <row r="174" spans="1:23">
      <c r="A174" s="196" t="s">
        <v>158</v>
      </c>
      <c r="C174" s="242">
        <v>701575</v>
      </c>
      <c r="D174" s="254"/>
      <c r="E174" s="242">
        <v>8933563559</v>
      </c>
      <c r="F174" s="242"/>
      <c r="G174" s="32">
        <v>6674124020</v>
      </c>
      <c r="H174" s="191"/>
      <c r="I174" s="191">
        <v>0</v>
      </c>
      <c r="J174" s="254">
        <v>0</v>
      </c>
      <c r="K174" s="76"/>
      <c r="L174" s="191">
        <v>0</v>
      </c>
      <c r="M174" s="254">
        <v>0</v>
      </c>
      <c r="N174" s="191"/>
      <c r="O174" s="191">
        <v>701575</v>
      </c>
      <c r="P174" s="191"/>
      <c r="Q174" s="214">
        <v>9410</v>
      </c>
      <c r="R174" s="191"/>
      <c r="S174" s="254">
        <v>8933563559</v>
      </c>
      <c r="T174" s="191"/>
      <c r="U174" s="32">
        <v>6562539921</v>
      </c>
      <c r="V174" s="76"/>
      <c r="W174" s="77">
        <f>U174/درآمدها!$J$5</f>
        <v>4.3029114564045179E-3</v>
      </c>
    </row>
    <row r="175" spans="1:23">
      <c r="A175" s="196" t="s">
        <v>146</v>
      </c>
      <c r="C175" s="254">
        <v>1458890</v>
      </c>
      <c r="D175" s="254"/>
      <c r="E175" s="254">
        <v>8814019508</v>
      </c>
      <c r="F175" s="254"/>
      <c r="G175" s="32">
        <v>8657751342</v>
      </c>
      <c r="H175" s="254"/>
      <c r="I175" s="254">
        <v>0</v>
      </c>
      <c r="J175" s="254">
        <v>0</v>
      </c>
      <c r="K175" s="76"/>
      <c r="L175" s="254">
        <v>2612</v>
      </c>
      <c r="M175" s="254">
        <v>15780641</v>
      </c>
      <c r="N175" s="254"/>
      <c r="O175" s="254">
        <v>1456278</v>
      </c>
      <c r="P175" s="254"/>
      <c r="Q175" s="214">
        <v>6300</v>
      </c>
      <c r="R175" s="254"/>
      <c r="S175" s="254">
        <v>8798238867</v>
      </c>
      <c r="T175" s="254"/>
      <c r="U175" s="32">
        <v>9119962821</v>
      </c>
      <c r="V175" s="76"/>
      <c r="W175" s="77">
        <f>U175/درآمدها!$J$5</f>
        <v>5.9797567674810294E-3</v>
      </c>
    </row>
    <row r="176" spans="1:23">
      <c r="A176" s="196" t="s">
        <v>140</v>
      </c>
      <c r="C176" s="294">
        <v>1436909</v>
      </c>
      <c r="D176" s="294"/>
      <c r="E176" s="294">
        <v>5857944281</v>
      </c>
      <c r="F176" s="294"/>
      <c r="G176" s="32">
        <v>5173517719</v>
      </c>
      <c r="H176" s="294"/>
      <c r="I176" s="294">
        <v>0</v>
      </c>
      <c r="J176" s="294">
        <v>0</v>
      </c>
      <c r="K176" s="76"/>
      <c r="L176" s="294">
        <v>3329</v>
      </c>
      <c r="M176" s="294">
        <v>13571560</v>
      </c>
      <c r="N176" s="294"/>
      <c r="O176" s="294">
        <v>1433580</v>
      </c>
      <c r="P176" s="294"/>
      <c r="Q176" s="214">
        <v>3403</v>
      </c>
      <c r="R176" s="294"/>
      <c r="S176" s="294">
        <v>5844372721</v>
      </c>
      <c r="T176" s="294"/>
      <c r="U176" s="32">
        <v>4849445830</v>
      </c>
      <c r="V176" s="76"/>
      <c r="W176" s="77">
        <f>U176/درآمدها!$J$5</f>
        <v>3.1796737650839988E-3</v>
      </c>
    </row>
    <row r="177" spans="1:23" ht="31.5" thickBot="1">
      <c r="A177" s="196" t="s">
        <v>480</v>
      </c>
      <c r="C177" s="242">
        <v>0</v>
      </c>
      <c r="D177" s="254"/>
      <c r="E177" s="242">
        <v>0</v>
      </c>
      <c r="F177" s="254"/>
      <c r="G177" s="32">
        <v>0</v>
      </c>
      <c r="H177" s="254"/>
      <c r="I177" s="254">
        <v>735630</v>
      </c>
      <c r="J177" s="254">
        <v>0</v>
      </c>
      <c r="K177" s="76"/>
      <c r="L177" s="254">
        <v>0</v>
      </c>
      <c r="M177" s="254">
        <v>0</v>
      </c>
      <c r="N177" s="254"/>
      <c r="O177" s="294">
        <v>735630</v>
      </c>
      <c r="P177" s="254"/>
      <c r="Q177" s="214">
        <v>6750</v>
      </c>
      <c r="R177" s="254"/>
      <c r="S177" s="254">
        <v>9371032905</v>
      </c>
      <c r="T177" s="254"/>
      <c r="U177" s="32">
        <v>17345321198</v>
      </c>
      <c r="V177" s="76"/>
      <c r="W177" s="77">
        <f>U177/درآمدها!$J$5</f>
        <v>1.1372941299611538E-2</v>
      </c>
    </row>
    <row r="178" spans="1:23" ht="31.5" thickBot="1">
      <c r="A178" s="196"/>
      <c r="C178" s="191"/>
      <c r="D178" s="270"/>
      <c r="E178" s="270">
        <f>SUM(E10:E177)</f>
        <v>1694302949964</v>
      </c>
      <c r="F178" s="191"/>
      <c r="G178" s="271">
        <f>SUM(G10:G177)</f>
        <v>1537197373706</v>
      </c>
      <c r="H178" s="191"/>
      <c r="I178" s="191">
        <v>0</v>
      </c>
      <c r="J178" s="270">
        <f>SUM(J10:J177)</f>
        <v>5172662149</v>
      </c>
      <c r="K178" s="76"/>
      <c r="L178" s="191"/>
      <c r="M178" s="270">
        <f>SUM(M10:M177)</f>
        <v>21334763800</v>
      </c>
      <c r="N178" s="191"/>
      <c r="O178" s="191"/>
      <c r="P178" s="191"/>
      <c r="Q178" s="214"/>
      <c r="R178" s="191"/>
      <c r="S178" s="270">
        <f>SUM(S10:S177)</f>
        <v>1678154777247</v>
      </c>
      <c r="T178" s="191"/>
      <c r="U178" s="271">
        <f>SUM(U10:U177)</f>
        <v>1486103178102</v>
      </c>
      <c r="V178" s="76"/>
      <c r="W178" s="395">
        <f>SUM(W10:W177)</f>
        <v>0.97440479866518748</v>
      </c>
    </row>
    <row r="179" spans="1:23" ht="31.5" thickTop="1"/>
    <row r="181" spans="1:23">
      <c r="E181" s="83"/>
      <c r="G181" s="83"/>
    </row>
    <row r="182" spans="1:23">
      <c r="O182" s="212"/>
      <c r="Q182" s="212"/>
      <c r="U182" s="32"/>
    </row>
    <row r="183" spans="1:23">
      <c r="O183" s="142"/>
      <c r="Q183" s="142"/>
      <c r="U183" s="32"/>
    </row>
    <row r="184" spans="1:23" ht="31.5">
      <c r="E184" s="393"/>
      <c r="G184" s="294"/>
      <c r="S184" s="393"/>
      <c r="U184" s="294"/>
    </row>
    <row r="185" spans="1:23">
      <c r="E185" s="394"/>
      <c r="G185" s="294"/>
      <c r="S185" s="394"/>
      <c r="U185" s="294"/>
    </row>
    <row r="186" spans="1:23" ht="31.5">
      <c r="E186" s="52"/>
      <c r="G186" s="393"/>
      <c r="S186" s="52"/>
      <c r="U186" s="393"/>
    </row>
    <row r="187" spans="1:23">
      <c r="G187" s="394"/>
      <c r="U187" s="394"/>
    </row>
  </sheetData>
  <autoFilter ref="A9:W9" xr:uid="{00000000-0009-0000-0000-000001000000}">
    <sortState xmlns:xlrd2="http://schemas.microsoft.com/office/spreadsheetml/2017/richdata2" ref="A11:W178">
      <sortCondition ref="A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5" fitToHeight="0" orientation="landscape" r:id="rId1"/>
  <rowBreaks count="1" manualBreakCount="1">
    <brk id="1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J25"/>
  <sheetViews>
    <sheetView rightToLeft="1" view="pageBreakPreview" zoomScale="70" zoomScaleNormal="100" zoomScaleSheetLayoutView="70" workbookViewId="0">
      <selection activeCell="K18" sqref="K18"/>
    </sheetView>
  </sheetViews>
  <sheetFormatPr defaultColWidth="9.140625" defaultRowHeight="15.75"/>
  <cols>
    <col min="1" max="1" width="29" style="63" customWidth="1"/>
    <col min="2" max="2" width="0.5703125" style="63" customWidth="1"/>
    <col min="3" max="3" width="12.5703125" style="63" customWidth="1"/>
    <col min="4" max="4" width="0.5703125" style="63" customWidth="1"/>
    <col min="5" max="5" width="29.140625" style="63" customWidth="1"/>
    <col min="6" max="6" width="0.5703125" style="63" customWidth="1"/>
    <col min="7" max="7" width="20.28515625" style="63" bestFit="1" customWidth="1"/>
    <col min="8" max="8" width="0.5703125" style="63" customWidth="1"/>
    <col min="9" max="9" width="16.5703125" style="63" bestFit="1" customWidth="1"/>
    <col min="10" max="10" width="0.42578125" style="63" customWidth="1"/>
    <col min="11" max="11" width="17.28515625" style="63" bestFit="1" customWidth="1"/>
    <col min="12" max="12" width="0.7109375" style="63" customWidth="1"/>
    <col min="13" max="13" width="7.85546875" style="63" bestFit="1" customWidth="1"/>
    <col min="14" max="14" width="1.140625" style="63" customWidth="1"/>
    <col min="15" max="15" width="17.28515625" style="63" bestFit="1" customWidth="1"/>
    <col min="16" max="16" width="0.5703125" style="63" customWidth="1"/>
    <col min="17" max="17" width="22.5703125" style="63" bestFit="1" customWidth="1"/>
    <col min="18" max="18" width="0.5703125" style="63" customWidth="1"/>
    <col min="19" max="19" width="13.7109375" style="63" bestFit="1" customWidth="1"/>
    <col min="20" max="20" width="17.28515625" style="63" bestFit="1" customWidth="1"/>
    <col min="21" max="21" width="0.5703125" style="63" customWidth="1"/>
    <col min="22" max="22" width="7.85546875" style="63" bestFit="1" customWidth="1"/>
    <col min="23" max="23" width="13.140625" style="63" bestFit="1" customWidth="1"/>
    <col min="24" max="24" width="0.5703125" style="63" customWidth="1"/>
    <col min="25" max="25" width="7.85546875" style="63" bestFit="1" customWidth="1"/>
    <col min="26" max="26" width="0.42578125" style="63" customWidth="1"/>
    <col min="27" max="27" width="21" style="63" bestFit="1" customWidth="1"/>
    <col min="28" max="28" width="0.7109375" style="63" customWidth="1"/>
    <col min="29" max="29" width="17.28515625" style="63" bestFit="1" customWidth="1"/>
    <col min="30" max="30" width="0.7109375" style="63" customWidth="1"/>
    <col min="31" max="31" width="22.5703125" style="63" bestFit="1" customWidth="1"/>
    <col min="32" max="32" width="0.7109375" style="63" customWidth="1"/>
    <col min="33" max="33" width="16.5703125" style="63" customWidth="1"/>
    <col min="34" max="34" width="20.42578125" style="63" customWidth="1"/>
    <col min="35" max="35" width="25.42578125" style="63" bestFit="1" customWidth="1"/>
    <col min="36" max="36" width="14.5703125" style="63" bestFit="1" customWidth="1"/>
    <col min="37" max="16384" width="9.140625" style="63"/>
  </cols>
  <sheetData>
    <row r="1" spans="1:36" s="23" customFormat="1" ht="24.75">
      <c r="A1" s="319" t="s">
        <v>91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</row>
    <row r="2" spans="1:36" s="23" customFormat="1" ht="24.75">
      <c r="A2" s="319" t="s">
        <v>51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</row>
    <row r="3" spans="1:36" s="23" customFormat="1" ht="24.75">
      <c r="A3" s="319" t="str">
        <f>' سهام'!A3:W3</f>
        <v>برای ماه منتهی به 1401/06/31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</row>
    <row r="4" spans="1:36" ht="24.75">
      <c r="A4" s="326" t="s">
        <v>66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</row>
    <row r="5" spans="1:36" ht="24.7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 spans="1:36" ht="27.75" customHeight="1" thickBot="1">
      <c r="A6" s="318" t="s">
        <v>67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 t="s">
        <v>256</v>
      </c>
      <c r="N6" s="318"/>
      <c r="O6" s="318"/>
      <c r="P6" s="318"/>
      <c r="Q6" s="318"/>
      <c r="R6" s="64"/>
      <c r="S6" s="327" t="s">
        <v>7</v>
      </c>
      <c r="T6" s="327"/>
      <c r="U6" s="327"/>
      <c r="V6" s="327"/>
      <c r="W6" s="327"/>
      <c r="X6" s="173"/>
      <c r="Y6" s="318" t="s">
        <v>454</v>
      </c>
      <c r="Z6" s="318"/>
      <c r="AA6" s="318"/>
      <c r="AB6" s="318"/>
      <c r="AC6" s="318"/>
      <c r="AD6" s="318"/>
      <c r="AE6" s="318"/>
      <c r="AF6" s="318"/>
      <c r="AG6" s="318"/>
    </row>
    <row r="7" spans="1:36" ht="26.25" customHeight="1">
      <c r="A7" s="316" t="s">
        <v>68</v>
      </c>
      <c r="B7" s="172"/>
      <c r="C7" s="322" t="s">
        <v>69</v>
      </c>
      <c r="D7" s="174"/>
      <c r="E7" s="324" t="s">
        <v>74</v>
      </c>
      <c r="F7" s="174"/>
      <c r="G7" s="317" t="s">
        <v>70</v>
      </c>
      <c r="H7" s="174"/>
      <c r="I7" s="322" t="s">
        <v>23</v>
      </c>
      <c r="J7" s="174"/>
      <c r="K7" s="324" t="s">
        <v>71</v>
      </c>
      <c r="L7" s="65"/>
      <c r="M7" s="320" t="s">
        <v>3</v>
      </c>
      <c r="N7" s="317"/>
      <c r="O7" s="317" t="s">
        <v>0</v>
      </c>
      <c r="P7" s="317"/>
      <c r="Q7" s="317" t="s">
        <v>21</v>
      </c>
      <c r="R7" s="174"/>
      <c r="S7" s="319" t="s">
        <v>4</v>
      </c>
      <c r="T7" s="319"/>
      <c r="U7" s="66"/>
      <c r="V7" s="319" t="s">
        <v>5</v>
      </c>
      <c r="W7" s="319"/>
      <c r="X7" s="173"/>
      <c r="Y7" s="320" t="s">
        <v>3</v>
      </c>
      <c r="Z7" s="316"/>
      <c r="AA7" s="317" t="s">
        <v>72</v>
      </c>
      <c r="AB7" s="172"/>
      <c r="AC7" s="317" t="s">
        <v>0</v>
      </c>
      <c r="AD7" s="316"/>
      <c r="AE7" s="317" t="s">
        <v>21</v>
      </c>
      <c r="AF7" s="67"/>
      <c r="AG7" s="317" t="s">
        <v>22</v>
      </c>
    </row>
    <row r="8" spans="1:36" s="72" customFormat="1" ht="55.5" customHeight="1" thickBot="1">
      <c r="A8" s="318"/>
      <c r="B8" s="172"/>
      <c r="C8" s="323"/>
      <c r="D8" s="174"/>
      <c r="E8" s="323"/>
      <c r="F8" s="174"/>
      <c r="G8" s="318"/>
      <c r="H8" s="174"/>
      <c r="I8" s="323"/>
      <c r="J8" s="174"/>
      <c r="K8" s="323"/>
      <c r="L8" s="64"/>
      <c r="M8" s="321"/>
      <c r="N8" s="325"/>
      <c r="O8" s="318"/>
      <c r="P8" s="325"/>
      <c r="Q8" s="318"/>
      <c r="R8" s="174"/>
      <c r="S8" s="68" t="s">
        <v>3</v>
      </c>
      <c r="T8" s="68" t="s">
        <v>0</v>
      </c>
      <c r="U8" s="69"/>
      <c r="V8" s="68" t="s">
        <v>3</v>
      </c>
      <c r="W8" s="68" t="s">
        <v>50</v>
      </c>
      <c r="X8" s="70"/>
      <c r="Y8" s="321"/>
      <c r="Z8" s="316"/>
      <c r="AA8" s="318"/>
      <c r="AB8" s="172"/>
      <c r="AC8" s="318"/>
      <c r="AD8" s="316"/>
      <c r="AE8" s="318"/>
      <c r="AF8" s="67"/>
      <c r="AG8" s="318"/>
      <c r="AH8" s="71"/>
      <c r="AJ8" s="71"/>
    </row>
    <row r="9" spans="1:36" s="72" customFormat="1" ht="55.5" customHeight="1" thickBot="1">
      <c r="A9" s="73"/>
      <c r="B9" s="232"/>
      <c r="C9" s="74" t="s">
        <v>285</v>
      </c>
      <c r="D9" s="52"/>
      <c r="E9" s="74" t="s">
        <v>257</v>
      </c>
      <c r="F9" s="52"/>
      <c r="G9" s="74"/>
      <c r="H9" s="52"/>
      <c r="I9" s="74"/>
      <c r="J9" s="74"/>
      <c r="K9" s="75">
        <v>0</v>
      </c>
      <c r="L9" s="64"/>
      <c r="M9" s="32">
        <v>0</v>
      </c>
      <c r="N9" s="76"/>
      <c r="O9" s="32">
        <v>0</v>
      </c>
      <c r="P9" s="32"/>
      <c r="Q9" s="32">
        <v>0</v>
      </c>
      <c r="R9" s="32"/>
      <c r="S9" s="32">
        <v>0</v>
      </c>
      <c r="T9" s="32">
        <v>0</v>
      </c>
      <c r="U9" s="32"/>
      <c r="V9" s="32">
        <v>0</v>
      </c>
      <c r="W9" s="32">
        <v>0</v>
      </c>
      <c r="X9" s="32"/>
      <c r="Y9" s="32">
        <v>0</v>
      </c>
      <c r="Z9" s="32"/>
      <c r="AA9" s="32">
        <v>0</v>
      </c>
      <c r="AB9" s="32"/>
      <c r="AC9" s="32">
        <v>0</v>
      </c>
      <c r="AD9" s="32"/>
      <c r="AE9" s="32">
        <v>0</v>
      </c>
      <c r="AG9" s="77">
        <f>AE9/درآمدها!$J$5</f>
        <v>0</v>
      </c>
      <c r="AH9" s="71"/>
      <c r="AI9" s="32"/>
      <c r="AJ9" s="71"/>
    </row>
    <row r="10" spans="1:36" s="72" customFormat="1" ht="55.5" customHeight="1" thickBot="1">
      <c r="A10" s="78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63"/>
      <c r="N10" s="63"/>
      <c r="O10" s="61">
        <f>SUM(O9:O9)</f>
        <v>0</v>
      </c>
      <c r="P10" s="63"/>
      <c r="Q10" s="61">
        <f>SUM(Q9:Q9)</f>
        <v>0</v>
      </c>
      <c r="R10" s="63"/>
      <c r="S10" s="63"/>
      <c r="T10" s="61">
        <f>SUM(T9:T9)</f>
        <v>0</v>
      </c>
      <c r="U10" s="63"/>
      <c r="V10" s="63"/>
      <c r="W10" s="61">
        <f>SUM(W9:W9)</f>
        <v>0</v>
      </c>
      <c r="X10" s="63"/>
      <c r="Y10" s="63"/>
      <c r="Z10" s="63"/>
      <c r="AA10" s="63"/>
      <c r="AB10" s="63"/>
      <c r="AC10" s="61">
        <f>SUM(AC9:AC9)</f>
        <v>0</v>
      </c>
      <c r="AD10" s="63"/>
      <c r="AE10" s="61">
        <f>SUM(AE9:AE9)</f>
        <v>0</v>
      </c>
      <c r="AF10" s="63"/>
      <c r="AG10" s="80">
        <f>SUM(AG9:AG9)</f>
        <v>0</v>
      </c>
      <c r="AH10" s="71"/>
      <c r="AI10" s="32"/>
      <c r="AJ10" s="71"/>
    </row>
    <row r="11" spans="1:36" s="72" customFormat="1" ht="55.5" customHeight="1" thickTop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3"/>
      <c r="N11" s="63"/>
      <c r="O11" s="82"/>
      <c r="P11" s="63"/>
      <c r="Q11" s="82"/>
      <c r="R11" s="63"/>
      <c r="S11" s="63"/>
      <c r="T11" s="82"/>
      <c r="U11" s="63"/>
      <c r="V11" s="63"/>
      <c r="W11" s="82"/>
      <c r="X11" s="63"/>
      <c r="Y11" s="63"/>
      <c r="Z11" s="63"/>
      <c r="AA11" s="63"/>
      <c r="AB11" s="63"/>
      <c r="AC11" s="82"/>
      <c r="AD11" s="63"/>
      <c r="AE11" s="82"/>
      <c r="AF11" s="63"/>
      <c r="AG11" s="82"/>
      <c r="AH11" s="71"/>
      <c r="AJ11" s="71"/>
    </row>
    <row r="12" spans="1:36" s="72" customFormat="1" ht="55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1"/>
      <c r="AI12" s="32"/>
      <c r="AJ12" s="71"/>
    </row>
    <row r="13" spans="1:36" s="81" customFormat="1" ht="30.7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77"/>
      <c r="AJ13" s="71"/>
    </row>
    <row r="14" spans="1:36" s="82" customFormat="1" ht="31.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77"/>
      <c r="AD14" s="32"/>
      <c r="AE14" s="32"/>
      <c r="AF14" s="32"/>
      <c r="AG14" s="77"/>
    </row>
    <row r="15" spans="1:36" s="32" customFormat="1" ht="30.75">
      <c r="AC15" s="77"/>
      <c r="AG15" s="77"/>
    </row>
    <row r="16" spans="1:36" s="32" customFormat="1" ht="30.75">
      <c r="AC16" s="77"/>
      <c r="AG16" s="83"/>
    </row>
    <row r="17" spans="1:33" s="32" customFormat="1" ht="30.75"/>
    <row r="18" spans="1:33" s="32" customFormat="1" ht="30.75"/>
    <row r="19" spans="1:33" s="32" customFormat="1" ht="30.75"/>
    <row r="20" spans="1:33" s="32" customFormat="1" ht="30.75"/>
    <row r="21" spans="1:33" s="32" customFormat="1" ht="30.75"/>
    <row r="22" spans="1:33" s="32" customFormat="1" ht="30.75"/>
    <row r="23" spans="1:33" s="32" customFormat="1" ht="30.7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s="32" customFormat="1" ht="30.7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s="32" customFormat="1" ht="30.7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9"/>
  <sheetViews>
    <sheetView rightToLeft="1" view="pageBreakPreview" zoomScaleNormal="100" zoomScaleSheetLayoutView="100" workbookViewId="0">
      <selection activeCell="M17" sqref="M17"/>
    </sheetView>
  </sheetViews>
  <sheetFormatPr defaultColWidth="9.140625" defaultRowHeight="15"/>
  <cols>
    <col min="1" max="1" width="23.28515625" style="84" customWidth="1"/>
    <col min="2" max="2" width="0.7109375" style="84" customWidth="1"/>
    <col min="3" max="3" width="27.140625" style="84" bestFit="1" customWidth="1"/>
    <col min="4" max="4" width="0.7109375" style="84" customWidth="1"/>
    <col min="5" max="5" width="9.5703125" style="84" bestFit="1" customWidth="1"/>
    <col min="6" max="6" width="0.7109375" style="84" customWidth="1"/>
    <col min="7" max="7" width="15.85546875" style="84" bestFit="1" customWidth="1"/>
    <col min="8" max="8" width="0.7109375" style="84" customWidth="1"/>
    <col min="9" max="9" width="9.28515625" style="84" customWidth="1"/>
    <col min="10" max="10" width="0.5703125" style="84" customWidth="1"/>
    <col min="11" max="11" width="21.28515625" style="106" customWidth="1"/>
    <col min="12" max="12" width="0.7109375" style="84" customWidth="1"/>
    <col min="13" max="13" width="21.85546875" style="84" customWidth="1"/>
    <col min="14" max="14" width="0.42578125" style="84" customWidth="1"/>
    <col min="15" max="15" width="22.140625" style="84" customWidth="1"/>
    <col min="16" max="16" width="0.42578125" style="84" customWidth="1"/>
    <col min="17" max="17" width="18.42578125" style="84" customWidth="1"/>
    <col min="18" max="18" width="0.5703125" style="84" customWidth="1"/>
    <col min="19" max="19" width="12.140625" style="84" customWidth="1"/>
    <col min="20" max="16384" width="9.140625" style="84"/>
  </cols>
  <sheetData>
    <row r="1" spans="1:21" ht="18.75">
      <c r="A1" s="328" t="s">
        <v>91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21" ht="18.75">
      <c r="A2" s="328" t="s">
        <v>51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</row>
    <row r="3" spans="1:21" ht="18.75">
      <c r="A3" s="328" t="str">
        <f>' سهام'!A3:W3</f>
        <v>برای ماه منتهی به 1401/06/31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21" s="85" customFormat="1" ht="18.75">
      <c r="A4" s="331" t="s">
        <v>52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1" ht="18.75" thickBot="1">
      <c r="A5" s="30"/>
      <c r="B5" s="30"/>
      <c r="C5" s="86"/>
      <c r="D5" s="86"/>
      <c r="E5" s="86"/>
      <c r="F5" s="86"/>
      <c r="G5" s="86"/>
      <c r="H5" s="86"/>
      <c r="I5" s="86"/>
      <c r="J5" s="86"/>
      <c r="K5" s="87"/>
      <c r="L5" s="86"/>
      <c r="M5" s="86"/>
      <c r="N5" s="86"/>
      <c r="O5" s="86"/>
      <c r="P5" s="86"/>
      <c r="Q5" s="86"/>
      <c r="R5" s="86"/>
      <c r="S5" s="86"/>
    </row>
    <row r="6" spans="1:21" ht="18.75" customHeight="1" thickBot="1">
      <c r="A6" s="88"/>
      <c r="B6" s="30"/>
      <c r="C6" s="332" t="s">
        <v>11</v>
      </c>
      <c r="D6" s="332"/>
      <c r="E6" s="332"/>
      <c r="F6" s="332"/>
      <c r="G6" s="332"/>
      <c r="H6" s="332"/>
      <c r="I6" s="332"/>
      <c r="J6" s="89"/>
      <c r="K6" s="90" t="s">
        <v>256</v>
      </c>
      <c r="L6" s="183"/>
      <c r="M6" s="343" t="s">
        <v>7</v>
      </c>
      <c r="N6" s="343"/>
      <c r="O6" s="343"/>
      <c r="P6" s="30"/>
      <c r="Q6" s="332" t="s">
        <v>454</v>
      </c>
      <c r="R6" s="332"/>
      <c r="S6" s="332"/>
    </row>
    <row r="7" spans="1:21" ht="24" customHeight="1">
      <c r="A7" s="335" t="s">
        <v>8</v>
      </c>
      <c r="B7" s="91"/>
      <c r="C7" s="340" t="s">
        <v>9</v>
      </c>
      <c r="D7" s="92"/>
      <c r="E7" s="340" t="s">
        <v>10</v>
      </c>
      <c r="F7" s="92"/>
      <c r="G7" s="340" t="s">
        <v>34</v>
      </c>
      <c r="H7" s="92"/>
      <c r="I7" s="340" t="s">
        <v>85</v>
      </c>
      <c r="J7" s="335"/>
      <c r="K7" s="338" t="s">
        <v>6</v>
      </c>
      <c r="L7" s="91"/>
      <c r="M7" s="341" t="s">
        <v>36</v>
      </c>
      <c r="N7" s="93"/>
      <c r="O7" s="341" t="s">
        <v>37</v>
      </c>
      <c r="P7" s="30"/>
      <c r="Q7" s="333" t="s">
        <v>6</v>
      </c>
      <c r="R7" s="335"/>
      <c r="S7" s="329" t="s">
        <v>22</v>
      </c>
    </row>
    <row r="8" spans="1:21" ht="18.75" thickBot="1">
      <c r="A8" s="336"/>
      <c r="B8" s="91"/>
      <c r="C8" s="330"/>
      <c r="D8" s="94"/>
      <c r="E8" s="330"/>
      <c r="F8" s="94"/>
      <c r="G8" s="330"/>
      <c r="H8" s="94"/>
      <c r="I8" s="330"/>
      <c r="J8" s="337"/>
      <c r="K8" s="339"/>
      <c r="L8" s="91"/>
      <c r="M8" s="342"/>
      <c r="N8" s="95"/>
      <c r="O8" s="342"/>
      <c r="P8" s="30"/>
      <c r="Q8" s="334"/>
      <c r="R8" s="335"/>
      <c r="S8" s="330"/>
    </row>
    <row r="9" spans="1:21" ht="18">
      <c r="A9" s="256" t="s">
        <v>237</v>
      </c>
      <c r="B9" s="91"/>
      <c r="C9" s="259" t="s">
        <v>238</v>
      </c>
      <c r="D9" s="92"/>
      <c r="E9" s="98" t="s">
        <v>87</v>
      </c>
      <c r="F9" s="92"/>
      <c r="G9" s="259"/>
      <c r="H9" s="92"/>
      <c r="I9" s="259"/>
      <c r="J9" s="257"/>
      <c r="K9" s="258">
        <v>205517116</v>
      </c>
      <c r="L9" s="91"/>
      <c r="M9" s="278">
        <v>86514190704</v>
      </c>
      <c r="N9" s="392"/>
      <c r="O9" s="278">
        <v>82431738955</v>
      </c>
      <c r="P9" s="127"/>
      <c r="Q9" s="295">
        <v>4287968865</v>
      </c>
      <c r="R9" s="256"/>
      <c r="S9" s="391">
        <f>Q9/درآمدها!$J$5</f>
        <v>2.8115258079988723E-3</v>
      </c>
    </row>
    <row r="10" spans="1:21" s="30" customFormat="1" ht="18.75" thickBot="1">
      <c r="A10" s="98" t="s">
        <v>456</v>
      </c>
      <c r="C10" s="97" t="s">
        <v>457</v>
      </c>
      <c r="E10" s="98" t="s">
        <v>87</v>
      </c>
      <c r="G10" s="97" t="s">
        <v>88</v>
      </c>
      <c r="I10" s="99" t="s">
        <v>88</v>
      </c>
      <c r="J10" s="100"/>
      <c r="K10" s="100">
        <v>0</v>
      </c>
      <c r="L10" s="100"/>
      <c r="M10" s="278">
        <v>2000000</v>
      </c>
      <c r="N10" s="100"/>
      <c r="O10" s="278">
        <v>1050000</v>
      </c>
      <c r="P10" s="100"/>
      <c r="Q10" s="278">
        <v>950000</v>
      </c>
      <c r="S10" s="391">
        <f>Q10/درآمدها!$J$5</f>
        <v>6.2289386926295428E-7</v>
      </c>
      <c r="T10" s="101"/>
      <c r="U10" s="102"/>
    </row>
    <row r="11" spans="1:21" s="30" customFormat="1" ht="18.75" thickBot="1">
      <c r="A11" s="91" t="s">
        <v>2</v>
      </c>
      <c r="B11" s="91"/>
      <c r="C11" s="91"/>
      <c r="D11" s="91"/>
      <c r="E11" s="91"/>
      <c r="F11" s="91"/>
      <c r="G11" s="91"/>
      <c r="H11" s="91"/>
      <c r="I11" s="91"/>
      <c r="J11" s="180"/>
      <c r="K11" s="104">
        <f>SUM(K9:K10)</f>
        <v>205517116</v>
      </c>
      <c r="M11" s="104">
        <f>SUM(M9:M10)</f>
        <v>86516190704</v>
      </c>
      <c r="O11" s="104">
        <f>SUM(O9:O10)</f>
        <v>82432788955</v>
      </c>
      <c r="Q11" s="104">
        <f>SUM(Q9:Q10)</f>
        <v>4288918865</v>
      </c>
      <c r="S11" s="105">
        <f>SUM(S9:S10)</f>
        <v>2.8121487018681352E-3</v>
      </c>
      <c r="T11" s="101"/>
      <c r="U11" s="102"/>
    </row>
    <row r="12" spans="1:21" s="30" customFormat="1" ht="18.75" thickTop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106"/>
      <c r="M12" s="84"/>
      <c r="O12" s="84"/>
      <c r="Q12" s="84"/>
      <c r="S12" s="84"/>
      <c r="T12" s="103"/>
      <c r="U12" s="102"/>
    </row>
    <row r="13" spans="1:21" s="30" customFormat="1" ht="24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106"/>
      <c r="M13" s="84"/>
      <c r="O13" s="84"/>
      <c r="Q13" s="84"/>
      <c r="S13" s="84"/>
    </row>
    <row r="14" spans="1:21" ht="21.75">
      <c r="K14" s="107"/>
      <c r="L14" s="107"/>
      <c r="M14" s="107"/>
      <c r="N14" s="23"/>
      <c r="O14" s="107"/>
      <c r="P14" s="107"/>
      <c r="Q14" s="107"/>
    </row>
    <row r="15" spans="1:21" ht="24.75">
      <c r="K15" s="213"/>
      <c r="L15" s="107"/>
      <c r="M15" s="213"/>
      <c r="N15" s="23"/>
      <c r="O15" s="213"/>
      <c r="P15" s="107"/>
      <c r="Q15" s="213"/>
    </row>
    <row r="16" spans="1:21" ht="24">
      <c r="K16" s="142"/>
      <c r="M16" s="142"/>
      <c r="O16" s="142"/>
      <c r="Q16" s="142"/>
    </row>
    <row r="17" spans="11:17" ht="21.75">
      <c r="K17" s="107"/>
      <c r="L17" s="107"/>
      <c r="M17" s="107"/>
      <c r="N17" s="23"/>
      <c r="O17" s="107"/>
      <c r="P17" s="107"/>
      <c r="Q17" s="107"/>
    </row>
    <row r="18" spans="11:17" ht="21.75">
      <c r="K18" s="107"/>
      <c r="M18" s="107"/>
      <c r="O18" s="107"/>
      <c r="Q18" s="107"/>
    </row>
    <row r="19" spans="11:17">
      <c r="Q19" s="108"/>
    </row>
  </sheetData>
  <autoFilter ref="A8:S8" xr:uid="{00000000-0009-0000-0000-000003000000}">
    <sortState xmlns:xlrd2="http://schemas.microsoft.com/office/spreadsheetml/2017/richdata2" ref="A11:S12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38"/>
  <sheetViews>
    <sheetView rightToLeft="1" view="pageBreakPreview" zoomScaleNormal="100" zoomScaleSheetLayoutView="100" workbookViewId="0">
      <selection activeCell="J5" sqref="J5"/>
    </sheetView>
  </sheetViews>
  <sheetFormatPr defaultColWidth="9.140625" defaultRowHeight="18"/>
  <cols>
    <col min="1" max="1" width="60.140625" style="16" customWidth="1"/>
    <col min="2" max="2" width="1" style="16" customWidth="1"/>
    <col min="3" max="3" width="9.140625" style="2"/>
    <col min="4" max="4" width="1.140625" style="2" customWidth="1"/>
    <col min="5" max="5" width="25.28515625" style="17" bestFit="1" customWidth="1"/>
    <col min="6" max="6" width="1" style="2" customWidth="1"/>
    <col min="7" max="7" width="19.7109375" style="2" customWidth="1"/>
    <col min="8" max="8" width="0.42578125" style="2" customWidth="1"/>
    <col min="9" max="9" width="24.5703125" style="2" customWidth="1"/>
    <col min="10" max="10" width="21.28515625" style="27" bestFit="1" customWidth="1"/>
    <col min="11" max="11" width="24" style="27" bestFit="1" customWidth="1"/>
    <col min="12" max="16384" width="9.140625" style="2"/>
  </cols>
  <sheetData>
    <row r="1" spans="1:12" ht="21">
      <c r="A1" s="345" t="s">
        <v>91</v>
      </c>
      <c r="B1" s="345"/>
      <c r="C1" s="345"/>
      <c r="D1" s="345"/>
      <c r="E1" s="345"/>
      <c r="F1" s="345"/>
      <c r="G1" s="345"/>
      <c r="H1" s="345"/>
      <c r="I1" s="345"/>
      <c r="J1" s="26"/>
      <c r="K1" s="26"/>
    </row>
    <row r="2" spans="1:12" ht="21">
      <c r="A2" s="345" t="s">
        <v>51</v>
      </c>
      <c r="B2" s="345"/>
      <c r="C2" s="345"/>
      <c r="D2" s="345"/>
      <c r="E2" s="345"/>
      <c r="F2" s="345"/>
      <c r="G2" s="345"/>
      <c r="H2" s="345"/>
      <c r="I2" s="345"/>
      <c r="J2" s="58"/>
      <c r="K2" s="26"/>
    </row>
    <row r="3" spans="1:12" ht="21.75" thickBot="1">
      <c r="A3" s="345" t="str">
        <f>سپرده!A3</f>
        <v>برای ماه منتهی به 1401/06/31</v>
      </c>
      <c r="B3" s="345"/>
      <c r="C3" s="345"/>
      <c r="D3" s="345"/>
      <c r="E3" s="345"/>
      <c r="F3" s="345"/>
      <c r="G3" s="345"/>
      <c r="H3" s="345"/>
      <c r="I3" s="345"/>
      <c r="J3" s="26"/>
      <c r="K3" s="26"/>
    </row>
    <row r="4" spans="1:12" ht="21.75" thickBot="1">
      <c r="A4" s="50" t="s">
        <v>27</v>
      </c>
      <c r="B4" s="14"/>
      <c r="C4" s="14"/>
      <c r="D4" s="14"/>
      <c r="E4" s="14"/>
      <c r="F4" s="14"/>
      <c r="G4" s="14"/>
      <c r="H4" s="14"/>
      <c r="I4" s="14"/>
      <c r="J4" s="59">
        <v>-132602234710</v>
      </c>
      <c r="K4" s="28" t="s">
        <v>86</v>
      </c>
    </row>
    <row r="5" spans="1:12" ht="21.75" customHeight="1" thickBot="1">
      <c r="A5" s="5"/>
      <c r="B5" s="5"/>
      <c r="C5" s="5"/>
      <c r="D5" s="5"/>
      <c r="E5" s="344" t="s">
        <v>454</v>
      </c>
      <c r="F5" s="344"/>
      <c r="G5" s="344"/>
      <c r="H5" s="344"/>
      <c r="I5" s="344"/>
      <c r="J5" s="59">
        <v>1525139428847</v>
      </c>
      <c r="K5" s="28" t="s">
        <v>479</v>
      </c>
    </row>
    <row r="6" spans="1:12" ht="21.75" customHeight="1" thickBot="1">
      <c r="A6" s="6" t="s">
        <v>38</v>
      </c>
      <c r="B6" s="7"/>
      <c r="C6" s="8" t="s">
        <v>39</v>
      </c>
      <c r="D6" s="9"/>
      <c r="E6" s="10" t="s">
        <v>6</v>
      </c>
      <c r="F6" s="9"/>
      <c r="G6" s="8" t="s">
        <v>19</v>
      </c>
      <c r="H6" s="4"/>
      <c r="I6" s="11" t="s">
        <v>84</v>
      </c>
      <c r="J6" s="185"/>
      <c r="K6" s="185"/>
      <c r="L6" s="185"/>
    </row>
    <row r="7" spans="1:12" ht="21" customHeight="1">
      <c r="A7" s="12" t="s">
        <v>47</v>
      </c>
      <c r="B7" s="12"/>
      <c r="C7" s="13" t="s">
        <v>53</v>
      </c>
      <c r="D7" s="14"/>
      <c r="E7" s="225">
        <f>'درآمد سرمایه گذاری در سهام '!T179</f>
        <v>-133958811506</v>
      </c>
      <c r="F7" s="226"/>
      <c r="G7" s="227">
        <f>E7/$E$11*100</f>
        <v>100.41627465002291</v>
      </c>
      <c r="H7" s="228"/>
      <c r="I7" s="227">
        <f>E7/$J$5*100</f>
        <v>-8.7833813074567466</v>
      </c>
      <c r="J7" s="185"/>
      <c r="K7" s="185"/>
      <c r="L7" s="185"/>
    </row>
    <row r="8" spans="1:12" ht="18.75" customHeight="1">
      <c r="A8" s="12" t="s">
        <v>48</v>
      </c>
      <c r="B8" s="12"/>
      <c r="C8" s="13" t="s">
        <v>54</v>
      </c>
      <c r="D8" s="14"/>
      <c r="E8" s="207">
        <f>'درآمد سرمایه گذاری در اوراق بها'!Q11</f>
        <v>1228793</v>
      </c>
      <c r="F8" s="226"/>
      <c r="G8" s="227">
        <f>E8/$E$11*100</f>
        <v>-9.2111010831489031E-4</v>
      </c>
      <c r="H8" s="227"/>
      <c r="I8" s="227">
        <f>E8/$J$5*100</f>
        <v>8.0569223820340361E-5</v>
      </c>
      <c r="J8" s="185"/>
      <c r="K8" s="185"/>
      <c r="L8" s="185"/>
    </row>
    <row r="9" spans="1:12" ht="18.75" customHeight="1">
      <c r="A9" s="12" t="s">
        <v>49</v>
      </c>
      <c r="B9" s="12"/>
      <c r="C9" s="13" t="s">
        <v>55</v>
      </c>
      <c r="D9" s="14"/>
      <c r="E9" s="207">
        <f>'درآمد سپرده بانکی'!I9</f>
        <v>13001439</v>
      </c>
      <c r="F9" s="226"/>
      <c r="G9" s="227">
        <f>E9/$E$11*100</f>
        <v>-9.745951421874505E-3</v>
      </c>
      <c r="H9" s="227"/>
      <c r="I9" s="227">
        <f>E9/$J$5*100</f>
        <v>8.5247543628381853E-4</v>
      </c>
      <c r="J9" s="185"/>
      <c r="K9" s="185"/>
      <c r="L9" s="185"/>
    </row>
    <row r="10" spans="1:12" ht="19.5" customHeight="1" thickBot="1">
      <c r="A10" s="12" t="s">
        <v>32</v>
      </c>
      <c r="B10" s="12"/>
      <c r="C10" s="13" t="s">
        <v>56</v>
      </c>
      <c r="D10" s="14"/>
      <c r="E10" s="208">
        <f>'سایر درآمدها'!E10</f>
        <v>541094665</v>
      </c>
      <c r="F10" s="226"/>
      <c r="G10" s="227">
        <f>E10/$E$11*100</f>
        <v>-0.40560758849273981</v>
      </c>
      <c r="H10" s="227"/>
      <c r="I10" s="227">
        <f>E10/$J$5*100</f>
        <v>3.5478373633620212E-2</v>
      </c>
      <c r="J10" s="185"/>
      <c r="K10" s="185"/>
      <c r="L10" s="185"/>
    </row>
    <row r="11" spans="1:12" ht="19.5" customHeight="1" thickBot="1">
      <c r="A11" s="12" t="s">
        <v>2</v>
      </c>
      <c r="B11" s="15"/>
      <c r="C11" s="3"/>
      <c r="D11" s="3"/>
      <c r="E11" s="229">
        <f>SUM(E7:E10)</f>
        <v>-133403486609</v>
      </c>
      <c r="F11" s="30"/>
      <c r="G11" s="230">
        <f>SUM(G7:G10)</f>
        <v>99.999999999999986</v>
      </c>
      <c r="H11" s="231"/>
      <c r="I11" s="230">
        <f>SUM(I7:I10)</f>
        <v>-8.7469698891630223</v>
      </c>
      <c r="J11" s="185"/>
      <c r="K11" s="185"/>
      <c r="L11" s="185"/>
    </row>
    <row r="12" spans="1:12" ht="18.75" customHeight="1" thickTop="1">
      <c r="E12" s="140"/>
      <c r="F12" s="128"/>
      <c r="G12" s="128"/>
      <c r="H12" s="128"/>
      <c r="I12" s="128"/>
      <c r="J12" s="185"/>
      <c r="K12" s="185"/>
      <c r="L12" s="185"/>
    </row>
    <row r="13" spans="1:12" ht="18" customHeight="1">
      <c r="E13" s="57"/>
      <c r="F13" s="57"/>
      <c r="G13" s="57"/>
      <c r="J13" s="185"/>
      <c r="K13" s="185"/>
      <c r="L13" s="185"/>
    </row>
    <row r="14" spans="1:12" ht="18" customHeight="1">
      <c r="E14" s="292"/>
      <c r="F14" s="57"/>
      <c r="G14" s="57"/>
      <c r="I14" s="289"/>
      <c r="J14" s="185"/>
      <c r="K14" s="185"/>
      <c r="L14" s="185"/>
    </row>
    <row r="15" spans="1:12" ht="18" customHeight="1">
      <c r="E15" s="57"/>
      <c r="F15" s="57"/>
      <c r="G15" s="62"/>
      <c r="I15" s="290"/>
      <c r="J15" s="185"/>
      <c r="K15" s="185"/>
      <c r="L15" s="185"/>
    </row>
    <row r="16" spans="1:12" ht="18" customHeight="1">
      <c r="E16" s="57"/>
      <c r="F16" s="57"/>
      <c r="G16" s="57"/>
      <c r="J16" s="60"/>
      <c r="K16" s="60"/>
    </row>
    <row r="17" spans="1:11" ht="17.45" customHeight="1">
      <c r="E17" s="57"/>
      <c r="F17" s="57"/>
      <c r="G17" s="57"/>
      <c r="J17" s="60"/>
      <c r="K17" s="60"/>
    </row>
    <row r="18" spans="1:11" ht="17.45" customHeight="1">
      <c r="E18" s="57"/>
      <c r="F18" s="57"/>
      <c r="G18" s="57"/>
    </row>
    <row r="19" spans="1:11" ht="17.45" customHeight="1"/>
    <row r="21" spans="1:11">
      <c r="A21" s="1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V19"/>
  <sheetViews>
    <sheetView rightToLeft="1" view="pageBreakPreview" zoomScale="80" zoomScaleNormal="100" zoomScaleSheetLayoutView="80" workbookViewId="0">
      <selection activeCell="G5" sqref="G5:K5"/>
    </sheetView>
  </sheetViews>
  <sheetFormatPr defaultColWidth="9.140625" defaultRowHeight="21.75"/>
  <cols>
    <col min="1" max="1" width="50.85546875" style="30" customWidth="1"/>
    <col min="2" max="2" width="0.85546875" style="30" customWidth="1"/>
    <col min="3" max="3" width="14" style="30" bestFit="1" customWidth="1"/>
    <col min="4" max="4" width="1.28515625" style="30" customWidth="1"/>
    <col min="5" max="5" width="12.42578125" style="30" customWidth="1"/>
    <col min="6" max="6" width="1" style="30" customWidth="1"/>
    <col min="7" max="7" width="25" style="127" bestFit="1" customWidth="1"/>
    <col min="8" max="8" width="0.85546875" style="127" customWidth="1"/>
    <col min="9" max="9" width="25" style="127" bestFit="1" customWidth="1"/>
    <col min="10" max="10" width="0.7109375" style="127" customWidth="1"/>
    <col min="11" max="11" width="23.140625" style="127" bestFit="1" customWidth="1"/>
    <col min="12" max="12" width="0.7109375" style="127" customWidth="1"/>
    <col min="13" max="13" width="23.140625" style="127" bestFit="1" customWidth="1"/>
    <col min="14" max="14" width="0.5703125" style="127" customWidth="1"/>
    <col min="15" max="15" width="17" style="127" bestFit="1" customWidth="1"/>
    <col min="16" max="16" width="0.5703125" style="127" customWidth="1"/>
    <col min="17" max="17" width="23.140625" style="127" bestFit="1" customWidth="1"/>
    <col min="18" max="18" width="13.5703125" style="30" bestFit="1" customWidth="1"/>
    <col min="19" max="19" width="17.85546875" style="30" bestFit="1" customWidth="1"/>
    <col min="20" max="20" width="21.28515625" style="30" bestFit="1" customWidth="1"/>
    <col min="21" max="21" width="17.85546875" style="109" bestFit="1" customWidth="1"/>
    <col min="22" max="22" width="9.140625" style="109"/>
    <col min="23" max="16384" width="9.140625" style="30"/>
  </cols>
  <sheetData>
    <row r="1" spans="1:22" ht="24.75">
      <c r="A1" s="319" t="s">
        <v>91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22" ht="24.75">
      <c r="A2" s="319" t="s">
        <v>57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22" ht="24.75">
      <c r="A3" s="319" t="str">
        <f>' سهام'!A3:W3</f>
        <v>برای ماه منتهی به 1401/06/31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22" ht="24.75">
      <c r="A4" s="326" t="s">
        <v>64</v>
      </c>
      <c r="B4" s="326"/>
      <c r="C4" s="326"/>
      <c r="D4" s="326"/>
      <c r="E4" s="326"/>
      <c r="F4" s="326"/>
      <c r="G4" s="326"/>
      <c r="H4" s="110"/>
      <c r="I4" s="111"/>
      <c r="J4" s="111"/>
      <c r="K4" s="111"/>
      <c r="L4" s="111"/>
      <c r="M4" s="111"/>
      <c r="N4" s="111"/>
      <c r="O4" s="111"/>
      <c r="P4" s="111"/>
      <c r="Q4" s="111"/>
    </row>
    <row r="5" spans="1:22" ht="24.75" customHeight="1" thickBot="1">
      <c r="A5" s="112"/>
      <c r="B5" s="346"/>
      <c r="C5" s="346"/>
      <c r="D5" s="346"/>
      <c r="E5" s="346"/>
      <c r="F5" s="113"/>
      <c r="G5" s="347" t="s">
        <v>459</v>
      </c>
      <c r="H5" s="347"/>
      <c r="I5" s="347"/>
      <c r="J5" s="347"/>
      <c r="K5" s="347"/>
      <c r="L5" s="111"/>
      <c r="M5" s="347" t="s">
        <v>458</v>
      </c>
      <c r="N5" s="347"/>
      <c r="O5" s="347"/>
      <c r="P5" s="347"/>
      <c r="Q5" s="347"/>
    </row>
    <row r="6" spans="1:22" ht="46.5" customHeight="1" thickBot="1">
      <c r="A6" s="114" t="s">
        <v>38</v>
      </c>
      <c r="B6" s="115"/>
      <c r="C6" s="116" t="s">
        <v>23</v>
      </c>
      <c r="D6" s="115"/>
      <c r="E6" s="116" t="s">
        <v>35</v>
      </c>
      <c r="F6" s="115"/>
      <c r="G6" s="117" t="s">
        <v>58</v>
      </c>
      <c r="H6" s="118"/>
      <c r="I6" s="117" t="s">
        <v>40</v>
      </c>
      <c r="J6" s="118"/>
      <c r="K6" s="117" t="s">
        <v>41</v>
      </c>
      <c r="L6" s="111"/>
      <c r="M6" s="117" t="s">
        <v>58</v>
      </c>
      <c r="N6" s="118"/>
      <c r="O6" s="117" t="s">
        <v>40</v>
      </c>
      <c r="P6" s="118"/>
      <c r="Q6" s="117" t="s">
        <v>41</v>
      </c>
    </row>
    <row r="7" spans="1:22" s="23" customFormat="1" ht="46.5" customHeight="1">
      <c r="A7" s="98" t="s">
        <v>237</v>
      </c>
      <c r="B7" s="119"/>
      <c r="C7" s="120" t="s">
        <v>88</v>
      </c>
      <c r="E7" s="171">
        <v>10</v>
      </c>
      <c r="G7" s="107">
        <v>3141878</v>
      </c>
      <c r="H7" s="107"/>
      <c r="I7" s="107">
        <v>0</v>
      </c>
      <c r="J7" s="107"/>
      <c r="K7" s="107">
        <v>3141878</v>
      </c>
      <c r="L7" s="107"/>
      <c r="M7" s="107">
        <v>13001439</v>
      </c>
      <c r="N7" s="107"/>
      <c r="O7" s="107">
        <v>0</v>
      </c>
      <c r="P7" s="107"/>
      <c r="Q7" s="107">
        <f>M7+O7</f>
        <v>13001439</v>
      </c>
      <c r="R7" s="101"/>
      <c r="S7" s="121"/>
      <c r="U7" s="109"/>
      <c r="V7" s="109"/>
    </row>
    <row r="8" spans="1:22" s="23" customFormat="1" ht="46.5" customHeight="1" thickBot="1">
      <c r="A8" s="98"/>
      <c r="B8" s="122"/>
      <c r="C8" s="122"/>
      <c r="D8" s="122"/>
      <c r="E8" s="122"/>
      <c r="F8" s="122"/>
      <c r="G8" s="123">
        <f>SUM(G7:G7)</f>
        <v>3141878</v>
      </c>
      <c r="H8" s="124"/>
      <c r="I8" s="123">
        <f>SUM(I7:I7)</f>
        <v>0</v>
      </c>
      <c r="J8" s="124"/>
      <c r="K8" s="123">
        <f>SUM(K7:K7)</f>
        <v>3141878</v>
      </c>
      <c r="L8" s="124"/>
      <c r="M8" s="123">
        <f>SUM(M7:M7)</f>
        <v>13001439</v>
      </c>
      <c r="N8" s="124"/>
      <c r="O8" s="123">
        <f>SUM(O7:O7)</f>
        <v>0</v>
      </c>
      <c r="P8" s="125" t="e">
        <f>SUM(#REF!)</f>
        <v>#REF!</v>
      </c>
      <c r="Q8" s="123">
        <f>SUM(Q7:Q7)</f>
        <v>13001439</v>
      </c>
      <c r="R8" s="101"/>
      <c r="S8" s="121"/>
      <c r="U8" s="109"/>
      <c r="V8" s="109"/>
    </row>
    <row r="9" spans="1:22" s="23" customFormat="1" ht="46.5" customHeight="1" thickTop="1">
      <c r="A9" s="30"/>
      <c r="B9" s="30"/>
      <c r="C9" s="30"/>
      <c r="D9" s="30"/>
      <c r="E9" s="30"/>
      <c r="F9" s="30"/>
      <c r="G9" s="127"/>
      <c r="I9" s="127"/>
      <c r="K9" s="127"/>
      <c r="M9" s="127"/>
      <c r="O9" s="127"/>
      <c r="P9" s="127"/>
      <c r="Q9" s="127"/>
      <c r="R9" s="101"/>
      <c r="S9" s="121"/>
      <c r="T9" s="109"/>
      <c r="U9" s="109"/>
      <c r="V9" s="109"/>
    </row>
    <row r="10" spans="1:22" s="23" customFormat="1" ht="46.5" customHeight="1">
      <c r="A10" s="30"/>
      <c r="B10" s="30"/>
      <c r="C10" s="30"/>
      <c r="D10" s="30"/>
      <c r="E10" s="30"/>
      <c r="F10" s="30"/>
      <c r="G10" s="127"/>
      <c r="I10" s="127"/>
      <c r="K10" s="127"/>
      <c r="M10" s="127"/>
      <c r="O10" s="127"/>
      <c r="P10" s="127"/>
      <c r="Q10" s="127"/>
      <c r="R10" s="101"/>
      <c r="S10" s="121"/>
      <c r="U10" s="109"/>
      <c r="V10" s="109"/>
    </row>
    <row r="11" spans="1:22" s="23" customFormat="1" ht="46.5" customHeight="1">
      <c r="A11" s="30"/>
      <c r="B11" s="30"/>
      <c r="C11" s="30"/>
      <c r="D11" s="30"/>
      <c r="E11" s="30"/>
      <c r="F11" s="30"/>
      <c r="G11" s="127"/>
      <c r="I11" s="127"/>
      <c r="K11" s="127"/>
      <c r="M11" s="127"/>
      <c r="N11" s="127"/>
      <c r="O11" s="127"/>
      <c r="P11" s="127"/>
      <c r="Q11" s="127"/>
      <c r="R11" s="101"/>
      <c r="S11" s="121"/>
      <c r="U11" s="109"/>
      <c r="V11" s="109"/>
    </row>
    <row r="12" spans="1:22" ht="47.45" customHeight="1">
      <c r="A12" s="128"/>
      <c r="B12" s="128"/>
      <c r="C12" s="128"/>
      <c r="D12" s="128"/>
      <c r="E12" s="128"/>
      <c r="F12" s="128"/>
      <c r="G12" s="107"/>
      <c r="H12" s="128"/>
      <c r="I12" s="128"/>
      <c r="J12" s="128"/>
      <c r="K12" s="100"/>
      <c r="L12" s="128"/>
      <c r="M12" s="107"/>
      <c r="N12" s="128"/>
      <c r="O12" s="128"/>
      <c r="P12" s="128"/>
      <c r="Q12" s="100"/>
      <c r="R12" s="126"/>
      <c r="S12" s="103"/>
    </row>
    <row r="13" spans="1:22">
      <c r="A13" s="128"/>
      <c r="B13" s="128"/>
      <c r="C13" s="128"/>
      <c r="D13" s="128"/>
      <c r="E13" s="128"/>
      <c r="F13" s="128"/>
      <c r="G13" s="129"/>
      <c r="H13" s="130"/>
      <c r="I13" s="128"/>
      <c r="J13" s="128"/>
      <c r="K13" s="100"/>
      <c r="L13" s="128"/>
      <c r="M13" s="129"/>
      <c r="N13" s="128"/>
      <c r="O13" s="130"/>
      <c r="P13" s="128"/>
      <c r="Q13" s="100"/>
      <c r="S13" s="102"/>
    </row>
    <row r="14" spans="1:22">
      <c r="G14" s="107"/>
      <c r="H14" s="23"/>
      <c r="J14" s="23"/>
      <c r="K14" s="100"/>
      <c r="M14" s="107"/>
      <c r="Q14" s="100"/>
    </row>
    <row r="15" spans="1:22">
      <c r="G15" s="129"/>
      <c r="J15" s="23"/>
      <c r="K15" s="100"/>
      <c r="M15" s="129"/>
      <c r="Q15" s="100"/>
    </row>
    <row r="16" spans="1:22" s="128" customFormat="1">
      <c r="A16" s="30"/>
      <c r="B16" s="30"/>
      <c r="C16" s="30"/>
      <c r="D16" s="30"/>
      <c r="E16" s="30"/>
      <c r="F16" s="30"/>
      <c r="G16" s="127"/>
      <c r="H16" s="127"/>
      <c r="I16" s="127"/>
      <c r="J16" s="127"/>
      <c r="K16" s="100"/>
      <c r="L16" s="127"/>
      <c r="M16" s="127"/>
      <c r="N16" s="127"/>
      <c r="O16" s="127"/>
      <c r="P16" s="127"/>
      <c r="Q16" s="100"/>
      <c r="U16" s="109"/>
      <c r="V16" s="109"/>
    </row>
    <row r="17" spans="1:22" s="128" customFormat="1">
      <c r="A17" s="30"/>
      <c r="B17" s="30"/>
      <c r="C17" s="30"/>
      <c r="D17" s="30"/>
      <c r="E17" s="30"/>
      <c r="F17" s="30"/>
      <c r="G17" s="127"/>
      <c r="H17" s="127"/>
      <c r="I17" s="127"/>
      <c r="J17" s="127"/>
      <c r="K17" s="100"/>
      <c r="L17" s="127"/>
      <c r="M17" s="127"/>
      <c r="N17" s="127"/>
      <c r="O17" s="127"/>
      <c r="P17" s="127"/>
      <c r="Q17" s="100"/>
      <c r="U17" s="109"/>
      <c r="V17" s="109"/>
    </row>
    <row r="18" spans="1:22">
      <c r="K18" s="100"/>
      <c r="Q18" s="100"/>
    </row>
    <row r="19" spans="1:22">
      <c r="K19" s="100"/>
      <c r="Q19" s="100"/>
    </row>
  </sheetData>
  <autoFilter ref="A6:Q6" xr:uid="{00000000-0009-0000-0000-000005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T84"/>
  <sheetViews>
    <sheetView rightToLeft="1" view="pageBreakPreview" zoomScale="80" zoomScaleNormal="100" zoomScaleSheetLayoutView="80" workbookViewId="0">
      <selection activeCell="P6" sqref="P6:T6"/>
    </sheetView>
  </sheetViews>
  <sheetFormatPr defaultColWidth="9.140625" defaultRowHeight="21.75"/>
  <cols>
    <col min="1" max="1" width="11.5703125" style="107" bestFit="1" customWidth="1"/>
    <col min="2" max="2" width="30.7109375" style="128" bestFit="1" customWidth="1"/>
    <col min="3" max="3" width="0.5703125" style="128" customWidth="1"/>
    <col min="4" max="4" width="15" style="128" customWidth="1"/>
    <col min="5" max="5" width="0.85546875" style="128" customWidth="1"/>
    <col min="6" max="6" width="15.28515625" style="128" bestFit="1" customWidth="1"/>
    <col min="7" max="7" width="1.140625" style="128" customWidth="1"/>
    <col min="8" max="8" width="9.42578125" style="128" bestFit="1" customWidth="1"/>
    <col min="9" max="9" width="0.5703125" style="128" customWidth="1"/>
    <col min="10" max="10" width="19.42578125" style="128" customWidth="1"/>
    <col min="11" max="11" width="1" style="128" customWidth="1"/>
    <col min="12" max="12" width="16.42578125" style="128" bestFit="1" customWidth="1"/>
    <col min="13" max="13" width="1.140625" style="128" customWidth="1"/>
    <col min="14" max="14" width="18.28515625" style="128" customWidth="1"/>
    <col min="15" max="15" width="1" style="128" customWidth="1"/>
    <col min="16" max="16" width="23.7109375" style="128" bestFit="1" customWidth="1"/>
    <col min="17" max="17" width="1.140625" style="128" customWidth="1"/>
    <col min="18" max="18" width="24.5703125" style="128" bestFit="1" customWidth="1"/>
    <col min="19" max="19" width="1.140625" style="128" customWidth="1"/>
    <col min="20" max="20" width="21.140625" style="128" bestFit="1" customWidth="1"/>
    <col min="21" max="21" width="2.85546875" style="128" customWidth="1"/>
    <col min="22" max="16384" width="9.140625" style="128"/>
  </cols>
  <sheetData>
    <row r="1" spans="1:20" ht="22.5">
      <c r="B1" s="350" t="s">
        <v>91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</row>
    <row r="2" spans="1:20" ht="22.5">
      <c r="B2" s="350" t="s">
        <v>57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</row>
    <row r="3" spans="1:20" ht="22.5">
      <c r="B3" s="350" t="s">
        <v>455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</row>
    <row r="4" spans="1:20" ht="22.5">
      <c r="B4" s="351" t="s">
        <v>75</v>
      </c>
      <c r="C4" s="351"/>
      <c r="D4" s="351"/>
      <c r="E4" s="351"/>
      <c r="F4" s="351"/>
      <c r="G4" s="351"/>
      <c r="H4" s="351"/>
      <c r="I4" s="351"/>
      <c r="J4" s="352"/>
      <c r="K4" s="352"/>
      <c r="L4" s="352"/>
      <c r="M4" s="352"/>
      <c r="N4" s="352"/>
      <c r="O4" s="352"/>
      <c r="P4" s="352"/>
      <c r="Q4" s="352"/>
      <c r="R4" s="351"/>
      <c r="S4" s="351"/>
      <c r="T4" s="351"/>
    </row>
    <row r="6" spans="1:20">
      <c r="D6" s="348" t="s">
        <v>76</v>
      </c>
      <c r="E6" s="349"/>
      <c r="F6" s="349"/>
      <c r="G6" s="349"/>
      <c r="H6" s="349"/>
      <c r="J6" s="348" t="s">
        <v>459</v>
      </c>
      <c r="K6" s="349"/>
      <c r="L6" s="349"/>
      <c r="M6" s="349"/>
      <c r="N6" s="349"/>
      <c r="P6" s="348" t="s">
        <v>458</v>
      </c>
      <c r="Q6" s="349"/>
      <c r="R6" s="349"/>
      <c r="S6" s="349"/>
      <c r="T6" s="349"/>
    </row>
    <row r="7" spans="1:20" ht="56.25">
      <c r="B7" s="210" t="s">
        <v>77</v>
      </c>
      <c r="D7" s="198" t="s">
        <v>78</v>
      </c>
      <c r="F7" s="198" t="s">
        <v>79</v>
      </c>
      <c r="H7" s="198" t="s">
        <v>80</v>
      </c>
      <c r="J7" s="198" t="s">
        <v>81</v>
      </c>
      <c r="L7" s="198" t="s">
        <v>82</v>
      </c>
      <c r="N7" s="198" t="s">
        <v>83</v>
      </c>
      <c r="P7" s="198" t="s">
        <v>81</v>
      </c>
      <c r="R7" s="198" t="s">
        <v>82</v>
      </c>
      <c r="T7" s="198" t="s">
        <v>83</v>
      </c>
    </row>
    <row r="8" spans="1:20">
      <c r="A8" s="107" t="s">
        <v>289</v>
      </c>
      <c r="B8" s="145" t="s">
        <v>198</v>
      </c>
      <c r="C8" s="199"/>
      <c r="D8" s="200" t="s">
        <v>240</v>
      </c>
      <c r="E8" s="201"/>
      <c r="F8" s="200">
        <v>6436755</v>
      </c>
      <c r="G8" s="201"/>
      <c r="H8" s="202">
        <v>70</v>
      </c>
      <c r="I8" s="201"/>
      <c r="J8" s="100">
        <v>0</v>
      </c>
      <c r="K8" s="100"/>
      <c r="L8" s="100">
        <v>0</v>
      </c>
      <c r="M8" s="100"/>
      <c r="N8" s="100">
        <f t="shared" ref="N8:N71" si="0">J8+L8</f>
        <v>0</v>
      </c>
      <c r="O8" s="100"/>
      <c r="P8" s="100">
        <v>450572850</v>
      </c>
      <c r="Q8" s="100"/>
      <c r="R8" s="100">
        <v>-26435931</v>
      </c>
      <c r="S8" s="100"/>
      <c r="T8" s="100">
        <f t="shared" ref="T8:T39" si="1">P8+R8</f>
        <v>424136919</v>
      </c>
    </row>
    <row r="9" spans="1:20">
      <c r="A9" s="107" t="s">
        <v>290</v>
      </c>
      <c r="B9" s="145" t="s">
        <v>116</v>
      </c>
      <c r="C9" s="199"/>
      <c r="D9" s="200" t="s">
        <v>250</v>
      </c>
      <c r="E9" s="201"/>
      <c r="F9" s="200">
        <v>710475</v>
      </c>
      <c r="G9" s="201"/>
      <c r="H9" s="202">
        <v>50</v>
      </c>
      <c r="I9" s="201"/>
      <c r="J9" s="100">
        <v>0</v>
      </c>
      <c r="K9" s="100"/>
      <c r="L9" s="100">
        <v>0</v>
      </c>
      <c r="M9" s="100"/>
      <c r="N9" s="100">
        <f t="shared" si="0"/>
        <v>0</v>
      </c>
      <c r="O9" s="100"/>
      <c r="P9" s="100">
        <v>35523750</v>
      </c>
      <c r="Q9" s="100"/>
      <c r="R9" s="100">
        <v>-3704931</v>
      </c>
      <c r="S9" s="100"/>
      <c r="T9" s="100">
        <f t="shared" si="1"/>
        <v>31818819</v>
      </c>
    </row>
    <row r="10" spans="1:20">
      <c r="A10" s="107" t="s">
        <v>291</v>
      </c>
      <c r="B10" s="145" t="s">
        <v>180</v>
      </c>
      <c r="C10" s="199"/>
      <c r="D10" s="200" t="s">
        <v>249</v>
      </c>
      <c r="E10" s="201"/>
      <c r="F10" s="200">
        <v>1940047</v>
      </c>
      <c r="G10" s="201"/>
      <c r="H10" s="202">
        <v>100</v>
      </c>
      <c r="I10" s="201"/>
      <c r="J10" s="100">
        <v>0</v>
      </c>
      <c r="K10" s="100"/>
      <c r="L10" s="100">
        <v>0</v>
      </c>
      <c r="M10" s="100"/>
      <c r="N10" s="100">
        <f t="shared" si="0"/>
        <v>0</v>
      </c>
      <c r="O10" s="100"/>
      <c r="P10" s="100">
        <v>194004700</v>
      </c>
      <c r="Q10" s="100"/>
      <c r="R10" s="100">
        <v>-14847925</v>
      </c>
      <c r="S10" s="100"/>
      <c r="T10" s="100">
        <f t="shared" si="1"/>
        <v>179156775</v>
      </c>
    </row>
    <row r="11" spans="1:20">
      <c r="A11" s="107" t="s">
        <v>294</v>
      </c>
      <c r="B11" s="145" t="s">
        <v>219</v>
      </c>
      <c r="C11" s="199"/>
      <c r="D11" s="200" t="s">
        <v>254</v>
      </c>
      <c r="E11" s="201"/>
      <c r="F11" s="200">
        <v>707643</v>
      </c>
      <c r="G11" s="201"/>
      <c r="H11" s="202">
        <v>22</v>
      </c>
      <c r="I11" s="201"/>
      <c r="J11" s="100">
        <v>0</v>
      </c>
      <c r="K11" s="100"/>
      <c r="L11" s="100">
        <v>0</v>
      </c>
      <c r="M11" s="100"/>
      <c r="N11" s="100">
        <f t="shared" si="0"/>
        <v>0</v>
      </c>
      <c r="O11" s="100"/>
      <c r="P11" s="100">
        <v>15568146</v>
      </c>
      <c r="Q11" s="100"/>
      <c r="R11" s="100">
        <v>0</v>
      </c>
      <c r="S11" s="100"/>
      <c r="T11" s="100">
        <f t="shared" si="1"/>
        <v>15568146</v>
      </c>
    </row>
    <row r="12" spans="1:20">
      <c r="A12" s="107" t="s">
        <v>295</v>
      </c>
      <c r="B12" s="145" t="s">
        <v>106</v>
      </c>
      <c r="C12" s="199"/>
      <c r="D12" s="200" t="s">
        <v>254</v>
      </c>
      <c r="E12" s="201"/>
      <c r="F12" s="200">
        <v>475245</v>
      </c>
      <c r="G12" s="201"/>
      <c r="H12" s="202">
        <v>1350</v>
      </c>
      <c r="I12" s="201"/>
      <c r="J12" s="100">
        <v>0</v>
      </c>
      <c r="K12" s="100"/>
      <c r="L12" s="100">
        <v>0</v>
      </c>
      <c r="M12" s="100"/>
      <c r="N12" s="100">
        <f t="shared" si="0"/>
        <v>0</v>
      </c>
      <c r="O12" s="100"/>
      <c r="P12" s="100">
        <v>641580750</v>
      </c>
      <c r="Q12" s="100"/>
      <c r="R12" s="100">
        <v>0</v>
      </c>
      <c r="S12" s="100"/>
      <c r="T12" s="100">
        <f t="shared" si="1"/>
        <v>641580750</v>
      </c>
    </row>
    <row r="13" spans="1:20">
      <c r="A13" s="107" t="s">
        <v>296</v>
      </c>
      <c r="B13" s="145" t="s">
        <v>136</v>
      </c>
      <c r="C13" s="199"/>
      <c r="D13" s="200" t="s">
        <v>242</v>
      </c>
      <c r="E13" s="201"/>
      <c r="F13" s="200">
        <v>2429809</v>
      </c>
      <c r="G13" s="201"/>
      <c r="H13" s="202">
        <v>34</v>
      </c>
      <c r="I13" s="201"/>
      <c r="J13" s="100">
        <v>0</v>
      </c>
      <c r="K13" s="100"/>
      <c r="L13" s="100">
        <v>0</v>
      </c>
      <c r="M13" s="100"/>
      <c r="N13" s="100">
        <f t="shared" si="0"/>
        <v>0</v>
      </c>
      <c r="O13" s="100"/>
      <c r="P13" s="100">
        <v>82613506</v>
      </c>
      <c r="Q13" s="100"/>
      <c r="R13" s="100">
        <v>0</v>
      </c>
      <c r="S13" s="100"/>
      <c r="T13" s="100">
        <f t="shared" si="1"/>
        <v>82613506</v>
      </c>
    </row>
    <row r="14" spans="1:20">
      <c r="A14" s="107" t="s">
        <v>297</v>
      </c>
      <c r="B14" s="145" t="s">
        <v>220</v>
      </c>
      <c r="C14" s="199"/>
      <c r="D14" s="200" t="s">
        <v>254</v>
      </c>
      <c r="E14" s="201"/>
      <c r="F14" s="200">
        <v>7612002</v>
      </c>
      <c r="G14" s="201"/>
      <c r="H14" s="202">
        <v>200</v>
      </c>
      <c r="I14" s="201"/>
      <c r="J14" s="100">
        <v>0</v>
      </c>
      <c r="K14" s="100"/>
      <c r="L14" s="100">
        <v>0</v>
      </c>
      <c r="M14" s="100"/>
      <c r="N14" s="100">
        <f t="shared" si="0"/>
        <v>0</v>
      </c>
      <c r="O14" s="100"/>
      <c r="P14" s="100">
        <v>1522400400</v>
      </c>
      <c r="Q14" s="100"/>
      <c r="R14" s="100">
        <v>0</v>
      </c>
      <c r="S14" s="100"/>
      <c r="T14" s="100">
        <f t="shared" si="1"/>
        <v>1522400400</v>
      </c>
    </row>
    <row r="15" spans="1:20">
      <c r="A15" s="107" t="s">
        <v>298</v>
      </c>
      <c r="B15" s="145" t="s">
        <v>117</v>
      </c>
      <c r="C15" s="199"/>
      <c r="D15" s="200" t="s">
        <v>260</v>
      </c>
      <c r="E15" s="201"/>
      <c r="F15" s="200">
        <v>4644799</v>
      </c>
      <c r="G15" s="201"/>
      <c r="H15" s="202">
        <v>29</v>
      </c>
      <c r="I15" s="201"/>
      <c r="J15" s="100">
        <v>0</v>
      </c>
      <c r="K15" s="100"/>
      <c r="L15" s="100">
        <v>0</v>
      </c>
      <c r="M15" s="100"/>
      <c r="N15" s="100">
        <f t="shared" si="0"/>
        <v>0</v>
      </c>
      <c r="O15" s="100"/>
      <c r="P15" s="100">
        <v>134699171</v>
      </c>
      <c r="Q15" s="100"/>
      <c r="R15" s="100">
        <v>0</v>
      </c>
      <c r="S15" s="100"/>
      <c r="T15" s="100">
        <f t="shared" si="1"/>
        <v>134699171</v>
      </c>
    </row>
    <row r="16" spans="1:20">
      <c r="A16" s="107" t="s">
        <v>302</v>
      </c>
      <c r="B16" s="145" t="s">
        <v>156</v>
      </c>
      <c r="C16" s="199"/>
      <c r="D16" s="200" t="s">
        <v>241</v>
      </c>
      <c r="E16" s="201"/>
      <c r="F16" s="200">
        <v>3166253</v>
      </c>
      <c r="G16" s="201"/>
      <c r="H16" s="202">
        <v>130</v>
      </c>
      <c r="I16" s="201"/>
      <c r="J16" s="100">
        <v>0</v>
      </c>
      <c r="K16" s="100"/>
      <c r="L16" s="100">
        <v>0</v>
      </c>
      <c r="M16" s="100"/>
      <c r="N16" s="100">
        <f t="shared" si="0"/>
        <v>0</v>
      </c>
      <c r="O16" s="100"/>
      <c r="P16" s="100">
        <v>411612890</v>
      </c>
      <c r="Q16" s="100"/>
      <c r="R16" s="100">
        <v>0</v>
      </c>
      <c r="S16" s="100"/>
      <c r="T16" s="100">
        <f t="shared" si="1"/>
        <v>411612890</v>
      </c>
    </row>
    <row r="17" spans="1:20">
      <c r="A17" s="107" t="s">
        <v>303</v>
      </c>
      <c r="B17" s="145" t="s">
        <v>99</v>
      </c>
      <c r="C17" s="199"/>
      <c r="D17" s="200" t="s">
        <v>248</v>
      </c>
      <c r="E17" s="201"/>
      <c r="F17" s="200">
        <v>3984345</v>
      </c>
      <c r="G17" s="201"/>
      <c r="H17" s="202">
        <v>120</v>
      </c>
      <c r="I17" s="201"/>
      <c r="J17" s="100">
        <v>0</v>
      </c>
      <c r="K17" s="100"/>
      <c r="L17" s="100">
        <v>0</v>
      </c>
      <c r="M17" s="100"/>
      <c r="N17" s="100">
        <f t="shared" si="0"/>
        <v>0</v>
      </c>
      <c r="O17" s="100"/>
      <c r="P17" s="100">
        <v>478121400</v>
      </c>
      <c r="Q17" s="100"/>
      <c r="R17" s="100">
        <v>0</v>
      </c>
      <c r="S17" s="100"/>
      <c r="T17" s="100">
        <f t="shared" si="1"/>
        <v>478121400</v>
      </c>
    </row>
    <row r="18" spans="1:20">
      <c r="A18" s="107" t="s">
        <v>307</v>
      </c>
      <c r="B18" s="145" t="s">
        <v>115</v>
      </c>
      <c r="C18" s="199"/>
      <c r="D18" s="200" t="s">
        <v>242</v>
      </c>
      <c r="E18" s="201"/>
      <c r="F18" s="200">
        <v>365663</v>
      </c>
      <c r="G18" s="201"/>
      <c r="H18" s="202">
        <v>3400</v>
      </c>
      <c r="I18" s="201"/>
      <c r="J18" s="100">
        <v>0</v>
      </c>
      <c r="K18" s="100"/>
      <c r="L18" s="100">
        <v>0</v>
      </c>
      <c r="M18" s="100"/>
      <c r="N18" s="100">
        <f t="shared" si="0"/>
        <v>0</v>
      </c>
      <c r="O18" s="100"/>
      <c r="P18" s="100">
        <v>1243254200</v>
      </c>
      <c r="Q18" s="100"/>
      <c r="R18" s="100">
        <v>-95151017</v>
      </c>
      <c r="S18" s="100"/>
      <c r="T18" s="100">
        <f t="shared" si="1"/>
        <v>1148103183</v>
      </c>
    </row>
    <row r="19" spans="1:20">
      <c r="A19" s="107" t="s">
        <v>311</v>
      </c>
      <c r="B19" s="145" t="s">
        <v>95</v>
      </c>
      <c r="C19" s="199"/>
      <c r="D19" s="200" t="s">
        <v>253</v>
      </c>
      <c r="E19" s="201"/>
      <c r="F19" s="200">
        <v>6146333</v>
      </c>
      <c r="G19" s="201"/>
      <c r="H19" s="202">
        <v>650</v>
      </c>
      <c r="I19" s="201"/>
      <c r="J19" s="100">
        <v>0</v>
      </c>
      <c r="K19" s="100"/>
      <c r="L19" s="100">
        <v>0</v>
      </c>
      <c r="M19" s="100"/>
      <c r="N19" s="100">
        <f t="shared" si="0"/>
        <v>0</v>
      </c>
      <c r="O19" s="100"/>
      <c r="P19" s="100">
        <v>3995116450</v>
      </c>
      <c r="Q19" s="100"/>
      <c r="R19" s="100">
        <v>0</v>
      </c>
      <c r="S19" s="100"/>
      <c r="T19" s="100">
        <f t="shared" si="1"/>
        <v>3995116450</v>
      </c>
    </row>
    <row r="20" spans="1:20">
      <c r="A20" s="107" t="s">
        <v>312</v>
      </c>
      <c r="B20" s="145" t="s">
        <v>190</v>
      </c>
      <c r="C20" s="199"/>
      <c r="D20" s="200" t="s">
        <v>253</v>
      </c>
      <c r="E20" s="201"/>
      <c r="F20" s="200">
        <v>882636</v>
      </c>
      <c r="G20" s="201"/>
      <c r="H20" s="202">
        <v>230</v>
      </c>
      <c r="I20" s="201"/>
      <c r="J20" s="100">
        <v>0</v>
      </c>
      <c r="K20" s="100"/>
      <c r="L20" s="100">
        <v>0</v>
      </c>
      <c r="M20" s="100"/>
      <c r="N20" s="100">
        <f t="shared" si="0"/>
        <v>0</v>
      </c>
      <c r="O20" s="100"/>
      <c r="P20" s="100">
        <v>203006280</v>
      </c>
      <c r="Q20" s="100"/>
      <c r="R20" s="100">
        <v>0</v>
      </c>
      <c r="S20" s="100"/>
      <c r="T20" s="100">
        <f t="shared" si="1"/>
        <v>203006280</v>
      </c>
    </row>
    <row r="21" spans="1:20">
      <c r="A21" s="107" t="s">
        <v>314</v>
      </c>
      <c r="B21" s="145" t="s">
        <v>228</v>
      </c>
      <c r="C21" s="199"/>
      <c r="D21" s="200" t="s">
        <v>251</v>
      </c>
      <c r="E21" s="201"/>
      <c r="F21" s="200">
        <v>271970</v>
      </c>
      <c r="G21" s="201"/>
      <c r="H21" s="202">
        <v>5000</v>
      </c>
      <c r="I21" s="201"/>
      <c r="J21" s="100">
        <v>0</v>
      </c>
      <c r="K21" s="100"/>
      <c r="L21" s="100">
        <v>0</v>
      </c>
      <c r="M21" s="100"/>
      <c r="N21" s="100">
        <f t="shared" si="0"/>
        <v>0</v>
      </c>
      <c r="O21" s="100"/>
      <c r="P21" s="100">
        <v>1359850000</v>
      </c>
      <c r="Q21" s="100"/>
      <c r="R21" s="100">
        <v>0</v>
      </c>
      <c r="S21" s="100"/>
      <c r="T21" s="100">
        <f t="shared" si="1"/>
        <v>1359850000</v>
      </c>
    </row>
    <row r="22" spans="1:20">
      <c r="A22" s="107" t="s">
        <v>315</v>
      </c>
      <c r="B22" s="145" t="s">
        <v>133</v>
      </c>
      <c r="C22" s="199"/>
      <c r="D22" s="200" t="s">
        <v>244</v>
      </c>
      <c r="E22" s="201"/>
      <c r="F22" s="200">
        <v>108155</v>
      </c>
      <c r="G22" s="201"/>
      <c r="H22" s="202">
        <v>3750</v>
      </c>
      <c r="I22" s="201"/>
      <c r="J22" s="100">
        <v>0</v>
      </c>
      <c r="K22" s="100"/>
      <c r="L22" s="100">
        <v>0</v>
      </c>
      <c r="M22" s="100"/>
      <c r="N22" s="100">
        <f t="shared" si="0"/>
        <v>0</v>
      </c>
      <c r="O22" s="100"/>
      <c r="P22" s="100">
        <v>405581250</v>
      </c>
      <c r="Q22" s="100"/>
      <c r="R22" s="100">
        <v>0</v>
      </c>
      <c r="S22" s="100"/>
      <c r="T22" s="100">
        <f t="shared" si="1"/>
        <v>405581250</v>
      </c>
    </row>
    <row r="23" spans="1:20">
      <c r="A23" s="107" t="s">
        <v>316</v>
      </c>
      <c r="B23" s="145" t="s">
        <v>193</v>
      </c>
      <c r="C23" s="199"/>
      <c r="D23" s="200" t="s">
        <v>252</v>
      </c>
      <c r="E23" s="201"/>
      <c r="F23" s="200">
        <v>1119769</v>
      </c>
      <c r="G23" s="201"/>
      <c r="H23" s="202">
        <v>1000</v>
      </c>
      <c r="I23" s="201"/>
      <c r="J23" s="100">
        <v>0</v>
      </c>
      <c r="K23" s="100"/>
      <c r="L23" s="100">
        <v>0</v>
      </c>
      <c r="M23" s="100"/>
      <c r="N23" s="100">
        <f t="shared" si="0"/>
        <v>0</v>
      </c>
      <c r="O23" s="100"/>
      <c r="P23" s="100">
        <v>1119769000</v>
      </c>
      <c r="Q23" s="100"/>
      <c r="R23" s="100">
        <v>0</v>
      </c>
      <c r="S23" s="100"/>
      <c r="T23" s="100">
        <f t="shared" si="1"/>
        <v>1119769000</v>
      </c>
    </row>
    <row r="24" spans="1:20">
      <c r="A24" s="107" t="s">
        <v>323</v>
      </c>
      <c r="B24" s="145" t="s">
        <v>153</v>
      </c>
      <c r="C24" s="199"/>
      <c r="D24" s="200" t="s">
        <v>253</v>
      </c>
      <c r="E24" s="201"/>
      <c r="F24" s="200">
        <v>2787425</v>
      </c>
      <c r="G24" s="201"/>
      <c r="H24" s="202">
        <v>35</v>
      </c>
      <c r="I24" s="201"/>
      <c r="J24" s="100">
        <v>0</v>
      </c>
      <c r="K24" s="100"/>
      <c r="L24" s="100">
        <v>0</v>
      </c>
      <c r="M24" s="100"/>
      <c r="N24" s="100">
        <f t="shared" si="0"/>
        <v>0</v>
      </c>
      <c r="O24" s="100"/>
      <c r="P24" s="100">
        <v>97559875</v>
      </c>
      <c r="Q24" s="100"/>
      <c r="R24" s="100">
        <v>0</v>
      </c>
      <c r="S24" s="100"/>
      <c r="T24" s="100">
        <f t="shared" si="1"/>
        <v>97559875</v>
      </c>
    </row>
    <row r="25" spans="1:20">
      <c r="A25" s="107" t="s">
        <v>325</v>
      </c>
      <c r="B25" s="145" t="s">
        <v>162</v>
      </c>
      <c r="C25" s="199"/>
      <c r="D25" s="200" t="s">
        <v>247</v>
      </c>
      <c r="E25" s="201"/>
      <c r="F25" s="200">
        <v>2714040</v>
      </c>
      <c r="G25" s="201"/>
      <c r="H25" s="202">
        <v>500</v>
      </c>
      <c r="I25" s="201"/>
      <c r="J25" s="100">
        <v>0</v>
      </c>
      <c r="K25" s="100"/>
      <c r="L25" s="100">
        <v>0</v>
      </c>
      <c r="M25" s="100"/>
      <c r="N25" s="100">
        <f t="shared" si="0"/>
        <v>0</v>
      </c>
      <c r="O25" s="100"/>
      <c r="P25" s="100">
        <v>1357020000</v>
      </c>
      <c r="Q25" s="100"/>
      <c r="R25" s="100">
        <v>-79618839</v>
      </c>
      <c r="S25" s="100"/>
      <c r="T25" s="100">
        <f t="shared" si="1"/>
        <v>1277401161</v>
      </c>
    </row>
    <row r="26" spans="1:20">
      <c r="A26" s="107" t="s">
        <v>326</v>
      </c>
      <c r="B26" s="145" t="s">
        <v>100</v>
      </c>
      <c r="C26" s="199"/>
      <c r="D26" s="200" t="s">
        <v>248</v>
      </c>
      <c r="E26" s="201"/>
      <c r="F26" s="200">
        <v>727710</v>
      </c>
      <c r="G26" s="201"/>
      <c r="H26" s="202">
        <v>700</v>
      </c>
      <c r="I26" s="201"/>
      <c r="J26" s="100">
        <v>0</v>
      </c>
      <c r="K26" s="100"/>
      <c r="L26" s="100">
        <v>0</v>
      </c>
      <c r="M26" s="100"/>
      <c r="N26" s="100">
        <f t="shared" si="0"/>
        <v>0</v>
      </c>
      <c r="O26" s="100"/>
      <c r="P26" s="100">
        <v>509397000</v>
      </c>
      <c r="Q26" s="100"/>
      <c r="R26" s="100">
        <v>-47746088</v>
      </c>
      <c r="S26" s="100"/>
      <c r="T26" s="100">
        <f t="shared" si="1"/>
        <v>461650912</v>
      </c>
    </row>
    <row r="27" spans="1:20">
      <c r="A27" s="107" t="s">
        <v>330</v>
      </c>
      <c r="B27" s="238" t="s">
        <v>137</v>
      </c>
      <c r="C27" s="199"/>
      <c r="D27" s="200" t="s">
        <v>245</v>
      </c>
      <c r="E27" s="201"/>
      <c r="F27" s="259">
        <v>301384</v>
      </c>
      <c r="G27" s="201"/>
      <c r="H27" s="239">
        <v>1590</v>
      </c>
      <c r="I27" s="201"/>
      <c r="J27" s="237">
        <v>0</v>
      </c>
      <c r="K27" s="237"/>
      <c r="L27" s="100">
        <v>0</v>
      </c>
      <c r="M27" s="237"/>
      <c r="N27" s="100">
        <f t="shared" si="0"/>
        <v>0</v>
      </c>
      <c r="O27" s="237"/>
      <c r="P27" s="237">
        <v>479200560</v>
      </c>
      <c r="Q27" s="237"/>
      <c r="R27" s="237">
        <v>0</v>
      </c>
      <c r="S27" s="237"/>
      <c r="T27" s="237">
        <f t="shared" si="1"/>
        <v>479200560</v>
      </c>
    </row>
    <row r="28" spans="1:20">
      <c r="A28" s="107" t="s">
        <v>331</v>
      </c>
      <c r="B28" s="145" t="s">
        <v>110</v>
      </c>
      <c r="C28" s="199"/>
      <c r="D28" s="200" t="s">
        <v>261</v>
      </c>
      <c r="E28" s="201"/>
      <c r="F28" s="200">
        <v>6014827</v>
      </c>
      <c r="G28" s="201"/>
      <c r="H28" s="202">
        <v>190</v>
      </c>
      <c r="I28" s="201"/>
      <c r="J28" s="100">
        <v>0</v>
      </c>
      <c r="K28" s="100"/>
      <c r="L28" s="100">
        <v>0</v>
      </c>
      <c r="M28" s="100"/>
      <c r="N28" s="100">
        <f t="shared" si="0"/>
        <v>0</v>
      </c>
      <c r="O28" s="100"/>
      <c r="P28" s="100">
        <v>1142817130</v>
      </c>
      <c r="Q28" s="100"/>
      <c r="R28" s="100">
        <v>-15443475</v>
      </c>
      <c r="S28" s="100"/>
      <c r="T28" s="100">
        <f t="shared" si="1"/>
        <v>1127373655</v>
      </c>
    </row>
    <row r="29" spans="1:20">
      <c r="A29" s="107" t="s">
        <v>339</v>
      </c>
      <c r="B29" s="145" t="s">
        <v>173</v>
      </c>
      <c r="C29" s="199"/>
      <c r="D29" s="200" t="s">
        <v>250</v>
      </c>
      <c r="E29" s="201"/>
      <c r="F29" s="200">
        <v>216299</v>
      </c>
      <c r="G29" s="201"/>
      <c r="H29" s="202">
        <v>4720</v>
      </c>
      <c r="I29" s="201"/>
      <c r="J29" s="100">
        <v>0</v>
      </c>
      <c r="K29" s="100"/>
      <c r="L29" s="100">
        <v>0</v>
      </c>
      <c r="M29" s="100"/>
      <c r="N29" s="100">
        <f t="shared" si="0"/>
        <v>0</v>
      </c>
      <c r="O29" s="100"/>
      <c r="P29" s="100">
        <v>1020931280</v>
      </c>
      <c r="Q29" s="100"/>
      <c r="R29" s="100">
        <v>-40944647</v>
      </c>
      <c r="S29" s="100"/>
      <c r="T29" s="100">
        <f t="shared" si="1"/>
        <v>979986633</v>
      </c>
    </row>
    <row r="30" spans="1:20">
      <c r="A30" s="107" t="s">
        <v>340</v>
      </c>
      <c r="B30" s="145" t="s">
        <v>142</v>
      </c>
      <c r="C30" s="199"/>
      <c r="D30" s="200" t="s">
        <v>258</v>
      </c>
      <c r="E30" s="201"/>
      <c r="F30" s="200">
        <v>569239</v>
      </c>
      <c r="G30" s="201"/>
      <c r="H30" s="202">
        <v>18</v>
      </c>
      <c r="I30" s="201"/>
      <c r="J30" s="100">
        <v>0</v>
      </c>
      <c r="K30" s="100"/>
      <c r="L30" s="100">
        <v>0</v>
      </c>
      <c r="M30" s="100"/>
      <c r="N30" s="100">
        <f t="shared" si="0"/>
        <v>0</v>
      </c>
      <c r="O30" s="100"/>
      <c r="P30" s="100">
        <v>10246302</v>
      </c>
      <c r="Q30" s="100"/>
      <c r="R30" s="100">
        <v>-925678</v>
      </c>
      <c r="S30" s="100"/>
      <c r="T30" s="100">
        <f t="shared" si="1"/>
        <v>9320624</v>
      </c>
    </row>
    <row r="31" spans="1:20">
      <c r="A31" s="107" t="s">
        <v>343</v>
      </c>
      <c r="B31" s="145" t="s">
        <v>187</v>
      </c>
      <c r="C31" s="199"/>
      <c r="D31" s="200" t="s">
        <v>251</v>
      </c>
      <c r="E31" s="201"/>
      <c r="F31" s="200">
        <v>221685</v>
      </c>
      <c r="G31" s="201"/>
      <c r="H31" s="202">
        <v>270</v>
      </c>
      <c r="I31" s="201"/>
      <c r="J31" s="100">
        <v>0</v>
      </c>
      <c r="K31" s="100"/>
      <c r="L31" s="100">
        <v>0</v>
      </c>
      <c r="M31" s="100"/>
      <c r="N31" s="100">
        <f t="shared" si="0"/>
        <v>0</v>
      </c>
      <c r="O31" s="100"/>
      <c r="P31" s="100">
        <v>59854950</v>
      </c>
      <c r="Q31" s="100"/>
      <c r="R31" s="100">
        <v>-3511799</v>
      </c>
      <c r="S31" s="100"/>
      <c r="T31" s="100">
        <f t="shared" si="1"/>
        <v>56343151</v>
      </c>
    </row>
    <row r="32" spans="1:20">
      <c r="A32" s="107" t="s">
        <v>345</v>
      </c>
      <c r="B32" s="145" t="s">
        <v>97</v>
      </c>
      <c r="C32" s="199"/>
      <c r="D32" s="200" t="s">
        <v>246</v>
      </c>
      <c r="E32" s="201"/>
      <c r="F32" s="200">
        <v>4147582</v>
      </c>
      <c r="G32" s="201"/>
      <c r="H32" s="202">
        <v>100</v>
      </c>
      <c r="I32" s="201"/>
      <c r="J32" s="100">
        <v>0</v>
      </c>
      <c r="K32" s="100"/>
      <c r="L32" s="100">
        <v>0</v>
      </c>
      <c r="M32" s="100"/>
      <c r="N32" s="100">
        <f t="shared" si="0"/>
        <v>0</v>
      </c>
      <c r="O32" s="100"/>
      <c r="P32" s="100">
        <v>414758200</v>
      </c>
      <c r="Q32" s="100"/>
      <c r="R32" s="100">
        <v>-20521890</v>
      </c>
      <c r="S32" s="100"/>
      <c r="T32" s="100">
        <f t="shared" si="1"/>
        <v>394236310</v>
      </c>
    </row>
    <row r="33" spans="1:20">
      <c r="A33" s="107" t="s">
        <v>347</v>
      </c>
      <c r="B33" s="145" t="s">
        <v>150</v>
      </c>
      <c r="C33" s="199"/>
      <c r="D33" s="200" t="s">
        <v>242</v>
      </c>
      <c r="E33" s="201"/>
      <c r="F33" s="200">
        <v>4047359</v>
      </c>
      <c r="G33" s="201"/>
      <c r="H33" s="202">
        <v>12</v>
      </c>
      <c r="I33" s="201"/>
      <c r="J33" s="100">
        <v>0</v>
      </c>
      <c r="K33" s="100"/>
      <c r="L33" s="100">
        <v>0</v>
      </c>
      <c r="M33" s="100"/>
      <c r="N33" s="100">
        <f t="shared" si="0"/>
        <v>0</v>
      </c>
      <c r="O33" s="100"/>
      <c r="P33" s="100">
        <v>48568308</v>
      </c>
      <c r="Q33" s="100"/>
      <c r="R33" s="100">
        <v>-3717119</v>
      </c>
      <c r="S33" s="100"/>
      <c r="T33" s="100">
        <f t="shared" si="1"/>
        <v>44851189</v>
      </c>
    </row>
    <row r="34" spans="1:20">
      <c r="A34" s="107" t="s">
        <v>349</v>
      </c>
      <c r="B34" s="145" t="s">
        <v>214</v>
      </c>
      <c r="C34" s="199"/>
      <c r="D34" s="200" t="s">
        <v>254</v>
      </c>
      <c r="E34" s="201"/>
      <c r="F34" s="200">
        <v>2219908</v>
      </c>
      <c r="G34" s="201"/>
      <c r="H34" s="202">
        <v>150</v>
      </c>
      <c r="I34" s="201"/>
      <c r="J34" s="100">
        <v>0</v>
      </c>
      <c r="K34" s="100"/>
      <c r="L34" s="100">
        <v>0</v>
      </c>
      <c r="M34" s="100"/>
      <c r="N34" s="100">
        <f t="shared" si="0"/>
        <v>0</v>
      </c>
      <c r="O34" s="100"/>
      <c r="P34" s="100">
        <v>332986200</v>
      </c>
      <c r="Q34" s="100"/>
      <c r="R34" s="100">
        <v>-33810906</v>
      </c>
      <c r="S34" s="100"/>
      <c r="T34" s="100">
        <f t="shared" si="1"/>
        <v>299175294</v>
      </c>
    </row>
    <row r="35" spans="1:20">
      <c r="A35" s="107" t="s">
        <v>352</v>
      </c>
      <c r="B35" s="145" t="s">
        <v>165</v>
      </c>
      <c r="C35" s="199"/>
      <c r="D35" s="200" t="s">
        <v>461</v>
      </c>
      <c r="E35" s="201"/>
      <c r="F35" s="200">
        <v>1126816</v>
      </c>
      <c r="G35" s="201"/>
      <c r="H35" s="202">
        <v>2750</v>
      </c>
      <c r="I35" s="201"/>
      <c r="J35" s="100">
        <v>3098744000</v>
      </c>
      <c r="K35" s="100"/>
      <c r="L35" s="100">
        <v>-124275729</v>
      </c>
      <c r="M35" s="100"/>
      <c r="N35" s="100">
        <f t="shared" si="0"/>
        <v>2974468271</v>
      </c>
      <c r="O35" s="100"/>
      <c r="P35" s="100">
        <v>3098744000</v>
      </c>
      <c r="Q35" s="100"/>
      <c r="R35" s="100">
        <v>-124275729</v>
      </c>
      <c r="S35" s="100"/>
      <c r="T35" s="100">
        <f t="shared" si="1"/>
        <v>2974468271</v>
      </c>
    </row>
    <row r="36" spans="1:20">
      <c r="A36" s="107" t="s">
        <v>353</v>
      </c>
      <c r="B36" s="145" t="s">
        <v>167</v>
      </c>
      <c r="C36" s="199"/>
      <c r="D36" s="200" t="s">
        <v>247</v>
      </c>
      <c r="E36" s="201"/>
      <c r="F36" s="200">
        <v>3293765</v>
      </c>
      <c r="G36" s="201"/>
      <c r="H36" s="202">
        <v>200</v>
      </c>
      <c r="I36" s="201"/>
      <c r="J36" s="100">
        <v>0</v>
      </c>
      <c r="K36" s="100"/>
      <c r="L36" s="237">
        <v>0</v>
      </c>
      <c r="M36" s="100"/>
      <c r="N36" s="100">
        <f t="shared" si="0"/>
        <v>0</v>
      </c>
      <c r="O36" s="100"/>
      <c r="P36" s="100">
        <v>658753000</v>
      </c>
      <c r="Q36" s="100"/>
      <c r="R36" s="100">
        <v>-17566747</v>
      </c>
      <c r="S36" s="100"/>
      <c r="T36" s="100">
        <f t="shared" si="1"/>
        <v>641186253</v>
      </c>
    </row>
    <row r="37" spans="1:20">
      <c r="A37" s="107" t="s">
        <v>356</v>
      </c>
      <c r="B37" s="145" t="s">
        <v>132</v>
      </c>
      <c r="C37" s="199"/>
      <c r="D37" s="200" t="s">
        <v>263</v>
      </c>
      <c r="E37" s="201"/>
      <c r="F37" s="200">
        <v>1318171</v>
      </c>
      <c r="G37" s="201"/>
      <c r="H37" s="202">
        <v>1300</v>
      </c>
      <c r="I37" s="201"/>
      <c r="J37" s="100">
        <v>0</v>
      </c>
      <c r="K37" s="100"/>
      <c r="L37" s="237">
        <v>0</v>
      </c>
      <c r="M37" s="100"/>
      <c r="N37" s="100">
        <f t="shared" si="0"/>
        <v>0</v>
      </c>
      <c r="O37" s="100"/>
      <c r="P37" s="100">
        <v>1713622300</v>
      </c>
      <c r="Q37" s="100"/>
      <c r="R37" s="100">
        <v>-99500650</v>
      </c>
      <c r="S37" s="100"/>
      <c r="T37" s="100">
        <f t="shared" si="1"/>
        <v>1614121650</v>
      </c>
    </row>
    <row r="38" spans="1:20">
      <c r="A38" s="107" t="s">
        <v>357</v>
      </c>
      <c r="B38" s="145" t="s">
        <v>164</v>
      </c>
      <c r="C38" s="199"/>
      <c r="D38" s="200" t="s">
        <v>253</v>
      </c>
      <c r="E38" s="201"/>
      <c r="F38" s="200">
        <v>2009331</v>
      </c>
      <c r="G38" s="201"/>
      <c r="H38" s="202">
        <v>2400</v>
      </c>
      <c r="I38" s="201"/>
      <c r="J38" s="100">
        <v>0</v>
      </c>
      <c r="K38" s="100"/>
      <c r="L38" s="237">
        <v>0</v>
      </c>
      <c r="M38" s="100"/>
      <c r="N38" s="100">
        <f t="shared" si="0"/>
        <v>0</v>
      </c>
      <c r="O38" s="100"/>
      <c r="P38" s="100">
        <v>4822394400</v>
      </c>
      <c r="Q38" s="100"/>
      <c r="R38" s="100">
        <v>0</v>
      </c>
      <c r="S38" s="100"/>
      <c r="T38" s="100">
        <f t="shared" si="1"/>
        <v>4822394400</v>
      </c>
    </row>
    <row r="39" spans="1:20">
      <c r="A39" s="107" t="s">
        <v>361</v>
      </c>
      <c r="B39" s="145" t="s">
        <v>128</v>
      </c>
      <c r="C39" s="199"/>
      <c r="D39" s="200" t="s">
        <v>263</v>
      </c>
      <c r="E39" s="201"/>
      <c r="F39" s="200">
        <v>1045247</v>
      </c>
      <c r="G39" s="201"/>
      <c r="H39" s="202">
        <v>2150</v>
      </c>
      <c r="I39" s="201"/>
      <c r="J39" s="100">
        <v>0</v>
      </c>
      <c r="K39" s="100"/>
      <c r="L39" s="237">
        <v>0</v>
      </c>
      <c r="M39" s="100"/>
      <c r="N39" s="100">
        <f t="shared" si="0"/>
        <v>0</v>
      </c>
      <c r="O39" s="100"/>
      <c r="P39" s="100">
        <v>2247281050</v>
      </c>
      <c r="Q39" s="100"/>
      <c r="R39" s="100">
        <v>0</v>
      </c>
      <c r="S39" s="100"/>
      <c r="T39" s="100">
        <f t="shared" si="1"/>
        <v>2247281050</v>
      </c>
    </row>
    <row r="40" spans="1:20">
      <c r="A40" s="107" t="s">
        <v>366</v>
      </c>
      <c r="B40" s="145" t="s">
        <v>148</v>
      </c>
      <c r="C40" s="199"/>
      <c r="D40" s="200" t="s">
        <v>248</v>
      </c>
      <c r="E40" s="201"/>
      <c r="F40" s="200">
        <v>357051</v>
      </c>
      <c r="G40" s="201"/>
      <c r="H40" s="202">
        <v>2570</v>
      </c>
      <c r="I40" s="201"/>
      <c r="J40" s="100">
        <v>0</v>
      </c>
      <c r="K40" s="100"/>
      <c r="L40" s="237">
        <v>0</v>
      </c>
      <c r="M40" s="100"/>
      <c r="N40" s="100">
        <f t="shared" si="0"/>
        <v>0</v>
      </c>
      <c r="O40" s="100"/>
      <c r="P40" s="100">
        <v>917621070</v>
      </c>
      <c r="Q40" s="100"/>
      <c r="R40" s="100">
        <v>-86009175</v>
      </c>
      <c r="S40" s="100"/>
      <c r="T40" s="100">
        <f t="shared" ref="T40:T71" si="2">P40+R40</f>
        <v>831611895</v>
      </c>
    </row>
    <row r="41" spans="1:20">
      <c r="A41" s="107" t="s">
        <v>375</v>
      </c>
      <c r="B41" s="238" t="s">
        <v>225</v>
      </c>
      <c r="C41" s="199"/>
      <c r="D41" s="200" t="s">
        <v>247</v>
      </c>
      <c r="E41" s="201"/>
      <c r="F41" s="259">
        <v>870763</v>
      </c>
      <c r="G41" s="201"/>
      <c r="H41" s="239">
        <v>300</v>
      </c>
      <c r="I41" s="201"/>
      <c r="J41" s="237">
        <v>0</v>
      </c>
      <c r="K41" s="237"/>
      <c r="L41" s="237">
        <v>0</v>
      </c>
      <c r="M41" s="237"/>
      <c r="N41" s="100">
        <f t="shared" si="0"/>
        <v>0</v>
      </c>
      <c r="O41" s="237"/>
      <c r="P41" s="237">
        <v>261228900</v>
      </c>
      <c r="Q41" s="237"/>
      <c r="R41" s="237">
        <v>-22857529</v>
      </c>
      <c r="S41" s="237"/>
      <c r="T41" s="237">
        <f t="shared" si="2"/>
        <v>238371371</v>
      </c>
    </row>
    <row r="42" spans="1:20" s="215" customFormat="1">
      <c r="A42" s="107" t="s">
        <v>379</v>
      </c>
      <c r="B42" s="145" t="s">
        <v>171</v>
      </c>
      <c r="C42" s="199"/>
      <c r="D42" s="200" t="s">
        <v>243</v>
      </c>
      <c r="E42" s="201"/>
      <c r="F42" s="200">
        <v>139761</v>
      </c>
      <c r="G42" s="201"/>
      <c r="H42" s="202">
        <v>5700</v>
      </c>
      <c r="I42" s="201"/>
      <c r="J42" s="100">
        <v>0</v>
      </c>
      <c r="K42" s="100"/>
      <c r="L42" s="237">
        <v>0</v>
      </c>
      <c r="M42" s="100"/>
      <c r="N42" s="100">
        <f t="shared" si="0"/>
        <v>0</v>
      </c>
      <c r="O42" s="100"/>
      <c r="P42" s="100">
        <v>796637700</v>
      </c>
      <c r="Q42" s="100"/>
      <c r="R42" s="100">
        <v>0</v>
      </c>
      <c r="S42" s="100"/>
      <c r="T42" s="237">
        <f t="shared" si="2"/>
        <v>796637700</v>
      </c>
    </row>
    <row r="43" spans="1:20" s="215" customFormat="1">
      <c r="A43" s="107" t="s">
        <v>380</v>
      </c>
      <c r="B43" s="145" t="s">
        <v>176</v>
      </c>
      <c r="C43" s="199"/>
      <c r="D43" s="200" t="s">
        <v>240</v>
      </c>
      <c r="E43" s="201"/>
      <c r="F43" s="200">
        <v>4403047</v>
      </c>
      <c r="G43" s="201"/>
      <c r="H43" s="202">
        <v>32</v>
      </c>
      <c r="I43" s="201"/>
      <c r="J43" s="100">
        <v>0</v>
      </c>
      <c r="K43" s="100"/>
      <c r="L43" s="237">
        <v>0</v>
      </c>
      <c r="M43" s="100"/>
      <c r="N43" s="100">
        <f t="shared" si="0"/>
        <v>0</v>
      </c>
      <c r="O43" s="100"/>
      <c r="P43" s="100">
        <v>140897504</v>
      </c>
      <c r="Q43" s="100"/>
      <c r="R43" s="100">
        <v>-10783427</v>
      </c>
      <c r="S43" s="100"/>
      <c r="T43" s="100">
        <f t="shared" si="2"/>
        <v>130114077</v>
      </c>
    </row>
    <row r="44" spans="1:20">
      <c r="A44" s="107" t="s">
        <v>382</v>
      </c>
      <c r="B44" s="145" t="s">
        <v>218</v>
      </c>
      <c r="C44" s="199"/>
      <c r="D44" s="200" t="s">
        <v>245</v>
      </c>
      <c r="E44" s="201"/>
      <c r="F44" s="200">
        <v>69093</v>
      </c>
      <c r="G44" s="201"/>
      <c r="H44" s="202">
        <v>400</v>
      </c>
      <c r="I44" s="201"/>
      <c r="J44" s="100">
        <v>0</v>
      </c>
      <c r="K44" s="100"/>
      <c r="L44" s="237">
        <v>0</v>
      </c>
      <c r="M44" s="100"/>
      <c r="N44" s="100">
        <f t="shared" si="0"/>
        <v>0</v>
      </c>
      <c r="O44" s="100"/>
      <c r="P44" s="100">
        <v>27637200</v>
      </c>
      <c r="Q44" s="100"/>
      <c r="R44" s="100">
        <v>0</v>
      </c>
      <c r="S44" s="100"/>
      <c r="T44" s="100">
        <f t="shared" si="2"/>
        <v>27637200</v>
      </c>
    </row>
    <row r="45" spans="1:20" s="215" customFormat="1">
      <c r="A45" s="107" t="s">
        <v>383</v>
      </c>
      <c r="B45" s="145" t="s">
        <v>131</v>
      </c>
      <c r="C45" s="199"/>
      <c r="D45" s="200" t="s">
        <v>248</v>
      </c>
      <c r="E45" s="201"/>
      <c r="F45" s="200">
        <v>293469</v>
      </c>
      <c r="G45" s="201"/>
      <c r="H45" s="202">
        <v>740</v>
      </c>
      <c r="I45" s="201"/>
      <c r="J45" s="100">
        <v>0</v>
      </c>
      <c r="K45" s="100"/>
      <c r="L45" s="237">
        <v>0</v>
      </c>
      <c r="M45" s="100"/>
      <c r="N45" s="100">
        <f t="shared" si="0"/>
        <v>0</v>
      </c>
      <c r="O45" s="100"/>
      <c r="P45" s="100">
        <v>217167060</v>
      </c>
      <c r="Q45" s="100"/>
      <c r="R45" s="100">
        <v>-8709527</v>
      </c>
      <c r="S45" s="100"/>
      <c r="T45" s="100">
        <f t="shared" si="2"/>
        <v>208457533</v>
      </c>
    </row>
    <row r="46" spans="1:20" s="215" customFormat="1">
      <c r="A46" s="107" t="s">
        <v>385</v>
      </c>
      <c r="B46" s="145" t="s">
        <v>160</v>
      </c>
      <c r="C46" s="199"/>
      <c r="D46" s="200" t="s">
        <v>247</v>
      </c>
      <c r="E46" s="201"/>
      <c r="F46" s="200">
        <v>355050</v>
      </c>
      <c r="G46" s="201"/>
      <c r="H46" s="202">
        <v>2000</v>
      </c>
      <c r="I46" s="201"/>
      <c r="J46" s="100">
        <v>0</v>
      </c>
      <c r="K46" s="100"/>
      <c r="L46" s="237">
        <v>0</v>
      </c>
      <c r="M46" s="100"/>
      <c r="N46" s="100">
        <f t="shared" si="0"/>
        <v>0</v>
      </c>
      <c r="O46" s="100"/>
      <c r="P46" s="100">
        <v>710100000</v>
      </c>
      <c r="Q46" s="100"/>
      <c r="R46" s="100">
        <v>0</v>
      </c>
      <c r="S46" s="100"/>
      <c r="T46" s="100">
        <f t="shared" si="2"/>
        <v>710100000</v>
      </c>
    </row>
    <row r="47" spans="1:20" s="215" customFormat="1">
      <c r="A47" s="107" t="s">
        <v>386</v>
      </c>
      <c r="B47" s="145" t="s">
        <v>105</v>
      </c>
      <c r="C47" s="199"/>
      <c r="D47" s="200" t="s">
        <v>253</v>
      </c>
      <c r="E47" s="201"/>
      <c r="F47" s="200">
        <v>491633</v>
      </c>
      <c r="G47" s="201"/>
      <c r="H47" s="202">
        <v>4350</v>
      </c>
      <c r="I47" s="201"/>
      <c r="J47" s="100">
        <v>0</v>
      </c>
      <c r="K47" s="100"/>
      <c r="L47" s="237">
        <v>0</v>
      </c>
      <c r="M47" s="100"/>
      <c r="N47" s="100">
        <f t="shared" si="0"/>
        <v>0</v>
      </c>
      <c r="O47" s="100"/>
      <c r="P47" s="100">
        <v>2138603550</v>
      </c>
      <c r="Q47" s="100"/>
      <c r="R47" s="100">
        <v>0</v>
      </c>
      <c r="S47" s="100"/>
      <c r="T47" s="100">
        <f t="shared" si="2"/>
        <v>2138603550</v>
      </c>
    </row>
    <row r="48" spans="1:20">
      <c r="A48" s="107" t="s">
        <v>390</v>
      </c>
      <c r="B48" s="145" t="s">
        <v>159</v>
      </c>
      <c r="C48" s="199"/>
      <c r="D48" s="200" t="s">
        <v>247</v>
      </c>
      <c r="E48" s="201"/>
      <c r="F48" s="200">
        <v>1369159</v>
      </c>
      <c r="G48" s="201"/>
      <c r="H48" s="202">
        <v>700</v>
      </c>
      <c r="I48" s="201"/>
      <c r="J48" s="100">
        <v>0</v>
      </c>
      <c r="K48" s="100"/>
      <c r="L48" s="237">
        <v>0</v>
      </c>
      <c r="M48" s="100"/>
      <c r="N48" s="100">
        <f t="shared" si="0"/>
        <v>0</v>
      </c>
      <c r="O48" s="100"/>
      <c r="P48" s="100">
        <v>958411300</v>
      </c>
      <c r="Q48" s="100"/>
      <c r="R48" s="100">
        <v>0</v>
      </c>
      <c r="S48" s="100"/>
      <c r="T48" s="100">
        <f t="shared" si="2"/>
        <v>958411300</v>
      </c>
    </row>
    <row r="49" spans="1:20" s="215" customFormat="1">
      <c r="A49" s="107" t="s">
        <v>391</v>
      </c>
      <c r="B49" s="145" t="s">
        <v>170</v>
      </c>
      <c r="C49" s="199"/>
      <c r="D49" s="200" t="s">
        <v>245</v>
      </c>
      <c r="E49" s="201"/>
      <c r="F49" s="200">
        <v>105355</v>
      </c>
      <c r="G49" s="201"/>
      <c r="H49" s="202">
        <v>400</v>
      </c>
      <c r="I49" s="201"/>
      <c r="J49" s="100">
        <v>0</v>
      </c>
      <c r="K49" s="100"/>
      <c r="L49" s="237">
        <v>0</v>
      </c>
      <c r="M49" s="100"/>
      <c r="N49" s="100">
        <f t="shared" si="0"/>
        <v>0</v>
      </c>
      <c r="O49" s="100"/>
      <c r="P49" s="100">
        <v>42142000</v>
      </c>
      <c r="Q49" s="100"/>
      <c r="R49" s="100">
        <v>0</v>
      </c>
      <c r="S49" s="100"/>
      <c r="T49" s="100">
        <f t="shared" si="2"/>
        <v>42142000</v>
      </c>
    </row>
    <row r="50" spans="1:20" s="215" customFormat="1">
      <c r="A50" s="107" t="s">
        <v>395</v>
      </c>
      <c r="B50" s="145" t="s">
        <v>108</v>
      </c>
      <c r="C50" s="199"/>
      <c r="D50" s="200" t="s">
        <v>253</v>
      </c>
      <c r="E50" s="201"/>
      <c r="F50" s="200">
        <v>1048281</v>
      </c>
      <c r="G50" s="201"/>
      <c r="H50" s="202">
        <v>85</v>
      </c>
      <c r="I50" s="201"/>
      <c r="J50" s="100">
        <v>0</v>
      </c>
      <c r="K50" s="100"/>
      <c r="L50" s="237">
        <v>0</v>
      </c>
      <c r="M50" s="100"/>
      <c r="N50" s="100">
        <f t="shared" si="0"/>
        <v>0</v>
      </c>
      <c r="O50" s="100"/>
      <c r="P50" s="100">
        <v>89103885</v>
      </c>
      <c r="Q50" s="100"/>
      <c r="R50" s="100">
        <v>-3517259</v>
      </c>
      <c r="S50" s="100"/>
      <c r="T50" s="100">
        <f t="shared" si="2"/>
        <v>85586626</v>
      </c>
    </row>
    <row r="51" spans="1:20" s="215" customFormat="1">
      <c r="A51" s="107" t="s">
        <v>396</v>
      </c>
      <c r="B51" s="145" t="s">
        <v>126</v>
      </c>
      <c r="C51" s="199"/>
      <c r="D51" s="200" t="s">
        <v>253</v>
      </c>
      <c r="E51" s="201"/>
      <c r="F51" s="200">
        <v>1976188</v>
      </c>
      <c r="G51" s="201"/>
      <c r="H51" s="202">
        <v>640</v>
      </c>
      <c r="I51" s="201"/>
      <c r="J51" s="100">
        <v>0</v>
      </c>
      <c r="K51" s="100"/>
      <c r="L51" s="237">
        <v>0</v>
      </c>
      <c r="M51" s="100"/>
      <c r="N51" s="100">
        <f t="shared" si="0"/>
        <v>0</v>
      </c>
      <c r="O51" s="100"/>
      <c r="P51" s="100">
        <v>1264760320</v>
      </c>
      <c r="Q51" s="100"/>
      <c r="R51" s="100">
        <v>0</v>
      </c>
      <c r="S51" s="100"/>
      <c r="T51" s="100">
        <f t="shared" si="2"/>
        <v>1264760320</v>
      </c>
    </row>
    <row r="52" spans="1:20" s="215" customFormat="1">
      <c r="A52" s="107" t="s">
        <v>397</v>
      </c>
      <c r="B52" s="145" t="s">
        <v>199</v>
      </c>
      <c r="C52" s="199"/>
      <c r="D52" s="200" t="s">
        <v>259</v>
      </c>
      <c r="E52" s="201"/>
      <c r="F52" s="200">
        <v>2821</v>
      </c>
      <c r="G52" s="201"/>
      <c r="H52" s="202">
        <v>1700</v>
      </c>
      <c r="I52" s="201"/>
      <c r="J52" s="100">
        <v>0</v>
      </c>
      <c r="K52" s="100"/>
      <c r="L52" s="237">
        <v>0</v>
      </c>
      <c r="M52" s="100"/>
      <c r="N52" s="100">
        <f t="shared" si="0"/>
        <v>0</v>
      </c>
      <c r="O52" s="100"/>
      <c r="P52" s="100">
        <v>4795700</v>
      </c>
      <c r="Q52" s="100"/>
      <c r="R52" s="100">
        <v>0</v>
      </c>
      <c r="S52" s="100"/>
      <c r="T52" s="100">
        <f t="shared" si="2"/>
        <v>4795700</v>
      </c>
    </row>
    <row r="53" spans="1:20" s="215" customFormat="1">
      <c r="A53" s="107" t="s">
        <v>398</v>
      </c>
      <c r="B53" s="145" t="s">
        <v>144</v>
      </c>
      <c r="C53" s="199"/>
      <c r="D53" s="200" t="s">
        <v>244</v>
      </c>
      <c r="E53" s="201"/>
      <c r="F53" s="200">
        <v>226122</v>
      </c>
      <c r="G53" s="201"/>
      <c r="H53" s="202">
        <v>1250</v>
      </c>
      <c r="I53" s="201"/>
      <c r="J53" s="100">
        <v>0</v>
      </c>
      <c r="K53" s="100"/>
      <c r="L53" s="237">
        <v>0</v>
      </c>
      <c r="M53" s="100"/>
      <c r="N53" s="100">
        <f t="shared" si="0"/>
        <v>0</v>
      </c>
      <c r="O53" s="100"/>
      <c r="P53" s="100">
        <v>282652500</v>
      </c>
      <c r="Q53" s="100"/>
      <c r="R53" s="100">
        <v>0</v>
      </c>
      <c r="S53" s="100"/>
      <c r="T53" s="100">
        <f t="shared" si="2"/>
        <v>282652500</v>
      </c>
    </row>
    <row r="54" spans="1:20" s="215" customFormat="1">
      <c r="A54" s="107" t="s">
        <v>402</v>
      </c>
      <c r="B54" s="145" t="s">
        <v>230</v>
      </c>
      <c r="C54" s="199"/>
      <c r="D54" s="200" t="s">
        <v>253</v>
      </c>
      <c r="E54" s="201"/>
      <c r="F54" s="200">
        <v>1754536</v>
      </c>
      <c r="G54" s="201"/>
      <c r="H54" s="202">
        <v>450</v>
      </c>
      <c r="I54" s="201"/>
      <c r="J54" s="100">
        <v>0</v>
      </c>
      <c r="K54" s="100"/>
      <c r="L54" s="237">
        <v>0</v>
      </c>
      <c r="M54" s="100"/>
      <c r="N54" s="100">
        <f t="shared" si="0"/>
        <v>0</v>
      </c>
      <c r="O54" s="100"/>
      <c r="P54" s="100">
        <v>789541200</v>
      </c>
      <c r="Q54" s="100"/>
      <c r="R54" s="100">
        <v>-46323823</v>
      </c>
      <c r="S54" s="100"/>
      <c r="T54" s="100">
        <f t="shared" si="2"/>
        <v>743217377</v>
      </c>
    </row>
    <row r="55" spans="1:20" s="280" customFormat="1">
      <c r="A55" s="107" t="s">
        <v>404</v>
      </c>
      <c r="B55" s="279" t="s">
        <v>216</v>
      </c>
      <c r="D55" s="280" t="s">
        <v>252</v>
      </c>
      <c r="F55" s="278">
        <v>633854</v>
      </c>
      <c r="H55" s="237">
        <v>400</v>
      </c>
      <c r="J55" s="237">
        <v>0</v>
      </c>
      <c r="K55" s="279"/>
      <c r="L55" s="237">
        <v>0</v>
      </c>
      <c r="M55" s="279"/>
      <c r="N55" s="100">
        <f t="shared" si="0"/>
        <v>0</v>
      </c>
      <c r="O55" s="279"/>
      <c r="P55" s="237">
        <v>253541600</v>
      </c>
      <c r="Q55" s="279"/>
      <c r="R55" s="237">
        <v>-173540</v>
      </c>
      <c r="S55" s="279"/>
      <c r="T55" s="100">
        <f t="shared" si="2"/>
        <v>253368060</v>
      </c>
    </row>
    <row r="56" spans="1:20" s="215" customFormat="1">
      <c r="A56" s="107" t="s">
        <v>406</v>
      </c>
      <c r="B56" s="145" t="s">
        <v>169</v>
      </c>
      <c r="C56" s="199"/>
      <c r="D56" s="200" t="s">
        <v>240</v>
      </c>
      <c r="E56" s="201"/>
      <c r="F56" s="200">
        <v>302497</v>
      </c>
      <c r="G56" s="201"/>
      <c r="H56" s="202">
        <v>2650</v>
      </c>
      <c r="I56" s="201"/>
      <c r="J56" s="100">
        <v>0</v>
      </c>
      <c r="K56" s="100"/>
      <c r="L56" s="237">
        <v>0</v>
      </c>
      <c r="M56" s="100"/>
      <c r="N56" s="100">
        <f t="shared" si="0"/>
        <v>0</v>
      </c>
      <c r="O56" s="100"/>
      <c r="P56" s="100">
        <v>801617050</v>
      </c>
      <c r="Q56" s="100"/>
      <c r="R56" s="100">
        <v>-52346312</v>
      </c>
      <c r="S56" s="100"/>
      <c r="T56" s="100">
        <f t="shared" si="2"/>
        <v>749270738</v>
      </c>
    </row>
    <row r="57" spans="1:20" s="215" customFormat="1">
      <c r="A57" s="107" t="s">
        <v>407</v>
      </c>
      <c r="B57" s="145" t="s">
        <v>172</v>
      </c>
      <c r="C57" s="199"/>
      <c r="D57" s="200" t="s">
        <v>245</v>
      </c>
      <c r="E57" s="201"/>
      <c r="F57" s="200">
        <v>521923</v>
      </c>
      <c r="G57" s="201"/>
      <c r="H57" s="202">
        <v>510</v>
      </c>
      <c r="I57" s="201"/>
      <c r="J57" s="100">
        <v>0</v>
      </c>
      <c r="K57" s="100"/>
      <c r="L57" s="237">
        <v>0</v>
      </c>
      <c r="M57" s="100"/>
      <c r="N57" s="100">
        <f t="shared" si="0"/>
        <v>0</v>
      </c>
      <c r="O57" s="100"/>
      <c r="P57" s="100">
        <v>266180730</v>
      </c>
      <c r="Q57" s="100"/>
      <c r="R57" s="100">
        <v>-21146767</v>
      </c>
      <c r="S57" s="100"/>
      <c r="T57" s="100">
        <f t="shared" si="2"/>
        <v>245033963</v>
      </c>
    </row>
    <row r="58" spans="1:20" s="215" customFormat="1">
      <c r="A58" s="107" t="s">
        <v>408</v>
      </c>
      <c r="B58" s="145" t="s">
        <v>101</v>
      </c>
      <c r="C58" s="199"/>
      <c r="D58" s="200" t="s">
        <v>252</v>
      </c>
      <c r="E58" s="201"/>
      <c r="F58" s="200">
        <v>813670</v>
      </c>
      <c r="G58" s="201"/>
      <c r="H58" s="202">
        <v>36</v>
      </c>
      <c r="I58" s="201"/>
      <c r="J58" s="100">
        <v>0</v>
      </c>
      <c r="K58" s="100"/>
      <c r="L58" s="237">
        <v>0</v>
      </c>
      <c r="M58" s="100"/>
      <c r="N58" s="100">
        <f t="shared" si="0"/>
        <v>0</v>
      </c>
      <c r="O58" s="100"/>
      <c r="P58" s="100">
        <v>29292120</v>
      </c>
      <c r="Q58" s="100"/>
      <c r="R58" s="100">
        <v>-1718622</v>
      </c>
      <c r="S58" s="100"/>
      <c r="T58" s="100">
        <f t="shared" si="2"/>
        <v>27573498</v>
      </c>
    </row>
    <row r="59" spans="1:20" s="215" customFormat="1">
      <c r="A59" s="107" t="s">
        <v>410</v>
      </c>
      <c r="B59" s="145" t="s">
        <v>134</v>
      </c>
      <c r="C59" s="199"/>
      <c r="D59" s="200" t="s">
        <v>252</v>
      </c>
      <c r="E59" s="201"/>
      <c r="F59" s="200">
        <v>104252</v>
      </c>
      <c r="G59" s="201"/>
      <c r="H59" s="202">
        <v>3680</v>
      </c>
      <c r="I59" s="201"/>
      <c r="J59" s="100">
        <v>0</v>
      </c>
      <c r="K59" s="100"/>
      <c r="L59" s="237">
        <v>0</v>
      </c>
      <c r="M59" s="100"/>
      <c r="N59" s="100">
        <f t="shared" si="0"/>
        <v>0</v>
      </c>
      <c r="O59" s="100"/>
      <c r="P59" s="100">
        <v>383647360</v>
      </c>
      <c r="Q59" s="100"/>
      <c r="R59" s="100">
        <v>-15386252</v>
      </c>
      <c r="S59" s="100"/>
      <c r="T59" s="100">
        <f t="shared" si="2"/>
        <v>368261108</v>
      </c>
    </row>
    <row r="60" spans="1:20" s="215" customFormat="1">
      <c r="A60" s="107" t="s">
        <v>412</v>
      </c>
      <c r="B60" s="145" t="s">
        <v>189</v>
      </c>
      <c r="C60" s="199"/>
      <c r="D60" s="200" t="s">
        <v>254</v>
      </c>
      <c r="E60" s="201"/>
      <c r="F60" s="200">
        <v>901999</v>
      </c>
      <c r="G60" s="201"/>
      <c r="H60" s="202">
        <v>2000</v>
      </c>
      <c r="I60" s="201"/>
      <c r="J60" s="100">
        <v>0</v>
      </c>
      <c r="K60" s="100"/>
      <c r="L60" s="237">
        <v>0</v>
      </c>
      <c r="M60" s="100"/>
      <c r="N60" s="100">
        <f t="shared" si="0"/>
        <v>0</v>
      </c>
      <c r="O60" s="100"/>
      <c r="P60" s="100">
        <v>1803998000</v>
      </c>
      <c r="Q60" s="100"/>
      <c r="R60" s="100">
        <v>-168074348</v>
      </c>
      <c r="S60" s="100"/>
      <c r="T60" s="100">
        <f t="shared" si="2"/>
        <v>1635923652</v>
      </c>
    </row>
    <row r="61" spans="1:20" s="215" customFormat="1">
      <c r="A61" s="107" t="s">
        <v>417</v>
      </c>
      <c r="B61" s="145" t="s">
        <v>224</v>
      </c>
      <c r="C61" s="199"/>
      <c r="D61" s="200" t="s">
        <v>252</v>
      </c>
      <c r="E61" s="201"/>
      <c r="F61" s="200">
        <v>7379981</v>
      </c>
      <c r="G61" s="201"/>
      <c r="H61" s="202">
        <v>7</v>
      </c>
      <c r="I61" s="201"/>
      <c r="J61" s="100">
        <v>0</v>
      </c>
      <c r="K61" s="100"/>
      <c r="L61" s="237">
        <v>0</v>
      </c>
      <c r="M61" s="100"/>
      <c r="N61" s="100">
        <f t="shared" si="0"/>
        <v>0</v>
      </c>
      <c r="O61" s="100"/>
      <c r="P61" s="100">
        <v>51659867</v>
      </c>
      <c r="Q61" s="100"/>
      <c r="R61" s="100">
        <v>0</v>
      </c>
      <c r="S61" s="100"/>
      <c r="T61" s="100">
        <f t="shared" si="2"/>
        <v>51659867</v>
      </c>
    </row>
    <row r="62" spans="1:20" s="215" customFormat="1">
      <c r="A62" s="107" t="s">
        <v>420</v>
      </c>
      <c r="B62" s="145" t="s">
        <v>177</v>
      </c>
      <c r="C62" s="199"/>
      <c r="D62" s="200" t="s">
        <v>245</v>
      </c>
      <c r="E62" s="201"/>
      <c r="F62" s="200">
        <v>353719</v>
      </c>
      <c r="G62" s="201"/>
      <c r="H62" s="202">
        <v>1270</v>
      </c>
      <c r="I62" s="201"/>
      <c r="J62" s="100">
        <v>0</v>
      </c>
      <c r="K62" s="100"/>
      <c r="L62" s="237">
        <v>0</v>
      </c>
      <c r="M62" s="100"/>
      <c r="N62" s="100">
        <f t="shared" si="0"/>
        <v>0</v>
      </c>
      <c r="O62" s="100"/>
      <c r="P62" s="100">
        <v>449223130</v>
      </c>
      <c r="Q62" s="100"/>
      <c r="R62" s="100">
        <v>-9339985</v>
      </c>
      <c r="S62" s="100"/>
      <c r="T62" s="100">
        <f t="shared" si="2"/>
        <v>439883145</v>
      </c>
    </row>
    <row r="63" spans="1:20" s="215" customFormat="1">
      <c r="A63" s="107" t="s">
        <v>424</v>
      </c>
      <c r="B63" s="145" t="s">
        <v>179</v>
      </c>
      <c r="C63" s="199"/>
      <c r="D63" s="200" t="s">
        <v>254</v>
      </c>
      <c r="E63" s="201"/>
      <c r="F63" s="200">
        <v>1477813</v>
      </c>
      <c r="G63" s="201"/>
      <c r="H63" s="202">
        <v>120</v>
      </c>
      <c r="I63" s="201"/>
      <c r="J63" s="100">
        <v>0</v>
      </c>
      <c r="K63" s="100"/>
      <c r="L63" s="237">
        <v>0</v>
      </c>
      <c r="M63" s="100"/>
      <c r="N63" s="100">
        <f t="shared" si="0"/>
        <v>0</v>
      </c>
      <c r="O63" s="100"/>
      <c r="P63" s="100">
        <v>177337560</v>
      </c>
      <c r="Q63" s="100"/>
      <c r="R63" s="100">
        <v>-18495328</v>
      </c>
      <c r="S63" s="100"/>
      <c r="T63" s="100">
        <f t="shared" si="2"/>
        <v>158842232</v>
      </c>
    </row>
    <row r="64" spans="1:20" s="215" customFormat="1">
      <c r="A64" s="107" t="s">
        <v>427</v>
      </c>
      <c r="B64" s="145" t="s">
        <v>181</v>
      </c>
      <c r="C64" s="199"/>
      <c r="D64" s="200" t="s">
        <v>243</v>
      </c>
      <c r="E64" s="201"/>
      <c r="F64" s="200">
        <v>3966117</v>
      </c>
      <c r="G64" s="201"/>
      <c r="H64" s="202">
        <v>130</v>
      </c>
      <c r="I64" s="201"/>
      <c r="J64" s="100">
        <v>0</v>
      </c>
      <c r="K64" s="100"/>
      <c r="L64" s="237">
        <v>0</v>
      </c>
      <c r="M64" s="100"/>
      <c r="N64" s="100">
        <f t="shared" si="0"/>
        <v>0</v>
      </c>
      <c r="O64" s="100"/>
      <c r="P64" s="100">
        <v>515595210</v>
      </c>
      <c r="Q64" s="100"/>
      <c r="R64" s="100">
        <v>-30250912</v>
      </c>
      <c r="S64" s="100"/>
      <c r="T64" s="100">
        <f t="shared" si="2"/>
        <v>485344298</v>
      </c>
    </row>
    <row r="65" spans="1:20" s="215" customFormat="1">
      <c r="A65" s="107" t="s">
        <v>429</v>
      </c>
      <c r="B65" s="238" t="s">
        <v>161</v>
      </c>
      <c r="C65" s="199"/>
      <c r="D65" s="200" t="s">
        <v>239</v>
      </c>
      <c r="E65" s="201"/>
      <c r="F65" s="259">
        <v>516554</v>
      </c>
      <c r="G65" s="201"/>
      <c r="H65" s="239">
        <v>200</v>
      </c>
      <c r="I65" s="201"/>
      <c r="J65" s="237">
        <v>0</v>
      </c>
      <c r="K65" s="237"/>
      <c r="L65" s="237">
        <v>0</v>
      </c>
      <c r="M65" s="237"/>
      <c r="N65" s="100">
        <f t="shared" si="0"/>
        <v>0</v>
      </c>
      <c r="O65" s="237"/>
      <c r="P65" s="237">
        <v>103310800</v>
      </c>
      <c r="Q65" s="237"/>
      <c r="R65" s="237">
        <v>0</v>
      </c>
      <c r="S65" s="237"/>
      <c r="T65" s="237">
        <f t="shared" si="2"/>
        <v>103310800</v>
      </c>
    </row>
    <row r="66" spans="1:20" s="215" customFormat="1">
      <c r="A66" s="107" t="s">
        <v>432</v>
      </c>
      <c r="B66" s="145" t="s">
        <v>197</v>
      </c>
      <c r="C66" s="199"/>
      <c r="D66" s="200" t="s">
        <v>251</v>
      </c>
      <c r="E66" s="201"/>
      <c r="F66" s="200">
        <v>1336086</v>
      </c>
      <c r="G66" s="201"/>
      <c r="H66" s="202">
        <v>6500</v>
      </c>
      <c r="I66" s="201"/>
      <c r="J66" s="100">
        <v>0</v>
      </c>
      <c r="K66" s="100"/>
      <c r="L66" s="100">
        <v>0</v>
      </c>
      <c r="M66" s="100"/>
      <c r="N66" s="100">
        <f t="shared" si="0"/>
        <v>0</v>
      </c>
      <c r="O66" s="100"/>
      <c r="P66" s="100">
        <v>8684559000</v>
      </c>
      <c r="Q66" s="100"/>
      <c r="R66" s="100">
        <v>0</v>
      </c>
      <c r="S66" s="100"/>
      <c r="T66" s="100">
        <f t="shared" si="2"/>
        <v>8684559000</v>
      </c>
    </row>
    <row r="67" spans="1:20" s="215" customFormat="1">
      <c r="A67" s="107" t="s">
        <v>436</v>
      </c>
      <c r="B67" s="145" t="s">
        <v>213</v>
      </c>
      <c r="C67" s="199"/>
      <c r="D67" s="200" t="s">
        <v>253</v>
      </c>
      <c r="E67" s="201"/>
      <c r="F67" s="200">
        <v>1256325</v>
      </c>
      <c r="G67" s="201"/>
      <c r="H67" s="202">
        <v>700</v>
      </c>
      <c r="I67" s="201"/>
      <c r="J67" s="100">
        <v>0</v>
      </c>
      <c r="K67" s="100"/>
      <c r="L67" s="100">
        <v>0</v>
      </c>
      <c r="M67" s="100"/>
      <c r="N67" s="100">
        <f t="shared" si="0"/>
        <v>0</v>
      </c>
      <c r="O67" s="100"/>
      <c r="P67" s="100">
        <v>879427500</v>
      </c>
      <c r="Q67" s="100"/>
      <c r="R67" s="100">
        <v>0</v>
      </c>
      <c r="S67" s="100"/>
      <c r="T67" s="100">
        <f t="shared" si="2"/>
        <v>879427500</v>
      </c>
    </row>
    <row r="68" spans="1:20" s="215" customFormat="1">
      <c r="A68" s="107" t="s">
        <v>437</v>
      </c>
      <c r="B68" s="145" t="s">
        <v>184</v>
      </c>
      <c r="C68" s="199"/>
      <c r="D68" s="200" t="s">
        <v>253</v>
      </c>
      <c r="E68" s="201"/>
      <c r="F68" s="200">
        <v>1084467</v>
      </c>
      <c r="G68" s="201"/>
      <c r="H68" s="202">
        <v>102</v>
      </c>
      <c r="I68" s="201"/>
      <c r="J68" s="100">
        <v>0</v>
      </c>
      <c r="K68" s="100"/>
      <c r="L68" s="100">
        <v>0</v>
      </c>
      <c r="M68" s="100"/>
      <c r="N68" s="100">
        <f t="shared" si="0"/>
        <v>0</v>
      </c>
      <c r="O68" s="100"/>
      <c r="P68" s="100">
        <v>110615634</v>
      </c>
      <c r="Q68" s="100"/>
      <c r="R68" s="100">
        <v>-6490021</v>
      </c>
      <c r="S68" s="100"/>
      <c r="T68" s="100">
        <f t="shared" si="2"/>
        <v>104125613</v>
      </c>
    </row>
    <row r="69" spans="1:20" s="215" customFormat="1">
      <c r="A69" s="107" t="s">
        <v>438</v>
      </c>
      <c r="B69" s="238" t="s">
        <v>182</v>
      </c>
      <c r="C69" s="199"/>
      <c r="D69" s="200" t="s">
        <v>460</v>
      </c>
      <c r="E69" s="201"/>
      <c r="F69" s="259">
        <v>121684</v>
      </c>
      <c r="G69" s="201"/>
      <c r="H69" s="239">
        <v>50</v>
      </c>
      <c r="I69" s="201"/>
      <c r="J69" s="237">
        <v>6084200</v>
      </c>
      <c r="K69" s="237"/>
      <c r="L69" s="237">
        <v>-356971</v>
      </c>
      <c r="M69" s="237"/>
      <c r="N69" s="100">
        <f t="shared" si="0"/>
        <v>5727229</v>
      </c>
      <c r="O69" s="237"/>
      <c r="P69" s="237">
        <v>6084200</v>
      </c>
      <c r="Q69" s="237"/>
      <c r="R69" s="237">
        <v>-356971</v>
      </c>
      <c r="S69" s="237"/>
      <c r="T69" s="237">
        <f t="shared" si="2"/>
        <v>5727229</v>
      </c>
    </row>
    <row r="70" spans="1:20" s="215" customFormat="1">
      <c r="A70" s="107" t="s">
        <v>442</v>
      </c>
      <c r="B70" s="145" t="s">
        <v>155</v>
      </c>
      <c r="C70" s="199"/>
      <c r="D70" s="200" t="s">
        <v>243</v>
      </c>
      <c r="E70" s="201"/>
      <c r="F70" s="200">
        <v>3802934</v>
      </c>
      <c r="G70" s="201"/>
      <c r="H70" s="202">
        <v>600</v>
      </c>
      <c r="I70" s="201"/>
      <c r="J70" s="100">
        <v>0</v>
      </c>
      <c r="K70" s="100"/>
      <c r="L70" s="100"/>
      <c r="M70" s="100"/>
      <c r="N70" s="100">
        <f t="shared" si="0"/>
        <v>0</v>
      </c>
      <c r="O70" s="100"/>
      <c r="P70" s="100">
        <v>2281760400</v>
      </c>
      <c r="Q70" s="100"/>
      <c r="R70" s="100">
        <v>0</v>
      </c>
      <c r="S70" s="100"/>
      <c r="T70" s="100">
        <f t="shared" si="2"/>
        <v>2281760400</v>
      </c>
    </row>
    <row r="71" spans="1:20" s="215" customFormat="1">
      <c r="A71" s="107" t="s">
        <v>445</v>
      </c>
      <c r="B71" s="145" t="s">
        <v>158</v>
      </c>
      <c r="C71" s="199"/>
      <c r="D71" s="200" t="s">
        <v>262</v>
      </c>
      <c r="E71" s="201"/>
      <c r="F71" s="200">
        <v>701575</v>
      </c>
      <c r="G71" s="201"/>
      <c r="H71" s="202">
        <v>2</v>
      </c>
      <c r="I71" s="201"/>
      <c r="J71" s="100">
        <v>0</v>
      </c>
      <c r="K71" s="100"/>
      <c r="L71" s="100"/>
      <c r="M71" s="100"/>
      <c r="N71" s="100">
        <f t="shared" si="0"/>
        <v>0</v>
      </c>
      <c r="O71" s="100"/>
      <c r="P71" s="100">
        <v>1403150</v>
      </c>
      <c r="Q71" s="100"/>
      <c r="R71" s="100">
        <v>0</v>
      </c>
      <c r="S71" s="100"/>
      <c r="T71" s="100">
        <f t="shared" si="2"/>
        <v>1403150</v>
      </c>
    </row>
    <row r="72" spans="1:20" s="240" customFormat="1" ht="22.5" thickBot="1">
      <c r="A72" s="107"/>
      <c r="B72" s="273" t="s">
        <v>2</v>
      </c>
      <c r="C72" s="199"/>
      <c r="D72" s="200"/>
      <c r="E72" s="201"/>
      <c r="F72" s="274">
        <f>SUM(F8:F71)</f>
        <v>112500466</v>
      </c>
      <c r="G72" s="201"/>
      <c r="H72" s="275">
        <f>SUM(H8:H71)</f>
        <v>73494</v>
      </c>
      <c r="I72" s="201"/>
      <c r="J72" s="276">
        <f>SUM(J8:J71)</f>
        <v>3104828200</v>
      </c>
      <c r="K72" s="277"/>
      <c r="L72" s="276">
        <f>SUM(L8:L71)</f>
        <v>-124632700</v>
      </c>
      <c r="M72" s="276">
        <f t="shared" ref="M72" si="3">SUM(M8:M71)</f>
        <v>0</v>
      </c>
      <c r="N72" s="276">
        <f>SUM(N8:N71)</f>
        <v>2980195500</v>
      </c>
      <c r="O72" s="277"/>
      <c r="P72" s="276">
        <f>SUM(P8:P71)</f>
        <v>55747962498</v>
      </c>
      <c r="Q72" s="277"/>
      <c r="R72" s="276">
        <f>SUM(R8:R71)</f>
        <v>-1129703169</v>
      </c>
      <c r="S72" s="277"/>
      <c r="T72" s="276">
        <f>SUM(T8:T71)</f>
        <v>54618259329</v>
      </c>
    </row>
    <row r="73" spans="1:20" ht="22.5" thickTop="1">
      <c r="J73" s="203"/>
      <c r="L73" s="203"/>
      <c r="N73" s="203"/>
      <c r="P73" s="203"/>
      <c r="R73" s="203"/>
      <c r="T73" s="203"/>
    </row>
    <row r="74" spans="1:20" ht="16.5" customHeight="1"/>
    <row r="75" spans="1:20" s="100" customFormat="1">
      <c r="A75" s="107"/>
    </row>
    <row r="76" spans="1:20" s="100" customFormat="1">
      <c r="A76" s="107"/>
      <c r="C76" s="107"/>
      <c r="E76" s="107"/>
      <c r="G76" s="107"/>
      <c r="I76" s="107"/>
      <c r="J76" s="297"/>
      <c r="K76" s="107"/>
      <c r="M76" s="107"/>
      <c r="O76" s="107"/>
      <c r="Q76" s="107"/>
      <c r="S76" s="107"/>
    </row>
    <row r="77" spans="1:20" s="100" customFormat="1" ht="24">
      <c r="A77" s="107"/>
      <c r="P77" s="142"/>
      <c r="R77" s="142"/>
      <c r="T77" s="142"/>
    </row>
    <row r="78" spans="1:20" s="100" customFormat="1" ht="24">
      <c r="A78" s="107"/>
      <c r="T78" s="142"/>
    </row>
    <row r="79" spans="1:20" s="100" customFormat="1">
      <c r="A79" s="107"/>
    </row>
    <row r="80" spans="1:20" s="100" customFormat="1">
      <c r="A80" s="107"/>
    </row>
    <row r="81" spans="1:16" s="100" customFormat="1">
      <c r="A81" s="107"/>
    </row>
    <row r="82" spans="1:16" s="100" customFormat="1">
      <c r="A82" s="107"/>
    </row>
    <row r="83" spans="1:16" s="100" customFormat="1">
      <c r="A83" s="107"/>
    </row>
    <row r="84" spans="1:16">
      <c r="P84" s="130"/>
    </row>
  </sheetData>
  <autoFilter ref="A7:U7" xr:uid="{00000000-0009-0000-0000-000006000000}">
    <sortState xmlns:xlrd2="http://schemas.microsoft.com/office/spreadsheetml/2017/richdata2" ref="A8:T72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B192"/>
  <sheetViews>
    <sheetView rightToLeft="1" view="pageBreakPreview" zoomScale="70" zoomScaleNormal="100" zoomScaleSheetLayoutView="70" workbookViewId="0">
      <selection activeCell="L7" sqref="L7"/>
    </sheetView>
  </sheetViews>
  <sheetFormatPr defaultColWidth="9.140625" defaultRowHeight="21.75"/>
  <cols>
    <col min="1" max="1" width="11.5703125" style="107" bestFit="1" customWidth="1"/>
    <col min="2" max="2" width="41.140625" style="128" bestFit="1" customWidth="1"/>
    <col min="3" max="3" width="1.28515625" style="128" customWidth="1"/>
    <col min="4" max="4" width="17.28515625" style="128" bestFit="1" customWidth="1"/>
    <col min="5" max="5" width="0.85546875" style="128" customWidth="1"/>
    <col min="6" max="6" width="24.5703125" style="140" bestFit="1" customWidth="1"/>
    <col min="7" max="7" width="0.5703125" style="140" customWidth="1"/>
    <col min="8" max="8" width="22.5703125" style="140" bestFit="1" customWidth="1"/>
    <col min="9" max="9" width="0.85546875" style="140" customWidth="1"/>
    <col min="10" max="10" width="24.42578125" style="141" bestFit="1" customWidth="1"/>
    <col min="11" max="11" width="0.5703125" style="141" customWidth="1"/>
    <col min="12" max="12" width="19.5703125" style="141" bestFit="1" customWidth="1"/>
    <col min="13" max="13" width="0.42578125" style="141" customWidth="1"/>
    <col min="14" max="14" width="26.28515625" style="141" bestFit="1" customWidth="1"/>
    <col min="15" max="15" width="0.42578125" style="141" customWidth="1"/>
    <col min="16" max="16" width="24.28515625" style="141" bestFit="1" customWidth="1"/>
    <col min="17" max="17" width="0.5703125" style="141" customWidth="1"/>
    <col min="18" max="18" width="24.28515625" style="141" bestFit="1" customWidth="1"/>
    <col min="19" max="19" width="5" style="128" bestFit="1" customWidth="1"/>
    <col min="20" max="20" width="6.5703125" style="128" bestFit="1" customWidth="1"/>
    <col min="21" max="16384" width="9.140625" style="128"/>
  </cols>
  <sheetData>
    <row r="1" spans="1:20" ht="22.5">
      <c r="B1" s="350" t="s">
        <v>91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20" ht="22.5">
      <c r="B2" s="350" t="s">
        <v>57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20" ht="22.5">
      <c r="B3" s="350" t="str">
        <f>' سهام'!A3</f>
        <v>برای ماه منتهی به 1401/06/31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20" ht="22.5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20" ht="22.5">
      <c r="B5" s="219" t="s">
        <v>92</v>
      </c>
      <c r="C5" s="219"/>
      <c r="D5" s="219"/>
      <c r="E5" s="219"/>
      <c r="F5" s="219"/>
      <c r="G5" s="219"/>
      <c r="H5" s="219"/>
      <c r="I5" s="219"/>
      <c r="J5" s="219"/>
      <c r="K5" s="220"/>
      <c r="L5" s="220"/>
      <c r="M5" s="220"/>
      <c r="N5" s="220"/>
      <c r="O5" s="220"/>
      <c r="P5" s="220"/>
      <c r="Q5" s="220"/>
      <c r="R5" s="220"/>
    </row>
    <row r="6" spans="1:20" ht="15.75" customHeight="1" thickBot="1">
      <c r="B6" s="23"/>
      <c r="C6" s="23"/>
      <c r="D6" s="354" t="str">
        <f>'سود اوراق بهادار و سپرده بانکی'!G5</f>
        <v>طی شهریور ماه</v>
      </c>
      <c r="E6" s="354"/>
      <c r="F6" s="354"/>
      <c r="G6" s="354"/>
      <c r="H6" s="354"/>
      <c r="I6" s="354"/>
      <c r="J6" s="354"/>
      <c r="K6" s="21"/>
      <c r="L6" s="353" t="str">
        <f>'سود اوراق بهادار و سپرده بانکی'!$M$5</f>
        <v>از ابتدای سال مالی تا پایان شهریور ماه</v>
      </c>
      <c r="M6" s="353"/>
      <c r="N6" s="353"/>
      <c r="O6" s="353"/>
      <c r="P6" s="353"/>
      <c r="Q6" s="353"/>
      <c r="R6" s="353"/>
    </row>
    <row r="7" spans="1:20" ht="22.5" thickBot="1">
      <c r="B7" s="131" t="s">
        <v>38</v>
      </c>
      <c r="C7" s="131"/>
      <c r="D7" s="204" t="s">
        <v>3</v>
      </c>
      <c r="E7" s="131"/>
      <c r="F7" s="205" t="s">
        <v>45</v>
      </c>
      <c r="G7" s="132"/>
      <c r="H7" s="224" t="s">
        <v>42</v>
      </c>
      <c r="I7" s="132"/>
      <c r="J7" s="177" t="s">
        <v>46</v>
      </c>
      <c r="K7" s="21"/>
      <c r="L7" s="178" t="s">
        <v>3</v>
      </c>
      <c r="M7" s="133"/>
      <c r="N7" s="177" t="s">
        <v>21</v>
      </c>
      <c r="O7" s="133"/>
      <c r="P7" s="178" t="s">
        <v>42</v>
      </c>
      <c r="Q7" s="133"/>
      <c r="R7" s="179" t="s">
        <v>46</v>
      </c>
    </row>
    <row r="8" spans="1:20">
      <c r="A8" s="107" t="s">
        <v>286</v>
      </c>
      <c r="B8" s="134" t="s">
        <v>125</v>
      </c>
      <c r="C8" s="135"/>
      <c r="D8" s="136">
        <v>2213</v>
      </c>
      <c r="E8" s="135"/>
      <c r="F8" s="136">
        <v>16014789</v>
      </c>
      <c r="G8" s="107"/>
      <c r="H8" s="136">
        <v>-18362651</v>
      </c>
      <c r="I8" s="135"/>
      <c r="J8" s="136">
        <f t="shared" ref="J8:J71" si="0">F8+H8</f>
        <v>-2347862</v>
      </c>
      <c r="K8" s="136"/>
      <c r="L8" s="107">
        <v>43446</v>
      </c>
      <c r="M8" s="136"/>
      <c r="N8" s="136">
        <v>331933699</v>
      </c>
      <c r="O8" s="135"/>
      <c r="P8" s="136">
        <v>-367534946</v>
      </c>
      <c r="Q8" s="136"/>
      <c r="R8" s="136">
        <f t="shared" ref="R8:R71" si="1">N8+P8</f>
        <v>-35601247</v>
      </c>
      <c r="S8" s="130"/>
      <c r="T8" s="184"/>
    </row>
    <row r="9" spans="1:20">
      <c r="B9" s="134" t="s">
        <v>462</v>
      </c>
      <c r="C9" s="135"/>
      <c r="D9" s="136">
        <v>0</v>
      </c>
      <c r="E9" s="135"/>
      <c r="F9" s="136">
        <v>0</v>
      </c>
      <c r="G9" s="107"/>
      <c r="H9" s="136">
        <v>0</v>
      </c>
      <c r="I9" s="135"/>
      <c r="J9" s="136">
        <f t="shared" si="0"/>
        <v>0</v>
      </c>
      <c r="K9" s="136"/>
      <c r="L9" s="107">
        <v>1200</v>
      </c>
      <c r="M9" s="136"/>
      <c r="N9" s="136">
        <v>815072242</v>
      </c>
      <c r="O9" s="135"/>
      <c r="P9" s="136">
        <v>-813843449</v>
      </c>
      <c r="Q9" s="136"/>
      <c r="R9" s="136">
        <f t="shared" si="1"/>
        <v>1228793</v>
      </c>
      <c r="S9" s="130"/>
      <c r="T9" s="184"/>
    </row>
    <row r="10" spans="1:20">
      <c r="A10" s="107" t="s">
        <v>287</v>
      </c>
      <c r="B10" s="134" t="s">
        <v>282</v>
      </c>
      <c r="C10" s="135"/>
      <c r="D10" s="136">
        <v>1352</v>
      </c>
      <c r="E10" s="135"/>
      <c r="F10" s="136">
        <v>5949695</v>
      </c>
      <c r="G10" s="107"/>
      <c r="H10" s="136">
        <v>-6253596</v>
      </c>
      <c r="I10" s="135"/>
      <c r="J10" s="136">
        <f t="shared" si="0"/>
        <v>-303901</v>
      </c>
      <c r="K10" s="136"/>
      <c r="L10" s="107">
        <v>1352</v>
      </c>
      <c r="M10" s="136"/>
      <c r="N10" s="136">
        <v>5949695</v>
      </c>
      <c r="O10" s="135"/>
      <c r="P10" s="136">
        <v>-6253596</v>
      </c>
      <c r="Q10" s="136"/>
      <c r="R10" s="136">
        <f t="shared" si="1"/>
        <v>-303901</v>
      </c>
      <c r="S10" s="130"/>
      <c r="T10" s="184"/>
    </row>
    <row r="11" spans="1:20">
      <c r="A11" s="107" t="s">
        <v>288</v>
      </c>
      <c r="B11" s="134" t="s">
        <v>269</v>
      </c>
      <c r="C11" s="135"/>
      <c r="D11" s="136">
        <v>362</v>
      </c>
      <c r="E11" s="135"/>
      <c r="F11" s="136">
        <v>8244079</v>
      </c>
      <c r="G11" s="107"/>
      <c r="H11" s="136">
        <v>-7005181</v>
      </c>
      <c r="I11" s="135"/>
      <c r="J11" s="136">
        <f t="shared" si="0"/>
        <v>1238898</v>
      </c>
      <c r="K11" s="136"/>
      <c r="L11" s="107">
        <v>362</v>
      </c>
      <c r="M11" s="136"/>
      <c r="N11" s="136">
        <v>8244079</v>
      </c>
      <c r="O11" s="135"/>
      <c r="P11" s="136">
        <v>-7005181</v>
      </c>
      <c r="Q11" s="136"/>
      <c r="R11" s="136">
        <f t="shared" si="1"/>
        <v>1238898</v>
      </c>
      <c r="S11" s="130"/>
      <c r="T11" s="184"/>
    </row>
    <row r="12" spans="1:20">
      <c r="A12" s="107" t="s">
        <v>289</v>
      </c>
      <c r="B12" s="134" t="s">
        <v>198</v>
      </c>
      <c r="C12" s="135"/>
      <c r="D12" s="136">
        <v>11730</v>
      </c>
      <c r="E12" s="135"/>
      <c r="F12" s="136">
        <v>21229514</v>
      </c>
      <c r="G12" s="107"/>
      <c r="H12" s="136">
        <v>-23806592</v>
      </c>
      <c r="I12" s="135"/>
      <c r="J12" s="136">
        <f t="shared" si="0"/>
        <v>-2577078</v>
      </c>
      <c r="K12" s="136"/>
      <c r="L12" s="107">
        <v>199889</v>
      </c>
      <c r="M12" s="136"/>
      <c r="N12" s="136">
        <v>393974362</v>
      </c>
      <c r="O12" s="135"/>
      <c r="P12" s="136">
        <v>-406563606</v>
      </c>
      <c r="Q12" s="136"/>
      <c r="R12" s="136">
        <f t="shared" si="1"/>
        <v>-12589244</v>
      </c>
      <c r="S12" s="130"/>
      <c r="T12" s="184"/>
    </row>
    <row r="13" spans="1:20">
      <c r="A13" s="107" t="s">
        <v>290</v>
      </c>
      <c r="B13" s="134" t="s">
        <v>116</v>
      </c>
      <c r="C13" s="135"/>
      <c r="D13" s="136">
        <v>3965</v>
      </c>
      <c r="E13" s="135"/>
      <c r="F13" s="136">
        <v>10290064</v>
      </c>
      <c r="G13" s="107"/>
      <c r="H13" s="136">
        <v>-9127814</v>
      </c>
      <c r="I13" s="135"/>
      <c r="J13" s="136">
        <f t="shared" si="0"/>
        <v>1162250</v>
      </c>
      <c r="K13" s="136"/>
      <c r="L13" s="107">
        <v>26537</v>
      </c>
      <c r="M13" s="136"/>
      <c r="N13" s="136">
        <v>62704047</v>
      </c>
      <c r="O13" s="135"/>
      <c r="P13" s="136">
        <v>-60248679</v>
      </c>
      <c r="Q13" s="136"/>
      <c r="R13" s="136">
        <f t="shared" si="1"/>
        <v>2455368</v>
      </c>
      <c r="S13" s="130"/>
      <c r="T13" s="184"/>
    </row>
    <row r="14" spans="1:20">
      <c r="A14" s="107" t="s">
        <v>291</v>
      </c>
      <c r="B14" s="134" t="s">
        <v>180</v>
      </c>
      <c r="C14" s="135"/>
      <c r="D14" s="136">
        <v>68824</v>
      </c>
      <c r="E14" s="135"/>
      <c r="F14" s="136">
        <v>419595537</v>
      </c>
      <c r="G14" s="107"/>
      <c r="H14" s="136">
        <v>-481703396</v>
      </c>
      <c r="I14" s="135"/>
      <c r="J14" s="136">
        <f t="shared" si="0"/>
        <v>-62107859</v>
      </c>
      <c r="K14" s="136"/>
      <c r="L14" s="107">
        <v>108346</v>
      </c>
      <c r="M14" s="136"/>
      <c r="N14" s="136">
        <v>671207167</v>
      </c>
      <c r="O14" s="135"/>
      <c r="P14" s="136">
        <v>-764101972</v>
      </c>
      <c r="Q14" s="136"/>
      <c r="R14" s="136">
        <f t="shared" si="1"/>
        <v>-92894805</v>
      </c>
      <c r="S14" s="130"/>
      <c r="T14" s="184"/>
    </row>
    <row r="15" spans="1:20">
      <c r="A15" s="107" t="s">
        <v>292</v>
      </c>
      <c r="B15" s="134" t="s">
        <v>175</v>
      </c>
      <c r="C15" s="135"/>
      <c r="D15" s="136">
        <v>0</v>
      </c>
      <c r="E15" s="135"/>
      <c r="F15" s="136">
        <v>0</v>
      </c>
      <c r="G15" s="107"/>
      <c r="H15" s="136">
        <v>0</v>
      </c>
      <c r="I15" s="135"/>
      <c r="J15" s="136">
        <f t="shared" si="0"/>
        <v>0</v>
      </c>
      <c r="K15" s="136"/>
      <c r="L15" s="107">
        <v>62489</v>
      </c>
      <c r="M15" s="136"/>
      <c r="N15" s="136">
        <v>69008906</v>
      </c>
      <c r="O15" s="135"/>
      <c r="P15" s="136">
        <v>-62131271</v>
      </c>
      <c r="Q15" s="136"/>
      <c r="R15" s="136">
        <f t="shared" si="1"/>
        <v>6877635</v>
      </c>
      <c r="S15" s="130"/>
      <c r="T15" s="184"/>
    </row>
    <row r="16" spans="1:20">
      <c r="A16" s="107" t="s">
        <v>464</v>
      </c>
      <c r="B16" s="134" t="s">
        <v>277</v>
      </c>
      <c r="C16" s="135"/>
      <c r="D16" s="136">
        <v>638</v>
      </c>
      <c r="E16" s="135"/>
      <c r="F16" s="136">
        <v>5898098</v>
      </c>
      <c r="G16" s="107"/>
      <c r="H16" s="136">
        <v>-5630554</v>
      </c>
      <c r="I16" s="135"/>
      <c r="J16" s="136">
        <f t="shared" si="0"/>
        <v>267544</v>
      </c>
      <c r="K16" s="136"/>
      <c r="L16" s="107">
        <v>638</v>
      </c>
      <c r="M16" s="136"/>
      <c r="N16" s="136">
        <v>5898098</v>
      </c>
      <c r="O16" s="135"/>
      <c r="P16" s="136">
        <v>-5630554</v>
      </c>
      <c r="Q16" s="136"/>
      <c r="R16" s="136">
        <f t="shared" si="1"/>
        <v>267544</v>
      </c>
      <c r="S16" s="130"/>
      <c r="T16" s="184"/>
    </row>
    <row r="17" spans="1:20">
      <c r="A17" s="107" t="s">
        <v>294</v>
      </c>
      <c r="B17" s="134" t="s">
        <v>219</v>
      </c>
      <c r="C17" s="135"/>
      <c r="D17" s="136">
        <v>923</v>
      </c>
      <c r="E17" s="135"/>
      <c r="F17" s="136">
        <v>6046383</v>
      </c>
      <c r="G17" s="107"/>
      <c r="H17" s="136">
        <v>-6535404</v>
      </c>
      <c r="I17" s="135"/>
      <c r="J17" s="136">
        <f t="shared" si="0"/>
        <v>-489021</v>
      </c>
      <c r="K17" s="136"/>
      <c r="L17" s="107">
        <v>30966</v>
      </c>
      <c r="M17" s="136"/>
      <c r="N17" s="136">
        <v>209895200</v>
      </c>
      <c r="O17" s="135"/>
      <c r="P17" s="136">
        <v>-219205300</v>
      </c>
      <c r="Q17" s="136"/>
      <c r="R17" s="136">
        <f t="shared" si="1"/>
        <v>-9310100</v>
      </c>
      <c r="S17" s="130"/>
      <c r="T17" s="184"/>
    </row>
    <row r="18" spans="1:20">
      <c r="A18" s="107" t="s">
        <v>295</v>
      </c>
      <c r="B18" s="134" t="s">
        <v>106</v>
      </c>
      <c r="C18" s="135"/>
      <c r="D18" s="136">
        <v>1016</v>
      </c>
      <c r="E18" s="135"/>
      <c r="F18" s="136">
        <v>17376178</v>
      </c>
      <c r="G18" s="107"/>
      <c r="H18" s="136">
        <v>-19194694</v>
      </c>
      <c r="I18" s="135"/>
      <c r="J18" s="136">
        <f t="shared" si="0"/>
        <v>-1818516</v>
      </c>
      <c r="K18" s="136"/>
      <c r="L18" s="107">
        <v>19728</v>
      </c>
      <c r="M18" s="136"/>
      <c r="N18" s="136">
        <v>379994345</v>
      </c>
      <c r="O18" s="135"/>
      <c r="P18" s="136">
        <v>-377888188</v>
      </c>
      <c r="Q18" s="136"/>
      <c r="R18" s="136">
        <f t="shared" si="1"/>
        <v>2106157</v>
      </c>
      <c r="S18" s="130"/>
      <c r="T18" s="184"/>
    </row>
    <row r="19" spans="1:20">
      <c r="A19" s="107" t="s">
        <v>296</v>
      </c>
      <c r="B19" s="134" t="s">
        <v>136</v>
      </c>
      <c r="C19" s="135"/>
      <c r="D19" s="136">
        <v>4008</v>
      </c>
      <c r="E19" s="135"/>
      <c r="F19" s="136">
        <v>18783334</v>
      </c>
      <c r="G19" s="107"/>
      <c r="H19" s="136">
        <v>-23732504</v>
      </c>
      <c r="I19" s="135"/>
      <c r="J19" s="136">
        <f t="shared" si="0"/>
        <v>-4949170</v>
      </c>
      <c r="K19" s="136"/>
      <c r="L19" s="107">
        <v>72896</v>
      </c>
      <c r="M19" s="136"/>
      <c r="N19" s="136">
        <v>374226381</v>
      </c>
      <c r="O19" s="135"/>
      <c r="P19" s="136">
        <v>-431748393</v>
      </c>
      <c r="Q19" s="136"/>
      <c r="R19" s="136">
        <f t="shared" si="1"/>
        <v>-57522012</v>
      </c>
      <c r="S19" s="130"/>
      <c r="T19" s="184"/>
    </row>
    <row r="20" spans="1:20">
      <c r="A20" s="107" t="s">
        <v>297</v>
      </c>
      <c r="B20" s="134" t="s">
        <v>220</v>
      </c>
      <c r="C20" s="135"/>
      <c r="D20" s="136">
        <v>10510</v>
      </c>
      <c r="E20" s="135"/>
      <c r="F20" s="136">
        <v>39815294</v>
      </c>
      <c r="G20" s="107"/>
      <c r="H20" s="136">
        <v>-41534144</v>
      </c>
      <c r="I20" s="135"/>
      <c r="J20" s="136">
        <f t="shared" si="0"/>
        <v>-1718850</v>
      </c>
      <c r="K20" s="136"/>
      <c r="L20" s="107">
        <v>249422</v>
      </c>
      <c r="M20" s="136"/>
      <c r="N20" s="136">
        <v>1347416977</v>
      </c>
      <c r="O20" s="135"/>
      <c r="P20" s="136">
        <v>-1338865624</v>
      </c>
      <c r="Q20" s="136"/>
      <c r="R20" s="136">
        <f t="shared" si="1"/>
        <v>8551353</v>
      </c>
      <c r="S20" s="130"/>
      <c r="T20" s="184"/>
    </row>
    <row r="21" spans="1:20">
      <c r="A21" s="107" t="s">
        <v>298</v>
      </c>
      <c r="B21" s="134" t="s">
        <v>117</v>
      </c>
      <c r="C21" s="135"/>
      <c r="D21" s="136">
        <v>8187</v>
      </c>
      <c r="E21" s="135"/>
      <c r="F21" s="136">
        <v>16837637</v>
      </c>
      <c r="G21" s="107"/>
      <c r="H21" s="136">
        <v>-17708186</v>
      </c>
      <c r="I21" s="135"/>
      <c r="J21" s="136">
        <f t="shared" si="0"/>
        <v>-870549</v>
      </c>
      <c r="K21" s="136"/>
      <c r="L21" s="107">
        <v>183218</v>
      </c>
      <c r="M21" s="136"/>
      <c r="N21" s="136">
        <v>391359991</v>
      </c>
      <c r="O21" s="135"/>
      <c r="P21" s="136">
        <v>-396352792</v>
      </c>
      <c r="Q21" s="136"/>
      <c r="R21" s="136">
        <f t="shared" si="1"/>
        <v>-4992801</v>
      </c>
      <c r="S21" s="130"/>
      <c r="T21" s="184"/>
    </row>
    <row r="22" spans="1:20">
      <c r="A22" s="107" t="s">
        <v>299</v>
      </c>
      <c r="B22" s="134" t="s">
        <v>147</v>
      </c>
      <c r="C22" s="135"/>
      <c r="D22" s="136">
        <v>3869</v>
      </c>
      <c r="E22" s="135"/>
      <c r="F22" s="136">
        <v>10197490</v>
      </c>
      <c r="G22" s="107"/>
      <c r="H22" s="136">
        <v>-11839585</v>
      </c>
      <c r="I22" s="135"/>
      <c r="J22" s="136">
        <f t="shared" si="0"/>
        <v>-1642095</v>
      </c>
      <c r="K22" s="136"/>
      <c r="L22" s="107">
        <v>4190201</v>
      </c>
      <c r="M22" s="136"/>
      <c r="N22" s="136">
        <v>11323657529</v>
      </c>
      <c r="O22" s="135"/>
      <c r="P22" s="136">
        <v>-12830080492</v>
      </c>
      <c r="Q22" s="136"/>
      <c r="R22" s="136">
        <f t="shared" si="1"/>
        <v>-1506422963</v>
      </c>
      <c r="S22" s="130"/>
      <c r="T22" s="184"/>
    </row>
    <row r="23" spans="1:20">
      <c r="A23" s="107" t="s">
        <v>300</v>
      </c>
      <c r="B23" s="134" t="s">
        <v>229</v>
      </c>
      <c r="C23" s="135"/>
      <c r="D23" s="136">
        <v>462</v>
      </c>
      <c r="E23" s="135"/>
      <c r="F23" s="136">
        <v>10916403</v>
      </c>
      <c r="G23" s="107"/>
      <c r="H23" s="136">
        <v>-11059190</v>
      </c>
      <c r="I23" s="135"/>
      <c r="J23" s="136">
        <f t="shared" si="0"/>
        <v>-142787</v>
      </c>
      <c r="K23" s="136"/>
      <c r="L23" s="107">
        <v>9696</v>
      </c>
      <c r="M23" s="136"/>
      <c r="N23" s="136">
        <v>224597212</v>
      </c>
      <c r="O23" s="135"/>
      <c r="P23" s="136">
        <v>-232564219</v>
      </c>
      <c r="Q23" s="136"/>
      <c r="R23" s="136">
        <f t="shared" si="1"/>
        <v>-7967007</v>
      </c>
      <c r="S23" s="130"/>
      <c r="T23" s="184"/>
    </row>
    <row r="24" spans="1:20">
      <c r="A24" s="107" t="s">
        <v>301</v>
      </c>
      <c r="B24" s="134" t="s">
        <v>120</v>
      </c>
      <c r="C24" s="135"/>
      <c r="D24" s="136">
        <v>20791</v>
      </c>
      <c r="E24" s="135"/>
      <c r="F24" s="136">
        <v>27665864</v>
      </c>
      <c r="G24" s="107"/>
      <c r="H24" s="136">
        <v>-30119288</v>
      </c>
      <c r="I24" s="135"/>
      <c r="J24" s="136">
        <f t="shared" si="0"/>
        <v>-2453424</v>
      </c>
      <c r="K24" s="136"/>
      <c r="L24" s="107">
        <v>320940</v>
      </c>
      <c r="M24" s="136"/>
      <c r="N24" s="136">
        <v>457106581</v>
      </c>
      <c r="O24" s="135"/>
      <c r="P24" s="136">
        <v>-473118832</v>
      </c>
      <c r="Q24" s="136"/>
      <c r="R24" s="136">
        <f t="shared" si="1"/>
        <v>-16012251</v>
      </c>
      <c r="S24" s="130"/>
      <c r="T24" s="184"/>
    </row>
    <row r="25" spans="1:20">
      <c r="A25" s="107" t="s">
        <v>302</v>
      </c>
      <c r="B25" s="134" t="s">
        <v>156</v>
      </c>
      <c r="C25" s="135"/>
      <c r="D25" s="136">
        <v>7267</v>
      </c>
      <c r="E25" s="135"/>
      <c r="F25" s="136">
        <v>10920408</v>
      </c>
      <c r="G25" s="107"/>
      <c r="H25" s="136">
        <v>-13041662</v>
      </c>
      <c r="I25" s="135"/>
      <c r="J25" s="136">
        <f t="shared" si="0"/>
        <v>-2121254</v>
      </c>
      <c r="K25" s="136"/>
      <c r="L25" s="107">
        <v>121923</v>
      </c>
      <c r="M25" s="136"/>
      <c r="N25" s="136">
        <v>239399111</v>
      </c>
      <c r="O25" s="135"/>
      <c r="P25" s="136">
        <v>-262629816</v>
      </c>
      <c r="Q25" s="136"/>
      <c r="R25" s="136">
        <f t="shared" si="1"/>
        <v>-23230705</v>
      </c>
      <c r="S25" s="130"/>
      <c r="T25" s="184"/>
    </row>
    <row r="26" spans="1:20">
      <c r="A26" s="107" t="s">
        <v>303</v>
      </c>
      <c r="B26" s="134" t="s">
        <v>99</v>
      </c>
      <c r="C26" s="135"/>
      <c r="D26" s="136">
        <v>8452</v>
      </c>
      <c r="E26" s="135"/>
      <c r="F26" s="136">
        <v>12204262</v>
      </c>
      <c r="G26" s="107"/>
      <c r="H26" s="136">
        <v>-15022259</v>
      </c>
      <c r="I26" s="135"/>
      <c r="J26" s="136">
        <f t="shared" si="0"/>
        <v>-2817997</v>
      </c>
      <c r="K26" s="136"/>
      <c r="L26" s="107">
        <v>121252</v>
      </c>
      <c r="M26" s="136"/>
      <c r="N26" s="136">
        <v>191877230</v>
      </c>
      <c r="O26" s="135"/>
      <c r="P26" s="136">
        <v>-215516361</v>
      </c>
      <c r="Q26" s="136"/>
      <c r="R26" s="136">
        <f t="shared" si="1"/>
        <v>-23639131</v>
      </c>
      <c r="S26" s="130"/>
      <c r="T26" s="184"/>
    </row>
    <row r="27" spans="1:20">
      <c r="A27" s="107" t="s">
        <v>304</v>
      </c>
      <c r="B27" s="134" t="s">
        <v>209</v>
      </c>
      <c r="C27" s="135"/>
      <c r="D27" s="136">
        <v>4162</v>
      </c>
      <c r="E27" s="135"/>
      <c r="F27" s="136">
        <v>12849945</v>
      </c>
      <c r="G27" s="107"/>
      <c r="H27" s="136">
        <v>-14656225</v>
      </c>
      <c r="I27" s="135"/>
      <c r="J27" s="136">
        <f t="shared" si="0"/>
        <v>-1806280</v>
      </c>
      <c r="K27" s="136"/>
      <c r="L27" s="107">
        <v>85594</v>
      </c>
      <c r="M27" s="136"/>
      <c r="N27" s="136">
        <v>303782670</v>
      </c>
      <c r="O27" s="135"/>
      <c r="P27" s="136">
        <v>-317314709</v>
      </c>
      <c r="Q27" s="136"/>
      <c r="R27" s="136">
        <f t="shared" si="1"/>
        <v>-13532039</v>
      </c>
      <c r="S27" s="130"/>
      <c r="T27" s="184"/>
    </row>
    <row r="28" spans="1:20">
      <c r="A28" s="107" t="s">
        <v>305</v>
      </c>
      <c r="B28" s="134" t="s">
        <v>118</v>
      </c>
      <c r="C28" s="135"/>
      <c r="D28" s="136">
        <v>3196</v>
      </c>
      <c r="E28" s="135"/>
      <c r="F28" s="136">
        <v>12676168</v>
      </c>
      <c r="G28" s="107"/>
      <c r="H28" s="136">
        <v>-14375541</v>
      </c>
      <c r="I28" s="135"/>
      <c r="J28" s="136">
        <f t="shared" si="0"/>
        <v>-1699373</v>
      </c>
      <c r="K28" s="136"/>
      <c r="L28" s="107">
        <v>59360</v>
      </c>
      <c r="M28" s="136"/>
      <c r="N28" s="136">
        <v>249654313</v>
      </c>
      <c r="O28" s="135"/>
      <c r="P28" s="136">
        <v>-267387873</v>
      </c>
      <c r="Q28" s="136"/>
      <c r="R28" s="136">
        <f t="shared" si="1"/>
        <v>-17733560</v>
      </c>
      <c r="S28" s="130"/>
      <c r="T28" s="184"/>
    </row>
    <row r="29" spans="1:20">
      <c r="A29" s="107" t="s">
        <v>306</v>
      </c>
      <c r="B29" s="134" t="s">
        <v>283</v>
      </c>
      <c r="C29" s="135"/>
      <c r="D29" s="136">
        <v>79</v>
      </c>
      <c r="E29" s="135"/>
      <c r="F29" s="136">
        <v>8921791</v>
      </c>
      <c r="G29" s="107"/>
      <c r="H29" s="136">
        <v>-9202255</v>
      </c>
      <c r="I29" s="135"/>
      <c r="J29" s="136">
        <f t="shared" si="0"/>
        <v>-280464</v>
      </c>
      <c r="K29" s="136"/>
      <c r="L29" s="107">
        <v>79</v>
      </c>
      <c r="M29" s="136"/>
      <c r="N29" s="136">
        <v>8921791</v>
      </c>
      <c r="O29" s="135"/>
      <c r="P29" s="136">
        <v>-9202255</v>
      </c>
      <c r="Q29" s="136"/>
      <c r="R29" s="136">
        <f t="shared" si="1"/>
        <v>-280464</v>
      </c>
      <c r="S29" s="130"/>
      <c r="T29" s="184"/>
    </row>
    <row r="30" spans="1:20">
      <c r="A30" s="107" t="s">
        <v>307</v>
      </c>
      <c r="B30" s="134" t="s">
        <v>115</v>
      </c>
      <c r="C30" s="135"/>
      <c r="D30" s="136">
        <v>726</v>
      </c>
      <c r="E30" s="135"/>
      <c r="F30" s="136">
        <v>16598651</v>
      </c>
      <c r="G30" s="107"/>
      <c r="H30" s="136">
        <v>-20584067</v>
      </c>
      <c r="I30" s="135"/>
      <c r="J30" s="136">
        <f t="shared" si="0"/>
        <v>-3985416</v>
      </c>
      <c r="K30" s="136"/>
      <c r="L30" s="107">
        <v>11199</v>
      </c>
      <c r="M30" s="136"/>
      <c r="N30" s="136">
        <v>294344638</v>
      </c>
      <c r="O30" s="135"/>
      <c r="P30" s="136">
        <v>-323407297</v>
      </c>
      <c r="Q30" s="136"/>
      <c r="R30" s="136">
        <f t="shared" si="1"/>
        <v>-29062659</v>
      </c>
      <c r="S30" s="130"/>
      <c r="T30" s="184"/>
    </row>
    <row r="31" spans="1:20">
      <c r="A31" s="107" t="s">
        <v>308</v>
      </c>
      <c r="B31" s="134" t="s">
        <v>123</v>
      </c>
      <c r="C31" s="135"/>
      <c r="D31" s="136">
        <v>1486</v>
      </c>
      <c r="E31" s="135"/>
      <c r="F31" s="136">
        <v>8641380</v>
      </c>
      <c r="G31" s="107"/>
      <c r="H31" s="136">
        <v>-9149893</v>
      </c>
      <c r="I31" s="135"/>
      <c r="J31" s="136">
        <f t="shared" si="0"/>
        <v>-508513</v>
      </c>
      <c r="K31" s="136"/>
      <c r="L31" s="107">
        <v>25490</v>
      </c>
      <c r="M31" s="136"/>
      <c r="N31" s="136">
        <v>157921286</v>
      </c>
      <c r="O31" s="135"/>
      <c r="P31" s="136">
        <v>-157064943</v>
      </c>
      <c r="Q31" s="136"/>
      <c r="R31" s="136">
        <f t="shared" si="1"/>
        <v>856343</v>
      </c>
      <c r="S31" s="130"/>
      <c r="T31" s="184"/>
    </row>
    <row r="32" spans="1:20">
      <c r="A32" s="107" t="s">
        <v>309</v>
      </c>
      <c r="B32" s="134" t="s">
        <v>281</v>
      </c>
      <c r="C32" s="135"/>
      <c r="D32" s="136">
        <v>3981</v>
      </c>
      <c r="E32" s="135"/>
      <c r="F32" s="136">
        <v>9101824</v>
      </c>
      <c r="G32" s="107"/>
      <c r="H32" s="136">
        <v>-8928323</v>
      </c>
      <c r="I32" s="135"/>
      <c r="J32" s="136">
        <f t="shared" si="0"/>
        <v>173501</v>
      </c>
      <c r="K32" s="136"/>
      <c r="L32" s="107">
        <v>3981</v>
      </c>
      <c r="M32" s="136"/>
      <c r="N32" s="136">
        <v>9101824</v>
      </c>
      <c r="O32" s="135"/>
      <c r="P32" s="136">
        <v>-8928323</v>
      </c>
      <c r="Q32" s="136"/>
      <c r="R32" s="136">
        <f t="shared" si="1"/>
        <v>173501</v>
      </c>
      <c r="S32" s="130"/>
      <c r="T32" s="184"/>
    </row>
    <row r="33" spans="1:20">
      <c r="A33" s="107" t="s">
        <v>310</v>
      </c>
      <c r="B33" s="134" t="s">
        <v>265</v>
      </c>
      <c r="C33" s="135"/>
      <c r="D33" s="136">
        <v>3582</v>
      </c>
      <c r="E33" s="135"/>
      <c r="F33" s="136">
        <v>5899798</v>
      </c>
      <c r="G33" s="107"/>
      <c r="H33" s="136">
        <v>-5720811</v>
      </c>
      <c r="I33" s="135"/>
      <c r="J33" s="136">
        <f t="shared" si="0"/>
        <v>178987</v>
      </c>
      <c r="K33" s="136"/>
      <c r="L33" s="107">
        <v>3582</v>
      </c>
      <c r="M33" s="136"/>
      <c r="N33" s="136">
        <v>5899798</v>
      </c>
      <c r="O33" s="135"/>
      <c r="P33" s="136">
        <v>-5720811</v>
      </c>
      <c r="Q33" s="136"/>
      <c r="R33" s="136">
        <f t="shared" si="1"/>
        <v>178987</v>
      </c>
      <c r="S33" s="130"/>
      <c r="T33" s="184"/>
    </row>
    <row r="34" spans="1:20">
      <c r="A34" s="107" t="s">
        <v>311</v>
      </c>
      <c r="B34" s="134" t="s">
        <v>95</v>
      </c>
      <c r="C34" s="135"/>
      <c r="D34" s="136">
        <v>8292</v>
      </c>
      <c r="E34" s="135"/>
      <c r="F34" s="136">
        <v>45128593</v>
      </c>
      <c r="G34" s="107"/>
      <c r="H34" s="136">
        <v>-56448917</v>
      </c>
      <c r="I34" s="135"/>
      <c r="J34" s="136">
        <f t="shared" si="0"/>
        <v>-11320324</v>
      </c>
      <c r="K34" s="136"/>
      <c r="L34" s="107">
        <v>229276</v>
      </c>
      <c r="M34" s="136"/>
      <c r="N34" s="136">
        <v>1551008131</v>
      </c>
      <c r="O34" s="135"/>
      <c r="P34" s="136">
        <v>-1561226342</v>
      </c>
      <c r="Q34" s="136"/>
      <c r="R34" s="136">
        <f t="shared" si="1"/>
        <v>-10218211</v>
      </c>
      <c r="S34" s="130"/>
      <c r="T34" s="184"/>
    </row>
    <row r="35" spans="1:20">
      <c r="A35" s="107" t="s">
        <v>312</v>
      </c>
      <c r="B35" s="134" t="s">
        <v>190</v>
      </c>
      <c r="C35" s="135"/>
      <c r="D35" s="136">
        <v>2244</v>
      </c>
      <c r="E35" s="135"/>
      <c r="F35" s="136">
        <v>10217467</v>
      </c>
      <c r="G35" s="107"/>
      <c r="H35" s="136">
        <v>-12106426</v>
      </c>
      <c r="I35" s="135"/>
      <c r="J35" s="136">
        <f t="shared" si="0"/>
        <v>-1888959</v>
      </c>
      <c r="K35" s="136"/>
      <c r="L35" s="107">
        <v>43285</v>
      </c>
      <c r="M35" s="136"/>
      <c r="N35" s="136">
        <v>225954998</v>
      </c>
      <c r="O35" s="135"/>
      <c r="P35" s="136">
        <v>-233607054</v>
      </c>
      <c r="Q35" s="136"/>
      <c r="R35" s="136">
        <f t="shared" si="1"/>
        <v>-7652056</v>
      </c>
      <c r="S35" s="130"/>
      <c r="T35" s="184"/>
    </row>
    <row r="36" spans="1:20">
      <c r="A36" s="107" t="s">
        <v>313</v>
      </c>
      <c r="B36" s="134" t="s">
        <v>195</v>
      </c>
      <c r="C36" s="135"/>
      <c r="D36" s="136">
        <v>801</v>
      </c>
      <c r="E36" s="135"/>
      <c r="F36" s="136">
        <v>29556213</v>
      </c>
      <c r="G36" s="107"/>
      <c r="H36" s="136">
        <v>-36225159</v>
      </c>
      <c r="I36" s="135"/>
      <c r="J36" s="136">
        <f t="shared" si="0"/>
        <v>-6668946</v>
      </c>
      <c r="K36" s="136"/>
      <c r="L36" s="107">
        <v>20458</v>
      </c>
      <c r="M36" s="136"/>
      <c r="N36" s="136">
        <v>866382330</v>
      </c>
      <c r="O36" s="135"/>
      <c r="P36" s="136">
        <v>-932808151</v>
      </c>
      <c r="Q36" s="136"/>
      <c r="R36" s="136">
        <f t="shared" si="1"/>
        <v>-66425821</v>
      </c>
      <c r="S36" s="130"/>
      <c r="T36" s="184"/>
    </row>
    <row r="37" spans="1:20">
      <c r="A37" s="107" t="s">
        <v>314</v>
      </c>
      <c r="B37" s="134" t="s">
        <v>228</v>
      </c>
      <c r="C37" s="135"/>
      <c r="D37" s="136">
        <v>473</v>
      </c>
      <c r="E37" s="135"/>
      <c r="F37" s="136">
        <v>17204856</v>
      </c>
      <c r="G37" s="107"/>
      <c r="H37" s="136">
        <v>-20770995</v>
      </c>
      <c r="I37" s="135"/>
      <c r="J37" s="136">
        <f t="shared" si="0"/>
        <v>-3566139</v>
      </c>
      <c r="K37" s="136"/>
      <c r="L37" s="107">
        <v>7714</v>
      </c>
      <c r="M37" s="136"/>
      <c r="N37" s="136">
        <v>321131501</v>
      </c>
      <c r="O37" s="135"/>
      <c r="P37" s="136">
        <v>-339553630</v>
      </c>
      <c r="Q37" s="136"/>
      <c r="R37" s="136">
        <f t="shared" si="1"/>
        <v>-18422129</v>
      </c>
      <c r="S37" s="130"/>
      <c r="T37" s="184"/>
    </row>
    <row r="38" spans="1:20">
      <c r="A38" s="107" t="s">
        <v>315</v>
      </c>
      <c r="B38" s="134" t="s">
        <v>133</v>
      </c>
      <c r="C38" s="135"/>
      <c r="D38" s="136">
        <v>206</v>
      </c>
      <c r="E38" s="135"/>
      <c r="F38" s="136">
        <v>13981520</v>
      </c>
      <c r="G38" s="107"/>
      <c r="H38" s="136">
        <v>-15599593</v>
      </c>
      <c r="I38" s="135"/>
      <c r="J38" s="136">
        <f t="shared" si="0"/>
        <v>-1618073</v>
      </c>
      <c r="K38" s="136"/>
      <c r="L38" s="107">
        <v>3768</v>
      </c>
      <c r="M38" s="136"/>
      <c r="N38" s="136">
        <v>257011542</v>
      </c>
      <c r="O38" s="135"/>
      <c r="P38" s="136">
        <v>-285651896</v>
      </c>
      <c r="Q38" s="136"/>
      <c r="R38" s="136">
        <f t="shared" si="1"/>
        <v>-28640354</v>
      </c>
      <c r="S38" s="130"/>
      <c r="T38" s="184"/>
    </row>
    <row r="39" spans="1:20">
      <c r="A39" s="107" t="s">
        <v>316</v>
      </c>
      <c r="B39" s="134" t="s">
        <v>193</v>
      </c>
      <c r="C39" s="135"/>
      <c r="D39" s="136">
        <v>1814</v>
      </c>
      <c r="E39" s="135"/>
      <c r="F39" s="136">
        <v>29530051</v>
      </c>
      <c r="G39" s="107"/>
      <c r="H39" s="136">
        <v>-37281907</v>
      </c>
      <c r="I39" s="135"/>
      <c r="J39" s="136">
        <f t="shared" si="0"/>
        <v>-7751856</v>
      </c>
      <c r="K39" s="136"/>
      <c r="L39" s="107">
        <v>26306</v>
      </c>
      <c r="M39" s="136"/>
      <c r="N39" s="136">
        <v>526008627</v>
      </c>
      <c r="O39" s="135"/>
      <c r="P39" s="136">
        <v>-550477326</v>
      </c>
      <c r="Q39" s="136"/>
      <c r="R39" s="136">
        <f t="shared" si="1"/>
        <v>-24468699</v>
      </c>
      <c r="S39" s="130"/>
      <c r="T39" s="184"/>
    </row>
    <row r="40" spans="1:20">
      <c r="A40" s="107" t="s">
        <v>317</v>
      </c>
      <c r="B40" s="134" t="s">
        <v>188</v>
      </c>
      <c r="C40" s="135"/>
      <c r="D40" s="136">
        <v>363</v>
      </c>
      <c r="E40" s="135"/>
      <c r="F40" s="136">
        <v>9136476</v>
      </c>
      <c r="G40" s="107"/>
      <c r="H40" s="136">
        <v>-8923929</v>
      </c>
      <c r="I40" s="135"/>
      <c r="J40" s="136">
        <f t="shared" si="0"/>
        <v>212547</v>
      </c>
      <c r="K40" s="136"/>
      <c r="L40" s="107">
        <v>6115</v>
      </c>
      <c r="M40" s="136"/>
      <c r="N40" s="136">
        <v>145317633</v>
      </c>
      <c r="O40" s="135"/>
      <c r="P40" s="136">
        <v>-150475534</v>
      </c>
      <c r="Q40" s="136"/>
      <c r="R40" s="136">
        <f t="shared" si="1"/>
        <v>-5157901</v>
      </c>
      <c r="S40" s="130"/>
      <c r="T40" s="184"/>
    </row>
    <row r="41" spans="1:20">
      <c r="A41" s="107" t="s">
        <v>318</v>
      </c>
      <c r="B41" s="134" t="s">
        <v>273</v>
      </c>
      <c r="C41" s="135"/>
      <c r="D41" s="136">
        <v>541</v>
      </c>
      <c r="E41" s="135"/>
      <c r="F41" s="136">
        <v>6636221</v>
      </c>
      <c r="G41" s="107"/>
      <c r="H41" s="136">
        <v>-7006580</v>
      </c>
      <c r="I41" s="135"/>
      <c r="J41" s="136">
        <f t="shared" si="0"/>
        <v>-370359</v>
      </c>
      <c r="K41" s="136"/>
      <c r="L41" s="107">
        <v>541</v>
      </c>
      <c r="M41" s="136"/>
      <c r="N41" s="136">
        <v>6636221</v>
      </c>
      <c r="O41" s="135"/>
      <c r="P41" s="136">
        <v>-7006580</v>
      </c>
      <c r="Q41" s="136"/>
      <c r="R41" s="136">
        <f t="shared" si="1"/>
        <v>-370359</v>
      </c>
      <c r="S41" s="130"/>
      <c r="T41" s="184"/>
    </row>
    <row r="42" spans="1:20">
      <c r="A42" s="107" t="s">
        <v>319</v>
      </c>
      <c r="B42" s="134" t="s">
        <v>266</v>
      </c>
      <c r="C42" s="135"/>
      <c r="D42" s="136">
        <v>506</v>
      </c>
      <c r="E42" s="135"/>
      <c r="F42" s="136">
        <v>7660530</v>
      </c>
      <c r="G42" s="107"/>
      <c r="H42" s="136">
        <v>-8263167</v>
      </c>
      <c r="I42" s="135"/>
      <c r="J42" s="136">
        <f t="shared" si="0"/>
        <v>-602637</v>
      </c>
      <c r="K42" s="136"/>
      <c r="L42" s="107">
        <v>506</v>
      </c>
      <c r="M42" s="136"/>
      <c r="N42" s="136">
        <v>7660530</v>
      </c>
      <c r="O42" s="135"/>
      <c r="P42" s="136">
        <v>-8263167</v>
      </c>
      <c r="Q42" s="136"/>
      <c r="R42" s="136">
        <f t="shared" si="1"/>
        <v>-602637</v>
      </c>
      <c r="S42" s="130"/>
      <c r="T42" s="184"/>
    </row>
    <row r="43" spans="1:20">
      <c r="A43" s="107" t="s">
        <v>321</v>
      </c>
      <c r="B43" s="134" t="s">
        <v>232</v>
      </c>
      <c r="C43" s="135"/>
      <c r="D43" s="136">
        <v>4057</v>
      </c>
      <c r="E43" s="135"/>
      <c r="F43" s="136">
        <v>13748027</v>
      </c>
      <c r="G43" s="107"/>
      <c r="H43" s="136">
        <v>-13169927</v>
      </c>
      <c r="I43" s="135"/>
      <c r="J43" s="136">
        <f t="shared" si="0"/>
        <v>578100</v>
      </c>
      <c r="K43" s="136"/>
      <c r="L43" s="107">
        <v>36741</v>
      </c>
      <c r="M43" s="136"/>
      <c r="N43" s="136">
        <v>114191909</v>
      </c>
      <c r="O43" s="135"/>
      <c r="P43" s="136">
        <v>-123949168</v>
      </c>
      <c r="Q43" s="136"/>
      <c r="R43" s="136">
        <f t="shared" si="1"/>
        <v>-9757259</v>
      </c>
      <c r="S43" s="130"/>
      <c r="T43" s="184"/>
    </row>
    <row r="44" spans="1:20">
      <c r="A44" s="107" t="s">
        <v>322</v>
      </c>
      <c r="B44" s="134" t="s">
        <v>217</v>
      </c>
      <c r="C44" s="135"/>
      <c r="D44" s="136">
        <v>621</v>
      </c>
      <c r="E44" s="135"/>
      <c r="F44" s="136">
        <v>10370730</v>
      </c>
      <c r="G44" s="107"/>
      <c r="H44" s="136">
        <v>-10960645</v>
      </c>
      <c r="I44" s="135"/>
      <c r="J44" s="136">
        <f t="shared" si="0"/>
        <v>-589915</v>
      </c>
      <c r="K44" s="136"/>
      <c r="L44" s="107">
        <v>8824</v>
      </c>
      <c r="M44" s="136"/>
      <c r="N44" s="136">
        <v>136224788</v>
      </c>
      <c r="O44" s="135"/>
      <c r="P44" s="136">
        <v>-155879961</v>
      </c>
      <c r="Q44" s="136"/>
      <c r="R44" s="136">
        <f t="shared" si="1"/>
        <v>-19655173</v>
      </c>
      <c r="S44" s="130"/>
      <c r="T44" s="184"/>
    </row>
    <row r="45" spans="1:20">
      <c r="A45" s="107" t="s">
        <v>323</v>
      </c>
      <c r="B45" s="134" t="s">
        <v>153</v>
      </c>
      <c r="C45" s="135"/>
      <c r="D45" s="136">
        <v>6432</v>
      </c>
      <c r="E45" s="135"/>
      <c r="F45" s="136">
        <v>17938141</v>
      </c>
      <c r="G45" s="107"/>
      <c r="H45" s="136">
        <v>-16271123</v>
      </c>
      <c r="I45" s="135"/>
      <c r="J45" s="136">
        <f t="shared" si="0"/>
        <v>1667018</v>
      </c>
      <c r="K45" s="136"/>
      <c r="L45" s="107">
        <v>103921</v>
      </c>
      <c r="M45" s="136"/>
      <c r="N45" s="136">
        <v>327189317</v>
      </c>
      <c r="O45" s="135"/>
      <c r="P45" s="136">
        <v>-341994943</v>
      </c>
      <c r="Q45" s="136"/>
      <c r="R45" s="136">
        <f t="shared" si="1"/>
        <v>-14805626</v>
      </c>
      <c r="S45" s="130"/>
      <c r="T45" s="184"/>
    </row>
    <row r="46" spans="1:20">
      <c r="A46" s="107" t="s">
        <v>324</v>
      </c>
      <c r="B46" s="134" t="s">
        <v>207</v>
      </c>
      <c r="C46" s="135"/>
      <c r="D46" s="136">
        <v>55159</v>
      </c>
      <c r="E46" s="135"/>
      <c r="F46" s="136">
        <v>270462116</v>
      </c>
      <c r="G46" s="107"/>
      <c r="H46" s="136">
        <v>-256564984</v>
      </c>
      <c r="I46" s="135"/>
      <c r="J46" s="136">
        <f t="shared" si="0"/>
        <v>13897132</v>
      </c>
      <c r="K46" s="136"/>
      <c r="L46" s="107">
        <v>174345</v>
      </c>
      <c r="M46" s="136"/>
      <c r="N46" s="136">
        <v>838229180</v>
      </c>
      <c r="O46" s="135"/>
      <c r="P46" s="136">
        <v>-810677216</v>
      </c>
      <c r="Q46" s="136"/>
      <c r="R46" s="136">
        <f t="shared" si="1"/>
        <v>27551964</v>
      </c>
      <c r="S46" s="130"/>
      <c r="T46" s="184"/>
    </row>
    <row r="47" spans="1:20">
      <c r="A47" s="107" t="s">
        <v>325</v>
      </c>
      <c r="B47" s="134" t="s">
        <v>162</v>
      </c>
      <c r="C47" s="135"/>
      <c r="D47" s="136">
        <v>859736</v>
      </c>
      <c r="E47" s="135"/>
      <c r="F47" s="136">
        <v>4923527229</v>
      </c>
      <c r="G47" s="107"/>
      <c r="H47" s="136">
        <v>-4590899627</v>
      </c>
      <c r="I47" s="135"/>
      <c r="J47" s="136">
        <f t="shared" si="0"/>
        <v>332627602</v>
      </c>
      <c r="K47" s="136"/>
      <c r="L47" s="107">
        <v>917698</v>
      </c>
      <c r="M47" s="136"/>
      <c r="N47" s="136">
        <v>5220659186</v>
      </c>
      <c r="O47" s="135"/>
      <c r="P47" s="136">
        <v>-4900359768</v>
      </c>
      <c r="Q47" s="136"/>
      <c r="R47" s="136">
        <f t="shared" si="1"/>
        <v>320299418</v>
      </c>
      <c r="S47" s="130"/>
      <c r="T47" s="184"/>
    </row>
    <row r="48" spans="1:20">
      <c r="A48" s="107" t="s">
        <v>326</v>
      </c>
      <c r="B48" s="134" t="s">
        <v>100</v>
      </c>
      <c r="C48" s="135"/>
      <c r="D48" s="136">
        <v>1165</v>
      </c>
      <c r="E48" s="135"/>
      <c r="F48" s="136">
        <v>21081951</v>
      </c>
      <c r="G48" s="107"/>
      <c r="H48" s="136">
        <v>-20078132</v>
      </c>
      <c r="I48" s="135"/>
      <c r="J48" s="136">
        <f t="shared" si="0"/>
        <v>1003819</v>
      </c>
      <c r="K48" s="136"/>
      <c r="L48" s="107">
        <v>184915</v>
      </c>
      <c r="M48" s="136"/>
      <c r="N48" s="136">
        <v>3376196136</v>
      </c>
      <c r="O48" s="135"/>
      <c r="P48" s="136">
        <v>-3186609165</v>
      </c>
      <c r="Q48" s="136"/>
      <c r="R48" s="136">
        <f t="shared" si="1"/>
        <v>189586971</v>
      </c>
      <c r="S48" s="130"/>
      <c r="T48" s="184"/>
    </row>
    <row r="49" spans="1:20">
      <c r="A49" s="107" t="s">
        <v>327</v>
      </c>
      <c r="B49" s="134" t="s">
        <v>223</v>
      </c>
      <c r="C49" s="135"/>
      <c r="D49" s="136">
        <v>3253</v>
      </c>
      <c r="E49" s="135"/>
      <c r="F49" s="136">
        <v>47547844</v>
      </c>
      <c r="G49" s="107"/>
      <c r="H49" s="136">
        <v>-57414484</v>
      </c>
      <c r="I49" s="135"/>
      <c r="J49" s="136">
        <f t="shared" si="0"/>
        <v>-9866640</v>
      </c>
      <c r="K49" s="136"/>
      <c r="L49" s="107">
        <v>93183</v>
      </c>
      <c r="M49" s="136"/>
      <c r="N49" s="136">
        <v>1666168295</v>
      </c>
      <c r="O49" s="135"/>
      <c r="P49" s="136">
        <v>-1648578848</v>
      </c>
      <c r="Q49" s="136"/>
      <c r="R49" s="136">
        <f t="shared" si="1"/>
        <v>17589447</v>
      </c>
      <c r="S49" s="130"/>
      <c r="T49" s="184"/>
    </row>
    <row r="50" spans="1:20">
      <c r="A50" s="107" t="s">
        <v>328</v>
      </c>
      <c r="B50" s="134" t="s">
        <v>233</v>
      </c>
      <c r="C50" s="135"/>
      <c r="D50" s="136">
        <v>18648</v>
      </c>
      <c r="E50" s="135"/>
      <c r="F50" s="136">
        <v>25358584</v>
      </c>
      <c r="G50" s="107"/>
      <c r="H50" s="136">
        <v>-27513865</v>
      </c>
      <c r="I50" s="135"/>
      <c r="J50" s="136">
        <f t="shared" si="0"/>
        <v>-2155281</v>
      </c>
      <c r="K50" s="136"/>
      <c r="L50" s="107">
        <v>306844</v>
      </c>
      <c r="M50" s="136"/>
      <c r="N50" s="136">
        <v>459028941</v>
      </c>
      <c r="O50" s="135"/>
      <c r="P50" s="136">
        <v>-460035037</v>
      </c>
      <c r="Q50" s="136"/>
      <c r="R50" s="136">
        <f t="shared" si="1"/>
        <v>-1006096</v>
      </c>
      <c r="S50" s="130"/>
      <c r="T50" s="184"/>
    </row>
    <row r="51" spans="1:20">
      <c r="A51" s="107" t="s">
        <v>329</v>
      </c>
      <c r="B51" s="134" t="s">
        <v>168</v>
      </c>
      <c r="C51" s="135"/>
      <c r="D51" s="136">
        <v>190</v>
      </c>
      <c r="E51" s="135"/>
      <c r="F51" s="136">
        <v>8083619</v>
      </c>
      <c r="G51" s="107"/>
      <c r="H51" s="136">
        <v>-7591876</v>
      </c>
      <c r="I51" s="135"/>
      <c r="J51" s="136">
        <f t="shared" si="0"/>
        <v>491743</v>
      </c>
      <c r="K51" s="136"/>
      <c r="L51" s="107">
        <v>114116</v>
      </c>
      <c r="M51" s="136"/>
      <c r="N51" s="136">
        <v>5198437030</v>
      </c>
      <c r="O51" s="135"/>
      <c r="P51" s="136">
        <v>-4559993837</v>
      </c>
      <c r="Q51" s="136"/>
      <c r="R51" s="136">
        <f t="shared" si="1"/>
        <v>638443193</v>
      </c>
      <c r="S51" s="130"/>
      <c r="T51" s="184"/>
    </row>
    <row r="52" spans="1:20">
      <c r="A52" s="107" t="s">
        <v>330</v>
      </c>
      <c r="B52" s="134" t="s">
        <v>137</v>
      </c>
      <c r="C52" s="135"/>
      <c r="D52" s="136">
        <v>94792</v>
      </c>
      <c r="E52" s="135"/>
      <c r="F52" s="136">
        <v>1013742396</v>
      </c>
      <c r="G52" s="107"/>
      <c r="H52" s="136">
        <v>-1503104990</v>
      </c>
      <c r="I52" s="135"/>
      <c r="J52" s="136">
        <f t="shared" si="0"/>
        <v>-489362594</v>
      </c>
      <c r="K52" s="136"/>
      <c r="L52" s="107">
        <v>105537</v>
      </c>
      <c r="M52" s="136"/>
      <c r="N52" s="136">
        <v>1169876977</v>
      </c>
      <c r="O52" s="135"/>
      <c r="P52" s="136">
        <v>-1673678844</v>
      </c>
      <c r="Q52" s="136"/>
      <c r="R52" s="136">
        <f t="shared" si="1"/>
        <v>-503801867</v>
      </c>
      <c r="S52" s="130"/>
      <c r="T52" s="184"/>
    </row>
    <row r="53" spans="1:20">
      <c r="A53" s="107" t="s">
        <v>331</v>
      </c>
      <c r="B53" s="134" t="s">
        <v>110</v>
      </c>
      <c r="C53" s="135"/>
      <c r="D53" s="136">
        <v>8655</v>
      </c>
      <c r="E53" s="135"/>
      <c r="F53" s="136">
        <v>32105616</v>
      </c>
      <c r="G53" s="107"/>
      <c r="H53" s="136">
        <v>-30835959</v>
      </c>
      <c r="I53" s="135"/>
      <c r="J53" s="136">
        <f t="shared" si="0"/>
        <v>1269657</v>
      </c>
      <c r="K53" s="136"/>
      <c r="L53" s="107">
        <v>203277</v>
      </c>
      <c r="M53" s="136"/>
      <c r="N53" s="136">
        <v>749227649</v>
      </c>
      <c r="O53" s="135"/>
      <c r="P53" s="136">
        <v>-729391872</v>
      </c>
      <c r="Q53" s="136"/>
      <c r="R53" s="136">
        <f t="shared" si="1"/>
        <v>19835777</v>
      </c>
      <c r="S53" s="130"/>
      <c r="T53" s="184"/>
    </row>
    <row r="54" spans="1:20">
      <c r="A54" s="107" t="s">
        <v>465</v>
      </c>
      <c r="B54" s="134" t="s">
        <v>451</v>
      </c>
      <c r="C54" s="135"/>
      <c r="D54" s="136">
        <v>383</v>
      </c>
      <c r="E54" s="135"/>
      <c r="F54" s="136">
        <v>6479880</v>
      </c>
      <c r="G54" s="107"/>
      <c r="H54" s="136">
        <v>-7286009</v>
      </c>
      <c r="I54" s="135"/>
      <c r="J54" s="136">
        <f t="shared" si="0"/>
        <v>-806129</v>
      </c>
      <c r="K54" s="136"/>
      <c r="L54" s="107">
        <v>383</v>
      </c>
      <c r="M54" s="136"/>
      <c r="N54" s="136">
        <v>6479880</v>
      </c>
      <c r="O54" s="135"/>
      <c r="P54" s="136">
        <v>-7286009</v>
      </c>
      <c r="Q54" s="136"/>
      <c r="R54" s="136">
        <f t="shared" si="1"/>
        <v>-806129</v>
      </c>
      <c r="S54" s="130"/>
      <c r="T54" s="184"/>
    </row>
    <row r="55" spans="1:20">
      <c r="A55" s="107" t="s">
        <v>332</v>
      </c>
      <c r="B55" s="134" t="s">
        <v>139</v>
      </c>
      <c r="C55" s="135"/>
      <c r="D55" s="136">
        <v>935</v>
      </c>
      <c r="E55" s="135"/>
      <c r="F55" s="136">
        <v>11543608</v>
      </c>
      <c r="G55" s="107"/>
      <c r="H55" s="136">
        <v>-12801698</v>
      </c>
      <c r="I55" s="135"/>
      <c r="J55" s="136">
        <f t="shared" si="0"/>
        <v>-1258090</v>
      </c>
      <c r="K55" s="136"/>
      <c r="L55" s="107">
        <v>15014</v>
      </c>
      <c r="M55" s="136"/>
      <c r="N55" s="136">
        <v>192089375</v>
      </c>
      <c r="O55" s="135"/>
      <c r="P55" s="136">
        <v>-208536905</v>
      </c>
      <c r="Q55" s="136"/>
      <c r="R55" s="136">
        <f t="shared" si="1"/>
        <v>-16447530</v>
      </c>
      <c r="S55" s="130"/>
      <c r="T55" s="184"/>
    </row>
    <row r="56" spans="1:20">
      <c r="A56" s="107" t="s">
        <v>333</v>
      </c>
      <c r="B56" s="134" t="s">
        <v>154</v>
      </c>
      <c r="C56" s="135"/>
      <c r="D56" s="136">
        <v>1484</v>
      </c>
      <c r="E56" s="135"/>
      <c r="F56" s="136">
        <v>5849053</v>
      </c>
      <c r="G56" s="107"/>
      <c r="H56" s="136">
        <v>-5769525</v>
      </c>
      <c r="I56" s="135"/>
      <c r="J56" s="136">
        <f t="shared" si="0"/>
        <v>79528</v>
      </c>
      <c r="K56" s="136"/>
      <c r="L56" s="107">
        <v>57253</v>
      </c>
      <c r="M56" s="136"/>
      <c r="N56" s="136">
        <v>218870392</v>
      </c>
      <c r="O56" s="135"/>
      <c r="P56" s="136">
        <v>-222731661</v>
      </c>
      <c r="Q56" s="136"/>
      <c r="R56" s="136">
        <f t="shared" si="1"/>
        <v>-3861269</v>
      </c>
      <c r="S56" s="130"/>
      <c r="T56" s="184"/>
    </row>
    <row r="57" spans="1:20">
      <c r="A57" s="107" t="s">
        <v>334</v>
      </c>
      <c r="B57" s="134" t="s">
        <v>192</v>
      </c>
      <c r="C57" s="135"/>
      <c r="D57" s="136">
        <v>637</v>
      </c>
      <c r="E57" s="135"/>
      <c r="F57" s="136">
        <v>11790371</v>
      </c>
      <c r="G57" s="107"/>
      <c r="H57" s="136">
        <v>-12704656</v>
      </c>
      <c r="I57" s="135"/>
      <c r="J57" s="136">
        <f t="shared" si="0"/>
        <v>-914285</v>
      </c>
      <c r="K57" s="136"/>
      <c r="L57" s="107">
        <v>9309</v>
      </c>
      <c r="M57" s="136"/>
      <c r="N57" s="136">
        <v>179340803</v>
      </c>
      <c r="O57" s="135"/>
      <c r="P57" s="136">
        <v>-187071417</v>
      </c>
      <c r="Q57" s="136"/>
      <c r="R57" s="136">
        <f t="shared" si="1"/>
        <v>-7730614</v>
      </c>
      <c r="S57" s="130"/>
      <c r="T57" s="184"/>
    </row>
    <row r="58" spans="1:20">
      <c r="A58" s="107" t="s">
        <v>335</v>
      </c>
      <c r="B58" s="134" t="s">
        <v>135</v>
      </c>
      <c r="C58" s="135"/>
      <c r="D58" s="136">
        <v>4164</v>
      </c>
      <c r="E58" s="135"/>
      <c r="F58" s="136">
        <v>10600558</v>
      </c>
      <c r="G58" s="107"/>
      <c r="H58" s="136">
        <v>-11458319</v>
      </c>
      <c r="I58" s="135"/>
      <c r="J58" s="136">
        <f t="shared" si="0"/>
        <v>-857761</v>
      </c>
      <c r="K58" s="136"/>
      <c r="L58" s="107">
        <v>56109</v>
      </c>
      <c r="M58" s="136"/>
      <c r="N58" s="136">
        <v>142515678</v>
      </c>
      <c r="O58" s="135"/>
      <c r="P58" s="136">
        <v>-154514082</v>
      </c>
      <c r="Q58" s="136"/>
      <c r="R58" s="136">
        <f t="shared" si="1"/>
        <v>-11998404</v>
      </c>
      <c r="S58" s="130"/>
      <c r="T58" s="184"/>
    </row>
    <row r="59" spans="1:20">
      <c r="A59" s="107" t="s">
        <v>336</v>
      </c>
      <c r="B59" s="134" t="s">
        <v>183</v>
      </c>
      <c r="C59" s="135"/>
      <c r="D59" s="136">
        <v>1360</v>
      </c>
      <c r="E59" s="135"/>
      <c r="F59" s="136">
        <v>13370373</v>
      </c>
      <c r="G59" s="107"/>
      <c r="H59" s="136">
        <v>-14087345</v>
      </c>
      <c r="I59" s="135"/>
      <c r="J59" s="136">
        <f t="shared" si="0"/>
        <v>-716972</v>
      </c>
      <c r="K59" s="136"/>
      <c r="L59" s="107">
        <v>21467</v>
      </c>
      <c r="M59" s="136"/>
      <c r="N59" s="136">
        <v>225744863</v>
      </c>
      <c r="O59" s="135"/>
      <c r="P59" s="136">
        <v>-219555296</v>
      </c>
      <c r="Q59" s="136"/>
      <c r="R59" s="136">
        <f t="shared" si="1"/>
        <v>6189567</v>
      </c>
      <c r="S59" s="130"/>
      <c r="T59" s="184"/>
    </row>
    <row r="60" spans="1:20">
      <c r="A60" s="107" t="s">
        <v>337</v>
      </c>
      <c r="B60" s="134" t="s">
        <v>186</v>
      </c>
      <c r="C60" s="135"/>
      <c r="D60" s="136">
        <v>95757</v>
      </c>
      <c r="E60" s="135"/>
      <c r="F60" s="136">
        <v>3169029040</v>
      </c>
      <c r="G60" s="107"/>
      <c r="H60" s="136">
        <v>-2341471497</v>
      </c>
      <c r="I60" s="135"/>
      <c r="J60" s="136">
        <f t="shared" si="0"/>
        <v>827557543</v>
      </c>
      <c r="K60" s="136"/>
      <c r="L60" s="107">
        <v>111213</v>
      </c>
      <c r="M60" s="136"/>
      <c r="N60" s="136">
        <v>3556008065</v>
      </c>
      <c r="O60" s="135"/>
      <c r="P60" s="136">
        <v>-2717904071</v>
      </c>
      <c r="Q60" s="136"/>
      <c r="R60" s="136">
        <f t="shared" si="1"/>
        <v>838103994</v>
      </c>
      <c r="S60" s="130"/>
      <c r="T60" s="184"/>
    </row>
    <row r="61" spans="1:20">
      <c r="A61" s="107" t="s">
        <v>338</v>
      </c>
      <c r="B61" s="134" t="s">
        <v>151</v>
      </c>
      <c r="C61" s="135"/>
      <c r="D61" s="136">
        <v>1052</v>
      </c>
      <c r="E61" s="135"/>
      <c r="F61" s="136">
        <v>11168512</v>
      </c>
      <c r="G61" s="107"/>
      <c r="H61" s="136">
        <v>-11645038</v>
      </c>
      <c r="I61" s="135"/>
      <c r="J61" s="136">
        <f t="shared" si="0"/>
        <v>-476526</v>
      </c>
      <c r="K61" s="136"/>
      <c r="L61" s="107">
        <v>15148</v>
      </c>
      <c r="M61" s="136"/>
      <c r="N61" s="136">
        <v>164056203</v>
      </c>
      <c r="O61" s="135"/>
      <c r="P61" s="136">
        <v>-167580118</v>
      </c>
      <c r="Q61" s="136"/>
      <c r="R61" s="136">
        <f t="shared" si="1"/>
        <v>-3523915</v>
      </c>
      <c r="S61" s="130"/>
      <c r="T61" s="184"/>
    </row>
    <row r="62" spans="1:20">
      <c r="A62" s="107" t="s">
        <v>339</v>
      </c>
      <c r="B62" s="134" t="s">
        <v>173</v>
      </c>
      <c r="C62" s="135"/>
      <c r="D62" s="136">
        <v>428</v>
      </c>
      <c r="E62" s="135"/>
      <c r="F62" s="136">
        <v>13520914</v>
      </c>
      <c r="G62" s="107"/>
      <c r="H62" s="136">
        <v>-15077405</v>
      </c>
      <c r="I62" s="135"/>
      <c r="J62" s="136">
        <f t="shared" si="0"/>
        <v>-1556491</v>
      </c>
      <c r="K62" s="136"/>
      <c r="L62" s="107">
        <v>6465</v>
      </c>
      <c r="M62" s="136"/>
      <c r="N62" s="136">
        <v>222190948</v>
      </c>
      <c r="O62" s="135"/>
      <c r="P62" s="136">
        <v>-227613853</v>
      </c>
      <c r="Q62" s="136"/>
      <c r="R62" s="136">
        <f t="shared" si="1"/>
        <v>-5422905</v>
      </c>
      <c r="S62" s="130"/>
      <c r="T62" s="184"/>
    </row>
    <row r="63" spans="1:20">
      <c r="A63" s="107" t="s">
        <v>340</v>
      </c>
      <c r="B63" s="134" t="s">
        <v>142</v>
      </c>
      <c r="C63" s="135"/>
      <c r="D63" s="136">
        <v>1856</v>
      </c>
      <c r="E63" s="135"/>
      <c r="F63" s="136">
        <v>10848349</v>
      </c>
      <c r="G63" s="107"/>
      <c r="H63" s="136">
        <v>-12053776</v>
      </c>
      <c r="I63" s="135"/>
      <c r="J63" s="136">
        <f t="shared" si="0"/>
        <v>-1205427</v>
      </c>
      <c r="K63" s="136"/>
      <c r="L63" s="107">
        <v>182453</v>
      </c>
      <c r="M63" s="136"/>
      <c r="N63" s="136">
        <v>1132840419</v>
      </c>
      <c r="O63" s="135"/>
      <c r="P63" s="136">
        <v>-1189285944</v>
      </c>
      <c r="Q63" s="136"/>
      <c r="R63" s="136">
        <f t="shared" si="1"/>
        <v>-56445525</v>
      </c>
      <c r="S63" s="130"/>
      <c r="T63" s="184"/>
    </row>
    <row r="64" spans="1:20">
      <c r="A64" s="107" t="s">
        <v>341</v>
      </c>
      <c r="B64" s="134" t="s">
        <v>279</v>
      </c>
      <c r="C64" s="135"/>
      <c r="D64" s="136">
        <v>1602</v>
      </c>
      <c r="E64" s="135"/>
      <c r="F64" s="136">
        <v>18116240</v>
      </c>
      <c r="G64" s="107"/>
      <c r="H64" s="136">
        <v>-19213522</v>
      </c>
      <c r="I64" s="135"/>
      <c r="J64" s="136">
        <f t="shared" si="0"/>
        <v>-1097282</v>
      </c>
      <c r="K64" s="136"/>
      <c r="L64" s="107">
        <v>1602</v>
      </c>
      <c r="M64" s="136"/>
      <c r="N64" s="136">
        <v>18116240</v>
      </c>
      <c r="O64" s="135"/>
      <c r="P64" s="136">
        <v>-19213522</v>
      </c>
      <c r="Q64" s="136"/>
      <c r="R64" s="136">
        <f t="shared" si="1"/>
        <v>-1097282</v>
      </c>
      <c r="S64" s="130"/>
      <c r="T64" s="184"/>
    </row>
    <row r="65" spans="1:20">
      <c r="A65" s="107" t="s">
        <v>342</v>
      </c>
      <c r="B65" s="134" t="s">
        <v>275</v>
      </c>
      <c r="C65" s="135"/>
      <c r="D65" s="136">
        <v>435</v>
      </c>
      <c r="E65" s="135"/>
      <c r="F65" s="136">
        <v>7666664</v>
      </c>
      <c r="G65" s="107"/>
      <c r="H65" s="136">
        <v>-8257418</v>
      </c>
      <c r="I65" s="135"/>
      <c r="J65" s="136">
        <f t="shared" si="0"/>
        <v>-590754</v>
      </c>
      <c r="K65" s="136"/>
      <c r="L65" s="107">
        <v>435</v>
      </c>
      <c r="M65" s="136"/>
      <c r="N65" s="136">
        <v>7666664</v>
      </c>
      <c r="O65" s="135"/>
      <c r="P65" s="136">
        <v>-8257418</v>
      </c>
      <c r="Q65" s="136"/>
      <c r="R65" s="136">
        <f t="shared" si="1"/>
        <v>-590754</v>
      </c>
      <c r="S65" s="130"/>
      <c r="T65" s="184"/>
    </row>
    <row r="66" spans="1:20">
      <c r="A66" s="107" t="s">
        <v>466</v>
      </c>
      <c r="B66" s="134" t="s">
        <v>450</v>
      </c>
      <c r="C66" s="135"/>
      <c r="D66" s="136">
        <v>867</v>
      </c>
      <c r="E66" s="135"/>
      <c r="F66" s="136">
        <v>6730983</v>
      </c>
      <c r="G66" s="107"/>
      <c r="H66" s="136">
        <v>-6193210</v>
      </c>
      <c r="I66" s="135"/>
      <c r="J66" s="136">
        <f t="shared" si="0"/>
        <v>537773</v>
      </c>
      <c r="K66" s="136"/>
      <c r="L66" s="107">
        <v>867</v>
      </c>
      <c r="M66" s="136"/>
      <c r="N66" s="136">
        <v>6730983</v>
      </c>
      <c r="O66" s="135"/>
      <c r="P66" s="136">
        <v>-6193210</v>
      </c>
      <c r="Q66" s="136"/>
      <c r="R66" s="136">
        <f t="shared" si="1"/>
        <v>537773</v>
      </c>
      <c r="S66" s="130"/>
      <c r="T66" s="184"/>
    </row>
    <row r="67" spans="1:20">
      <c r="A67" s="107" t="s">
        <v>343</v>
      </c>
      <c r="B67" s="134" t="s">
        <v>187</v>
      </c>
      <c r="C67" s="135"/>
      <c r="D67" s="136">
        <v>628</v>
      </c>
      <c r="E67" s="135"/>
      <c r="F67" s="136">
        <v>13719010</v>
      </c>
      <c r="G67" s="107"/>
      <c r="H67" s="136">
        <v>-13835347</v>
      </c>
      <c r="I67" s="135"/>
      <c r="J67" s="136">
        <f t="shared" si="0"/>
        <v>-116337</v>
      </c>
      <c r="K67" s="136"/>
      <c r="L67" s="107">
        <v>6550</v>
      </c>
      <c r="M67" s="136"/>
      <c r="N67" s="136">
        <v>145511199</v>
      </c>
      <c r="O67" s="135"/>
      <c r="P67" s="136">
        <v>-146811966</v>
      </c>
      <c r="Q67" s="136"/>
      <c r="R67" s="136">
        <f t="shared" si="1"/>
        <v>-1300767</v>
      </c>
      <c r="S67" s="130"/>
      <c r="T67" s="184"/>
    </row>
    <row r="68" spans="1:20">
      <c r="A68" s="107" t="s">
        <v>467</v>
      </c>
      <c r="B68" s="134" t="s">
        <v>124</v>
      </c>
      <c r="C68" s="135"/>
      <c r="D68" s="136">
        <v>6810</v>
      </c>
      <c r="E68" s="135"/>
      <c r="F68" s="136">
        <v>16856015</v>
      </c>
      <c r="G68" s="107"/>
      <c r="H68" s="136">
        <v>-18517167</v>
      </c>
      <c r="I68" s="135"/>
      <c r="J68" s="136">
        <f t="shared" si="0"/>
        <v>-1661152</v>
      </c>
      <c r="K68" s="136"/>
      <c r="L68" s="107">
        <v>122558</v>
      </c>
      <c r="M68" s="136"/>
      <c r="N68" s="136">
        <v>316432077</v>
      </c>
      <c r="O68" s="135"/>
      <c r="P68" s="136">
        <v>-338413564</v>
      </c>
      <c r="Q68" s="136"/>
      <c r="R68" s="136">
        <f t="shared" si="1"/>
        <v>-21981487</v>
      </c>
      <c r="S68" s="130"/>
      <c r="T68" s="184"/>
    </row>
    <row r="69" spans="1:20">
      <c r="A69" s="107" t="s">
        <v>345</v>
      </c>
      <c r="B69" s="134" t="s">
        <v>97</v>
      </c>
      <c r="C69" s="135"/>
      <c r="D69" s="136">
        <v>8846</v>
      </c>
      <c r="E69" s="135"/>
      <c r="F69" s="136">
        <v>26643903</v>
      </c>
      <c r="G69" s="107"/>
      <c r="H69" s="136">
        <v>-27420638</v>
      </c>
      <c r="I69" s="135"/>
      <c r="J69" s="136">
        <f t="shared" si="0"/>
        <v>-776735</v>
      </c>
      <c r="K69" s="136"/>
      <c r="L69" s="107">
        <v>141000</v>
      </c>
      <c r="M69" s="136"/>
      <c r="N69" s="136">
        <v>433387455</v>
      </c>
      <c r="O69" s="135"/>
      <c r="P69" s="136">
        <v>-452656277</v>
      </c>
      <c r="Q69" s="136"/>
      <c r="R69" s="136">
        <f t="shared" si="1"/>
        <v>-19268822</v>
      </c>
      <c r="S69" s="130"/>
      <c r="T69" s="184"/>
    </row>
    <row r="70" spans="1:20">
      <c r="A70" s="107" t="s">
        <v>346</v>
      </c>
      <c r="B70" s="134" t="s">
        <v>221</v>
      </c>
      <c r="C70" s="135"/>
      <c r="D70" s="136">
        <v>1637</v>
      </c>
      <c r="E70" s="135"/>
      <c r="F70" s="136">
        <v>29524761</v>
      </c>
      <c r="G70" s="107"/>
      <c r="H70" s="136">
        <v>-33318588</v>
      </c>
      <c r="I70" s="135"/>
      <c r="J70" s="136">
        <f t="shared" si="0"/>
        <v>-3793827</v>
      </c>
      <c r="K70" s="136"/>
      <c r="L70" s="107">
        <v>42773</v>
      </c>
      <c r="M70" s="136"/>
      <c r="N70" s="136">
        <v>812583807</v>
      </c>
      <c r="O70" s="135"/>
      <c r="P70" s="136">
        <v>-870566140</v>
      </c>
      <c r="Q70" s="136"/>
      <c r="R70" s="136">
        <f t="shared" si="1"/>
        <v>-57982333</v>
      </c>
      <c r="S70" s="130"/>
      <c r="T70" s="184"/>
    </row>
    <row r="71" spans="1:20">
      <c r="A71" s="107" t="s">
        <v>347</v>
      </c>
      <c r="B71" s="134" t="s">
        <v>150</v>
      </c>
      <c r="C71" s="135"/>
      <c r="D71" s="136">
        <v>6613</v>
      </c>
      <c r="E71" s="135"/>
      <c r="F71" s="136">
        <v>19519942</v>
      </c>
      <c r="G71" s="107"/>
      <c r="H71" s="136">
        <v>-22136414</v>
      </c>
      <c r="I71" s="135"/>
      <c r="J71" s="136">
        <f t="shared" si="0"/>
        <v>-2616472</v>
      </c>
      <c r="K71" s="136"/>
      <c r="L71" s="107">
        <v>99405</v>
      </c>
      <c r="M71" s="136"/>
      <c r="N71" s="136">
        <v>339903972</v>
      </c>
      <c r="O71" s="135"/>
      <c r="P71" s="136">
        <v>-333081853</v>
      </c>
      <c r="Q71" s="136"/>
      <c r="R71" s="136">
        <f t="shared" si="1"/>
        <v>6822119</v>
      </c>
      <c r="S71" s="130"/>
      <c r="T71" s="184"/>
    </row>
    <row r="72" spans="1:20">
      <c r="A72" s="107" t="s">
        <v>348</v>
      </c>
      <c r="B72" s="134" t="s">
        <v>234</v>
      </c>
      <c r="C72" s="135"/>
      <c r="D72" s="136">
        <v>2340</v>
      </c>
      <c r="E72" s="135"/>
      <c r="F72" s="136">
        <v>9814722</v>
      </c>
      <c r="G72" s="107"/>
      <c r="H72" s="136">
        <v>-9814365</v>
      </c>
      <c r="I72" s="135"/>
      <c r="J72" s="136">
        <f t="shared" ref="J72:J135" si="2">F72+H72</f>
        <v>357</v>
      </c>
      <c r="K72" s="136"/>
      <c r="L72" s="107">
        <v>221645</v>
      </c>
      <c r="M72" s="136"/>
      <c r="N72" s="136">
        <v>844692405</v>
      </c>
      <c r="O72" s="135"/>
      <c r="P72" s="136">
        <v>-930101081</v>
      </c>
      <c r="Q72" s="136"/>
      <c r="R72" s="136">
        <f t="shared" ref="R72:R135" si="3">N72+P72</f>
        <v>-85408676</v>
      </c>
      <c r="S72" s="130"/>
      <c r="T72" s="184"/>
    </row>
    <row r="73" spans="1:20">
      <c r="A73" s="107" t="s">
        <v>468</v>
      </c>
      <c r="B73" s="134" t="s">
        <v>214</v>
      </c>
      <c r="C73" s="135"/>
      <c r="D73" s="136">
        <v>26894</v>
      </c>
      <c r="E73" s="135"/>
      <c r="F73" s="136">
        <v>127287344</v>
      </c>
      <c r="G73" s="107"/>
      <c r="H73" s="136">
        <v>-165766330</v>
      </c>
      <c r="I73" s="135"/>
      <c r="J73" s="136">
        <f t="shared" si="2"/>
        <v>-38478986</v>
      </c>
      <c r="K73" s="136"/>
      <c r="L73" s="107">
        <v>112988</v>
      </c>
      <c r="M73" s="136"/>
      <c r="N73" s="136">
        <v>592368374</v>
      </c>
      <c r="O73" s="135"/>
      <c r="P73" s="136">
        <v>-709782461</v>
      </c>
      <c r="Q73" s="136"/>
      <c r="R73" s="136">
        <f t="shared" si="3"/>
        <v>-117414087</v>
      </c>
      <c r="S73" s="130"/>
      <c r="T73" s="184"/>
    </row>
    <row r="74" spans="1:20">
      <c r="A74" s="107" t="s">
        <v>350</v>
      </c>
      <c r="B74" s="134" t="s">
        <v>191</v>
      </c>
      <c r="C74" s="135"/>
      <c r="D74" s="136">
        <v>2210</v>
      </c>
      <c r="E74" s="135"/>
      <c r="F74" s="136">
        <v>16564265</v>
      </c>
      <c r="G74" s="107"/>
      <c r="H74" s="136">
        <v>-18333437</v>
      </c>
      <c r="I74" s="135"/>
      <c r="J74" s="136">
        <f t="shared" si="2"/>
        <v>-1769172</v>
      </c>
      <c r="K74" s="136"/>
      <c r="L74" s="107">
        <v>37507</v>
      </c>
      <c r="M74" s="136"/>
      <c r="N74" s="136">
        <v>300588628</v>
      </c>
      <c r="O74" s="135"/>
      <c r="P74" s="136">
        <v>-327182376</v>
      </c>
      <c r="Q74" s="136"/>
      <c r="R74" s="136">
        <f t="shared" si="3"/>
        <v>-26593748</v>
      </c>
      <c r="S74" s="130"/>
      <c r="T74" s="184"/>
    </row>
    <row r="75" spans="1:20">
      <c r="A75" s="107" t="s">
        <v>351</v>
      </c>
      <c r="B75" s="134" t="s">
        <v>212</v>
      </c>
      <c r="C75" s="135"/>
      <c r="D75" s="136">
        <v>4274</v>
      </c>
      <c r="E75" s="135"/>
      <c r="F75" s="136">
        <v>17331922</v>
      </c>
      <c r="G75" s="107"/>
      <c r="H75" s="136">
        <v>-17942083</v>
      </c>
      <c r="I75" s="135"/>
      <c r="J75" s="136">
        <f t="shared" si="2"/>
        <v>-610161</v>
      </c>
      <c r="K75" s="136"/>
      <c r="L75" s="107">
        <v>78721</v>
      </c>
      <c r="M75" s="136"/>
      <c r="N75" s="136">
        <v>314831872</v>
      </c>
      <c r="O75" s="135"/>
      <c r="P75" s="136">
        <v>-331702143</v>
      </c>
      <c r="Q75" s="136"/>
      <c r="R75" s="136">
        <f t="shared" si="3"/>
        <v>-16870271</v>
      </c>
      <c r="S75" s="130"/>
      <c r="T75" s="184"/>
    </row>
    <row r="76" spans="1:20">
      <c r="A76" s="107" t="s">
        <v>352</v>
      </c>
      <c r="B76" s="134" t="s">
        <v>165</v>
      </c>
      <c r="C76" s="135"/>
      <c r="D76" s="136">
        <v>1678</v>
      </c>
      <c r="E76" s="135"/>
      <c r="F76" s="136">
        <v>27903944</v>
      </c>
      <c r="G76" s="107"/>
      <c r="H76" s="136">
        <v>-34799734</v>
      </c>
      <c r="I76" s="135"/>
      <c r="J76" s="136">
        <f t="shared" si="2"/>
        <v>-6895790</v>
      </c>
      <c r="K76" s="136"/>
      <c r="L76" s="107">
        <v>32369</v>
      </c>
      <c r="M76" s="136"/>
      <c r="N76" s="136">
        <v>669846621</v>
      </c>
      <c r="O76" s="135"/>
      <c r="P76" s="136">
        <v>-671257677</v>
      </c>
      <c r="Q76" s="136"/>
      <c r="R76" s="136">
        <f t="shared" si="3"/>
        <v>-1411056</v>
      </c>
      <c r="S76" s="130"/>
      <c r="T76" s="184"/>
    </row>
    <row r="77" spans="1:20">
      <c r="A77" s="107" t="s">
        <v>353</v>
      </c>
      <c r="B77" s="134" t="s">
        <v>167</v>
      </c>
      <c r="C77" s="135"/>
      <c r="D77" s="136">
        <v>3908</v>
      </c>
      <c r="E77" s="135"/>
      <c r="F77" s="136">
        <v>17744943</v>
      </c>
      <c r="G77" s="107"/>
      <c r="H77" s="136">
        <v>-18975442</v>
      </c>
      <c r="I77" s="135"/>
      <c r="J77" s="136">
        <f t="shared" si="2"/>
        <v>-1230499</v>
      </c>
      <c r="K77" s="136"/>
      <c r="L77" s="107">
        <v>1065283</v>
      </c>
      <c r="M77" s="136"/>
      <c r="N77" s="136">
        <v>5370061560</v>
      </c>
      <c r="O77" s="135"/>
      <c r="P77" s="136">
        <v>-5176996475</v>
      </c>
      <c r="Q77" s="136"/>
      <c r="R77" s="136">
        <f t="shared" si="3"/>
        <v>193065085</v>
      </c>
      <c r="S77" s="130"/>
      <c r="T77" s="184"/>
    </row>
    <row r="78" spans="1:20">
      <c r="A78" s="107" t="s">
        <v>354</v>
      </c>
      <c r="B78" s="134" t="s">
        <v>130</v>
      </c>
      <c r="C78" s="135"/>
      <c r="D78" s="136">
        <v>2869</v>
      </c>
      <c r="E78" s="135"/>
      <c r="F78" s="136">
        <v>19235586</v>
      </c>
      <c r="G78" s="107"/>
      <c r="H78" s="136">
        <v>-24077807</v>
      </c>
      <c r="I78" s="135"/>
      <c r="J78" s="136">
        <f t="shared" si="2"/>
        <v>-4842221</v>
      </c>
      <c r="K78" s="136"/>
      <c r="L78" s="107">
        <v>49415</v>
      </c>
      <c r="M78" s="136"/>
      <c r="N78" s="136">
        <v>363614855</v>
      </c>
      <c r="O78" s="135"/>
      <c r="P78" s="136">
        <v>-414919084</v>
      </c>
      <c r="Q78" s="136"/>
      <c r="R78" s="136">
        <f t="shared" si="3"/>
        <v>-51304229</v>
      </c>
      <c r="S78" s="130"/>
      <c r="T78" s="184"/>
    </row>
    <row r="79" spans="1:20">
      <c r="A79" s="107" t="s">
        <v>355</v>
      </c>
      <c r="B79" s="134" t="s">
        <v>204</v>
      </c>
      <c r="C79" s="135"/>
      <c r="D79" s="136">
        <v>709</v>
      </c>
      <c r="E79" s="135"/>
      <c r="F79" s="136">
        <v>10684491</v>
      </c>
      <c r="G79" s="107"/>
      <c r="H79" s="136">
        <v>-11898489</v>
      </c>
      <c r="I79" s="135"/>
      <c r="J79" s="136">
        <f t="shared" si="2"/>
        <v>-1213998</v>
      </c>
      <c r="K79" s="136"/>
      <c r="L79" s="107">
        <v>8210</v>
      </c>
      <c r="M79" s="136"/>
      <c r="N79" s="136">
        <v>147336923</v>
      </c>
      <c r="O79" s="135"/>
      <c r="P79" s="136">
        <v>-137902843</v>
      </c>
      <c r="Q79" s="136"/>
      <c r="R79" s="136">
        <f t="shared" si="3"/>
        <v>9434080</v>
      </c>
      <c r="S79" s="130"/>
      <c r="T79" s="184"/>
    </row>
    <row r="80" spans="1:20">
      <c r="A80" s="107" t="s">
        <v>356</v>
      </c>
      <c r="B80" s="134" t="s">
        <v>132</v>
      </c>
      <c r="C80" s="135"/>
      <c r="D80" s="136">
        <v>4583</v>
      </c>
      <c r="E80" s="135"/>
      <c r="F80" s="136">
        <v>36979330</v>
      </c>
      <c r="G80" s="107"/>
      <c r="H80" s="136">
        <v>-49490124</v>
      </c>
      <c r="I80" s="135"/>
      <c r="J80" s="136">
        <f t="shared" si="2"/>
        <v>-12510794</v>
      </c>
      <c r="K80" s="136"/>
      <c r="L80" s="107">
        <v>51690</v>
      </c>
      <c r="M80" s="136"/>
      <c r="N80" s="136">
        <v>503671366</v>
      </c>
      <c r="O80" s="135"/>
      <c r="P80" s="136">
        <v>-562963614</v>
      </c>
      <c r="Q80" s="136"/>
      <c r="R80" s="136">
        <f t="shared" si="3"/>
        <v>-59292248</v>
      </c>
      <c r="S80" s="130"/>
      <c r="T80" s="184"/>
    </row>
    <row r="81" spans="1:20">
      <c r="A81" s="107" t="s">
        <v>357</v>
      </c>
      <c r="B81" s="134" t="s">
        <v>164</v>
      </c>
      <c r="C81" s="135"/>
      <c r="D81" s="136">
        <v>4179</v>
      </c>
      <c r="E81" s="135"/>
      <c r="F81" s="136">
        <v>44370804</v>
      </c>
      <c r="G81" s="107"/>
      <c r="H81" s="136">
        <v>-57270370</v>
      </c>
      <c r="I81" s="135"/>
      <c r="J81" s="136">
        <f t="shared" si="2"/>
        <v>-12899566</v>
      </c>
      <c r="K81" s="136"/>
      <c r="L81" s="107">
        <v>73632</v>
      </c>
      <c r="M81" s="136"/>
      <c r="N81" s="136">
        <v>945025749</v>
      </c>
      <c r="O81" s="135"/>
      <c r="P81" s="136">
        <v>-1009819475</v>
      </c>
      <c r="Q81" s="136"/>
      <c r="R81" s="136">
        <f t="shared" si="3"/>
        <v>-64793726</v>
      </c>
      <c r="S81" s="130"/>
      <c r="T81" s="184"/>
    </row>
    <row r="82" spans="1:20">
      <c r="A82" s="107" t="s">
        <v>358</v>
      </c>
      <c r="B82" s="134" t="s">
        <v>163</v>
      </c>
      <c r="C82" s="135"/>
      <c r="D82" s="136">
        <v>419318</v>
      </c>
      <c r="E82" s="135"/>
      <c r="F82" s="136">
        <v>5762843049</v>
      </c>
      <c r="G82" s="107"/>
      <c r="H82" s="136">
        <v>-6081496458</v>
      </c>
      <c r="I82" s="135"/>
      <c r="J82" s="136">
        <f t="shared" si="2"/>
        <v>-318653409</v>
      </c>
      <c r="K82" s="136"/>
      <c r="L82" s="107">
        <v>858514</v>
      </c>
      <c r="M82" s="136"/>
      <c r="N82" s="136">
        <v>11896134614</v>
      </c>
      <c r="O82" s="135"/>
      <c r="P82" s="136">
        <v>-12451135543</v>
      </c>
      <c r="Q82" s="136"/>
      <c r="R82" s="136">
        <f t="shared" si="3"/>
        <v>-555000929</v>
      </c>
      <c r="S82" s="130"/>
      <c r="T82" s="184"/>
    </row>
    <row r="83" spans="1:20">
      <c r="A83" s="107" t="s">
        <v>359</v>
      </c>
      <c r="B83" s="134" t="s">
        <v>141</v>
      </c>
      <c r="C83" s="135"/>
      <c r="D83" s="136">
        <v>2634</v>
      </c>
      <c r="E83" s="135"/>
      <c r="F83" s="136">
        <v>11208945</v>
      </c>
      <c r="G83" s="107"/>
      <c r="H83" s="136">
        <v>-12050648</v>
      </c>
      <c r="I83" s="135"/>
      <c r="J83" s="136">
        <f t="shared" si="2"/>
        <v>-841703</v>
      </c>
      <c r="K83" s="136"/>
      <c r="L83" s="107">
        <v>36942</v>
      </c>
      <c r="M83" s="136"/>
      <c r="N83" s="136">
        <v>305448464</v>
      </c>
      <c r="O83" s="135"/>
      <c r="P83" s="136">
        <v>-323488621</v>
      </c>
      <c r="Q83" s="136"/>
      <c r="R83" s="136">
        <f t="shared" si="3"/>
        <v>-18040157</v>
      </c>
      <c r="S83" s="130"/>
      <c r="T83" s="184"/>
    </row>
    <row r="84" spans="1:20">
      <c r="A84" s="107" t="s">
        <v>360</v>
      </c>
      <c r="B84" s="134" t="s">
        <v>271</v>
      </c>
      <c r="C84" s="135"/>
      <c r="D84" s="136">
        <v>2427</v>
      </c>
      <c r="E84" s="135"/>
      <c r="F84" s="136">
        <v>7770857</v>
      </c>
      <c r="G84" s="107"/>
      <c r="H84" s="136">
        <v>-7579791</v>
      </c>
      <c r="I84" s="135"/>
      <c r="J84" s="136">
        <f t="shared" si="2"/>
        <v>191066</v>
      </c>
      <c r="K84" s="136"/>
      <c r="L84" s="107">
        <v>2427</v>
      </c>
      <c r="M84" s="136"/>
      <c r="N84" s="136">
        <v>7770857</v>
      </c>
      <c r="O84" s="135"/>
      <c r="P84" s="136">
        <v>-7579791</v>
      </c>
      <c r="Q84" s="136"/>
      <c r="R84" s="136">
        <f t="shared" si="3"/>
        <v>191066</v>
      </c>
      <c r="S84" s="130"/>
      <c r="T84" s="184"/>
    </row>
    <row r="85" spans="1:20">
      <c r="A85" s="107" t="s">
        <v>361</v>
      </c>
      <c r="B85" s="134" t="s">
        <v>128</v>
      </c>
      <c r="C85" s="135"/>
      <c r="D85" s="136">
        <v>1796</v>
      </c>
      <c r="E85" s="135"/>
      <c r="F85" s="136">
        <v>18013127</v>
      </c>
      <c r="G85" s="107"/>
      <c r="H85" s="136">
        <v>-24578939</v>
      </c>
      <c r="I85" s="135"/>
      <c r="J85" s="136">
        <f t="shared" si="2"/>
        <v>-6565812</v>
      </c>
      <c r="K85" s="136"/>
      <c r="L85" s="107">
        <v>466651</v>
      </c>
      <c r="M85" s="136"/>
      <c r="N85" s="136">
        <v>7614407243</v>
      </c>
      <c r="O85" s="135"/>
      <c r="P85" s="136">
        <v>-7783108725</v>
      </c>
      <c r="Q85" s="136"/>
      <c r="R85" s="136">
        <f t="shared" si="3"/>
        <v>-168701482</v>
      </c>
      <c r="S85" s="130"/>
      <c r="T85" s="184"/>
    </row>
    <row r="86" spans="1:20">
      <c r="A86" s="107" t="s">
        <v>469</v>
      </c>
      <c r="B86" s="134" t="s">
        <v>284</v>
      </c>
      <c r="C86" s="135"/>
      <c r="D86" s="136">
        <v>946</v>
      </c>
      <c r="E86" s="135"/>
      <c r="F86" s="136">
        <v>8058985</v>
      </c>
      <c r="G86" s="107"/>
      <c r="H86" s="136">
        <v>-11562935</v>
      </c>
      <c r="I86" s="135"/>
      <c r="J86" s="136">
        <f t="shared" si="2"/>
        <v>-3503950</v>
      </c>
      <c r="K86" s="136"/>
      <c r="L86" s="107">
        <v>946</v>
      </c>
      <c r="M86" s="136"/>
      <c r="N86" s="136">
        <v>8058985</v>
      </c>
      <c r="O86" s="135"/>
      <c r="P86" s="136">
        <v>-11562935</v>
      </c>
      <c r="Q86" s="136"/>
      <c r="R86" s="136">
        <f t="shared" si="3"/>
        <v>-3503950</v>
      </c>
      <c r="S86" s="130"/>
      <c r="T86" s="184"/>
    </row>
    <row r="87" spans="1:20">
      <c r="A87" s="107" t="s">
        <v>362</v>
      </c>
      <c r="B87" s="134" t="s">
        <v>272</v>
      </c>
      <c r="C87" s="135"/>
      <c r="D87" s="136">
        <v>394</v>
      </c>
      <c r="E87" s="135"/>
      <c r="F87" s="136">
        <v>8906255</v>
      </c>
      <c r="G87" s="107"/>
      <c r="H87" s="136">
        <v>-9108899</v>
      </c>
      <c r="I87" s="135"/>
      <c r="J87" s="136">
        <f t="shared" si="2"/>
        <v>-202644</v>
      </c>
      <c r="K87" s="136"/>
      <c r="L87" s="107">
        <v>394</v>
      </c>
      <c r="M87" s="136"/>
      <c r="N87" s="136">
        <v>8906255</v>
      </c>
      <c r="O87" s="135"/>
      <c r="P87" s="136">
        <v>-9108899</v>
      </c>
      <c r="Q87" s="136"/>
      <c r="R87" s="136">
        <f t="shared" si="3"/>
        <v>-202644</v>
      </c>
      <c r="S87" s="130"/>
      <c r="T87" s="184"/>
    </row>
    <row r="88" spans="1:20">
      <c r="A88" s="107" t="s">
        <v>363</v>
      </c>
      <c r="B88" s="134" t="s">
        <v>129</v>
      </c>
      <c r="C88" s="135"/>
      <c r="D88" s="136">
        <v>60996</v>
      </c>
      <c r="E88" s="135"/>
      <c r="F88" s="136">
        <v>424212381</v>
      </c>
      <c r="G88" s="107"/>
      <c r="H88" s="136">
        <v>-453141667</v>
      </c>
      <c r="I88" s="135"/>
      <c r="J88" s="136">
        <f t="shared" si="2"/>
        <v>-28929286</v>
      </c>
      <c r="K88" s="136"/>
      <c r="L88" s="107">
        <v>118849</v>
      </c>
      <c r="M88" s="136"/>
      <c r="N88" s="136">
        <v>832703001</v>
      </c>
      <c r="O88" s="135"/>
      <c r="P88" s="136">
        <v>-885331169</v>
      </c>
      <c r="Q88" s="136"/>
      <c r="R88" s="136">
        <f t="shared" si="3"/>
        <v>-52628168</v>
      </c>
      <c r="S88" s="130"/>
      <c r="T88" s="184"/>
    </row>
    <row r="89" spans="1:20">
      <c r="A89" s="107" t="s">
        <v>364</v>
      </c>
      <c r="B89" s="134" t="s">
        <v>114</v>
      </c>
      <c r="C89" s="135"/>
      <c r="D89" s="136">
        <v>472</v>
      </c>
      <c r="E89" s="135"/>
      <c r="F89" s="136">
        <v>12677560</v>
      </c>
      <c r="G89" s="107"/>
      <c r="H89" s="136">
        <v>-14991782</v>
      </c>
      <c r="I89" s="135"/>
      <c r="J89" s="136">
        <f t="shared" si="2"/>
        <v>-2314222</v>
      </c>
      <c r="K89" s="136"/>
      <c r="L89" s="107">
        <v>8638</v>
      </c>
      <c r="M89" s="136"/>
      <c r="N89" s="136">
        <v>261688506</v>
      </c>
      <c r="O89" s="135"/>
      <c r="P89" s="136">
        <v>-278084341</v>
      </c>
      <c r="Q89" s="136"/>
      <c r="R89" s="136">
        <f t="shared" si="3"/>
        <v>-16395835</v>
      </c>
      <c r="S89" s="130"/>
      <c r="T89" s="184"/>
    </row>
    <row r="90" spans="1:20">
      <c r="A90" s="107" t="s">
        <v>365</v>
      </c>
      <c r="B90" s="134" t="s">
        <v>203</v>
      </c>
      <c r="C90" s="135"/>
      <c r="D90" s="136">
        <v>8061</v>
      </c>
      <c r="E90" s="135"/>
      <c r="F90" s="136">
        <v>347678656</v>
      </c>
      <c r="G90" s="107"/>
      <c r="H90" s="136">
        <v>-350338861</v>
      </c>
      <c r="I90" s="135"/>
      <c r="J90" s="136">
        <f t="shared" si="2"/>
        <v>-2660205</v>
      </c>
      <c r="K90" s="136"/>
      <c r="L90" s="107">
        <v>14356</v>
      </c>
      <c r="M90" s="136"/>
      <c r="N90" s="136">
        <v>604042221</v>
      </c>
      <c r="O90" s="135"/>
      <c r="P90" s="136">
        <v>-628042928</v>
      </c>
      <c r="Q90" s="136"/>
      <c r="R90" s="136">
        <f t="shared" si="3"/>
        <v>-24000707</v>
      </c>
      <c r="S90" s="130"/>
      <c r="T90" s="184"/>
    </row>
    <row r="91" spans="1:20">
      <c r="A91" s="107" t="s">
        <v>366</v>
      </c>
      <c r="B91" s="134" t="s">
        <v>148</v>
      </c>
      <c r="C91" s="135"/>
      <c r="D91" s="136">
        <v>638</v>
      </c>
      <c r="E91" s="135"/>
      <c r="F91" s="136">
        <v>16156528</v>
      </c>
      <c r="G91" s="107"/>
      <c r="H91" s="136">
        <v>-21346745</v>
      </c>
      <c r="I91" s="135"/>
      <c r="J91" s="136">
        <f t="shared" si="2"/>
        <v>-5190217</v>
      </c>
      <c r="K91" s="136"/>
      <c r="L91" s="107">
        <v>10031</v>
      </c>
      <c r="M91" s="136"/>
      <c r="N91" s="136">
        <v>301224269</v>
      </c>
      <c r="O91" s="135"/>
      <c r="P91" s="136">
        <v>-335845259</v>
      </c>
      <c r="Q91" s="136"/>
      <c r="R91" s="136">
        <f t="shared" si="3"/>
        <v>-34620990</v>
      </c>
      <c r="S91" s="130"/>
      <c r="T91" s="184"/>
    </row>
    <row r="92" spans="1:20">
      <c r="A92" s="107" t="s">
        <v>367</v>
      </c>
      <c r="B92" s="134" t="s">
        <v>206</v>
      </c>
      <c r="C92" s="135"/>
      <c r="D92" s="136">
        <v>134</v>
      </c>
      <c r="E92" s="135"/>
      <c r="F92" s="136">
        <v>7743655</v>
      </c>
      <c r="G92" s="107"/>
      <c r="H92" s="136">
        <v>-8157688</v>
      </c>
      <c r="I92" s="135"/>
      <c r="J92" s="136">
        <f t="shared" si="2"/>
        <v>-414033</v>
      </c>
      <c r="K92" s="136"/>
      <c r="L92" s="107">
        <v>1366</v>
      </c>
      <c r="M92" s="136"/>
      <c r="N92" s="136">
        <v>77583150</v>
      </c>
      <c r="O92" s="135"/>
      <c r="P92" s="136">
        <v>-83769851</v>
      </c>
      <c r="Q92" s="136"/>
      <c r="R92" s="136">
        <f t="shared" si="3"/>
        <v>-6186701</v>
      </c>
      <c r="S92" s="130"/>
      <c r="T92" s="184"/>
    </row>
    <row r="93" spans="1:20">
      <c r="A93" s="107" t="s">
        <v>368</v>
      </c>
      <c r="B93" s="134" t="s">
        <v>222</v>
      </c>
      <c r="C93" s="135"/>
      <c r="D93" s="136">
        <v>1031</v>
      </c>
      <c r="E93" s="135"/>
      <c r="F93" s="136">
        <v>22517614</v>
      </c>
      <c r="G93" s="107"/>
      <c r="H93" s="136">
        <v>-25117963</v>
      </c>
      <c r="I93" s="135"/>
      <c r="J93" s="136">
        <f t="shared" si="2"/>
        <v>-2600349</v>
      </c>
      <c r="K93" s="136"/>
      <c r="L93" s="107">
        <v>24346</v>
      </c>
      <c r="M93" s="136"/>
      <c r="N93" s="136">
        <v>554172507</v>
      </c>
      <c r="O93" s="135"/>
      <c r="P93" s="136">
        <v>-598620002</v>
      </c>
      <c r="Q93" s="136"/>
      <c r="R93" s="136">
        <f t="shared" si="3"/>
        <v>-44447495</v>
      </c>
      <c r="S93" s="130"/>
      <c r="T93" s="184"/>
    </row>
    <row r="94" spans="1:20">
      <c r="A94" s="107" t="s">
        <v>369</v>
      </c>
      <c r="B94" s="134" t="s">
        <v>202</v>
      </c>
      <c r="C94" s="135"/>
      <c r="D94" s="136">
        <v>879</v>
      </c>
      <c r="E94" s="135"/>
      <c r="F94" s="136">
        <v>16470630</v>
      </c>
      <c r="G94" s="107"/>
      <c r="H94" s="136">
        <v>-19999266</v>
      </c>
      <c r="I94" s="135"/>
      <c r="J94" s="136">
        <f t="shared" si="2"/>
        <v>-3528636</v>
      </c>
      <c r="K94" s="136"/>
      <c r="L94" s="107">
        <v>18143</v>
      </c>
      <c r="M94" s="136"/>
      <c r="N94" s="136">
        <v>386171131</v>
      </c>
      <c r="O94" s="135"/>
      <c r="P94" s="136">
        <v>-416367074</v>
      </c>
      <c r="Q94" s="136"/>
      <c r="R94" s="136">
        <f t="shared" si="3"/>
        <v>-30195943</v>
      </c>
      <c r="S94" s="130"/>
      <c r="T94" s="184"/>
    </row>
    <row r="95" spans="1:20">
      <c r="A95" s="107" t="s">
        <v>370</v>
      </c>
      <c r="B95" s="134" t="s">
        <v>111</v>
      </c>
      <c r="C95" s="135"/>
      <c r="D95" s="136">
        <v>1251</v>
      </c>
      <c r="E95" s="135"/>
      <c r="F95" s="136">
        <v>22707351</v>
      </c>
      <c r="G95" s="107"/>
      <c r="H95" s="136">
        <v>-26625668</v>
      </c>
      <c r="I95" s="135"/>
      <c r="J95" s="136">
        <f t="shared" si="2"/>
        <v>-3918317</v>
      </c>
      <c r="K95" s="136"/>
      <c r="L95" s="107">
        <v>31770</v>
      </c>
      <c r="M95" s="136"/>
      <c r="N95" s="136">
        <v>637819204</v>
      </c>
      <c r="O95" s="135"/>
      <c r="P95" s="136">
        <v>-676391217</v>
      </c>
      <c r="Q95" s="136"/>
      <c r="R95" s="136">
        <f t="shared" si="3"/>
        <v>-38572013</v>
      </c>
      <c r="S95" s="130"/>
      <c r="T95" s="184"/>
    </row>
    <row r="96" spans="1:20">
      <c r="A96" s="107" t="s">
        <v>371</v>
      </c>
      <c r="B96" s="134" t="s">
        <v>98</v>
      </c>
      <c r="C96" s="135"/>
      <c r="D96" s="136">
        <v>576</v>
      </c>
      <c r="E96" s="135"/>
      <c r="F96" s="136">
        <v>11506534</v>
      </c>
      <c r="G96" s="107"/>
      <c r="H96" s="136">
        <v>-10424604</v>
      </c>
      <c r="I96" s="135"/>
      <c r="J96" s="136">
        <f t="shared" si="2"/>
        <v>1081930</v>
      </c>
      <c r="K96" s="136"/>
      <c r="L96" s="107">
        <v>12442</v>
      </c>
      <c r="M96" s="136"/>
      <c r="N96" s="136">
        <v>223506556</v>
      </c>
      <c r="O96" s="135"/>
      <c r="P96" s="136">
        <v>-225514129</v>
      </c>
      <c r="Q96" s="136"/>
      <c r="R96" s="136">
        <f t="shared" si="3"/>
        <v>-2007573</v>
      </c>
      <c r="S96" s="130"/>
      <c r="T96" s="184"/>
    </row>
    <row r="97" spans="1:20">
      <c r="A97" s="107" t="s">
        <v>372</v>
      </c>
      <c r="B97" s="134" t="s">
        <v>113</v>
      </c>
      <c r="C97" s="135"/>
      <c r="D97" s="136">
        <v>1653</v>
      </c>
      <c r="E97" s="135"/>
      <c r="F97" s="136">
        <v>25423853</v>
      </c>
      <c r="G97" s="107"/>
      <c r="H97" s="136">
        <v>-31407498</v>
      </c>
      <c r="I97" s="135"/>
      <c r="J97" s="136">
        <f t="shared" si="2"/>
        <v>-5983645</v>
      </c>
      <c r="K97" s="136"/>
      <c r="L97" s="107">
        <v>40379</v>
      </c>
      <c r="M97" s="136"/>
      <c r="N97" s="136">
        <v>682732757</v>
      </c>
      <c r="O97" s="135"/>
      <c r="P97" s="136">
        <v>-770170158</v>
      </c>
      <c r="Q97" s="136"/>
      <c r="R97" s="136">
        <f t="shared" si="3"/>
        <v>-87437401</v>
      </c>
      <c r="S97" s="130"/>
      <c r="T97" s="184"/>
    </row>
    <row r="98" spans="1:20">
      <c r="A98" s="107" t="s">
        <v>373</v>
      </c>
      <c r="B98" s="134" t="s">
        <v>194</v>
      </c>
      <c r="C98" s="135"/>
      <c r="D98" s="136">
        <v>36906</v>
      </c>
      <c r="E98" s="135"/>
      <c r="F98" s="136">
        <v>466165110</v>
      </c>
      <c r="G98" s="107"/>
      <c r="H98" s="136">
        <v>-477638881</v>
      </c>
      <c r="I98" s="135"/>
      <c r="J98" s="136">
        <f t="shared" si="2"/>
        <v>-11473771</v>
      </c>
      <c r="K98" s="136"/>
      <c r="L98" s="107">
        <v>74487</v>
      </c>
      <c r="M98" s="136"/>
      <c r="N98" s="136">
        <v>935237917</v>
      </c>
      <c r="O98" s="135"/>
      <c r="P98" s="136">
        <v>-963766173</v>
      </c>
      <c r="Q98" s="136"/>
      <c r="R98" s="136">
        <f t="shared" si="3"/>
        <v>-28528256</v>
      </c>
      <c r="S98" s="130"/>
      <c r="T98" s="184"/>
    </row>
    <row r="99" spans="1:20">
      <c r="A99" s="107" t="s">
        <v>374</v>
      </c>
      <c r="B99" s="134" t="s">
        <v>196</v>
      </c>
      <c r="C99" s="135"/>
      <c r="D99" s="136">
        <v>672</v>
      </c>
      <c r="E99" s="135"/>
      <c r="F99" s="136">
        <v>18844213</v>
      </c>
      <c r="G99" s="107"/>
      <c r="H99" s="136">
        <v>-20209383</v>
      </c>
      <c r="I99" s="135"/>
      <c r="J99" s="136">
        <f t="shared" si="2"/>
        <v>-1365170</v>
      </c>
      <c r="K99" s="136"/>
      <c r="L99" s="107">
        <v>14752</v>
      </c>
      <c r="M99" s="136"/>
      <c r="N99" s="136">
        <v>415485505</v>
      </c>
      <c r="O99" s="135"/>
      <c r="P99" s="136">
        <v>-445771201</v>
      </c>
      <c r="Q99" s="136"/>
      <c r="R99" s="136">
        <f t="shared" si="3"/>
        <v>-30285696</v>
      </c>
      <c r="S99" s="130"/>
      <c r="T99" s="184"/>
    </row>
    <row r="100" spans="1:20">
      <c r="A100" s="107" t="s">
        <v>375</v>
      </c>
      <c r="B100" s="134" t="s">
        <v>225</v>
      </c>
      <c r="C100" s="135"/>
      <c r="D100" s="136">
        <v>2952</v>
      </c>
      <c r="E100" s="135"/>
      <c r="F100" s="136">
        <v>14678051</v>
      </c>
      <c r="G100" s="107"/>
      <c r="H100" s="136">
        <v>-13956950</v>
      </c>
      <c r="I100" s="135"/>
      <c r="J100" s="136">
        <f t="shared" si="2"/>
        <v>721101</v>
      </c>
      <c r="K100" s="136"/>
      <c r="L100" s="107">
        <v>23989</v>
      </c>
      <c r="M100" s="136"/>
      <c r="N100" s="136">
        <v>121430634</v>
      </c>
      <c r="O100" s="135"/>
      <c r="P100" s="136">
        <v>-122675291</v>
      </c>
      <c r="Q100" s="136"/>
      <c r="R100" s="136">
        <f t="shared" si="3"/>
        <v>-1244657</v>
      </c>
      <c r="S100" s="130"/>
      <c r="T100" s="184"/>
    </row>
    <row r="101" spans="1:20">
      <c r="A101" s="107" t="s">
        <v>376</v>
      </c>
      <c r="B101" s="134" t="s">
        <v>264</v>
      </c>
      <c r="C101" s="135"/>
      <c r="D101" s="136">
        <v>4864</v>
      </c>
      <c r="E101" s="135"/>
      <c r="F101" s="136">
        <v>6870623</v>
      </c>
      <c r="G101" s="107"/>
      <c r="H101" s="136">
        <v>-7632967</v>
      </c>
      <c r="I101" s="135"/>
      <c r="J101" s="136">
        <f t="shared" si="2"/>
        <v>-762344</v>
      </c>
      <c r="K101" s="136"/>
      <c r="L101" s="107">
        <v>4864</v>
      </c>
      <c r="M101" s="136"/>
      <c r="N101" s="136">
        <v>6870623</v>
      </c>
      <c r="O101" s="135"/>
      <c r="P101" s="136">
        <v>-7632967</v>
      </c>
      <c r="Q101" s="136"/>
      <c r="R101" s="136">
        <f t="shared" si="3"/>
        <v>-762344</v>
      </c>
      <c r="S101" s="130"/>
      <c r="T101" s="184"/>
    </row>
    <row r="102" spans="1:20">
      <c r="A102" s="107" t="s">
        <v>377</v>
      </c>
      <c r="B102" s="134" t="s">
        <v>227</v>
      </c>
      <c r="C102" s="135"/>
      <c r="D102" s="136">
        <v>1655</v>
      </c>
      <c r="E102" s="135"/>
      <c r="F102" s="136">
        <v>17191852</v>
      </c>
      <c r="G102" s="107"/>
      <c r="H102" s="136">
        <v>-19001732</v>
      </c>
      <c r="I102" s="135"/>
      <c r="J102" s="136">
        <f t="shared" si="2"/>
        <v>-1809880</v>
      </c>
      <c r="K102" s="136"/>
      <c r="L102" s="107">
        <v>35544</v>
      </c>
      <c r="M102" s="136"/>
      <c r="N102" s="136">
        <v>372762341</v>
      </c>
      <c r="O102" s="135"/>
      <c r="P102" s="136">
        <v>-412729868</v>
      </c>
      <c r="Q102" s="136"/>
      <c r="R102" s="136">
        <f t="shared" si="3"/>
        <v>-39967527</v>
      </c>
      <c r="S102" s="130"/>
      <c r="T102" s="184"/>
    </row>
    <row r="103" spans="1:20">
      <c r="A103" s="107" t="s">
        <v>378</v>
      </c>
      <c r="B103" s="134" t="s">
        <v>205</v>
      </c>
      <c r="C103" s="135"/>
      <c r="D103" s="136">
        <v>1118</v>
      </c>
      <c r="E103" s="135"/>
      <c r="F103" s="136">
        <v>27489853</v>
      </c>
      <c r="G103" s="107"/>
      <c r="H103" s="136">
        <v>-29993274</v>
      </c>
      <c r="I103" s="135"/>
      <c r="J103" s="136">
        <f t="shared" si="2"/>
        <v>-2503421</v>
      </c>
      <c r="K103" s="136"/>
      <c r="L103" s="107">
        <v>21869</v>
      </c>
      <c r="M103" s="136"/>
      <c r="N103" s="136">
        <v>596017619</v>
      </c>
      <c r="O103" s="135"/>
      <c r="P103" s="136">
        <v>-588968177</v>
      </c>
      <c r="Q103" s="136"/>
      <c r="R103" s="136">
        <f t="shared" si="3"/>
        <v>7049442</v>
      </c>
      <c r="S103" s="130"/>
      <c r="T103" s="184"/>
    </row>
    <row r="104" spans="1:20">
      <c r="A104" s="107" t="s">
        <v>379</v>
      </c>
      <c r="B104" s="134" t="s">
        <v>171</v>
      </c>
      <c r="C104" s="135"/>
      <c r="D104" s="136">
        <v>255</v>
      </c>
      <c r="E104" s="135"/>
      <c r="F104" s="136">
        <v>15178326</v>
      </c>
      <c r="G104" s="107"/>
      <c r="H104" s="136">
        <v>-16164106</v>
      </c>
      <c r="I104" s="135"/>
      <c r="J104" s="136">
        <f t="shared" si="2"/>
        <v>-985780</v>
      </c>
      <c r="K104" s="136"/>
      <c r="L104" s="107">
        <v>4456</v>
      </c>
      <c r="M104" s="136"/>
      <c r="N104" s="136">
        <v>254071085</v>
      </c>
      <c r="O104" s="135"/>
      <c r="P104" s="136">
        <v>-282345920</v>
      </c>
      <c r="Q104" s="136"/>
      <c r="R104" s="136">
        <f t="shared" si="3"/>
        <v>-28274835</v>
      </c>
      <c r="S104" s="130"/>
      <c r="T104" s="184"/>
    </row>
    <row r="105" spans="1:20">
      <c r="A105" s="107" t="s">
        <v>470</v>
      </c>
      <c r="B105" s="134" t="s">
        <v>176</v>
      </c>
      <c r="C105" s="135"/>
      <c r="D105" s="136">
        <v>6854</v>
      </c>
      <c r="E105" s="135"/>
      <c r="F105" s="136">
        <v>21999889</v>
      </c>
      <c r="G105" s="107"/>
      <c r="H105" s="136">
        <v>-20991483</v>
      </c>
      <c r="I105" s="135"/>
      <c r="J105" s="136">
        <f t="shared" si="2"/>
        <v>1008406</v>
      </c>
      <c r="K105" s="136"/>
      <c r="L105" s="107">
        <v>123995</v>
      </c>
      <c r="M105" s="136"/>
      <c r="N105" s="136">
        <v>441907914</v>
      </c>
      <c r="O105" s="135"/>
      <c r="P105" s="136">
        <v>-379642709</v>
      </c>
      <c r="Q105" s="136"/>
      <c r="R105" s="136">
        <f t="shared" si="3"/>
        <v>62265205</v>
      </c>
      <c r="S105" s="130"/>
      <c r="T105" s="184"/>
    </row>
    <row r="106" spans="1:20">
      <c r="A106" s="107" t="s">
        <v>381</v>
      </c>
      <c r="B106" s="134" t="s">
        <v>152</v>
      </c>
      <c r="C106" s="135"/>
      <c r="D106" s="136">
        <v>2685</v>
      </c>
      <c r="E106" s="135"/>
      <c r="F106" s="136">
        <v>23288839</v>
      </c>
      <c r="G106" s="107"/>
      <c r="H106" s="136">
        <v>-26764313</v>
      </c>
      <c r="I106" s="135"/>
      <c r="J106" s="136">
        <f t="shared" si="2"/>
        <v>-3475474</v>
      </c>
      <c r="K106" s="136"/>
      <c r="L106" s="107">
        <v>25748</v>
      </c>
      <c r="M106" s="136"/>
      <c r="N106" s="136">
        <v>261571008</v>
      </c>
      <c r="O106" s="135"/>
      <c r="P106" s="136">
        <v>-275125417</v>
      </c>
      <c r="Q106" s="136"/>
      <c r="R106" s="136">
        <f t="shared" si="3"/>
        <v>-13554409</v>
      </c>
      <c r="S106" s="130"/>
      <c r="T106" s="184"/>
    </row>
    <row r="107" spans="1:20">
      <c r="A107" s="107" t="s">
        <v>382</v>
      </c>
      <c r="B107" s="134" t="s">
        <v>218</v>
      </c>
      <c r="C107" s="135"/>
      <c r="D107" s="136">
        <v>0</v>
      </c>
      <c r="E107" s="135"/>
      <c r="F107" s="136">
        <v>0</v>
      </c>
      <c r="G107" s="107"/>
      <c r="H107" s="136">
        <v>0</v>
      </c>
      <c r="I107" s="135"/>
      <c r="J107" s="136">
        <f t="shared" si="2"/>
        <v>0</v>
      </c>
      <c r="K107" s="136"/>
      <c r="L107" s="107">
        <v>2252</v>
      </c>
      <c r="M107" s="136"/>
      <c r="N107" s="136">
        <v>91944352</v>
      </c>
      <c r="O107" s="135"/>
      <c r="P107" s="136">
        <v>-91015650</v>
      </c>
      <c r="Q107" s="136"/>
      <c r="R107" s="136">
        <f t="shared" si="3"/>
        <v>928702</v>
      </c>
      <c r="S107" s="130"/>
      <c r="T107" s="184"/>
    </row>
    <row r="108" spans="1:20">
      <c r="A108" s="107" t="s">
        <v>383</v>
      </c>
      <c r="B108" s="134" t="s">
        <v>131</v>
      </c>
      <c r="C108" s="135"/>
      <c r="D108" s="136">
        <v>915</v>
      </c>
      <c r="E108" s="135"/>
      <c r="F108" s="136">
        <v>12690048</v>
      </c>
      <c r="G108" s="107"/>
      <c r="H108" s="136">
        <v>-13583224</v>
      </c>
      <c r="I108" s="135"/>
      <c r="J108" s="136">
        <f t="shared" si="2"/>
        <v>-893176</v>
      </c>
      <c r="K108" s="136"/>
      <c r="L108" s="107">
        <v>10651</v>
      </c>
      <c r="M108" s="136"/>
      <c r="N108" s="136">
        <v>153133200</v>
      </c>
      <c r="O108" s="135"/>
      <c r="P108" s="136">
        <v>-162954088</v>
      </c>
      <c r="Q108" s="136"/>
      <c r="R108" s="136">
        <f t="shared" si="3"/>
        <v>-9820888</v>
      </c>
      <c r="S108" s="130"/>
      <c r="T108" s="184"/>
    </row>
    <row r="109" spans="1:20">
      <c r="A109" s="107" t="s">
        <v>384</v>
      </c>
      <c r="B109" s="134" t="s">
        <v>112</v>
      </c>
      <c r="C109" s="135"/>
      <c r="D109" s="136">
        <v>3423</v>
      </c>
      <c r="E109" s="135"/>
      <c r="F109" s="136">
        <v>10762534</v>
      </c>
      <c r="G109" s="107"/>
      <c r="H109" s="136">
        <v>-11388350</v>
      </c>
      <c r="I109" s="135"/>
      <c r="J109" s="136">
        <f t="shared" si="2"/>
        <v>-625816</v>
      </c>
      <c r="K109" s="136"/>
      <c r="L109" s="107">
        <v>56042</v>
      </c>
      <c r="M109" s="136"/>
      <c r="N109" s="136">
        <v>195833021</v>
      </c>
      <c r="O109" s="135"/>
      <c r="P109" s="136">
        <v>-186110342</v>
      </c>
      <c r="Q109" s="136"/>
      <c r="R109" s="136">
        <f t="shared" si="3"/>
        <v>9722679</v>
      </c>
      <c r="S109" s="130"/>
      <c r="T109" s="184"/>
    </row>
    <row r="110" spans="1:20">
      <c r="A110" s="107" t="s">
        <v>385</v>
      </c>
      <c r="B110" s="134" t="s">
        <v>160</v>
      </c>
      <c r="C110" s="135"/>
      <c r="D110" s="136">
        <v>891</v>
      </c>
      <c r="E110" s="135"/>
      <c r="F110" s="136">
        <v>10398106</v>
      </c>
      <c r="G110" s="107"/>
      <c r="H110" s="136">
        <v>-14647652</v>
      </c>
      <c r="I110" s="135"/>
      <c r="J110" s="136">
        <f t="shared" si="2"/>
        <v>-4249546</v>
      </c>
      <c r="K110" s="136"/>
      <c r="L110" s="107">
        <v>8171</v>
      </c>
      <c r="M110" s="136"/>
      <c r="N110" s="136">
        <v>125907741</v>
      </c>
      <c r="O110" s="135"/>
      <c r="P110" s="136">
        <v>-134365997</v>
      </c>
      <c r="Q110" s="136"/>
      <c r="R110" s="136">
        <f t="shared" si="3"/>
        <v>-8458256</v>
      </c>
      <c r="S110" s="130"/>
      <c r="T110" s="184"/>
    </row>
    <row r="111" spans="1:20">
      <c r="A111" s="107" t="s">
        <v>386</v>
      </c>
      <c r="B111" s="134" t="s">
        <v>105</v>
      </c>
      <c r="C111" s="135"/>
      <c r="D111" s="136">
        <v>0</v>
      </c>
      <c r="E111" s="135"/>
      <c r="F111" s="136">
        <v>0</v>
      </c>
      <c r="G111" s="107"/>
      <c r="H111" s="136">
        <v>0</v>
      </c>
      <c r="I111" s="135"/>
      <c r="J111" s="136">
        <f t="shared" si="2"/>
        <v>0</v>
      </c>
      <c r="K111" s="136"/>
      <c r="L111" s="107">
        <v>15947</v>
      </c>
      <c r="M111" s="136"/>
      <c r="N111" s="136">
        <v>336555268</v>
      </c>
      <c r="O111" s="135"/>
      <c r="P111" s="136">
        <v>-327170596</v>
      </c>
      <c r="Q111" s="136"/>
      <c r="R111" s="136">
        <f t="shared" si="3"/>
        <v>9384672</v>
      </c>
      <c r="S111" s="130"/>
      <c r="T111" s="184"/>
    </row>
    <row r="112" spans="1:20">
      <c r="A112" s="107" t="s">
        <v>387</v>
      </c>
      <c r="B112" s="134" t="s">
        <v>236</v>
      </c>
      <c r="C112" s="135"/>
      <c r="D112" s="136">
        <v>2667</v>
      </c>
      <c r="E112" s="135"/>
      <c r="F112" s="136">
        <v>8632087</v>
      </c>
      <c r="G112" s="107"/>
      <c r="H112" s="136">
        <v>-11976846</v>
      </c>
      <c r="I112" s="135"/>
      <c r="J112" s="136">
        <f t="shared" si="2"/>
        <v>-3344759</v>
      </c>
      <c r="K112" s="136"/>
      <c r="L112" s="107">
        <v>39805</v>
      </c>
      <c r="M112" s="136"/>
      <c r="N112" s="136">
        <v>159406111</v>
      </c>
      <c r="O112" s="135"/>
      <c r="P112" s="136">
        <v>-178809946</v>
      </c>
      <c r="Q112" s="136"/>
      <c r="R112" s="136">
        <f t="shared" si="3"/>
        <v>-19403835</v>
      </c>
      <c r="S112" s="130"/>
      <c r="T112" s="184"/>
    </row>
    <row r="113" spans="1:20">
      <c r="A113" s="107" t="s">
        <v>388</v>
      </c>
      <c r="B113" s="134" t="s">
        <v>109</v>
      </c>
      <c r="C113" s="135"/>
      <c r="D113" s="136">
        <v>895</v>
      </c>
      <c r="E113" s="135"/>
      <c r="F113" s="136">
        <v>6005307</v>
      </c>
      <c r="G113" s="107"/>
      <c r="H113" s="136">
        <v>-6936416</v>
      </c>
      <c r="I113" s="135"/>
      <c r="J113" s="136">
        <f t="shared" si="2"/>
        <v>-931109</v>
      </c>
      <c r="K113" s="136"/>
      <c r="L113" s="107">
        <v>15661</v>
      </c>
      <c r="M113" s="136"/>
      <c r="N113" s="136">
        <v>126002622</v>
      </c>
      <c r="O113" s="135"/>
      <c r="P113" s="136">
        <v>-133946909</v>
      </c>
      <c r="Q113" s="136"/>
      <c r="R113" s="136">
        <f t="shared" si="3"/>
        <v>-7944287</v>
      </c>
      <c r="S113" s="130"/>
      <c r="T113" s="184"/>
    </row>
    <row r="114" spans="1:20">
      <c r="A114" s="107" t="s">
        <v>389</v>
      </c>
      <c r="B114" s="134" t="s">
        <v>107</v>
      </c>
      <c r="C114" s="135"/>
      <c r="D114" s="136">
        <v>1660</v>
      </c>
      <c r="E114" s="135"/>
      <c r="F114" s="136">
        <v>6654950</v>
      </c>
      <c r="G114" s="107"/>
      <c r="H114" s="136">
        <v>-8523851</v>
      </c>
      <c r="I114" s="135"/>
      <c r="J114" s="136">
        <f t="shared" si="2"/>
        <v>-1868901</v>
      </c>
      <c r="K114" s="136"/>
      <c r="L114" s="107">
        <v>12980</v>
      </c>
      <c r="M114" s="136"/>
      <c r="N114" s="136">
        <v>132017606</v>
      </c>
      <c r="O114" s="135"/>
      <c r="P114" s="136">
        <v>-153129577</v>
      </c>
      <c r="Q114" s="136"/>
      <c r="R114" s="136">
        <f t="shared" si="3"/>
        <v>-21111971</v>
      </c>
      <c r="S114" s="130"/>
      <c r="T114" s="184"/>
    </row>
    <row r="115" spans="1:20">
      <c r="A115" s="107" t="s">
        <v>390</v>
      </c>
      <c r="B115" s="134" t="s">
        <v>159</v>
      </c>
      <c r="C115" s="135"/>
      <c r="D115" s="136">
        <v>2980</v>
      </c>
      <c r="E115" s="135"/>
      <c r="F115" s="136">
        <v>15361149</v>
      </c>
      <c r="G115" s="107"/>
      <c r="H115" s="136">
        <v>-19748299</v>
      </c>
      <c r="I115" s="135"/>
      <c r="J115" s="136">
        <f t="shared" si="2"/>
        <v>-4387150</v>
      </c>
      <c r="K115" s="136"/>
      <c r="L115" s="107">
        <v>51582</v>
      </c>
      <c r="M115" s="136"/>
      <c r="N115" s="136">
        <v>309529517</v>
      </c>
      <c r="O115" s="135"/>
      <c r="P115" s="136">
        <v>-352189471</v>
      </c>
      <c r="Q115" s="136"/>
      <c r="R115" s="136">
        <f t="shared" si="3"/>
        <v>-42659954</v>
      </c>
      <c r="S115" s="130"/>
      <c r="T115" s="184"/>
    </row>
    <row r="116" spans="1:20">
      <c r="A116" s="107" t="s">
        <v>391</v>
      </c>
      <c r="B116" s="134" t="s">
        <v>170</v>
      </c>
      <c r="C116" s="135"/>
      <c r="D116" s="136">
        <v>0</v>
      </c>
      <c r="E116" s="135"/>
      <c r="F116" s="136">
        <v>0</v>
      </c>
      <c r="G116" s="107"/>
      <c r="H116" s="136">
        <v>0</v>
      </c>
      <c r="I116" s="135"/>
      <c r="J116" s="136">
        <f t="shared" si="2"/>
        <v>0</v>
      </c>
      <c r="K116" s="136"/>
      <c r="L116" s="107">
        <v>34015</v>
      </c>
      <c r="M116" s="136"/>
      <c r="N116" s="136">
        <v>1952324596</v>
      </c>
      <c r="O116" s="135"/>
      <c r="P116" s="136">
        <v>-1786448496</v>
      </c>
      <c r="Q116" s="136"/>
      <c r="R116" s="136">
        <f t="shared" si="3"/>
        <v>165876100</v>
      </c>
      <c r="S116" s="130"/>
      <c r="T116" s="184"/>
    </row>
    <row r="117" spans="1:20">
      <c r="A117" s="107" t="s">
        <v>392</v>
      </c>
      <c r="B117" s="134" t="s">
        <v>270</v>
      </c>
      <c r="C117" s="135"/>
      <c r="D117" s="136">
        <v>1758</v>
      </c>
      <c r="E117" s="135"/>
      <c r="F117" s="136">
        <v>12809471</v>
      </c>
      <c r="G117" s="107"/>
      <c r="H117" s="136">
        <v>-12263164</v>
      </c>
      <c r="I117" s="135"/>
      <c r="J117" s="136">
        <f t="shared" si="2"/>
        <v>546307</v>
      </c>
      <c r="K117" s="136"/>
      <c r="L117" s="107">
        <v>1758</v>
      </c>
      <c r="M117" s="136"/>
      <c r="N117" s="136">
        <v>12809471</v>
      </c>
      <c r="O117" s="135"/>
      <c r="P117" s="136">
        <v>-12263164</v>
      </c>
      <c r="Q117" s="136"/>
      <c r="R117" s="136">
        <f t="shared" si="3"/>
        <v>546307</v>
      </c>
      <c r="S117" s="130"/>
      <c r="T117" s="184"/>
    </row>
    <row r="118" spans="1:20">
      <c r="A118" s="107" t="s">
        <v>393</v>
      </c>
      <c r="B118" s="134" t="s">
        <v>208</v>
      </c>
      <c r="C118" s="135"/>
      <c r="D118" s="136">
        <v>6731</v>
      </c>
      <c r="E118" s="135"/>
      <c r="F118" s="136">
        <v>21128687</v>
      </c>
      <c r="G118" s="107"/>
      <c r="H118" s="136">
        <v>-24780478</v>
      </c>
      <c r="I118" s="135"/>
      <c r="J118" s="136">
        <f t="shared" si="2"/>
        <v>-3651791</v>
      </c>
      <c r="K118" s="136"/>
      <c r="L118" s="107">
        <v>116610</v>
      </c>
      <c r="M118" s="136"/>
      <c r="N118" s="136">
        <v>373329614</v>
      </c>
      <c r="O118" s="135"/>
      <c r="P118" s="136">
        <v>-442821585</v>
      </c>
      <c r="Q118" s="136"/>
      <c r="R118" s="136">
        <f t="shared" si="3"/>
        <v>-69491971</v>
      </c>
      <c r="S118" s="130"/>
      <c r="T118" s="184"/>
    </row>
    <row r="119" spans="1:20">
      <c r="A119" s="107" t="s">
        <v>394</v>
      </c>
      <c r="B119" s="134" t="s">
        <v>215</v>
      </c>
      <c r="C119" s="135"/>
      <c r="D119" s="136">
        <v>878</v>
      </c>
      <c r="E119" s="135"/>
      <c r="F119" s="136">
        <v>9923467</v>
      </c>
      <c r="G119" s="107"/>
      <c r="H119" s="136">
        <v>-13885098</v>
      </c>
      <c r="I119" s="135"/>
      <c r="J119" s="136">
        <f t="shared" si="2"/>
        <v>-3961631</v>
      </c>
      <c r="K119" s="136"/>
      <c r="L119" s="107">
        <v>13234</v>
      </c>
      <c r="M119" s="136"/>
      <c r="N119" s="136">
        <v>180723954</v>
      </c>
      <c r="O119" s="135"/>
      <c r="P119" s="136">
        <v>-211194905</v>
      </c>
      <c r="Q119" s="136"/>
      <c r="R119" s="136">
        <f t="shared" si="3"/>
        <v>-30470951</v>
      </c>
      <c r="S119" s="130"/>
      <c r="T119" s="184"/>
    </row>
    <row r="120" spans="1:20">
      <c r="A120" s="107" t="s">
        <v>395</v>
      </c>
      <c r="B120" s="134" t="s">
        <v>108</v>
      </c>
      <c r="C120" s="135"/>
      <c r="D120" s="136">
        <v>0</v>
      </c>
      <c r="E120" s="135"/>
      <c r="F120" s="136">
        <v>0</v>
      </c>
      <c r="G120" s="107"/>
      <c r="H120" s="136">
        <v>0</v>
      </c>
      <c r="I120" s="135"/>
      <c r="J120" s="136">
        <f t="shared" si="2"/>
        <v>0</v>
      </c>
      <c r="K120" s="136"/>
      <c r="L120" s="107">
        <v>33964</v>
      </c>
      <c r="M120" s="136"/>
      <c r="N120" s="136">
        <v>155643086</v>
      </c>
      <c r="O120" s="135"/>
      <c r="P120" s="136">
        <v>-160819344</v>
      </c>
      <c r="Q120" s="136"/>
      <c r="R120" s="136">
        <f t="shared" si="3"/>
        <v>-5176258</v>
      </c>
      <c r="S120" s="130"/>
      <c r="T120" s="184"/>
    </row>
    <row r="121" spans="1:20">
      <c r="A121" s="107" t="s">
        <v>396</v>
      </c>
      <c r="B121" s="134" t="s">
        <v>126</v>
      </c>
      <c r="C121" s="135"/>
      <c r="D121" s="136">
        <v>15400</v>
      </c>
      <c r="E121" s="135"/>
      <c r="F121" s="136">
        <v>77708626</v>
      </c>
      <c r="G121" s="107"/>
      <c r="H121" s="136">
        <v>-81285236</v>
      </c>
      <c r="I121" s="135"/>
      <c r="J121" s="136">
        <f t="shared" si="2"/>
        <v>-3576610</v>
      </c>
      <c r="K121" s="136"/>
      <c r="L121" s="107">
        <v>66615</v>
      </c>
      <c r="M121" s="136"/>
      <c r="N121" s="136">
        <v>363603601</v>
      </c>
      <c r="O121" s="135"/>
      <c r="P121" s="136">
        <v>-374303916</v>
      </c>
      <c r="Q121" s="136"/>
      <c r="R121" s="136">
        <f t="shared" si="3"/>
        <v>-10700315</v>
      </c>
      <c r="S121" s="130"/>
      <c r="T121" s="184"/>
    </row>
    <row r="122" spans="1:20">
      <c r="A122" s="107" t="s">
        <v>397</v>
      </c>
      <c r="B122" s="134" t="s">
        <v>199</v>
      </c>
      <c r="C122" s="135"/>
      <c r="D122" s="136">
        <v>2395</v>
      </c>
      <c r="E122" s="135"/>
      <c r="F122" s="136">
        <v>11915425</v>
      </c>
      <c r="G122" s="107"/>
      <c r="H122" s="136">
        <v>-13628484</v>
      </c>
      <c r="I122" s="135"/>
      <c r="J122" s="136">
        <f t="shared" si="2"/>
        <v>-1713059</v>
      </c>
      <c r="K122" s="136"/>
      <c r="L122" s="107">
        <v>1743794</v>
      </c>
      <c r="M122" s="136"/>
      <c r="N122" s="136">
        <v>19143235850</v>
      </c>
      <c r="O122" s="135"/>
      <c r="P122" s="136">
        <v>-19876380489</v>
      </c>
      <c r="Q122" s="136"/>
      <c r="R122" s="136">
        <f t="shared" si="3"/>
        <v>-733144639</v>
      </c>
      <c r="S122" s="130"/>
      <c r="T122" s="184"/>
    </row>
    <row r="123" spans="1:20">
      <c r="A123" s="107" t="s">
        <v>398</v>
      </c>
      <c r="B123" s="134" t="s">
        <v>144</v>
      </c>
      <c r="C123" s="135"/>
      <c r="D123" s="136">
        <v>711</v>
      </c>
      <c r="E123" s="135"/>
      <c r="F123" s="136">
        <v>12379082</v>
      </c>
      <c r="G123" s="107"/>
      <c r="H123" s="136">
        <v>-14050990</v>
      </c>
      <c r="I123" s="135"/>
      <c r="J123" s="136">
        <f t="shared" si="2"/>
        <v>-1671908</v>
      </c>
      <c r="K123" s="136"/>
      <c r="L123" s="107">
        <v>6788</v>
      </c>
      <c r="M123" s="136"/>
      <c r="N123" s="136">
        <v>129833140</v>
      </c>
      <c r="O123" s="135"/>
      <c r="P123" s="136">
        <v>-139442768</v>
      </c>
      <c r="Q123" s="136"/>
      <c r="R123" s="136">
        <f t="shared" si="3"/>
        <v>-9609628</v>
      </c>
      <c r="S123" s="130"/>
      <c r="T123" s="184"/>
    </row>
    <row r="124" spans="1:20">
      <c r="A124" s="107" t="s">
        <v>399</v>
      </c>
      <c r="B124" s="134" t="s">
        <v>166</v>
      </c>
      <c r="C124" s="135"/>
      <c r="D124" s="136">
        <v>6453</v>
      </c>
      <c r="E124" s="135"/>
      <c r="F124" s="136">
        <v>21277403</v>
      </c>
      <c r="G124" s="107"/>
      <c r="H124" s="136">
        <v>-20098314</v>
      </c>
      <c r="I124" s="135"/>
      <c r="J124" s="136">
        <f t="shared" si="2"/>
        <v>1179089</v>
      </c>
      <c r="K124" s="136"/>
      <c r="L124" s="107">
        <v>152052</v>
      </c>
      <c r="M124" s="136"/>
      <c r="N124" s="136">
        <v>477747800</v>
      </c>
      <c r="O124" s="135"/>
      <c r="P124" s="136">
        <v>-474093410</v>
      </c>
      <c r="Q124" s="136"/>
      <c r="R124" s="136">
        <f t="shared" si="3"/>
        <v>3654390</v>
      </c>
      <c r="S124" s="130"/>
      <c r="T124" s="184"/>
    </row>
    <row r="125" spans="1:20">
      <c r="A125" s="107" t="s">
        <v>400</v>
      </c>
      <c r="B125" s="134" t="s">
        <v>280</v>
      </c>
      <c r="C125" s="135"/>
      <c r="D125" s="136">
        <v>157</v>
      </c>
      <c r="E125" s="135"/>
      <c r="F125" s="136">
        <v>11130359</v>
      </c>
      <c r="G125" s="107"/>
      <c r="H125" s="136">
        <v>-11877555</v>
      </c>
      <c r="I125" s="135"/>
      <c r="J125" s="136">
        <f t="shared" si="2"/>
        <v>-747196</v>
      </c>
      <c r="K125" s="136"/>
      <c r="L125" s="107">
        <v>157</v>
      </c>
      <c r="M125" s="136"/>
      <c r="N125" s="136">
        <v>11130359</v>
      </c>
      <c r="O125" s="135"/>
      <c r="P125" s="136">
        <v>-11877555</v>
      </c>
      <c r="Q125" s="136"/>
      <c r="R125" s="136">
        <f t="shared" si="3"/>
        <v>-747196</v>
      </c>
      <c r="S125" s="130"/>
      <c r="T125" s="184"/>
    </row>
    <row r="126" spans="1:20">
      <c r="A126" s="107" t="s">
        <v>401</v>
      </c>
      <c r="B126" s="134" t="s">
        <v>145</v>
      </c>
      <c r="C126" s="135"/>
      <c r="D126" s="136">
        <v>6430</v>
      </c>
      <c r="E126" s="135"/>
      <c r="F126" s="136">
        <v>12056749</v>
      </c>
      <c r="G126" s="107"/>
      <c r="H126" s="136">
        <v>-18880521</v>
      </c>
      <c r="I126" s="135"/>
      <c r="J126" s="136">
        <f t="shared" si="2"/>
        <v>-6823772</v>
      </c>
      <c r="K126" s="136"/>
      <c r="L126" s="107">
        <v>92184</v>
      </c>
      <c r="M126" s="136"/>
      <c r="N126" s="136">
        <v>246089045</v>
      </c>
      <c r="O126" s="135"/>
      <c r="P126" s="136">
        <v>-270825712</v>
      </c>
      <c r="Q126" s="136"/>
      <c r="R126" s="136">
        <f t="shared" si="3"/>
        <v>-24736667</v>
      </c>
      <c r="S126" s="130"/>
      <c r="T126" s="184"/>
    </row>
    <row r="127" spans="1:20">
      <c r="A127" s="107" t="s">
        <v>402</v>
      </c>
      <c r="B127" s="134" t="s">
        <v>230</v>
      </c>
      <c r="C127" s="135"/>
      <c r="D127" s="136">
        <v>3871</v>
      </c>
      <c r="E127" s="135"/>
      <c r="F127" s="136">
        <v>15441839</v>
      </c>
      <c r="G127" s="107"/>
      <c r="H127" s="136">
        <v>-18798230</v>
      </c>
      <c r="I127" s="135"/>
      <c r="J127" s="136">
        <f t="shared" si="2"/>
        <v>-3356391</v>
      </c>
      <c r="K127" s="136"/>
      <c r="L127" s="107">
        <v>69529</v>
      </c>
      <c r="M127" s="136"/>
      <c r="N127" s="136">
        <v>302875820</v>
      </c>
      <c r="O127" s="135"/>
      <c r="P127" s="136">
        <v>-352058280</v>
      </c>
      <c r="Q127" s="136"/>
      <c r="R127" s="136">
        <f t="shared" si="3"/>
        <v>-49182460</v>
      </c>
      <c r="S127" s="130"/>
      <c r="T127" s="184"/>
    </row>
    <row r="128" spans="1:20">
      <c r="A128" s="107" t="s">
        <v>403</v>
      </c>
      <c r="B128" s="134" t="s">
        <v>235</v>
      </c>
      <c r="C128" s="135"/>
      <c r="D128" s="136">
        <v>661</v>
      </c>
      <c r="E128" s="135"/>
      <c r="F128" s="136">
        <v>14215329</v>
      </c>
      <c r="G128" s="107"/>
      <c r="H128" s="136">
        <v>-16896371</v>
      </c>
      <c r="I128" s="135"/>
      <c r="J128" s="136">
        <f t="shared" si="2"/>
        <v>-2681042</v>
      </c>
      <c r="K128" s="136"/>
      <c r="L128" s="107">
        <v>8625</v>
      </c>
      <c r="M128" s="136"/>
      <c r="N128" s="136">
        <v>188249381</v>
      </c>
      <c r="O128" s="135"/>
      <c r="P128" s="136">
        <v>-214892276</v>
      </c>
      <c r="Q128" s="136"/>
      <c r="R128" s="136">
        <f t="shared" si="3"/>
        <v>-26642895</v>
      </c>
      <c r="S128" s="130"/>
      <c r="T128" s="184"/>
    </row>
    <row r="129" spans="1:20">
      <c r="A129" s="107" t="s">
        <v>404</v>
      </c>
      <c r="B129" s="134" t="s">
        <v>216</v>
      </c>
      <c r="C129" s="135"/>
      <c r="D129" s="136">
        <v>1935</v>
      </c>
      <c r="E129" s="135"/>
      <c r="F129" s="136">
        <v>12887367</v>
      </c>
      <c r="G129" s="107"/>
      <c r="H129" s="136">
        <v>-13340604</v>
      </c>
      <c r="I129" s="135"/>
      <c r="J129" s="136">
        <f t="shared" si="2"/>
        <v>-453237</v>
      </c>
      <c r="K129" s="136"/>
      <c r="L129" s="107">
        <v>25488</v>
      </c>
      <c r="M129" s="136"/>
      <c r="N129" s="136">
        <v>171241330</v>
      </c>
      <c r="O129" s="135"/>
      <c r="P129" s="136">
        <v>-193837062</v>
      </c>
      <c r="Q129" s="136"/>
      <c r="R129" s="136">
        <f t="shared" si="3"/>
        <v>-22595732</v>
      </c>
      <c r="S129" s="130"/>
      <c r="T129" s="184"/>
    </row>
    <row r="130" spans="1:20">
      <c r="A130" s="107" t="s">
        <v>405</v>
      </c>
      <c r="B130" s="134" t="s">
        <v>121</v>
      </c>
      <c r="C130" s="135"/>
      <c r="D130" s="136">
        <v>3292</v>
      </c>
      <c r="E130" s="135"/>
      <c r="F130" s="136">
        <v>9066480</v>
      </c>
      <c r="G130" s="107"/>
      <c r="H130" s="136">
        <v>-13254140</v>
      </c>
      <c r="I130" s="135"/>
      <c r="J130" s="136">
        <f t="shared" si="2"/>
        <v>-4187660</v>
      </c>
      <c r="K130" s="136"/>
      <c r="L130" s="107">
        <v>47433</v>
      </c>
      <c r="M130" s="136"/>
      <c r="N130" s="136">
        <v>168163752</v>
      </c>
      <c r="O130" s="135"/>
      <c r="P130" s="136">
        <v>-191135768</v>
      </c>
      <c r="Q130" s="136"/>
      <c r="R130" s="136">
        <f t="shared" si="3"/>
        <v>-22972016</v>
      </c>
      <c r="S130" s="130"/>
      <c r="T130" s="184"/>
    </row>
    <row r="131" spans="1:20">
      <c r="A131" s="107" t="s">
        <v>406</v>
      </c>
      <c r="B131" s="134" t="s">
        <v>169</v>
      </c>
      <c r="C131" s="135"/>
      <c r="D131" s="136">
        <v>764</v>
      </c>
      <c r="E131" s="135"/>
      <c r="F131" s="136">
        <v>18284783</v>
      </c>
      <c r="G131" s="107"/>
      <c r="H131" s="136">
        <v>-18796583</v>
      </c>
      <c r="I131" s="135"/>
      <c r="J131" s="136">
        <f t="shared" si="2"/>
        <v>-511800</v>
      </c>
      <c r="K131" s="136"/>
      <c r="L131" s="107">
        <v>12655</v>
      </c>
      <c r="M131" s="136"/>
      <c r="N131" s="136">
        <v>298894011</v>
      </c>
      <c r="O131" s="135"/>
      <c r="P131" s="136">
        <v>-313615998</v>
      </c>
      <c r="Q131" s="136"/>
      <c r="R131" s="136">
        <f t="shared" si="3"/>
        <v>-14721987</v>
      </c>
      <c r="S131" s="130"/>
      <c r="T131" s="184"/>
    </row>
    <row r="132" spans="1:20">
      <c r="A132" s="107" t="s">
        <v>407</v>
      </c>
      <c r="B132" s="134" t="s">
        <v>172</v>
      </c>
      <c r="C132" s="135"/>
      <c r="D132" s="136">
        <v>1396</v>
      </c>
      <c r="E132" s="135"/>
      <c r="F132" s="136">
        <v>9686106</v>
      </c>
      <c r="G132" s="107"/>
      <c r="H132" s="136">
        <v>-11748534</v>
      </c>
      <c r="I132" s="135"/>
      <c r="J132" s="136">
        <f t="shared" si="2"/>
        <v>-2062428</v>
      </c>
      <c r="K132" s="136"/>
      <c r="L132" s="107">
        <v>16307</v>
      </c>
      <c r="M132" s="136"/>
      <c r="N132" s="136">
        <v>128316262</v>
      </c>
      <c r="O132" s="135"/>
      <c r="P132" s="136">
        <v>-137260269</v>
      </c>
      <c r="Q132" s="136"/>
      <c r="R132" s="136">
        <f t="shared" si="3"/>
        <v>-8944007</v>
      </c>
      <c r="S132" s="130"/>
      <c r="T132" s="184"/>
    </row>
    <row r="133" spans="1:20">
      <c r="A133" s="107" t="s">
        <v>408</v>
      </c>
      <c r="B133" s="134" t="s">
        <v>101</v>
      </c>
      <c r="C133" s="135"/>
      <c r="D133" s="136">
        <v>2068</v>
      </c>
      <c r="E133" s="135"/>
      <c r="F133" s="136">
        <v>10278479</v>
      </c>
      <c r="G133" s="107"/>
      <c r="H133" s="136">
        <v>-10288505</v>
      </c>
      <c r="I133" s="135"/>
      <c r="J133" s="136">
        <f t="shared" si="2"/>
        <v>-10026</v>
      </c>
      <c r="K133" s="136"/>
      <c r="L133" s="107">
        <v>32651</v>
      </c>
      <c r="M133" s="136"/>
      <c r="N133" s="136">
        <v>161436070</v>
      </c>
      <c r="O133" s="135"/>
      <c r="P133" s="136">
        <v>-162342415</v>
      </c>
      <c r="Q133" s="136"/>
      <c r="R133" s="136">
        <f t="shared" si="3"/>
        <v>-906345</v>
      </c>
      <c r="S133" s="130"/>
      <c r="T133" s="184"/>
    </row>
    <row r="134" spans="1:20">
      <c r="A134" s="107" t="s">
        <v>409</v>
      </c>
      <c r="B134" s="134" t="s">
        <v>231</v>
      </c>
      <c r="C134" s="135"/>
      <c r="D134" s="136">
        <v>1310</v>
      </c>
      <c r="E134" s="135"/>
      <c r="F134" s="136">
        <v>9818632</v>
      </c>
      <c r="G134" s="107"/>
      <c r="H134" s="136">
        <v>-10944461</v>
      </c>
      <c r="I134" s="135"/>
      <c r="J134" s="136">
        <f t="shared" si="2"/>
        <v>-1125829</v>
      </c>
      <c r="K134" s="136"/>
      <c r="L134" s="107">
        <v>21461</v>
      </c>
      <c r="M134" s="136"/>
      <c r="N134" s="136">
        <v>188058869</v>
      </c>
      <c r="O134" s="135"/>
      <c r="P134" s="136">
        <v>-179493329</v>
      </c>
      <c r="Q134" s="136"/>
      <c r="R134" s="136">
        <f t="shared" si="3"/>
        <v>8565540</v>
      </c>
      <c r="S134" s="130"/>
      <c r="T134" s="184"/>
    </row>
    <row r="135" spans="1:20">
      <c r="A135" s="107" t="s">
        <v>410</v>
      </c>
      <c r="B135" s="134" t="s">
        <v>134</v>
      </c>
      <c r="C135" s="135"/>
      <c r="D135" s="136">
        <v>346</v>
      </c>
      <c r="E135" s="135"/>
      <c r="F135" s="136">
        <v>12235895</v>
      </c>
      <c r="G135" s="107"/>
      <c r="H135" s="136">
        <v>-15081880</v>
      </c>
      <c r="I135" s="135"/>
      <c r="J135" s="136">
        <f t="shared" si="2"/>
        <v>-2845985</v>
      </c>
      <c r="K135" s="136"/>
      <c r="L135" s="107">
        <v>3649</v>
      </c>
      <c r="M135" s="136"/>
      <c r="N135" s="136">
        <v>154970945</v>
      </c>
      <c r="O135" s="135"/>
      <c r="P135" s="136">
        <v>-172987449</v>
      </c>
      <c r="Q135" s="136"/>
      <c r="R135" s="136">
        <f t="shared" si="3"/>
        <v>-18016504</v>
      </c>
      <c r="S135" s="130"/>
      <c r="T135" s="184"/>
    </row>
    <row r="136" spans="1:20">
      <c r="A136" s="107" t="s">
        <v>411</v>
      </c>
      <c r="B136" s="134" t="s">
        <v>157</v>
      </c>
      <c r="C136" s="135"/>
      <c r="D136" s="136">
        <v>7006</v>
      </c>
      <c r="E136" s="135"/>
      <c r="F136" s="136">
        <v>17267194</v>
      </c>
      <c r="G136" s="107"/>
      <c r="H136" s="136">
        <v>-19685653</v>
      </c>
      <c r="I136" s="135"/>
      <c r="J136" s="136">
        <f t="shared" ref="J136:J172" si="4">F136+H136</f>
        <v>-2418459</v>
      </c>
      <c r="K136" s="136"/>
      <c r="L136" s="107">
        <v>161714</v>
      </c>
      <c r="M136" s="136"/>
      <c r="N136" s="136">
        <v>422447618</v>
      </c>
      <c r="O136" s="135"/>
      <c r="P136" s="136">
        <v>-455483788</v>
      </c>
      <c r="Q136" s="136"/>
      <c r="R136" s="136">
        <f t="shared" ref="R136:R173" si="5">N136+P136</f>
        <v>-33036170</v>
      </c>
      <c r="S136" s="130"/>
      <c r="T136" s="184"/>
    </row>
    <row r="137" spans="1:20">
      <c r="A137" s="107" t="s">
        <v>471</v>
      </c>
      <c r="B137" s="134" t="s">
        <v>189</v>
      </c>
      <c r="C137" s="135"/>
      <c r="D137" s="136">
        <v>1615</v>
      </c>
      <c r="E137" s="135"/>
      <c r="F137" s="136">
        <v>27364258</v>
      </c>
      <c r="G137" s="107"/>
      <c r="H137" s="136">
        <v>-34008782</v>
      </c>
      <c r="I137" s="135"/>
      <c r="J137" s="136">
        <f t="shared" si="4"/>
        <v>-6644524</v>
      </c>
      <c r="K137" s="136"/>
      <c r="L137" s="107">
        <v>31151</v>
      </c>
      <c r="M137" s="136"/>
      <c r="N137" s="136">
        <v>586370968</v>
      </c>
      <c r="O137" s="135"/>
      <c r="P137" s="136">
        <v>-672617486</v>
      </c>
      <c r="Q137" s="136"/>
      <c r="R137" s="136">
        <f t="shared" si="5"/>
        <v>-86246518</v>
      </c>
      <c r="S137" s="130"/>
      <c r="T137" s="184"/>
    </row>
    <row r="138" spans="1:20">
      <c r="A138" s="107" t="s">
        <v>413</v>
      </c>
      <c r="B138" s="134" t="s">
        <v>185</v>
      </c>
      <c r="C138" s="135"/>
      <c r="D138" s="136">
        <v>5098</v>
      </c>
      <c r="E138" s="135"/>
      <c r="F138" s="136">
        <v>55926278</v>
      </c>
      <c r="G138" s="107"/>
      <c r="H138" s="136">
        <v>-57757502</v>
      </c>
      <c r="I138" s="135"/>
      <c r="J138" s="136">
        <f t="shared" si="4"/>
        <v>-1831224</v>
      </c>
      <c r="K138" s="136"/>
      <c r="L138" s="107">
        <v>11348</v>
      </c>
      <c r="M138" s="136"/>
      <c r="N138" s="136">
        <v>121699289</v>
      </c>
      <c r="O138" s="135"/>
      <c r="P138" s="136">
        <v>-128578148</v>
      </c>
      <c r="Q138" s="136"/>
      <c r="R138" s="136">
        <f t="shared" si="5"/>
        <v>-6878859</v>
      </c>
      <c r="S138" s="130"/>
      <c r="T138" s="184"/>
    </row>
    <row r="139" spans="1:20">
      <c r="A139" s="107" t="s">
        <v>414</v>
      </c>
      <c r="B139" s="134" t="s">
        <v>274</v>
      </c>
      <c r="C139" s="135"/>
      <c r="D139" s="136">
        <v>397</v>
      </c>
      <c r="E139" s="135"/>
      <c r="F139" s="136">
        <v>8780698</v>
      </c>
      <c r="G139" s="107"/>
      <c r="H139" s="136">
        <v>-9204062</v>
      </c>
      <c r="I139" s="135"/>
      <c r="J139" s="136">
        <f t="shared" si="4"/>
        <v>-423364</v>
      </c>
      <c r="K139" s="136"/>
      <c r="L139" s="107">
        <v>397</v>
      </c>
      <c r="M139" s="136"/>
      <c r="N139" s="136">
        <v>8780698</v>
      </c>
      <c r="O139" s="135"/>
      <c r="P139" s="136">
        <v>-9204062</v>
      </c>
      <c r="Q139" s="136"/>
      <c r="R139" s="136">
        <f t="shared" si="5"/>
        <v>-423364</v>
      </c>
      <c r="S139" s="130"/>
      <c r="T139" s="184"/>
    </row>
    <row r="140" spans="1:20">
      <c r="A140" s="107" t="s">
        <v>415</v>
      </c>
      <c r="B140" s="134" t="s">
        <v>226</v>
      </c>
      <c r="C140" s="135"/>
      <c r="D140" s="136">
        <v>4359</v>
      </c>
      <c r="E140" s="135"/>
      <c r="F140" s="136">
        <v>17908998</v>
      </c>
      <c r="G140" s="107"/>
      <c r="H140" s="136">
        <v>-21027252</v>
      </c>
      <c r="I140" s="135"/>
      <c r="J140" s="136">
        <f t="shared" si="4"/>
        <v>-3118254</v>
      </c>
      <c r="K140" s="136"/>
      <c r="L140" s="107">
        <v>82654</v>
      </c>
      <c r="M140" s="136"/>
      <c r="N140" s="136">
        <v>370778954</v>
      </c>
      <c r="O140" s="135"/>
      <c r="P140" s="136">
        <v>-413097682</v>
      </c>
      <c r="Q140" s="136"/>
      <c r="R140" s="136">
        <f t="shared" si="5"/>
        <v>-42318728</v>
      </c>
      <c r="S140" s="130"/>
      <c r="T140" s="184"/>
    </row>
    <row r="141" spans="1:20">
      <c r="A141" s="107" t="s">
        <v>416</v>
      </c>
      <c r="B141" s="134" t="s">
        <v>200</v>
      </c>
      <c r="C141" s="135"/>
      <c r="D141" s="136">
        <v>658</v>
      </c>
      <c r="E141" s="135"/>
      <c r="F141" s="136">
        <v>14542804</v>
      </c>
      <c r="G141" s="107"/>
      <c r="H141" s="136">
        <v>-13127086</v>
      </c>
      <c r="I141" s="135"/>
      <c r="J141" s="136">
        <f t="shared" si="4"/>
        <v>1415718</v>
      </c>
      <c r="K141" s="136"/>
      <c r="L141" s="107">
        <v>9263</v>
      </c>
      <c r="M141" s="136"/>
      <c r="N141" s="136">
        <v>195608732</v>
      </c>
      <c r="O141" s="135"/>
      <c r="P141" s="136">
        <v>-182778723</v>
      </c>
      <c r="Q141" s="136"/>
      <c r="R141" s="136">
        <f t="shared" si="5"/>
        <v>12830009</v>
      </c>
      <c r="S141" s="130"/>
      <c r="T141" s="184"/>
    </row>
    <row r="142" spans="1:20">
      <c r="A142" s="107" t="s">
        <v>417</v>
      </c>
      <c r="B142" s="134" t="s">
        <v>224</v>
      </c>
      <c r="C142" s="135"/>
      <c r="D142" s="136">
        <v>12337</v>
      </c>
      <c r="E142" s="135"/>
      <c r="F142" s="136">
        <v>18743686</v>
      </c>
      <c r="G142" s="107"/>
      <c r="H142" s="136">
        <v>-22051788</v>
      </c>
      <c r="I142" s="135"/>
      <c r="J142" s="136">
        <f t="shared" si="4"/>
        <v>-3308102</v>
      </c>
      <c r="K142" s="136"/>
      <c r="L142" s="107">
        <v>265979</v>
      </c>
      <c r="M142" s="136"/>
      <c r="N142" s="136">
        <v>432388220</v>
      </c>
      <c r="O142" s="135"/>
      <c r="P142" s="136">
        <v>-475886853</v>
      </c>
      <c r="Q142" s="136"/>
      <c r="R142" s="136">
        <f t="shared" si="5"/>
        <v>-43498633</v>
      </c>
      <c r="S142" s="130"/>
      <c r="T142" s="184"/>
    </row>
    <row r="143" spans="1:20">
      <c r="A143" s="107" t="s">
        <v>418</v>
      </c>
      <c r="B143" s="134" t="s">
        <v>149</v>
      </c>
      <c r="C143" s="135"/>
      <c r="D143" s="136">
        <v>0</v>
      </c>
      <c r="E143" s="135"/>
      <c r="F143" s="136">
        <v>0</v>
      </c>
      <c r="G143" s="107"/>
      <c r="H143" s="136">
        <v>0</v>
      </c>
      <c r="I143" s="135"/>
      <c r="J143" s="136">
        <f t="shared" si="4"/>
        <v>0</v>
      </c>
      <c r="K143" s="136"/>
      <c r="L143" s="107">
        <v>287440</v>
      </c>
      <c r="M143" s="136"/>
      <c r="N143" s="136">
        <v>4253367157</v>
      </c>
      <c r="O143" s="135"/>
      <c r="P143" s="136">
        <v>-5029322746</v>
      </c>
      <c r="Q143" s="136"/>
      <c r="R143" s="136">
        <f t="shared" si="5"/>
        <v>-775955589</v>
      </c>
      <c r="S143" s="130"/>
      <c r="T143" s="184"/>
    </row>
    <row r="144" spans="1:20">
      <c r="A144" s="107" t="s">
        <v>304</v>
      </c>
      <c r="B144" s="134" t="s">
        <v>96</v>
      </c>
      <c r="C144" s="135"/>
      <c r="D144" s="136">
        <v>1086</v>
      </c>
      <c r="E144" s="135"/>
      <c r="F144" s="136">
        <v>33085400</v>
      </c>
      <c r="G144" s="107"/>
      <c r="H144" s="136">
        <v>-32962514</v>
      </c>
      <c r="I144" s="135"/>
      <c r="J144" s="136">
        <f t="shared" si="4"/>
        <v>122886</v>
      </c>
      <c r="K144" s="136"/>
      <c r="L144" s="107">
        <v>28872</v>
      </c>
      <c r="M144" s="136"/>
      <c r="N144" s="136">
        <v>853045008</v>
      </c>
      <c r="O144" s="135"/>
      <c r="P144" s="136">
        <v>-876583579</v>
      </c>
      <c r="Q144" s="136"/>
      <c r="R144" s="136">
        <f t="shared" si="5"/>
        <v>-23538571</v>
      </c>
      <c r="S144" s="130"/>
      <c r="T144" s="184"/>
    </row>
    <row r="145" spans="1:20">
      <c r="A145" s="107" t="s">
        <v>420</v>
      </c>
      <c r="B145" s="134" t="s">
        <v>177</v>
      </c>
      <c r="C145" s="135"/>
      <c r="D145" s="136">
        <v>1025</v>
      </c>
      <c r="E145" s="135"/>
      <c r="F145" s="136">
        <v>9200684</v>
      </c>
      <c r="G145" s="107"/>
      <c r="H145" s="136">
        <v>-14087640</v>
      </c>
      <c r="I145" s="135"/>
      <c r="J145" s="136">
        <f t="shared" si="4"/>
        <v>-4886956</v>
      </c>
      <c r="K145" s="136"/>
      <c r="L145" s="107">
        <v>8625</v>
      </c>
      <c r="M145" s="136"/>
      <c r="N145" s="136">
        <v>106046921</v>
      </c>
      <c r="O145" s="135"/>
      <c r="P145" s="136">
        <v>-118859426</v>
      </c>
      <c r="Q145" s="136"/>
      <c r="R145" s="136">
        <f t="shared" si="5"/>
        <v>-12812505</v>
      </c>
      <c r="S145" s="130"/>
      <c r="T145" s="184"/>
    </row>
    <row r="146" spans="1:20">
      <c r="A146" s="107" t="s">
        <v>421</v>
      </c>
      <c r="B146" s="134" t="s">
        <v>276</v>
      </c>
      <c r="C146" s="135"/>
      <c r="D146" s="136">
        <v>2369</v>
      </c>
      <c r="E146" s="135"/>
      <c r="F146" s="136">
        <v>8938004</v>
      </c>
      <c r="G146" s="107"/>
      <c r="H146" s="136">
        <v>-9199937</v>
      </c>
      <c r="I146" s="135"/>
      <c r="J146" s="136">
        <f t="shared" si="4"/>
        <v>-261933</v>
      </c>
      <c r="K146" s="136"/>
      <c r="L146" s="107">
        <v>2369</v>
      </c>
      <c r="M146" s="136"/>
      <c r="N146" s="136">
        <v>8938004</v>
      </c>
      <c r="O146" s="135"/>
      <c r="P146" s="136">
        <v>-9199937</v>
      </c>
      <c r="Q146" s="136"/>
      <c r="R146" s="136">
        <f t="shared" si="5"/>
        <v>-261933</v>
      </c>
      <c r="S146" s="130"/>
      <c r="T146" s="184"/>
    </row>
    <row r="147" spans="1:20">
      <c r="A147" s="107" t="s">
        <v>422</v>
      </c>
      <c r="B147" s="134" t="s">
        <v>211</v>
      </c>
      <c r="C147" s="135"/>
      <c r="D147" s="136">
        <v>386</v>
      </c>
      <c r="E147" s="135"/>
      <c r="F147" s="136">
        <v>11741325</v>
      </c>
      <c r="G147" s="107"/>
      <c r="H147" s="136">
        <v>-13346380</v>
      </c>
      <c r="I147" s="135"/>
      <c r="J147" s="136">
        <f t="shared" si="4"/>
        <v>-1605055</v>
      </c>
      <c r="K147" s="136"/>
      <c r="L147" s="107">
        <v>5533</v>
      </c>
      <c r="M147" s="136"/>
      <c r="N147" s="136">
        <v>170292507</v>
      </c>
      <c r="O147" s="135"/>
      <c r="P147" s="136">
        <v>-203594691</v>
      </c>
      <c r="Q147" s="136"/>
      <c r="R147" s="136">
        <f t="shared" si="5"/>
        <v>-33302184</v>
      </c>
      <c r="S147" s="130"/>
      <c r="T147" s="184"/>
    </row>
    <row r="148" spans="1:20">
      <c r="A148" s="107" t="s">
        <v>423</v>
      </c>
      <c r="B148" s="134" t="s">
        <v>268</v>
      </c>
      <c r="C148" s="135"/>
      <c r="D148" s="136">
        <v>122</v>
      </c>
      <c r="E148" s="135"/>
      <c r="F148" s="136">
        <v>8749929</v>
      </c>
      <c r="G148" s="107"/>
      <c r="H148" s="136">
        <v>-9310093</v>
      </c>
      <c r="I148" s="135"/>
      <c r="J148" s="136">
        <f t="shared" si="4"/>
        <v>-560164</v>
      </c>
      <c r="K148" s="136"/>
      <c r="L148" s="107">
        <v>122</v>
      </c>
      <c r="M148" s="136"/>
      <c r="N148" s="136">
        <v>8749929</v>
      </c>
      <c r="O148" s="135"/>
      <c r="P148" s="136">
        <v>-9310093</v>
      </c>
      <c r="Q148" s="136"/>
      <c r="R148" s="136">
        <f t="shared" si="5"/>
        <v>-560164</v>
      </c>
      <c r="S148" s="130"/>
      <c r="T148" s="184"/>
    </row>
    <row r="149" spans="1:20">
      <c r="A149" s="107" t="s">
        <v>472</v>
      </c>
      <c r="B149" s="134" t="s">
        <v>179</v>
      </c>
      <c r="C149" s="135"/>
      <c r="D149" s="136">
        <v>2423</v>
      </c>
      <c r="E149" s="135"/>
      <c r="F149" s="136">
        <v>20028077</v>
      </c>
      <c r="G149" s="107"/>
      <c r="H149" s="136">
        <v>-23734512</v>
      </c>
      <c r="I149" s="135"/>
      <c r="J149" s="136">
        <f t="shared" si="4"/>
        <v>-3706435</v>
      </c>
      <c r="K149" s="136"/>
      <c r="L149" s="107">
        <v>50022</v>
      </c>
      <c r="M149" s="136"/>
      <c r="N149" s="136">
        <v>456230042</v>
      </c>
      <c r="O149" s="135"/>
      <c r="P149" s="136">
        <v>-490615704</v>
      </c>
      <c r="Q149" s="136"/>
      <c r="R149" s="136">
        <f t="shared" si="5"/>
        <v>-34385662</v>
      </c>
      <c r="S149" s="130"/>
      <c r="T149" s="184"/>
    </row>
    <row r="150" spans="1:20">
      <c r="A150" s="107" t="s">
        <v>425</v>
      </c>
      <c r="B150" s="134" t="s">
        <v>210</v>
      </c>
      <c r="C150" s="135"/>
      <c r="D150" s="136">
        <v>333</v>
      </c>
      <c r="E150" s="135"/>
      <c r="F150" s="136">
        <v>1560892</v>
      </c>
      <c r="G150" s="107"/>
      <c r="H150" s="136">
        <v>-1674134</v>
      </c>
      <c r="I150" s="135"/>
      <c r="J150" s="136">
        <f t="shared" si="4"/>
        <v>-113242</v>
      </c>
      <c r="K150" s="136"/>
      <c r="L150" s="107">
        <v>746746</v>
      </c>
      <c r="M150" s="136"/>
      <c r="N150" s="136">
        <v>3620371021</v>
      </c>
      <c r="O150" s="135"/>
      <c r="P150" s="136">
        <v>-3754810029</v>
      </c>
      <c r="Q150" s="136"/>
      <c r="R150" s="136">
        <f t="shared" si="5"/>
        <v>-134439008</v>
      </c>
      <c r="S150" s="130"/>
      <c r="T150" s="184"/>
    </row>
    <row r="151" spans="1:20">
      <c r="A151" s="107" t="s">
        <v>426</v>
      </c>
      <c r="B151" s="134" t="s">
        <v>122</v>
      </c>
      <c r="C151" s="135"/>
      <c r="D151" s="136">
        <v>2520</v>
      </c>
      <c r="E151" s="135"/>
      <c r="F151" s="136">
        <v>7790570</v>
      </c>
      <c r="G151" s="107"/>
      <c r="H151" s="136">
        <v>-7772966</v>
      </c>
      <c r="I151" s="135"/>
      <c r="J151" s="136">
        <f t="shared" si="4"/>
        <v>17604</v>
      </c>
      <c r="K151" s="136"/>
      <c r="L151" s="107">
        <v>68658</v>
      </c>
      <c r="M151" s="136"/>
      <c r="N151" s="136">
        <v>197333493</v>
      </c>
      <c r="O151" s="135"/>
      <c r="P151" s="136">
        <v>-211542257</v>
      </c>
      <c r="Q151" s="136"/>
      <c r="R151" s="136">
        <f t="shared" si="5"/>
        <v>-14208764</v>
      </c>
      <c r="S151" s="130"/>
      <c r="T151" s="184"/>
    </row>
    <row r="152" spans="1:20">
      <c r="A152" s="107" t="s">
        <v>427</v>
      </c>
      <c r="B152" s="134" t="s">
        <v>181</v>
      </c>
      <c r="C152" s="135"/>
      <c r="D152" s="136">
        <v>11024</v>
      </c>
      <c r="E152" s="135"/>
      <c r="F152" s="136">
        <v>14220183</v>
      </c>
      <c r="G152" s="107"/>
      <c r="H152" s="136">
        <v>-16773207</v>
      </c>
      <c r="I152" s="135"/>
      <c r="J152" s="136">
        <f t="shared" si="4"/>
        <v>-2553024</v>
      </c>
      <c r="K152" s="136"/>
      <c r="L152" s="107">
        <v>136208</v>
      </c>
      <c r="M152" s="136"/>
      <c r="N152" s="136">
        <v>183384546</v>
      </c>
      <c r="O152" s="135"/>
      <c r="P152" s="136">
        <v>-219544356</v>
      </c>
      <c r="Q152" s="136"/>
      <c r="R152" s="136">
        <f t="shared" si="5"/>
        <v>-36159810</v>
      </c>
      <c r="S152" s="130"/>
      <c r="T152" s="184"/>
    </row>
    <row r="153" spans="1:20">
      <c r="A153" s="107" t="s">
        <v>428</v>
      </c>
      <c r="B153" s="134" t="s">
        <v>104</v>
      </c>
      <c r="C153" s="135"/>
      <c r="D153" s="136">
        <v>5054</v>
      </c>
      <c r="E153" s="135"/>
      <c r="F153" s="136">
        <v>15398351</v>
      </c>
      <c r="G153" s="107"/>
      <c r="H153" s="136">
        <v>-14928006</v>
      </c>
      <c r="I153" s="135"/>
      <c r="J153" s="136">
        <f t="shared" si="4"/>
        <v>470345</v>
      </c>
      <c r="K153" s="136"/>
      <c r="L153" s="107">
        <v>70842</v>
      </c>
      <c r="M153" s="136"/>
      <c r="N153" s="136">
        <v>201472370</v>
      </c>
      <c r="O153" s="135"/>
      <c r="P153" s="136">
        <v>-211160461</v>
      </c>
      <c r="Q153" s="136"/>
      <c r="R153" s="136">
        <f t="shared" si="5"/>
        <v>-9688091</v>
      </c>
      <c r="S153" s="130"/>
      <c r="T153" s="184"/>
    </row>
    <row r="154" spans="1:20">
      <c r="A154" s="107" t="s">
        <v>429</v>
      </c>
      <c r="B154" s="134" t="s">
        <v>161</v>
      </c>
      <c r="C154" s="135"/>
      <c r="D154" s="136">
        <v>1362</v>
      </c>
      <c r="E154" s="135"/>
      <c r="F154" s="136">
        <v>10885328</v>
      </c>
      <c r="G154" s="107"/>
      <c r="H154" s="136">
        <v>-8982376</v>
      </c>
      <c r="I154" s="135"/>
      <c r="J154" s="136">
        <f t="shared" si="4"/>
        <v>1902952</v>
      </c>
      <c r="K154" s="136"/>
      <c r="L154" s="107">
        <v>25267</v>
      </c>
      <c r="M154" s="136"/>
      <c r="N154" s="136">
        <v>168435670</v>
      </c>
      <c r="O154" s="135"/>
      <c r="P154" s="136">
        <v>-165118297</v>
      </c>
      <c r="Q154" s="136"/>
      <c r="R154" s="136">
        <f t="shared" si="5"/>
        <v>3317373</v>
      </c>
      <c r="S154" s="130"/>
      <c r="T154" s="184"/>
    </row>
    <row r="155" spans="1:20">
      <c r="A155" s="107" t="s">
        <v>430</v>
      </c>
      <c r="B155" s="134" t="s">
        <v>143</v>
      </c>
      <c r="C155" s="135"/>
      <c r="D155" s="136">
        <v>0</v>
      </c>
      <c r="E155" s="135"/>
      <c r="F155" s="136">
        <v>0</v>
      </c>
      <c r="G155" s="107"/>
      <c r="H155" s="136">
        <v>0</v>
      </c>
      <c r="I155" s="135"/>
      <c r="J155" s="136">
        <f t="shared" si="4"/>
        <v>0</v>
      </c>
      <c r="K155" s="136"/>
      <c r="L155" s="107">
        <v>54608</v>
      </c>
      <c r="M155" s="136"/>
      <c r="N155" s="136">
        <v>138944548</v>
      </c>
      <c r="O155" s="135"/>
      <c r="P155" s="136">
        <v>-135411040</v>
      </c>
      <c r="Q155" s="136"/>
      <c r="R155" s="136">
        <f t="shared" si="5"/>
        <v>3533508</v>
      </c>
      <c r="S155" s="130"/>
      <c r="T155" s="184"/>
    </row>
    <row r="156" spans="1:20">
      <c r="A156" s="107" t="s">
        <v>431</v>
      </c>
      <c r="B156" s="134" t="s">
        <v>138</v>
      </c>
      <c r="C156" s="135"/>
      <c r="D156" s="136">
        <v>8252</v>
      </c>
      <c r="E156" s="135"/>
      <c r="F156" s="136">
        <v>9999341</v>
      </c>
      <c r="G156" s="107"/>
      <c r="H156" s="136">
        <v>-11947944</v>
      </c>
      <c r="I156" s="135"/>
      <c r="J156" s="136">
        <f t="shared" si="4"/>
        <v>-1948603</v>
      </c>
      <c r="K156" s="136"/>
      <c r="L156" s="107">
        <v>148274</v>
      </c>
      <c r="M156" s="136"/>
      <c r="N156" s="136">
        <v>194033645</v>
      </c>
      <c r="O156" s="135"/>
      <c r="P156" s="136">
        <v>-214695953</v>
      </c>
      <c r="Q156" s="136"/>
      <c r="R156" s="136">
        <f t="shared" si="5"/>
        <v>-20662308</v>
      </c>
      <c r="S156" s="130"/>
      <c r="T156" s="184"/>
    </row>
    <row r="157" spans="1:20">
      <c r="A157" s="107" t="s">
        <v>432</v>
      </c>
      <c r="B157" s="134" t="s">
        <v>197</v>
      </c>
      <c r="C157" s="135"/>
      <c r="D157" s="136">
        <v>61441</v>
      </c>
      <c r="E157" s="135"/>
      <c r="F157" s="136">
        <v>1491345189</v>
      </c>
      <c r="G157" s="107"/>
      <c r="H157" s="136">
        <v>-1943244601</v>
      </c>
      <c r="I157" s="135"/>
      <c r="J157" s="136">
        <f t="shared" si="4"/>
        <v>-451899412</v>
      </c>
      <c r="K157" s="136"/>
      <c r="L157" s="107">
        <v>93382</v>
      </c>
      <c r="M157" s="136"/>
      <c r="N157" s="136">
        <v>2437424098</v>
      </c>
      <c r="O157" s="135"/>
      <c r="P157" s="136">
        <v>-2955133803</v>
      </c>
      <c r="Q157" s="136"/>
      <c r="R157" s="136">
        <f t="shared" si="5"/>
        <v>-517709705</v>
      </c>
      <c r="S157" s="130"/>
      <c r="T157" s="184"/>
    </row>
    <row r="158" spans="1:20">
      <c r="A158" s="107" t="s">
        <v>433</v>
      </c>
      <c r="B158" s="134" t="s">
        <v>103</v>
      </c>
      <c r="C158" s="135"/>
      <c r="D158" s="136">
        <v>916</v>
      </c>
      <c r="E158" s="135"/>
      <c r="F158" s="136">
        <v>11746096</v>
      </c>
      <c r="G158" s="107"/>
      <c r="H158" s="136">
        <v>-14616047</v>
      </c>
      <c r="I158" s="135"/>
      <c r="J158" s="136">
        <f t="shared" si="4"/>
        <v>-2869951</v>
      </c>
      <c r="K158" s="136"/>
      <c r="L158" s="107">
        <v>9856</v>
      </c>
      <c r="M158" s="136"/>
      <c r="N158" s="136">
        <v>150493865</v>
      </c>
      <c r="O158" s="135"/>
      <c r="P158" s="136">
        <v>-170077433</v>
      </c>
      <c r="Q158" s="136"/>
      <c r="R158" s="136">
        <f t="shared" si="5"/>
        <v>-19583568</v>
      </c>
      <c r="S158" s="130"/>
      <c r="T158" s="184"/>
    </row>
    <row r="159" spans="1:20">
      <c r="A159" s="107" t="s">
        <v>434</v>
      </c>
      <c r="B159" s="134" t="s">
        <v>201</v>
      </c>
      <c r="C159" s="135"/>
      <c r="D159" s="136">
        <v>647</v>
      </c>
      <c r="E159" s="135"/>
      <c r="F159" s="136">
        <v>14569409</v>
      </c>
      <c r="G159" s="107"/>
      <c r="H159" s="136">
        <v>-17079367</v>
      </c>
      <c r="I159" s="135"/>
      <c r="J159" s="136">
        <f t="shared" si="4"/>
        <v>-2509958</v>
      </c>
      <c r="K159" s="136"/>
      <c r="L159" s="107">
        <v>14382</v>
      </c>
      <c r="M159" s="136"/>
      <c r="N159" s="136">
        <v>338023796</v>
      </c>
      <c r="O159" s="135"/>
      <c r="P159" s="136">
        <v>-380085956</v>
      </c>
      <c r="Q159" s="136"/>
      <c r="R159" s="136">
        <f t="shared" si="5"/>
        <v>-42062160</v>
      </c>
      <c r="S159" s="130"/>
      <c r="T159" s="184"/>
    </row>
    <row r="160" spans="1:20">
      <c r="A160" s="107" t="s">
        <v>435</v>
      </c>
      <c r="B160" s="134" t="s">
        <v>102</v>
      </c>
      <c r="C160" s="135"/>
      <c r="D160" s="136">
        <v>2604</v>
      </c>
      <c r="E160" s="135"/>
      <c r="F160" s="136">
        <v>22002305</v>
      </c>
      <c r="G160" s="107"/>
      <c r="H160" s="136">
        <v>-28221612</v>
      </c>
      <c r="I160" s="135"/>
      <c r="J160" s="136">
        <f t="shared" si="4"/>
        <v>-6219307</v>
      </c>
      <c r="K160" s="136"/>
      <c r="L160" s="107">
        <v>58210</v>
      </c>
      <c r="M160" s="136"/>
      <c r="N160" s="136">
        <v>584286656</v>
      </c>
      <c r="O160" s="135"/>
      <c r="P160" s="136">
        <v>-636786525</v>
      </c>
      <c r="Q160" s="136"/>
      <c r="R160" s="136">
        <f t="shared" si="5"/>
        <v>-52499869</v>
      </c>
      <c r="S160" s="130"/>
      <c r="T160" s="184"/>
    </row>
    <row r="161" spans="1:20 16382:16382">
      <c r="A161" s="107" t="s">
        <v>436</v>
      </c>
      <c r="B161" s="134" t="s">
        <v>213</v>
      </c>
      <c r="C161" s="135"/>
      <c r="D161" s="136">
        <v>2906</v>
      </c>
      <c r="E161" s="135"/>
      <c r="F161" s="136">
        <v>14488904</v>
      </c>
      <c r="G161" s="107"/>
      <c r="H161" s="136">
        <v>-19814691</v>
      </c>
      <c r="I161" s="135"/>
      <c r="J161" s="136">
        <f t="shared" si="4"/>
        <v>-5325787</v>
      </c>
      <c r="K161" s="136"/>
      <c r="L161" s="107">
        <v>148074</v>
      </c>
      <c r="M161" s="136"/>
      <c r="N161" s="136">
        <v>821335297</v>
      </c>
      <c r="O161" s="135"/>
      <c r="P161" s="136">
        <v>-1071889143</v>
      </c>
      <c r="Q161" s="136"/>
      <c r="R161" s="136">
        <f t="shared" si="5"/>
        <v>-250553846</v>
      </c>
      <c r="S161" s="130"/>
      <c r="T161" s="184"/>
    </row>
    <row r="162" spans="1:20 16382:16382">
      <c r="A162" s="107" t="s">
        <v>437</v>
      </c>
      <c r="B162" s="134" t="s">
        <v>184</v>
      </c>
      <c r="C162" s="135"/>
      <c r="D162" s="136">
        <v>12021</v>
      </c>
      <c r="E162" s="135"/>
      <c r="F162" s="136">
        <v>120054378</v>
      </c>
      <c r="G162" s="107"/>
      <c r="H162" s="136">
        <v>-140875504</v>
      </c>
      <c r="I162" s="135"/>
      <c r="J162" s="136">
        <f t="shared" si="4"/>
        <v>-20821126</v>
      </c>
      <c r="K162" s="136"/>
      <c r="L162" s="107">
        <v>37264</v>
      </c>
      <c r="M162" s="136"/>
      <c r="N162" s="136">
        <v>444624412</v>
      </c>
      <c r="O162" s="135"/>
      <c r="P162" s="136">
        <v>-437018540</v>
      </c>
      <c r="Q162" s="136"/>
      <c r="R162" s="136">
        <f t="shared" si="5"/>
        <v>7605872</v>
      </c>
      <c r="S162" s="130"/>
      <c r="T162" s="184"/>
    </row>
    <row r="163" spans="1:20 16382:16382">
      <c r="A163" s="107" t="s">
        <v>438</v>
      </c>
      <c r="B163" s="134" t="s">
        <v>182</v>
      </c>
      <c r="C163" s="135"/>
      <c r="D163" s="136">
        <v>0</v>
      </c>
      <c r="E163" s="135"/>
      <c r="F163" s="136">
        <v>0</v>
      </c>
      <c r="G163" s="107"/>
      <c r="H163" s="136">
        <v>0</v>
      </c>
      <c r="I163" s="135"/>
      <c r="J163" s="136">
        <f t="shared" si="4"/>
        <v>0</v>
      </c>
      <c r="K163" s="136"/>
      <c r="L163" s="107">
        <v>30499</v>
      </c>
      <c r="M163" s="136"/>
      <c r="N163" s="136">
        <v>1017526368</v>
      </c>
      <c r="O163" s="135"/>
      <c r="P163" s="136">
        <v>-1027468070</v>
      </c>
      <c r="Q163" s="136"/>
      <c r="R163" s="136">
        <f t="shared" si="5"/>
        <v>-9941702</v>
      </c>
      <c r="S163" s="130"/>
      <c r="T163" s="184"/>
    </row>
    <row r="164" spans="1:20 16382:16382">
      <c r="A164" s="107" t="s">
        <v>439</v>
      </c>
      <c r="B164" s="134" t="s">
        <v>127</v>
      </c>
      <c r="C164" s="135"/>
      <c r="D164" s="136">
        <v>533</v>
      </c>
      <c r="E164" s="135"/>
      <c r="F164" s="136">
        <v>15868374</v>
      </c>
      <c r="G164" s="107"/>
      <c r="H164" s="136">
        <v>-18328662</v>
      </c>
      <c r="I164" s="135"/>
      <c r="J164" s="136">
        <f t="shared" si="4"/>
        <v>-2460288</v>
      </c>
      <c r="K164" s="136"/>
      <c r="L164" s="107">
        <v>11201</v>
      </c>
      <c r="M164" s="136"/>
      <c r="N164" s="136">
        <v>365011983</v>
      </c>
      <c r="O164" s="135"/>
      <c r="P164" s="136">
        <v>-390148634</v>
      </c>
      <c r="Q164" s="136"/>
      <c r="R164" s="136">
        <f t="shared" si="5"/>
        <v>-25136651</v>
      </c>
      <c r="S164" s="130"/>
      <c r="T164" s="184"/>
    </row>
    <row r="165" spans="1:20 16382:16382">
      <c r="A165" s="107" t="s">
        <v>440</v>
      </c>
      <c r="B165" s="134" t="s">
        <v>178</v>
      </c>
      <c r="C165" s="135"/>
      <c r="D165" s="136">
        <v>6369</v>
      </c>
      <c r="E165" s="135"/>
      <c r="F165" s="136">
        <v>23245037</v>
      </c>
      <c r="G165" s="107"/>
      <c r="H165" s="136">
        <v>-26375731</v>
      </c>
      <c r="I165" s="135"/>
      <c r="J165" s="136">
        <f t="shared" si="4"/>
        <v>-3130694</v>
      </c>
      <c r="K165" s="136"/>
      <c r="L165" s="107">
        <v>109270</v>
      </c>
      <c r="M165" s="136"/>
      <c r="N165" s="136">
        <v>469428881</v>
      </c>
      <c r="O165" s="135"/>
      <c r="P165" s="136">
        <v>-459433192</v>
      </c>
      <c r="Q165" s="136"/>
      <c r="R165" s="136">
        <f t="shared" si="5"/>
        <v>9995689</v>
      </c>
      <c r="S165" s="130"/>
      <c r="T165" s="184"/>
    </row>
    <row r="166" spans="1:20 16382:16382">
      <c r="A166" s="107" t="s">
        <v>441</v>
      </c>
      <c r="B166" s="134" t="s">
        <v>278</v>
      </c>
      <c r="C166" s="135"/>
      <c r="D166" s="136">
        <v>2314</v>
      </c>
      <c r="E166" s="135"/>
      <c r="F166" s="136">
        <v>6445253</v>
      </c>
      <c r="G166" s="107"/>
      <c r="H166" s="136">
        <v>-7016217</v>
      </c>
      <c r="I166" s="135"/>
      <c r="J166" s="136">
        <f t="shared" si="4"/>
        <v>-570964</v>
      </c>
      <c r="K166" s="136"/>
      <c r="L166" s="107">
        <v>2314</v>
      </c>
      <c r="M166" s="136"/>
      <c r="N166" s="136">
        <v>6445253</v>
      </c>
      <c r="O166" s="135"/>
      <c r="P166" s="136">
        <v>-7016217</v>
      </c>
      <c r="Q166" s="136"/>
      <c r="R166" s="136">
        <f t="shared" si="5"/>
        <v>-570964</v>
      </c>
      <c r="S166" s="130"/>
      <c r="T166" s="184"/>
    </row>
    <row r="167" spans="1:20 16382:16382">
      <c r="A167" s="107" t="s">
        <v>442</v>
      </c>
      <c r="B167" s="134" t="s">
        <v>155</v>
      </c>
      <c r="C167" s="135"/>
      <c r="D167" s="136">
        <v>6223</v>
      </c>
      <c r="E167" s="135"/>
      <c r="F167" s="136">
        <v>19163161</v>
      </c>
      <c r="G167" s="107"/>
      <c r="H167" s="136">
        <v>-20846759</v>
      </c>
      <c r="I167" s="135"/>
      <c r="J167" s="136">
        <f t="shared" si="4"/>
        <v>-1683598</v>
      </c>
      <c r="K167" s="136"/>
      <c r="L167" s="107">
        <v>107216</v>
      </c>
      <c r="M167" s="136"/>
      <c r="N167" s="136">
        <v>322359504</v>
      </c>
      <c r="O167" s="135"/>
      <c r="P167" s="136">
        <v>-358906224</v>
      </c>
      <c r="Q167" s="136"/>
      <c r="R167" s="136">
        <f t="shared" si="5"/>
        <v>-36546720</v>
      </c>
      <c r="S167" s="130"/>
      <c r="T167" s="184"/>
    </row>
    <row r="168" spans="1:20 16382:16382">
      <c r="A168" s="107" t="s">
        <v>443</v>
      </c>
      <c r="B168" s="134" t="s">
        <v>119</v>
      </c>
      <c r="C168" s="135"/>
      <c r="D168" s="136">
        <v>1457</v>
      </c>
      <c r="E168" s="135"/>
      <c r="F168" s="136">
        <v>22635966</v>
      </c>
      <c r="G168" s="107"/>
      <c r="H168" s="136">
        <v>-29420838</v>
      </c>
      <c r="I168" s="135"/>
      <c r="J168" s="136">
        <f t="shared" si="4"/>
        <v>-6784872</v>
      </c>
      <c r="K168" s="136"/>
      <c r="L168" s="107">
        <v>2636</v>
      </c>
      <c r="M168" s="136"/>
      <c r="N168" s="136">
        <v>288093185</v>
      </c>
      <c r="O168" s="135"/>
      <c r="P168" s="136">
        <v>-291265290</v>
      </c>
      <c r="Q168" s="136"/>
      <c r="R168" s="136">
        <f t="shared" si="5"/>
        <v>-3172105</v>
      </c>
      <c r="S168" s="130"/>
      <c r="T168" s="184"/>
    </row>
    <row r="169" spans="1:20 16382:16382">
      <c r="A169" s="107" t="s">
        <v>444</v>
      </c>
      <c r="B169" s="134" t="s">
        <v>174</v>
      </c>
      <c r="C169" s="135"/>
      <c r="D169" s="136">
        <v>3029</v>
      </c>
      <c r="E169" s="135"/>
      <c r="F169" s="136">
        <v>9851921</v>
      </c>
      <c r="G169" s="107"/>
      <c r="H169" s="136">
        <v>-11720804</v>
      </c>
      <c r="I169" s="135"/>
      <c r="J169" s="136">
        <f t="shared" si="4"/>
        <v>-1868883</v>
      </c>
      <c r="K169" s="136"/>
      <c r="L169" s="107">
        <v>41315</v>
      </c>
      <c r="M169" s="136"/>
      <c r="N169" s="136">
        <v>157362583</v>
      </c>
      <c r="O169" s="135"/>
      <c r="P169" s="136">
        <v>-159995034</v>
      </c>
      <c r="Q169" s="136"/>
      <c r="R169" s="136">
        <f t="shared" si="5"/>
        <v>-2632451</v>
      </c>
      <c r="S169" s="130"/>
      <c r="T169" s="184"/>
    </row>
    <row r="170" spans="1:20 16382:16382">
      <c r="A170" s="107" t="s">
        <v>445</v>
      </c>
      <c r="B170" s="134" t="s">
        <v>158</v>
      </c>
      <c r="C170" s="135"/>
      <c r="D170" s="136">
        <v>0</v>
      </c>
      <c r="E170" s="135"/>
      <c r="F170" s="136">
        <v>0</v>
      </c>
      <c r="G170" s="107"/>
      <c r="H170" s="136">
        <v>0</v>
      </c>
      <c r="I170" s="135"/>
      <c r="J170" s="136">
        <f t="shared" si="4"/>
        <v>0</v>
      </c>
      <c r="K170" s="136"/>
      <c r="L170" s="107">
        <v>3271</v>
      </c>
      <c r="M170" s="136"/>
      <c r="N170" s="136">
        <v>39372918</v>
      </c>
      <c r="O170" s="135"/>
      <c r="P170" s="136">
        <v>-44290299</v>
      </c>
      <c r="Q170" s="136"/>
      <c r="R170" s="136">
        <f t="shared" si="5"/>
        <v>-4917381</v>
      </c>
      <c r="S170" s="130"/>
      <c r="T170" s="184"/>
    </row>
    <row r="171" spans="1:20 16382:16382">
      <c r="B171" s="134" t="s">
        <v>146</v>
      </c>
      <c r="C171" s="135"/>
      <c r="D171" s="136">
        <v>2612</v>
      </c>
      <c r="E171" s="135"/>
      <c r="F171" s="136">
        <v>16279798</v>
      </c>
      <c r="G171" s="107"/>
      <c r="H171" s="136">
        <v>-15602510</v>
      </c>
      <c r="I171" s="135"/>
      <c r="J171" s="136">
        <f t="shared" si="4"/>
        <v>677288</v>
      </c>
      <c r="K171" s="136"/>
      <c r="L171" s="107">
        <v>38484</v>
      </c>
      <c r="M171" s="136"/>
      <c r="N171" s="136">
        <v>229744611</v>
      </c>
      <c r="O171" s="135"/>
      <c r="P171" s="136">
        <v>-226678236</v>
      </c>
      <c r="Q171" s="136"/>
      <c r="R171" s="136">
        <f t="shared" si="5"/>
        <v>3066375</v>
      </c>
      <c r="S171" s="130"/>
      <c r="T171" s="184"/>
    </row>
    <row r="172" spans="1:20 16382:16382">
      <c r="A172" s="107" t="s">
        <v>446</v>
      </c>
      <c r="B172" s="134" t="s">
        <v>140</v>
      </c>
      <c r="C172" s="135"/>
      <c r="D172" s="136">
        <v>3329</v>
      </c>
      <c r="E172" s="135"/>
      <c r="F172" s="136">
        <v>11267808</v>
      </c>
      <c r="G172" s="107"/>
      <c r="H172" s="136">
        <v>-12861600</v>
      </c>
      <c r="I172" s="135"/>
      <c r="J172" s="136">
        <f t="shared" si="4"/>
        <v>-1593792</v>
      </c>
      <c r="K172" s="136"/>
      <c r="L172" s="107">
        <v>43907</v>
      </c>
      <c r="M172" s="136"/>
      <c r="N172" s="136">
        <v>171921914</v>
      </c>
      <c r="O172" s="135"/>
      <c r="P172" s="136">
        <v>-170196832</v>
      </c>
      <c r="Q172" s="136"/>
      <c r="R172" s="136">
        <f t="shared" si="5"/>
        <v>1725082</v>
      </c>
      <c r="S172" s="130"/>
      <c r="T172" s="184"/>
    </row>
    <row r="173" spans="1:20 16382:16382">
      <c r="A173" s="107" t="s">
        <v>473</v>
      </c>
      <c r="B173" s="134"/>
      <c r="C173" s="135"/>
      <c r="D173" s="136"/>
      <c r="E173" s="135"/>
      <c r="F173" s="136"/>
      <c r="G173" s="107"/>
      <c r="H173" s="136"/>
      <c r="I173" s="135"/>
      <c r="J173" s="136"/>
      <c r="K173" s="136"/>
      <c r="L173" s="107"/>
      <c r="M173" s="136"/>
      <c r="N173" s="136"/>
      <c r="O173" s="135"/>
      <c r="P173" s="136"/>
      <c r="Q173" s="136"/>
      <c r="R173" s="136">
        <f t="shared" si="5"/>
        <v>0</v>
      </c>
      <c r="S173" s="130"/>
      <c r="T173" s="184"/>
    </row>
    <row r="174" spans="1:20 16382:16382" ht="24.75" thickBot="1">
      <c r="B174" s="142" t="s">
        <v>2</v>
      </c>
      <c r="C174" s="135"/>
      <c r="D174" s="142"/>
      <c r="E174" s="135"/>
      <c r="F174" s="281">
        <f>SUM(F8:F173)</f>
        <v>20836034988</v>
      </c>
      <c r="G174" s="107"/>
      <c r="H174" s="281">
        <f>SUM(H8:H173)</f>
        <v>-21377534917</v>
      </c>
      <c r="I174" s="135"/>
      <c r="J174" s="281">
        <f>SUM(J8:J173)</f>
        <v>-541499929</v>
      </c>
      <c r="K174" s="136"/>
      <c r="L174" s="107"/>
      <c r="M174" s="136"/>
      <c r="N174" s="281">
        <f>SUM(N8:N173)</f>
        <v>134657102893</v>
      </c>
      <c r="O174" s="135"/>
      <c r="P174" s="281">
        <f>SUM(P8:P173)</f>
        <v>-139904798226</v>
      </c>
      <c r="Q174" s="136"/>
      <c r="R174" s="281">
        <f>SUM(R8:R173)</f>
        <v>-5247695333</v>
      </c>
      <c r="S174" s="130"/>
      <c r="T174" s="184"/>
      <c r="XFB174" s="130">
        <f>SUM(D174:XFA174)</f>
        <v>-11578390524</v>
      </c>
    </row>
    <row r="175" spans="1:20 16382:16382" s="142" customFormat="1" ht="24.75" customHeight="1" thickTop="1">
      <c r="B175" s="128"/>
      <c r="C175" s="128"/>
      <c r="D175" s="128"/>
      <c r="E175" s="128"/>
      <c r="F175" s="137"/>
      <c r="G175" s="128"/>
      <c r="H175" s="137"/>
      <c r="I175" s="128"/>
      <c r="J175" s="137"/>
      <c r="K175" s="128"/>
      <c r="L175" s="128"/>
      <c r="M175" s="128"/>
      <c r="N175" s="137"/>
      <c r="O175" s="128"/>
      <c r="P175" s="137"/>
      <c r="Q175" s="128"/>
      <c r="R175" s="137"/>
    </row>
    <row r="176" spans="1:20 16382:16382" s="142" customFormat="1" ht="24">
      <c r="A176" s="107"/>
      <c r="B176" s="23"/>
      <c r="C176" s="23"/>
      <c r="D176" s="23"/>
      <c r="E176" s="23"/>
      <c r="F176" s="109"/>
      <c r="G176" s="109"/>
      <c r="H176" s="109"/>
      <c r="I176" s="109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s="142" customFormat="1" ht="24">
      <c r="A177" s="107"/>
      <c r="B177" s="216" t="s">
        <v>44</v>
      </c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8"/>
    </row>
    <row r="178" spans="1:18" s="142" customFormat="1" ht="24">
      <c r="A178" s="107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</row>
    <row r="179" spans="1:18" s="142" customFormat="1" ht="24">
      <c r="A179" s="107"/>
      <c r="B179" s="250"/>
      <c r="C179" s="107"/>
      <c r="D179" s="250"/>
      <c r="E179" s="107"/>
      <c r="F179" s="250"/>
      <c r="G179" s="107"/>
      <c r="H179" s="250"/>
      <c r="I179" s="107"/>
      <c r="J179" s="250"/>
      <c r="K179" s="107"/>
      <c r="L179" s="250"/>
      <c r="M179" s="107"/>
      <c r="N179" s="250"/>
      <c r="O179" s="107"/>
      <c r="P179" s="250"/>
      <c r="Q179" s="107"/>
      <c r="R179" s="250"/>
    </row>
    <row r="180" spans="1:18" s="142" customFormat="1" ht="24">
      <c r="A180" s="107"/>
      <c r="B180" s="128"/>
      <c r="C180" s="128"/>
      <c r="D180" s="128"/>
      <c r="E180" s="128"/>
      <c r="F180" s="140"/>
      <c r="G180" s="140"/>
      <c r="H180" s="140"/>
      <c r="I180" s="140"/>
      <c r="J180" s="107"/>
      <c r="K180" s="141"/>
      <c r="L180" s="141"/>
      <c r="M180" s="141"/>
      <c r="N180" s="141"/>
      <c r="O180" s="141"/>
      <c r="P180" s="141"/>
      <c r="Q180" s="141"/>
      <c r="R180" s="211"/>
    </row>
    <row r="181" spans="1:18" s="142" customFormat="1" ht="24">
      <c r="A181" s="107"/>
    </row>
    <row r="182" spans="1:18" s="142" customFormat="1" ht="24">
      <c r="A182" s="107"/>
    </row>
    <row r="183" spans="1:18" ht="24.7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213"/>
      <c r="M183" s="142"/>
      <c r="N183" s="213"/>
      <c r="O183" s="142"/>
      <c r="P183" s="213"/>
      <c r="Q183" s="142"/>
      <c r="R183" s="142"/>
    </row>
    <row r="184" spans="1:18" ht="24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</row>
    <row r="185" spans="1:18" ht="24.75">
      <c r="B185" s="142"/>
      <c r="C185" s="142"/>
      <c r="D185" s="142"/>
      <c r="E185" s="142"/>
      <c r="F185" s="142"/>
      <c r="G185" s="142"/>
      <c r="H185" s="142"/>
      <c r="I185" s="142"/>
      <c r="J185" s="143"/>
      <c r="K185" s="142"/>
      <c r="L185" s="142"/>
      <c r="M185" s="142"/>
      <c r="N185" s="142"/>
      <c r="O185" s="142"/>
      <c r="P185" s="142"/>
      <c r="Q185" s="142"/>
      <c r="R185" s="143"/>
    </row>
    <row r="186" spans="1:18" ht="24.75">
      <c r="B186" s="142"/>
      <c r="C186" s="142"/>
      <c r="D186" s="142"/>
      <c r="E186" s="142"/>
      <c r="F186" s="142"/>
      <c r="G186" s="142"/>
      <c r="H186" s="142"/>
      <c r="I186" s="142"/>
      <c r="J186" s="143"/>
      <c r="K186" s="142"/>
      <c r="L186" s="142"/>
      <c r="M186" s="142"/>
      <c r="N186" s="142"/>
      <c r="O186" s="142"/>
      <c r="P186" s="142"/>
      <c r="Q186" s="142"/>
      <c r="R186" s="143"/>
    </row>
    <row r="187" spans="1:18" ht="24.7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3"/>
    </row>
    <row r="188" spans="1:18" ht="24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</row>
    <row r="189" spans="1:18" ht="24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</row>
    <row r="190" spans="1:18" ht="24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</row>
    <row r="191" spans="1:18" ht="24">
      <c r="N191" s="142"/>
    </row>
    <row r="192" spans="1:18" ht="24">
      <c r="N192" s="142"/>
    </row>
  </sheetData>
  <autoFilter ref="B7:R7" xr:uid="{00000000-0009-0000-0000-000007000000}">
    <sortState xmlns:xlrd2="http://schemas.microsoft.com/office/spreadsheetml/2017/richdata2" ref="B8:R174">
      <sortCondition ref="B7"/>
    </sortState>
  </autoFilter>
  <mergeCells count="5">
    <mergeCell ref="L6:R6"/>
    <mergeCell ref="D6:J6"/>
    <mergeCell ref="B1:R1"/>
    <mergeCell ref="B2:R2"/>
    <mergeCell ref="B3:R3"/>
  </mergeCells>
  <printOptions horizontalCentered="1"/>
  <pageMargins left="0.25" right="0.25" top="0.75" bottom="0.75" header="0.3" footer="0.3"/>
  <pageSetup paperSize="9" scale="62" fitToHeight="0" orientation="landscape" r:id="rId1"/>
  <rowBreaks count="3" manualBreakCount="3">
    <brk id="123" min="1" max="17" man="1"/>
    <brk id="173" min="1" max="17" man="1"/>
    <brk id="178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80"/>
  <sheetViews>
    <sheetView rightToLeft="1" view="pageBreakPreview" topLeftCell="B1" zoomScaleNormal="100" zoomScaleSheetLayoutView="100" workbookViewId="0">
      <selection activeCell="L5" sqref="L5:R5"/>
    </sheetView>
  </sheetViews>
  <sheetFormatPr defaultColWidth="9.140625" defaultRowHeight="21.75"/>
  <cols>
    <col min="1" max="1" width="10.7109375" style="107" bestFit="1" customWidth="1"/>
    <col min="2" max="2" width="37" style="128" customWidth="1"/>
    <col min="3" max="3" width="0.5703125" style="128" customWidth="1"/>
    <col min="4" max="4" width="17.7109375" style="21" bestFit="1" customWidth="1"/>
    <col min="5" max="5" width="0.85546875" style="21" customWidth="1"/>
    <col min="6" max="6" width="25.7109375" style="21" bestFit="1" customWidth="1"/>
    <col min="7" max="7" width="0.85546875" style="21" customWidth="1"/>
    <col min="8" max="8" width="28" style="21" customWidth="1"/>
    <col min="9" max="9" width="0.7109375" style="21" customWidth="1"/>
    <col min="10" max="10" width="25.140625" style="21" customWidth="1"/>
    <col min="11" max="11" width="1.42578125" style="21" customWidth="1"/>
    <col min="12" max="12" width="17.7109375" style="21" bestFit="1" customWidth="1"/>
    <col min="13" max="13" width="1.140625" style="21" customWidth="1"/>
    <col min="14" max="14" width="28.42578125" style="21" bestFit="1" customWidth="1"/>
    <col min="15" max="15" width="1" style="21" customWidth="1"/>
    <col min="16" max="16" width="28.28515625" style="21" customWidth="1"/>
    <col min="17" max="17" width="1.140625" style="21" customWidth="1"/>
    <col min="18" max="18" width="26.5703125" style="21" customWidth="1"/>
    <col min="19" max="19" width="14.85546875" style="140" bestFit="1" customWidth="1"/>
    <col min="20" max="20" width="8.28515625" style="140" bestFit="1" customWidth="1"/>
    <col min="21" max="21" width="13.140625" style="140" bestFit="1" customWidth="1"/>
    <col min="22" max="16384" width="9.140625" style="128"/>
  </cols>
  <sheetData>
    <row r="1" spans="1:18" ht="22.5">
      <c r="B1" s="350" t="s">
        <v>91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22.5">
      <c r="B2" s="350" t="s">
        <v>57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22.5">
      <c r="B3" s="350" t="str">
        <f>' سهام'!A3</f>
        <v>برای ماه منتهی به 1401/06/31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18">
      <c r="B4" s="331" t="s">
        <v>93</v>
      </c>
      <c r="C4" s="331"/>
      <c r="D4" s="331"/>
      <c r="E4" s="331"/>
      <c r="F4" s="331"/>
      <c r="G4" s="331"/>
      <c r="H4" s="331"/>
      <c r="I4" s="331"/>
    </row>
    <row r="5" spans="1:18" ht="16.5" customHeight="1" thickBot="1">
      <c r="B5" s="30"/>
      <c r="C5" s="30"/>
      <c r="D5" s="358" t="s">
        <v>459</v>
      </c>
      <c r="E5" s="358"/>
      <c r="F5" s="358"/>
      <c r="G5" s="358"/>
      <c r="H5" s="358"/>
      <c r="I5" s="358"/>
      <c r="J5" s="358"/>
      <c r="L5" s="353" t="s">
        <v>458</v>
      </c>
      <c r="M5" s="353"/>
      <c r="N5" s="353"/>
      <c r="O5" s="353"/>
      <c r="P5" s="353"/>
      <c r="Q5" s="353"/>
      <c r="R5" s="353"/>
    </row>
    <row r="6" spans="1:18" ht="27" customHeight="1" thickBot="1">
      <c r="B6" s="144" t="s">
        <v>38</v>
      </c>
      <c r="C6" s="144"/>
      <c r="D6" s="178" t="s">
        <v>3</v>
      </c>
      <c r="E6" s="133"/>
      <c r="F6" s="177" t="s">
        <v>21</v>
      </c>
      <c r="G6" s="133"/>
      <c r="H6" s="178" t="s">
        <v>42</v>
      </c>
      <c r="I6" s="133"/>
      <c r="J6" s="179" t="s">
        <v>43</v>
      </c>
      <c r="L6" s="178" t="s">
        <v>3</v>
      </c>
      <c r="M6" s="133"/>
      <c r="N6" s="177" t="s">
        <v>21</v>
      </c>
      <c r="O6" s="133"/>
      <c r="P6" s="178" t="s">
        <v>42</v>
      </c>
      <c r="Q6" s="133"/>
      <c r="R6" s="179" t="s">
        <v>43</v>
      </c>
    </row>
    <row r="7" spans="1:18">
      <c r="A7" s="252" t="s">
        <v>286</v>
      </c>
      <c r="B7" s="145" t="s">
        <v>125</v>
      </c>
      <c r="D7" s="107">
        <v>1218979</v>
      </c>
      <c r="E7" s="107"/>
      <c r="F7" s="107">
        <v>8821365827</v>
      </c>
      <c r="G7" s="107"/>
      <c r="H7" s="107">
        <v>-10405775939</v>
      </c>
      <c r="I7" s="107"/>
      <c r="J7" s="107">
        <v>-373969164</v>
      </c>
      <c r="K7" s="107"/>
      <c r="L7" s="107">
        <v>1218979</v>
      </c>
      <c r="M7" s="107"/>
      <c r="N7" s="107">
        <v>8821365827</v>
      </c>
      <c r="O7" s="107"/>
      <c r="P7" s="107">
        <v>-11367673606</v>
      </c>
      <c r="Q7" s="107"/>
      <c r="R7" s="107">
        <v>-1335866831</v>
      </c>
    </row>
    <row r="8" spans="1:18">
      <c r="A8" s="252" t="s">
        <v>287</v>
      </c>
      <c r="B8" s="145" t="s">
        <v>282</v>
      </c>
      <c r="D8" s="107">
        <v>92750</v>
      </c>
      <c r="E8" s="107"/>
      <c r="F8" s="107">
        <v>408068960</v>
      </c>
      <c r="G8" s="107"/>
      <c r="H8" s="107">
        <v>-437966025</v>
      </c>
      <c r="I8" s="107"/>
      <c r="J8" s="107">
        <v>-32340940</v>
      </c>
      <c r="K8" s="107"/>
      <c r="L8" s="107">
        <v>92750</v>
      </c>
      <c r="M8" s="107"/>
      <c r="N8" s="107">
        <v>408068960</v>
      </c>
      <c r="O8" s="107"/>
      <c r="P8" s="107">
        <v>-426658683.99999994</v>
      </c>
      <c r="Q8" s="107"/>
      <c r="R8" s="107">
        <v>-21033599</v>
      </c>
    </row>
    <row r="9" spans="1:18">
      <c r="A9" s="252" t="s">
        <v>288</v>
      </c>
      <c r="B9" s="145" t="s">
        <v>269</v>
      </c>
      <c r="D9" s="107">
        <v>102721</v>
      </c>
      <c r="E9" s="107"/>
      <c r="F9" s="107">
        <v>2338314654</v>
      </c>
      <c r="G9" s="107"/>
      <c r="H9" s="107">
        <v>-1988429761</v>
      </c>
      <c r="I9" s="107"/>
      <c r="J9" s="107">
        <v>335889874</v>
      </c>
      <c r="K9" s="107"/>
      <c r="L9" s="107">
        <v>102721</v>
      </c>
      <c r="M9" s="107"/>
      <c r="N9" s="107">
        <v>2338314654</v>
      </c>
      <c r="O9" s="107"/>
      <c r="P9" s="107">
        <v>-1973443308</v>
      </c>
      <c r="Q9" s="107"/>
      <c r="R9" s="107">
        <v>350876327</v>
      </c>
    </row>
    <row r="10" spans="1:18">
      <c r="A10" s="252" t="s">
        <v>289</v>
      </c>
      <c r="B10" s="145" t="s">
        <v>198</v>
      </c>
      <c r="D10" s="107">
        <v>7285652</v>
      </c>
      <c r="E10" s="107"/>
      <c r="F10" s="107">
        <v>13224444131</v>
      </c>
      <c r="G10" s="107"/>
      <c r="H10" s="107">
        <v>-15182337230</v>
      </c>
      <c r="I10" s="107"/>
      <c r="J10" s="107">
        <v>-911484231</v>
      </c>
      <c r="K10" s="107"/>
      <c r="L10" s="107">
        <v>7285652</v>
      </c>
      <c r="M10" s="107"/>
      <c r="N10" s="107">
        <v>13224444131</v>
      </c>
      <c r="O10" s="107"/>
      <c r="P10" s="107">
        <v>-15842295749</v>
      </c>
      <c r="Q10" s="107"/>
      <c r="R10" s="107">
        <v>-1571442750</v>
      </c>
    </row>
    <row r="11" spans="1:18">
      <c r="A11" s="252" t="s">
        <v>290</v>
      </c>
      <c r="B11" s="145" t="s">
        <v>116</v>
      </c>
      <c r="D11" s="107">
        <v>1567990</v>
      </c>
      <c r="E11" s="107"/>
      <c r="F11" s="107">
        <v>4047841215</v>
      </c>
      <c r="G11" s="107"/>
      <c r="H11" s="107">
        <v>-3663029816</v>
      </c>
      <c r="I11" s="107"/>
      <c r="J11" s="107">
        <v>650496954</v>
      </c>
      <c r="K11" s="107"/>
      <c r="L11" s="107">
        <v>1567990</v>
      </c>
      <c r="M11" s="107"/>
      <c r="N11" s="107">
        <v>4047841215</v>
      </c>
      <c r="O11" s="107"/>
      <c r="P11" s="107">
        <v>-3878270607</v>
      </c>
      <c r="Q11" s="107"/>
      <c r="R11" s="107">
        <v>435256163</v>
      </c>
    </row>
    <row r="12" spans="1:18">
      <c r="A12" s="252" t="s">
        <v>291</v>
      </c>
      <c r="B12" s="145" t="s">
        <v>180</v>
      </c>
      <c r="D12" s="107">
        <v>2183593</v>
      </c>
      <c r="E12" s="107"/>
      <c r="F12" s="107">
        <v>13088721753</v>
      </c>
      <c r="G12" s="107"/>
      <c r="H12" s="107">
        <v>-14611007503</v>
      </c>
      <c r="I12" s="107"/>
      <c r="J12" s="107">
        <v>-781661768</v>
      </c>
      <c r="K12" s="107"/>
      <c r="L12" s="107">
        <v>2183593</v>
      </c>
      <c r="M12" s="107"/>
      <c r="N12" s="107">
        <v>13088721753</v>
      </c>
      <c r="O12" s="107"/>
      <c r="P12" s="107">
        <v>-16021855463</v>
      </c>
      <c r="Q12" s="107"/>
      <c r="R12" s="107">
        <v>-2192509728</v>
      </c>
    </row>
    <row r="13" spans="1:18">
      <c r="A13" s="252" t="s">
        <v>292</v>
      </c>
      <c r="B13" s="145" t="s">
        <v>175</v>
      </c>
      <c r="D13" s="107">
        <v>4365518</v>
      </c>
      <c r="E13" s="107"/>
      <c r="F13" s="107">
        <v>4595576218</v>
      </c>
      <c r="G13" s="107"/>
      <c r="H13" s="107">
        <v>-5170128866</v>
      </c>
      <c r="I13" s="107"/>
      <c r="J13" s="107">
        <v>-52074517</v>
      </c>
      <c r="K13" s="107"/>
      <c r="L13" s="107">
        <v>4365518</v>
      </c>
      <c r="M13" s="107"/>
      <c r="N13" s="107">
        <v>4595576218</v>
      </c>
      <c r="O13" s="107"/>
      <c r="P13" s="107">
        <v>-4863693402</v>
      </c>
      <c r="Q13" s="107"/>
      <c r="R13" s="107">
        <v>254360947</v>
      </c>
    </row>
    <row r="14" spans="1:18">
      <c r="A14" s="252" t="s">
        <v>293</v>
      </c>
      <c r="B14" s="145" t="s">
        <v>277</v>
      </c>
      <c r="D14" s="107">
        <v>107890</v>
      </c>
      <c r="E14" s="107"/>
      <c r="F14" s="107">
        <v>1008131717</v>
      </c>
      <c r="G14" s="107"/>
      <c r="H14" s="107">
        <v>-945926050</v>
      </c>
      <c r="I14" s="107"/>
      <c r="J14" s="107">
        <v>56172371</v>
      </c>
      <c r="K14" s="107"/>
      <c r="L14" s="107">
        <v>107890</v>
      </c>
      <c r="M14" s="107"/>
      <c r="N14" s="107">
        <v>1008131717</v>
      </c>
      <c r="O14" s="107"/>
      <c r="P14" s="107">
        <v>-945962534</v>
      </c>
      <c r="Q14" s="107"/>
      <c r="R14" s="107">
        <v>56135887</v>
      </c>
    </row>
    <row r="15" spans="1:18">
      <c r="A15" s="252" t="s">
        <v>294</v>
      </c>
      <c r="B15" s="145" t="s">
        <v>219</v>
      </c>
      <c r="D15" s="107">
        <v>703069</v>
      </c>
      <c r="E15" s="107"/>
      <c r="F15" s="107">
        <v>4598668169</v>
      </c>
      <c r="G15" s="107"/>
      <c r="H15" s="107">
        <v>-4139611565.0000005</v>
      </c>
      <c r="I15" s="107"/>
      <c r="J15" s="107">
        <v>238431305</v>
      </c>
      <c r="K15" s="107"/>
      <c r="L15" s="107">
        <v>703069</v>
      </c>
      <c r="M15" s="107"/>
      <c r="N15" s="107">
        <v>4598668169</v>
      </c>
      <c r="O15" s="107"/>
      <c r="P15" s="107">
        <v>-4755181612</v>
      </c>
      <c r="Q15" s="107"/>
      <c r="R15" s="107">
        <v>-377138742</v>
      </c>
    </row>
    <row r="16" spans="1:18">
      <c r="A16" s="252" t="s">
        <v>295</v>
      </c>
      <c r="B16" s="145" t="s">
        <v>106</v>
      </c>
      <c r="D16" s="107">
        <v>582756</v>
      </c>
      <c r="E16" s="107"/>
      <c r="F16" s="107">
        <v>10137550536</v>
      </c>
      <c r="G16" s="107"/>
      <c r="H16" s="107">
        <v>-10857878672</v>
      </c>
      <c r="I16" s="107"/>
      <c r="J16" s="107">
        <v>-195781024</v>
      </c>
      <c r="K16" s="107"/>
      <c r="L16" s="107">
        <v>582756</v>
      </c>
      <c r="M16" s="107"/>
      <c r="N16" s="107">
        <v>10137550536</v>
      </c>
      <c r="O16" s="107"/>
      <c r="P16" s="107">
        <v>-11572154610</v>
      </c>
      <c r="Q16" s="107"/>
      <c r="R16" s="107">
        <v>-910056962</v>
      </c>
    </row>
    <row r="17" spans="1:18">
      <c r="A17" s="252" t="s">
        <v>296</v>
      </c>
      <c r="B17" s="145" t="s">
        <v>136</v>
      </c>
      <c r="D17" s="107">
        <v>2378027</v>
      </c>
      <c r="E17" s="107"/>
      <c r="F17" s="107">
        <v>11140955788</v>
      </c>
      <c r="G17" s="107"/>
      <c r="H17" s="107">
        <v>-11981684045</v>
      </c>
      <c r="I17" s="107"/>
      <c r="J17" s="107">
        <v>-364431263</v>
      </c>
      <c r="K17" s="107"/>
      <c r="L17" s="107">
        <v>2378027</v>
      </c>
      <c r="M17" s="107"/>
      <c r="N17" s="107">
        <v>11140955788</v>
      </c>
      <c r="O17" s="107"/>
      <c r="P17" s="107">
        <v>-14565314456</v>
      </c>
      <c r="Q17" s="107"/>
      <c r="R17" s="107">
        <v>-2948061674</v>
      </c>
    </row>
    <row r="18" spans="1:18">
      <c r="A18" s="252" t="s">
        <v>297</v>
      </c>
      <c r="B18" s="145" t="s">
        <v>220</v>
      </c>
      <c r="D18" s="107">
        <v>10629957</v>
      </c>
      <c r="E18" s="107"/>
      <c r="F18" s="107">
        <v>40269727073</v>
      </c>
      <c r="G18" s="107"/>
      <c r="H18" s="107">
        <v>-43353530482</v>
      </c>
      <c r="I18" s="107"/>
      <c r="J18" s="107">
        <v>-3372393982</v>
      </c>
      <c r="K18" s="107"/>
      <c r="L18" s="107">
        <v>10629957</v>
      </c>
      <c r="M18" s="107"/>
      <c r="N18" s="107">
        <v>40269727073</v>
      </c>
      <c r="O18" s="107"/>
      <c r="P18" s="107">
        <v>-41755290864</v>
      </c>
      <c r="Q18" s="107"/>
      <c r="R18" s="107">
        <v>-1774154364</v>
      </c>
    </row>
    <row r="19" spans="1:18">
      <c r="A19" s="252" t="s">
        <v>298</v>
      </c>
      <c r="B19" s="145" t="s">
        <v>117</v>
      </c>
      <c r="D19" s="107">
        <v>4636612</v>
      </c>
      <c r="E19" s="107"/>
      <c r="F19" s="107">
        <v>9540680012</v>
      </c>
      <c r="G19" s="107"/>
      <c r="H19" s="107">
        <v>-9843871121</v>
      </c>
      <c r="I19" s="107"/>
      <c r="J19" s="107">
        <v>-687095274</v>
      </c>
      <c r="K19" s="107"/>
      <c r="L19" s="107">
        <v>4636612</v>
      </c>
      <c r="M19" s="107"/>
      <c r="N19" s="107">
        <v>9540680012</v>
      </c>
      <c r="O19" s="107"/>
      <c r="P19" s="107">
        <v>-9649789109</v>
      </c>
      <c r="Q19" s="107"/>
      <c r="R19" s="107">
        <v>-493013262</v>
      </c>
    </row>
    <row r="20" spans="1:18">
      <c r="A20" s="252" t="s">
        <v>299</v>
      </c>
      <c r="B20" s="145" t="s">
        <v>147</v>
      </c>
      <c r="D20" s="107">
        <v>1506199</v>
      </c>
      <c r="E20" s="107"/>
      <c r="F20" s="107">
        <v>3949711515</v>
      </c>
      <c r="G20" s="107"/>
      <c r="H20" s="107">
        <v>-4477238362</v>
      </c>
      <c r="I20" s="107"/>
      <c r="J20" s="107">
        <v>-720327077</v>
      </c>
      <c r="K20" s="107"/>
      <c r="L20" s="107">
        <v>1506199</v>
      </c>
      <c r="M20" s="107"/>
      <c r="N20" s="107">
        <v>3949711515</v>
      </c>
      <c r="O20" s="107"/>
      <c r="P20" s="107">
        <v>-4422151886</v>
      </c>
      <c r="Q20" s="107"/>
      <c r="R20" s="107">
        <v>-665240601</v>
      </c>
    </row>
    <row r="21" spans="1:18">
      <c r="A21" s="252" t="s">
        <v>300</v>
      </c>
      <c r="B21" s="145" t="s">
        <v>229</v>
      </c>
      <c r="D21" s="107">
        <v>196728</v>
      </c>
      <c r="E21" s="107"/>
      <c r="F21" s="107">
        <v>4648401028</v>
      </c>
      <c r="G21" s="107"/>
      <c r="H21" s="107">
        <v>-4492378182</v>
      </c>
      <c r="I21" s="107"/>
      <c r="J21" s="107">
        <v>55027472</v>
      </c>
      <c r="K21" s="107"/>
      <c r="L21" s="107">
        <v>196728</v>
      </c>
      <c r="M21" s="107"/>
      <c r="N21" s="107">
        <v>4648401028</v>
      </c>
      <c r="O21" s="107"/>
      <c r="P21" s="107">
        <v>-4620162500</v>
      </c>
      <c r="Q21" s="107"/>
      <c r="R21" s="107">
        <v>-72756846</v>
      </c>
    </row>
    <row r="22" spans="1:18">
      <c r="A22" s="252" t="s">
        <v>301</v>
      </c>
      <c r="B22" s="145" t="s">
        <v>120</v>
      </c>
      <c r="D22" s="107">
        <v>13964868</v>
      </c>
      <c r="E22" s="107"/>
      <c r="F22" s="107">
        <v>18504408790</v>
      </c>
      <c r="G22" s="107"/>
      <c r="H22" s="107">
        <v>-19442733692</v>
      </c>
      <c r="I22" s="107"/>
      <c r="J22" s="107">
        <v>-650845098</v>
      </c>
      <c r="K22" s="107"/>
      <c r="L22" s="107">
        <v>13964868</v>
      </c>
      <c r="M22" s="107"/>
      <c r="N22" s="107">
        <v>18504408790</v>
      </c>
      <c r="O22" s="107"/>
      <c r="P22" s="107">
        <v>-20531657236</v>
      </c>
      <c r="Q22" s="107"/>
      <c r="R22" s="107">
        <v>-1739768642</v>
      </c>
    </row>
    <row r="23" spans="1:18">
      <c r="A23" s="252" t="s">
        <v>302</v>
      </c>
      <c r="B23" s="145" t="s">
        <v>156</v>
      </c>
      <c r="D23" s="107">
        <v>3718848</v>
      </c>
      <c r="E23" s="107"/>
      <c r="F23" s="107">
        <v>5626409144</v>
      </c>
      <c r="G23" s="107"/>
      <c r="H23" s="107">
        <v>-6759279159</v>
      </c>
      <c r="I23" s="107"/>
      <c r="J23" s="107">
        <v>-649704461</v>
      </c>
      <c r="K23" s="107"/>
      <c r="L23" s="107">
        <v>3718848</v>
      </c>
      <c r="M23" s="107"/>
      <c r="N23" s="107">
        <v>5626409144</v>
      </c>
      <c r="O23" s="107"/>
      <c r="P23" s="107">
        <v>-7158108321</v>
      </c>
      <c r="Q23" s="107"/>
      <c r="R23" s="107">
        <v>-1048533623</v>
      </c>
    </row>
    <row r="24" spans="1:18">
      <c r="A24" s="252" t="s">
        <v>303</v>
      </c>
      <c r="B24" s="145" t="s">
        <v>99</v>
      </c>
      <c r="D24" s="107">
        <v>3942404</v>
      </c>
      <c r="E24" s="107"/>
      <c r="F24" s="107">
        <v>5772608488</v>
      </c>
      <c r="G24" s="107"/>
      <c r="H24" s="107">
        <v>-6501218937</v>
      </c>
      <c r="I24" s="107"/>
      <c r="J24" s="107">
        <v>-460780572</v>
      </c>
      <c r="K24" s="107"/>
      <c r="L24" s="107">
        <v>3942404</v>
      </c>
      <c r="M24" s="107"/>
      <c r="N24" s="107">
        <v>5772608488</v>
      </c>
      <c r="O24" s="107"/>
      <c r="P24" s="107">
        <v>-7275764747</v>
      </c>
      <c r="Q24" s="107"/>
      <c r="R24" s="107">
        <v>-1235326382</v>
      </c>
    </row>
    <row r="25" spans="1:18">
      <c r="A25" s="252" t="s">
        <v>304</v>
      </c>
      <c r="B25" s="145" t="s">
        <v>209</v>
      </c>
      <c r="D25" s="107">
        <v>2029121</v>
      </c>
      <c r="E25" s="107"/>
      <c r="F25" s="107">
        <v>6390007212</v>
      </c>
      <c r="G25" s="107"/>
      <c r="H25" s="107">
        <v>-6155312799</v>
      </c>
      <c r="I25" s="107"/>
      <c r="J25" s="107">
        <v>-198421354</v>
      </c>
      <c r="K25" s="107"/>
      <c r="L25" s="107">
        <v>2029121</v>
      </c>
      <c r="M25" s="107"/>
      <c r="N25" s="107">
        <v>6390007212</v>
      </c>
      <c r="O25" s="107"/>
      <c r="P25" s="107">
        <v>-6712286399</v>
      </c>
      <c r="Q25" s="107"/>
      <c r="R25" s="107">
        <v>-755394954</v>
      </c>
    </row>
    <row r="26" spans="1:18">
      <c r="A26" s="252" t="s">
        <v>474</v>
      </c>
      <c r="B26" s="145" t="s">
        <v>453</v>
      </c>
      <c r="D26" s="107">
        <v>169440</v>
      </c>
      <c r="E26" s="107"/>
      <c r="F26" s="107">
        <v>365160215</v>
      </c>
      <c r="G26" s="107"/>
      <c r="H26" s="107">
        <v>-392071861</v>
      </c>
      <c r="I26" s="107"/>
      <c r="J26" s="107">
        <v>-29097351</v>
      </c>
      <c r="K26" s="107"/>
      <c r="L26" s="107">
        <v>169440</v>
      </c>
      <c r="M26" s="107"/>
      <c r="N26" s="107">
        <v>365160215</v>
      </c>
      <c r="O26" s="107"/>
      <c r="P26" s="107">
        <v>-392071861</v>
      </c>
      <c r="Q26" s="107"/>
      <c r="R26" s="107">
        <v>-29097351</v>
      </c>
    </row>
    <row r="27" spans="1:18">
      <c r="A27" s="252" t="s">
        <v>305</v>
      </c>
      <c r="B27" s="145" t="s">
        <v>118</v>
      </c>
      <c r="D27" s="107">
        <v>1523296</v>
      </c>
      <c r="E27" s="107"/>
      <c r="F27" s="107">
        <v>6041787235</v>
      </c>
      <c r="G27" s="107"/>
      <c r="H27" s="107">
        <v>-6481013627</v>
      </c>
      <c r="I27" s="107"/>
      <c r="J27" s="107">
        <v>-404966335</v>
      </c>
      <c r="K27" s="107"/>
      <c r="L27" s="107">
        <v>1523296</v>
      </c>
      <c r="M27" s="107"/>
      <c r="N27" s="107">
        <v>6041787235</v>
      </c>
      <c r="O27" s="107"/>
      <c r="P27" s="107">
        <v>-6899750546</v>
      </c>
      <c r="Q27" s="107"/>
      <c r="R27" s="107">
        <v>-823703254</v>
      </c>
    </row>
    <row r="28" spans="1:18">
      <c r="A28" s="252" t="s">
        <v>306</v>
      </c>
      <c r="B28" s="145" t="s">
        <v>283</v>
      </c>
      <c r="D28" s="107">
        <v>26234</v>
      </c>
      <c r="E28" s="107"/>
      <c r="F28" s="107">
        <v>2962711097</v>
      </c>
      <c r="G28" s="107"/>
      <c r="H28" s="107">
        <v>-2857850109</v>
      </c>
      <c r="I28" s="107"/>
      <c r="J28" s="107">
        <v>87119839</v>
      </c>
      <c r="K28" s="107"/>
      <c r="L28" s="107">
        <v>26234</v>
      </c>
      <c r="M28" s="107"/>
      <c r="N28" s="107">
        <v>2962711097</v>
      </c>
      <c r="O28" s="107"/>
      <c r="P28" s="107">
        <v>-3040606430</v>
      </c>
      <c r="Q28" s="107"/>
      <c r="R28" s="107">
        <v>-95636482</v>
      </c>
    </row>
    <row r="29" spans="1:18">
      <c r="A29" s="252" t="s">
        <v>307</v>
      </c>
      <c r="B29" s="145" t="s">
        <v>115</v>
      </c>
      <c r="D29" s="107">
        <v>407817</v>
      </c>
      <c r="E29" s="107"/>
      <c r="F29" s="107">
        <v>9323981247</v>
      </c>
      <c r="G29" s="107"/>
      <c r="H29" s="107">
        <v>-10664629707</v>
      </c>
      <c r="I29" s="107"/>
      <c r="J29" s="107">
        <v>-621427320</v>
      </c>
      <c r="K29" s="107"/>
      <c r="L29" s="107">
        <v>407817</v>
      </c>
      <c r="M29" s="107"/>
      <c r="N29" s="107">
        <v>9323981247</v>
      </c>
      <c r="O29" s="107"/>
      <c r="P29" s="107">
        <v>-12284075070</v>
      </c>
      <c r="Q29" s="107"/>
      <c r="R29" s="107">
        <v>-2240872683</v>
      </c>
    </row>
    <row r="30" spans="1:18">
      <c r="A30" s="252" t="s">
        <v>308</v>
      </c>
      <c r="B30" s="145" t="s">
        <v>123</v>
      </c>
      <c r="D30" s="107">
        <v>456972</v>
      </c>
      <c r="E30" s="107"/>
      <c r="F30" s="107">
        <v>2657380150</v>
      </c>
      <c r="G30" s="107"/>
      <c r="H30" s="107">
        <v>-2611450884</v>
      </c>
      <c r="I30" s="107"/>
      <c r="J30" s="107">
        <v>-76965613</v>
      </c>
      <c r="K30" s="107"/>
      <c r="L30" s="107">
        <v>456972</v>
      </c>
      <c r="M30" s="107"/>
      <c r="N30" s="107">
        <v>2657380150</v>
      </c>
      <c r="O30" s="107"/>
      <c r="P30" s="107">
        <v>-2694102777</v>
      </c>
      <c r="Q30" s="107"/>
      <c r="R30" s="107">
        <v>-159617506</v>
      </c>
    </row>
    <row r="31" spans="1:18">
      <c r="A31" s="252" t="s">
        <v>309</v>
      </c>
      <c r="B31" s="145" t="s">
        <v>281</v>
      </c>
      <c r="D31" s="107">
        <v>1330351</v>
      </c>
      <c r="E31" s="107"/>
      <c r="F31" s="107">
        <v>3054825803</v>
      </c>
      <c r="G31" s="107"/>
      <c r="H31" s="107">
        <v>-3031449102</v>
      </c>
      <c r="I31" s="107"/>
      <c r="J31" s="107">
        <v>5092500</v>
      </c>
      <c r="K31" s="107"/>
      <c r="L31" s="107">
        <v>1330351</v>
      </c>
      <c r="M31" s="107"/>
      <c r="N31" s="107">
        <v>3054825803</v>
      </c>
      <c r="O31" s="107"/>
      <c r="P31" s="107">
        <v>-2965068638</v>
      </c>
      <c r="Q31" s="107"/>
      <c r="R31" s="107">
        <v>71472964</v>
      </c>
    </row>
    <row r="32" spans="1:18">
      <c r="A32" s="252" t="s">
        <v>310</v>
      </c>
      <c r="B32" s="145" t="s">
        <v>265</v>
      </c>
      <c r="D32" s="107">
        <v>414069</v>
      </c>
      <c r="E32" s="107"/>
      <c r="F32" s="107">
        <v>678737128</v>
      </c>
      <c r="G32" s="107"/>
      <c r="H32" s="107">
        <v>-639949055</v>
      </c>
      <c r="I32" s="107"/>
      <c r="J32" s="107">
        <v>34723182</v>
      </c>
      <c r="K32" s="107"/>
      <c r="L32" s="107">
        <v>414069</v>
      </c>
      <c r="M32" s="107"/>
      <c r="N32" s="107">
        <v>678737128</v>
      </c>
      <c r="O32" s="107"/>
      <c r="P32" s="107">
        <v>-657505557</v>
      </c>
      <c r="Q32" s="107"/>
      <c r="R32" s="107">
        <v>17166680</v>
      </c>
    </row>
    <row r="33" spans="1:18">
      <c r="A33" s="252" t="s">
        <v>311</v>
      </c>
      <c r="B33" s="145" t="s">
        <v>95</v>
      </c>
      <c r="D33" s="107">
        <v>6096938</v>
      </c>
      <c r="E33" s="107"/>
      <c r="F33" s="107">
        <v>33454849933</v>
      </c>
      <c r="G33" s="107"/>
      <c r="H33" s="107">
        <v>-36995424842</v>
      </c>
      <c r="I33" s="107"/>
      <c r="J33" s="107">
        <v>-1870410783</v>
      </c>
      <c r="K33" s="107"/>
      <c r="L33" s="107">
        <v>6096938</v>
      </c>
      <c r="M33" s="107"/>
      <c r="N33" s="107">
        <v>33454849933</v>
      </c>
      <c r="O33" s="107"/>
      <c r="P33" s="107">
        <v>-43192187051</v>
      </c>
      <c r="Q33" s="107"/>
      <c r="R33" s="107">
        <v>-8067172992</v>
      </c>
    </row>
    <row r="34" spans="1:18">
      <c r="A34" s="252" t="s">
        <v>312</v>
      </c>
      <c r="B34" s="145" t="s">
        <v>190</v>
      </c>
      <c r="D34" s="107">
        <v>872586</v>
      </c>
      <c r="E34" s="107"/>
      <c r="F34" s="107">
        <v>4016034748</v>
      </c>
      <c r="G34" s="107"/>
      <c r="H34" s="107">
        <v>-4290105296.9999995</v>
      </c>
      <c r="I34" s="107"/>
      <c r="J34" s="107">
        <v>-183451548</v>
      </c>
      <c r="K34" s="107"/>
      <c r="L34" s="107">
        <v>872586</v>
      </c>
      <c r="M34" s="107"/>
      <c r="N34" s="107">
        <v>4016034748</v>
      </c>
      <c r="O34" s="107"/>
      <c r="P34" s="107">
        <v>-4801643209</v>
      </c>
      <c r="Q34" s="107"/>
      <c r="R34" s="107">
        <v>-694989460</v>
      </c>
    </row>
    <row r="35" spans="1:18">
      <c r="A35" s="252" t="s">
        <v>313</v>
      </c>
      <c r="B35" s="145" t="s">
        <v>195</v>
      </c>
      <c r="D35" s="107">
        <v>545124</v>
      </c>
      <c r="E35" s="107"/>
      <c r="F35" s="107">
        <v>20114604614</v>
      </c>
      <c r="G35" s="107"/>
      <c r="H35" s="107">
        <v>-21215415947</v>
      </c>
      <c r="I35" s="107"/>
      <c r="J35" s="107">
        <v>-811848663</v>
      </c>
      <c r="K35" s="107"/>
      <c r="L35" s="107">
        <v>545124</v>
      </c>
      <c r="M35" s="107"/>
      <c r="N35" s="107">
        <v>20114604614</v>
      </c>
      <c r="O35" s="107"/>
      <c r="P35" s="107">
        <v>-24998731219</v>
      </c>
      <c r="Q35" s="107"/>
      <c r="R35" s="107">
        <v>-4595163935</v>
      </c>
    </row>
    <row r="36" spans="1:18">
      <c r="A36" s="252" t="s">
        <v>314</v>
      </c>
      <c r="B36" s="145" t="s">
        <v>228</v>
      </c>
      <c r="D36" s="107">
        <v>269464</v>
      </c>
      <c r="E36" s="107"/>
      <c r="F36" s="107">
        <v>9889416648</v>
      </c>
      <c r="G36" s="107"/>
      <c r="H36" s="107">
        <v>-11082898165</v>
      </c>
      <c r="I36" s="107"/>
      <c r="J36" s="107">
        <v>-433967585</v>
      </c>
      <c r="K36" s="107"/>
      <c r="L36" s="107">
        <v>269464</v>
      </c>
      <c r="M36" s="107"/>
      <c r="N36" s="107">
        <v>9889416648</v>
      </c>
      <c r="O36" s="107"/>
      <c r="P36" s="107">
        <v>-12623918990</v>
      </c>
      <c r="Q36" s="107"/>
      <c r="R36" s="107">
        <v>-1974988410</v>
      </c>
    </row>
    <row r="37" spans="1:18">
      <c r="A37" s="252" t="s">
        <v>315</v>
      </c>
      <c r="B37" s="145" t="s">
        <v>133</v>
      </c>
      <c r="D37" s="107">
        <v>105692</v>
      </c>
      <c r="E37" s="107"/>
      <c r="F37" s="107">
        <v>7181065116</v>
      </c>
      <c r="G37" s="107"/>
      <c r="H37" s="107">
        <v>-6964182298</v>
      </c>
      <c r="I37" s="107"/>
      <c r="J37" s="107">
        <v>406884710</v>
      </c>
      <c r="K37" s="107"/>
      <c r="L37" s="107">
        <v>105692</v>
      </c>
      <c r="M37" s="107"/>
      <c r="N37" s="107">
        <v>7181065116</v>
      </c>
      <c r="O37" s="107"/>
      <c r="P37" s="107">
        <v>-8207927095</v>
      </c>
      <c r="Q37" s="107"/>
      <c r="R37" s="107">
        <v>-836860087</v>
      </c>
    </row>
    <row r="38" spans="1:18">
      <c r="A38" s="252" t="s">
        <v>316</v>
      </c>
      <c r="B38" s="145" t="s">
        <v>193</v>
      </c>
      <c r="D38" s="107">
        <v>1236987</v>
      </c>
      <c r="E38" s="107"/>
      <c r="F38" s="107">
        <v>20116696535</v>
      </c>
      <c r="G38" s="107"/>
      <c r="H38" s="107">
        <v>-21285124570</v>
      </c>
      <c r="I38" s="107"/>
      <c r="J38" s="107">
        <v>451096294</v>
      </c>
      <c r="K38" s="107"/>
      <c r="L38" s="107">
        <v>1236987</v>
      </c>
      <c r="M38" s="107"/>
      <c r="N38" s="107">
        <v>20116696535</v>
      </c>
      <c r="O38" s="107"/>
      <c r="P38" s="107">
        <v>-27052507732.999996</v>
      </c>
      <c r="Q38" s="107"/>
      <c r="R38" s="107">
        <v>-5316286869</v>
      </c>
    </row>
    <row r="39" spans="1:18">
      <c r="A39" s="252" t="s">
        <v>317</v>
      </c>
      <c r="B39" s="145" t="s">
        <v>188</v>
      </c>
      <c r="D39" s="107">
        <v>122736</v>
      </c>
      <c r="E39" s="107"/>
      <c r="F39" s="107">
        <v>3089184853</v>
      </c>
      <c r="G39" s="107"/>
      <c r="H39" s="107">
        <v>-2956249811</v>
      </c>
      <c r="I39" s="107"/>
      <c r="J39" s="107">
        <v>-34475179</v>
      </c>
      <c r="K39" s="107"/>
      <c r="L39" s="107">
        <v>122736</v>
      </c>
      <c r="M39" s="107"/>
      <c r="N39" s="107">
        <v>3089184853</v>
      </c>
      <c r="O39" s="107"/>
      <c r="P39" s="107">
        <v>-2850310448</v>
      </c>
      <c r="Q39" s="107"/>
      <c r="R39" s="107">
        <v>71464184</v>
      </c>
    </row>
    <row r="40" spans="1:18">
      <c r="A40" s="252" t="s">
        <v>318</v>
      </c>
      <c r="B40" s="145" t="s">
        <v>273</v>
      </c>
      <c r="D40" s="107">
        <v>79280</v>
      </c>
      <c r="E40" s="107"/>
      <c r="F40" s="107">
        <v>984315469</v>
      </c>
      <c r="G40" s="107"/>
      <c r="H40" s="107">
        <v>-982893457</v>
      </c>
      <c r="I40" s="107"/>
      <c r="J40" s="107">
        <v>-4471071</v>
      </c>
      <c r="K40" s="107"/>
      <c r="L40" s="107">
        <v>79280</v>
      </c>
      <c r="M40" s="107"/>
      <c r="N40" s="107">
        <v>984315469</v>
      </c>
      <c r="O40" s="107"/>
      <c r="P40" s="107">
        <v>-1021074791</v>
      </c>
      <c r="Q40" s="107"/>
      <c r="R40" s="107">
        <v>-42652405</v>
      </c>
    </row>
    <row r="41" spans="1:18">
      <c r="A41" s="252" t="s">
        <v>319</v>
      </c>
      <c r="B41" s="145" t="s">
        <v>266</v>
      </c>
      <c r="D41" s="107">
        <v>123489</v>
      </c>
      <c r="E41" s="107"/>
      <c r="F41" s="107">
        <v>1887960222</v>
      </c>
      <c r="G41" s="107"/>
      <c r="H41" s="107">
        <v>-2006778350.0000002</v>
      </c>
      <c r="I41" s="107"/>
      <c r="J41" s="107">
        <v>-130125471</v>
      </c>
      <c r="K41" s="107"/>
      <c r="L41" s="107">
        <v>123489</v>
      </c>
      <c r="M41" s="107"/>
      <c r="N41" s="107">
        <v>1887960222</v>
      </c>
      <c r="O41" s="107"/>
      <c r="P41" s="107">
        <v>-2006966610</v>
      </c>
      <c r="Q41" s="107"/>
      <c r="R41" s="107">
        <v>-130313731</v>
      </c>
    </row>
    <row r="42" spans="1:18">
      <c r="A42" s="252" t="s">
        <v>320</v>
      </c>
      <c r="B42" s="145" t="s">
        <v>267</v>
      </c>
      <c r="D42" s="107">
        <v>563292</v>
      </c>
      <c r="E42" s="107"/>
      <c r="F42" s="107">
        <v>2277277661</v>
      </c>
      <c r="G42" s="107"/>
      <c r="H42" s="107">
        <v>-1999354881.9999998</v>
      </c>
      <c r="I42" s="107"/>
      <c r="J42" s="107">
        <v>264291876</v>
      </c>
      <c r="K42" s="107"/>
      <c r="L42" s="107">
        <v>563292</v>
      </c>
      <c r="M42" s="107"/>
      <c r="N42" s="107">
        <v>2277277661</v>
      </c>
      <c r="O42" s="107"/>
      <c r="P42" s="107">
        <v>-1902472793</v>
      </c>
      <c r="Q42" s="107"/>
      <c r="R42" s="107">
        <v>361173965</v>
      </c>
    </row>
    <row r="43" spans="1:18">
      <c r="A43" s="252" t="s">
        <v>321</v>
      </c>
      <c r="B43" s="145" t="s">
        <v>232</v>
      </c>
      <c r="D43" s="107">
        <v>2055998</v>
      </c>
      <c r="E43" s="107"/>
      <c r="F43" s="107">
        <v>6967194249</v>
      </c>
      <c r="G43" s="107"/>
      <c r="H43" s="107">
        <v>-5080230788</v>
      </c>
      <c r="I43" s="107"/>
      <c r="J43" s="107">
        <v>1135949613</v>
      </c>
      <c r="K43" s="107"/>
      <c r="L43" s="107">
        <v>2055998</v>
      </c>
      <c r="M43" s="107"/>
      <c r="N43" s="107">
        <v>6967194249</v>
      </c>
      <c r="O43" s="107"/>
      <c r="P43" s="107">
        <v>-5926766721</v>
      </c>
      <c r="Q43" s="107"/>
      <c r="R43" s="107">
        <v>289413680</v>
      </c>
    </row>
    <row r="44" spans="1:18">
      <c r="A44" s="252" t="s">
        <v>322</v>
      </c>
      <c r="B44" s="145" t="s">
        <v>217</v>
      </c>
      <c r="D44" s="107">
        <v>246027</v>
      </c>
      <c r="E44" s="107"/>
      <c r="F44" s="107">
        <v>4103769483</v>
      </c>
      <c r="G44" s="107"/>
      <c r="H44" s="107">
        <v>-4773322407</v>
      </c>
      <c r="I44" s="107"/>
      <c r="J44" s="107">
        <v>-210252914</v>
      </c>
      <c r="K44" s="107"/>
      <c r="L44" s="107">
        <v>246027</v>
      </c>
      <c r="M44" s="107"/>
      <c r="N44" s="107">
        <v>4103769483</v>
      </c>
      <c r="O44" s="107"/>
      <c r="P44" s="107">
        <v>-4807760402</v>
      </c>
      <c r="Q44" s="107"/>
      <c r="R44" s="107">
        <v>-244690909</v>
      </c>
    </row>
    <row r="45" spans="1:18">
      <c r="A45" s="252" t="s">
        <v>323</v>
      </c>
      <c r="B45" s="145" t="s">
        <v>153</v>
      </c>
      <c r="D45" s="107">
        <v>3748791</v>
      </c>
      <c r="E45" s="107"/>
      <c r="F45" s="107">
        <v>10519869115</v>
      </c>
      <c r="G45" s="107"/>
      <c r="H45" s="107">
        <v>-9127665793</v>
      </c>
      <c r="I45" s="107"/>
      <c r="J45" s="107">
        <v>1614558412</v>
      </c>
      <c r="K45" s="107"/>
      <c r="L45" s="107">
        <v>3748791</v>
      </c>
      <c r="M45" s="107"/>
      <c r="N45" s="107">
        <v>10519869115</v>
      </c>
      <c r="O45" s="107"/>
      <c r="P45" s="107">
        <v>-9694971092</v>
      </c>
      <c r="Q45" s="107"/>
      <c r="R45" s="107">
        <v>1047253113</v>
      </c>
    </row>
    <row r="46" spans="1:18">
      <c r="A46" s="252" t="s">
        <v>324</v>
      </c>
      <c r="B46" s="145" t="s">
        <v>207</v>
      </c>
      <c r="D46" s="107">
        <v>3121394</v>
      </c>
      <c r="E46" s="107"/>
      <c r="F46" s="107">
        <v>15514108530</v>
      </c>
      <c r="G46" s="107"/>
      <c r="H46" s="107">
        <v>-15030420697</v>
      </c>
      <c r="I46" s="107"/>
      <c r="J46" s="107">
        <v>108717064</v>
      </c>
      <c r="K46" s="107"/>
      <c r="L46" s="107">
        <v>3121394</v>
      </c>
      <c r="M46" s="107"/>
      <c r="N46" s="107">
        <v>15514108530</v>
      </c>
      <c r="O46" s="107"/>
      <c r="P46" s="107">
        <v>-14125071881</v>
      </c>
      <c r="Q46" s="107"/>
      <c r="R46" s="107">
        <v>1014065880</v>
      </c>
    </row>
    <row r="47" spans="1:18">
      <c r="A47" s="252" t="s">
        <v>325</v>
      </c>
      <c r="B47" s="145" t="s">
        <v>162</v>
      </c>
      <c r="D47" s="107">
        <v>1835627</v>
      </c>
      <c r="E47" s="107"/>
      <c r="F47" s="107">
        <v>9105278051</v>
      </c>
      <c r="G47" s="107"/>
      <c r="H47" s="107">
        <v>-10010441862</v>
      </c>
      <c r="I47" s="107"/>
      <c r="J47" s="107">
        <v>-718594000</v>
      </c>
      <c r="K47" s="107"/>
      <c r="L47" s="107">
        <v>1835627</v>
      </c>
      <c r="M47" s="107"/>
      <c r="N47" s="107">
        <v>9105278051</v>
      </c>
      <c r="O47" s="107"/>
      <c r="P47" s="107">
        <v>-9982114379</v>
      </c>
      <c r="Q47" s="107"/>
      <c r="R47" s="107">
        <v>-690266517</v>
      </c>
    </row>
    <row r="48" spans="1:18">
      <c r="A48" s="252" t="s">
        <v>326</v>
      </c>
      <c r="B48" s="145" t="s">
        <v>100</v>
      </c>
      <c r="D48" s="107">
        <v>721533</v>
      </c>
      <c r="E48" s="107"/>
      <c r="F48" s="107">
        <v>13125489783</v>
      </c>
      <c r="G48" s="107"/>
      <c r="H48" s="107">
        <v>-14608561954</v>
      </c>
      <c r="I48" s="107"/>
      <c r="J48" s="107">
        <v>-554280935</v>
      </c>
      <c r="K48" s="107"/>
      <c r="L48" s="107">
        <v>721533</v>
      </c>
      <c r="M48" s="107"/>
      <c r="N48" s="107">
        <v>13125489783</v>
      </c>
      <c r="O48" s="107"/>
      <c r="P48" s="107">
        <v>-13372919872</v>
      </c>
      <c r="Q48" s="107"/>
      <c r="R48" s="107">
        <v>681361147</v>
      </c>
    </row>
    <row r="49" spans="1:18">
      <c r="A49" s="252" t="s">
        <v>327</v>
      </c>
      <c r="B49" s="145" t="s">
        <v>223</v>
      </c>
      <c r="D49" s="107">
        <v>2405206</v>
      </c>
      <c r="E49" s="107"/>
      <c r="F49" s="107">
        <v>34763613657</v>
      </c>
      <c r="G49" s="107"/>
      <c r="H49" s="107">
        <v>-36382008661</v>
      </c>
      <c r="I49" s="107"/>
      <c r="J49" s="107">
        <v>-971195464</v>
      </c>
      <c r="K49" s="107"/>
      <c r="L49" s="107">
        <v>2405206</v>
      </c>
      <c r="M49" s="107"/>
      <c r="N49" s="107">
        <v>34763613657</v>
      </c>
      <c r="O49" s="107"/>
      <c r="P49" s="107">
        <v>-43195971901</v>
      </c>
      <c r="Q49" s="107"/>
      <c r="R49" s="107">
        <v>-7785158704</v>
      </c>
    </row>
    <row r="50" spans="1:18">
      <c r="A50" s="252" t="s">
        <v>328</v>
      </c>
      <c r="B50" s="145" t="s">
        <v>233</v>
      </c>
      <c r="D50" s="107">
        <v>12228149</v>
      </c>
      <c r="E50" s="107"/>
      <c r="F50" s="107">
        <v>16652886378</v>
      </c>
      <c r="G50" s="107"/>
      <c r="H50" s="107">
        <v>-17428245596</v>
      </c>
      <c r="I50" s="107"/>
      <c r="J50" s="107">
        <v>-156142956</v>
      </c>
      <c r="K50" s="107"/>
      <c r="L50" s="107">
        <v>12228149</v>
      </c>
      <c r="M50" s="107"/>
      <c r="N50" s="107">
        <v>16652886378</v>
      </c>
      <c r="O50" s="107"/>
      <c r="P50" s="107">
        <v>-18671143717</v>
      </c>
      <c r="Q50" s="107"/>
      <c r="R50" s="107">
        <v>-1399041077</v>
      </c>
    </row>
    <row r="51" spans="1:18">
      <c r="A51" s="252" t="s">
        <v>329</v>
      </c>
      <c r="B51" s="145" t="s">
        <v>168</v>
      </c>
      <c r="D51" s="107">
        <v>51962</v>
      </c>
      <c r="E51" s="107"/>
      <c r="F51" s="107">
        <v>2244315298</v>
      </c>
      <c r="G51" s="107"/>
      <c r="H51" s="107">
        <v>-2468409778</v>
      </c>
      <c r="I51" s="107"/>
      <c r="J51" s="107">
        <v>-16167011</v>
      </c>
      <c r="K51" s="107"/>
      <c r="L51" s="107">
        <v>51962</v>
      </c>
      <c r="M51" s="107"/>
      <c r="N51" s="107">
        <v>2244315298</v>
      </c>
      <c r="O51" s="107"/>
      <c r="P51" s="107">
        <v>-2287385034</v>
      </c>
      <c r="Q51" s="107"/>
      <c r="R51" s="107">
        <v>164857733</v>
      </c>
    </row>
    <row r="52" spans="1:18">
      <c r="A52" s="252" t="s">
        <v>330</v>
      </c>
      <c r="B52" s="145" t="s">
        <v>137</v>
      </c>
      <c r="D52" s="107">
        <v>200041</v>
      </c>
      <c r="E52" s="107"/>
      <c r="F52" s="107">
        <v>2107818016</v>
      </c>
      <c r="G52" s="107"/>
      <c r="H52" s="107">
        <v>-1903267147</v>
      </c>
      <c r="I52" s="107"/>
      <c r="J52" s="107">
        <v>181901702</v>
      </c>
      <c r="K52" s="107"/>
      <c r="L52" s="107">
        <v>200041</v>
      </c>
      <c r="M52" s="107"/>
      <c r="N52" s="107">
        <v>2107818016</v>
      </c>
      <c r="O52" s="107"/>
      <c r="P52" s="107">
        <v>-3154587970</v>
      </c>
      <c r="Q52" s="107"/>
      <c r="R52" s="107">
        <v>-1069419121</v>
      </c>
    </row>
    <row r="53" spans="1:18">
      <c r="A53" s="252" t="s">
        <v>331</v>
      </c>
      <c r="B53" s="145" t="s">
        <v>110</v>
      </c>
      <c r="D53" s="107">
        <v>6006172</v>
      </c>
      <c r="E53" s="107"/>
      <c r="F53" s="107">
        <v>22365250550</v>
      </c>
      <c r="G53" s="107"/>
      <c r="H53" s="107">
        <v>-24028042835.000004</v>
      </c>
      <c r="I53" s="107"/>
      <c r="J53" s="107">
        <v>267663983</v>
      </c>
      <c r="K53" s="107"/>
      <c r="L53" s="107">
        <v>6006172</v>
      </c>
      <c r="M53" s="107"/>
      <c r="N53" s="107">
        <v>22365250550</v>
      </c>
      <c r="O53" s="107"/>
      <c r="P53" s="107">
        <v>-23329096606</v>
      </c>
      <c r="Q53" s="107"/>
      <c r="R53" s="107">
        <v>966610212</v>
      </c>
    </row>
    <row r="54" spans="1:18">
      <c r="A54" s="252" t="s">
        <v>465</v>
      </c>
      <c r="B54" s="145" t="s">
        <v>451</v>
      </c>
      <c r="D54" s="107">
        <v>50234</v>
      </c>
      <c r="E54" s="107"/>
      <c r="F54" s="107">
        <v>847398781</v>
      </c>
      <c r="G54" s="107"/>
      <c r="H54" s="107">
        <v>-950854338</v>
      </c>
      <c r="I54" s="107"/>
      <c r="J54" s="107">
        <v>-108530035</v>
      </c>
      <c r="K54" s="107"/>
      <c r="L54" s="107">
        <v>50234</v>
      </c>
      <c r="M54" s="107"/>
      <c r="N54" s="107">
        <v>847398781</v>
      </c>
      <c r="O54" s="107"/>
      <c r="P54" s="107">
        <v>-950854338</v>
      </c>
      <c r="Q54" s="107"/>
      <c r="R54" s="107">
        <v>-108530035</v>
      </c>
    </row>
    <row r="55" spans="1:18">
      <c r="A55" s="252" t="s">
        <v>332</v>
      </c>
      <c r="B55" s="145" t="s">
        <v>139</v>
      </c>
      <c r="D55" s="107">
        <v>411129</v>
      </c>
      <c r="E55" s="107"/>
      <c r="F55" s="107">
        <v>5071753333</v>
      </c>
      <c r="G55" s="107"/>
      <c r="H55" s="107">
        <v>-5353903984</v>
      </c>
      <c r="I55" s="107"/>
      <c r="J55" s="107">
        <v>-158481378</v>
      </c>
      <c r="K55" s="107"/>
      <c r="L55" s="107">
        <v>411129</v>
      </c>
      <c r="M55" s="107"/>
      <c r="N55" s="107">
        <v>5071753333</v>
      </c>
      <c r="O55" s="107"/>
      <c r="P55" s="107">
        <v>-5755123919</v>
      </c>
      <c r="Q55" s="107"/>
      <c r="R55" s="107">
        <v>-559701313</v>
      </c>
    </row>
    <row r="56" spans="1:18">
      <c r="A56" s="252" t="s">
        <v>333</v>
      </c>
      <c r="B56" s="145" t="s">
        <v>154</v>
      </c>
      <c r="D56" s="107">
        <v>1185332</v>
      </c>
      <c r="E56" s="107"/>
      <c r="F56" s="107">
        <v>4688373236</v>
      </c>
      <c r="G56" s="107"/>
      <c r="H56" s="107">
        <v>-4616441020</v>
      </c>
      <c r="I56" s="107"/>
      <c r="J56" s="107">
        <v>175683236</v>
      </c>
      <c r="K56" s="107"/>
      <c r="L56" s="107">
        <v>1185332</v>
      </c>
      <c r="M56" s="107"/>
      <c r="N56" s="107">
        <v>4688373236</v>
      </c>
      <c r="O56" s="107"/>
      <c r="P56" s="107">
        <v>-4717671443</v>
      </c>
      <c r="Q56" s="107"/>
      <c r="R56" s="107">
        <v>74452813</v>
      </c>
    </row>
    <row r="57" spans="1:18">
      <c r="A57" s="252" t="s">
        <v>334</v>
      </c>
      <c r="B57" s="145" t="s">
        <v>192</v>
      </c>
      <c r="D57" s="107">
        <v>287584</v>
      </c>
      <c r="E57" s="107"/>
      <c r="F57" s="107">
        <v>5317235483</v>
      </c>
      <c r="G57" s="107"/>
      <c r="H57" s="107">
        <v>-5665550639</v>
      </c>
      <c r="I57" s="107"/>
      <c r="J57" s="107">
        <v>-116540541</v>
      </c>
      <c r="K57" s="107"/>
      <c r="L57" s="107">
        <v>287584</v>
      </c>
      <c r="M57" s="107"/>
      <c r="N57" s="107">
        <v>5317235483</v>
      </c>
      <c r="O57" s="107"/>
      <c r="P57" s="107">
        <v>-5969083224</v>
      </c>
      <c r="Q57" s="107"/>
      <c r="R57" s="107">
        <v>-420073126</v>
      </c>
    </row>
    <row r="58" spans="1:18">
      <c r="A58" s="252" t="s">
        <v>335</v>
      </c>
      <c r="B58" s="145" t="s">
        <v>135</v>
      </c>
      <c r="D58" s="107">
        <v>1720615</v>
      </c>
      <c r="E58" s="107"/>
      <c r="F58" s="107">
        <v>4381986751</v>
      </c>
      <c r="G58" s="107"/>
      <c r="H58" s="107">
        <v>-4472332350</v>
      </c>
      <c r="I58" s="107"/>
      <c r="J58" s="107">
        <v>69434290</v>
      </c>
      <c r="K58" s="107"/>
      <c r="L58" s="107">
        <v>1720615</v>
      </c>
      <c r="M58" s="107"/>
      <c r="N58" s="107">
        <v>4381986751</v>
      </c>
      <c r="O58" s="107"/>
      <c r="P58" s="107">
        <v>-4899942553</v>
      </c>
      <c r="Q58" s="107"/>
      <c r="R58" s="107">
        <v>-358175913</v>
      </c>
    </row>
    <row r="59" spans="1:18">
      <c r="A59" s="252" t="s">
        <v>336</v>
      </c>
      <c r="B59" s="145" t="s">
        <v>183</v>
      </c>
      <c r="D59" s="107">
        <v>677392</v>
      </c>
      <c r="E59" s="107"/>
      <c r="F59" s="107">
        <v>6733615179</v>
      </c>
      <c r="G59" s="107"/>
      <c r="H59" s="107">
        <v>-8019545716</v>
      </c>
      <c r="I59" s="107"/>
      <c r="J59" s="107">
        <v>-876559189</v>
      </c>
      <c r="K59" s="107"/>
      <c r="L59" s="107">
        <v>677392</v>
      </c>
      <c r="M59" s="107"/>
      <c r="N59" s="107">
        <v>6733615179</v>
      </c>
      <c r="O59" s="107"/>
      <c r="P59" s="107">
        <v>-7440862840</v>
      </c>
      <c r="Q59" s="107"/>
      <c r="R59" s="107">
        <v>-297876313</v>
      </c>
    </row>
    <row r="60" spans="1:18">
      <c r="A60" s="252" t="s">
        <v>337</v>
      </c>
      <c r="B60" s="145" t="s">
        <v>186</v>
      </c>
      <c r="D60" s="107">
        <v>1461027</v>
      </c>
      <c r="E60" s="107"/>
      <c r="F60" s="107">
        <v>15496402603</v>
      </c>
      <c r="G60" s="107"/>
      <c r="H60" s="107">
        <v>-16522625758</v>
      </c>
      <c r="I60" s="107"/>
      <c r="J60" s="107">
        <v>-853540059</v>
      </c>
      <c r="K60" s="107"/>
      <c r="L60" s="107">
        <v>1461027</v>
      </c>
      <c r="M60" s="107"/>
      <c r="N60" s="107">
        <v>15496402603</v>
      </c>
      <c r="O60" s="107"/>
      <c r="P60" s="107">
        <v>-12116903579</v>
      </c>
      <c r="Q60" s="107"/>
      <c r="R60" s="107">
        <v>3552182120</v>
      </c>
    </row>
    <row r="61" spans="1:18">
      <c r="A61" s="252" t="s">
        <v>338</v>
      </c>
      <c r="B61" s="145" t="s">
        <v>151</v>
      </c>
      <c r="D61" s="107">
        <v>448970</v>
      </c>
      <c r="E61" s="107"/>
      <c r="F61" s="107">
        <v>4775395328</v>
      </c>
      <c r="G61" s="107"/>
      <c r="H61" s="107">
        <v>-5402791509</v>
      </c>
      <c r="I61" s="107"/>
      <c r="J61" s="107">
        <v>27296276</v>
      </c>
      <c r="K61" s="107"/>
      <c r="L61" s="107">
        <v>448970</v>
      </c>
      <c r="M61" s="107"/>
      <c r="N61" s="107">
        <v>4775395328</v>
      </c>
      <c r="O61" s="107"/>
      <c r="P61" s="107">
        <v>-5622056340</v>
      </c>
      <c r="Q61" s="107"/>
      <c r="R61" s="107">
        <v>-191968555</v>
      </c>
    </row>
    <row r="62" spans="1:18">
      <c r="A62" s="252" t="s">
        <v>339</v>
      </c>
      <c r="B62" s="145" t="s">
        <v>173</v>
      </c>
      <c r="D62" s="107">
        <v>214301</v>
      </c>
      <c r="E62" s="107"/>
      <c r="F62" s="107">
        <v>6769963393</v>
      </c>
      <c r="G62" s="107"/>
      <c r="H62" s="107">
        <v>-7055452445</v>
      </c>
      <c r="I62" s="107"/>
      <c r="J62" s="107">
        <v>-397597553</v>
      </c>
      <c r="K62" s="107"/>
      <c r="L62" s="107">
        <v>214301</v>
      </c>
      <c r="M62" s="107"/>
      <c r="N62" s="107">
        <v>6769963393</v>
      </c>
      <c r="O62" s="107"/>
      <c r="P62" s="107">
        <v>-7432596215</v>
      </c>
      <c r="Q62" s="107"/>
      <c r="R62" s="107">
        <v>-774741323</v>
      </c>
    </row>
    <row r="63" spans="1:18">
      <c r="A63" s="252" t="s">
        <v>340</v>
      </c>
      <c r="B63" s="145" t="s">
        <v>142</v>
      </c>
      <c r="D63" s="107">
        <v>768991</v>
      </c>
      <c r="E63" s="107"/>
      <c r="F63" s="107">
        <v>4555916405</v>
      </c>
      <c r="G63" s="107"/>
      <c r="H63" s="107">
        <v>-4821681440</v>
      </c>
      <c r="I63" s="107"/>
      <c r="J63" s="107">
        <v>-228820302</v>
      </c>
      <c r="K63" s="107"/>
      <c r="L63" s="107">
        <v>768991</v>
      </c>
      <c r="M63" s="107"/>
      <c r="N63" s="107">
        <v>4555916405</v>
      </c>
      <c r="O63" s="107"/>
      <c r="P63" s="107">
        <v>-5031876706</v>
      </c>
      <c r="Q63" s="107"/>
      <c r="R63" s="107">
        <v>-439015568</v>
      </c>
    </row>
    <row r="64" spans="1:18">
      <c r="A64" s="252" t="s">
        <v>341</v>
      </c>
      <c r="B64" s="145" t="s">
        <v>279</v>
      </c>
      <c r="D64" s="107">
        <v>935892</v>
      </c>
      <c r="E64" s="107"/>
      <c r="F64" s="107">
        <v>10614990484</v>
      </c>
      <c r="G64" s="107"/>
      <c r="H64" s="107">
        <v>-10895210476</v>
      </c>
      <c r="I64" s="107"/>
      <c r="J64" s="107">
        <v>-343765425</v>
      </c>
      <c r="K64" s="107"/>
      <c r="L64" s="107">
        <v>935892</v>
      </c>
      <c r="M64" s="107"/>
      <c r="N64" s="107">
        <v>10614990484</v>
      </c>
      <c r="O64" s="107"/>
      <c r="P64" s="107">
        <v>-11165834148.999998</v>
      </c>
      <c r="Q64" s="107"/>
      <c r="R64" s="107">
        <v>-614389098</v>
      </c>
    </row>
    <row r="65" spans="1:18">
      <c r="A65" s="252" t="s">
        <v>342</v>
      </c>
      <c r="B65" s="145" t="s">
        <v>275</v>
      </c>
      <c r="D65" s="107">
        <v>104826</v>
      </c>
      <c r="E65" s="107"/>
      <c r="F65" s="107">
        <v>1846464498</v>
      </c>
      <c r="G65" s="107"/>
      <c r="H65" s="107">
        <v>-1819114173</v>
      </c>
      <c r="I65" s="107"/>
      <c r="J65" s="107">
        <v>16290286</v>
      </c>
      <c r="K65" s="107"/>
      <c r="L65" s="107">
        <v>104826</v>
      </c>
      <c r="M65" s="107"/>
      <c r="N65" s="107">
        <v>1846464498</v>
      </c>
      <c r="O65" s="107"/>
      <c r="P65" s="107">
        <v>-1980698435</v>
      </c>
      <c r="Q65" s="107"/>
      <c r="R65" s="107">
        <v>-145293976</v>
      </c>
    </row>
    <row r="66" spans="1:18">
      <c r="A66" s="252" t="s">
        <v>466</v>
      </c>
      <c r="B66" s="145" t="s">
        <v>450</v>
      </c>
      <c r="D66" s="107">
        <v>139259</v>
      </c>
      <c r="E66" s="107"/>
      <c r="F66" s="107">
        <v>1104674667</v>
      </c>
      <c r="G66" s="107"/>
      <c r="H66" s="107">
        <v>-988010784</v>
      </c>
      <c r="I66" s="107"/>
      <c r="J66" s="107">
        <v>110052607</v>
      </c>
      <c r="K66" s="107"/>
      <c r="L66" s="107">
        <v>139259</v>
      </c>
      <c r="M66" s="107"/>
      <c r="N66" s="107">
        <v>1104674667</v>
      </c>
      <c r="O66" s="107"/>
      <c r="P66" s="107">
        <v>-988010784</v>
      </c>
      <c r="Q66" s="107"/>
      <c r="R66" s="107">
        <v>110052607</v>
      </c>
    </row>
    <row r="67" spans="1:18">
      <c r="A67" s="252" t="s">
        <v>343</v>
      </c>
      <c r="B67" s="145" t="s">
        <v>187</v>
      </c>
      <c r="D67" s="107">
        <v>315311</v>
      </c>
      <c r="E67" s="107"/>
      <c r="F67" s="107">
        <v>6839149511</v>
      </c>
      <c r="G67" s="107"/>
      <c r="H67" s="107">
        <v>-6378309087</v>
      </c>
      <c r="I67" s="107"/>
      <c r="J67" s="107">
        <v>367663139</v>
      </c>
      <c r="K67" s="107"/>
      <c r="L67" s="107">
        <v>315311</v>
      </c>
      <c r="M67" s="107"/>
      <c r="N67" s="107">
        <v>6839149511</v>
      </c>
      <c r="O67" s="107"/>
      <c r="P67" s="107">
        <v>-6860387389</v>
      </c>
      <c r="Q67" s="107"/>
      <c r="R67" s="107">
        <v>-114415163</v>
      </c>
    </row>
    <row r="68" spans="1:18">
      <c r="A68" s="252" t="s">
        <v>344</v>
      </c>
      <c r="B68" s="145" t="s">
        <v>124</v>
      </c>
      <c r="D68" s="107">
        <v>3848835</v>
      </c>
      <c r="E68" s="107"/>
      <c r="F68" s="107">
        <v>9518924868</v>
      </c>
      <c r="G68" s="107"/>
      <c r="H68" s="107">
        <v>-10034694133</v>
      </c>
      <c r="I68" s="107"/>
      <c r="J68" s="107">
        <v>-427588139</v>
      </c>
      <c r="K68" s="107"/>
      <c r="L68" s="107">
        <v>3848835</v>
      </c>
      <c r="M68" s="107"/>
      <c r="N68" s="107">
        <v>9518924868</v>
      </c>
      <c r="O68" s="107"/>
      <c r="P68" s="107">
        <v>-10554827790</v>
      </c>
      <c r="Q68" s="107"/>
      <c r="R68" s="107">
        <v>-947721796</v>
      </c>
    </row>
    <row r="69" spans="1:18">
      <c r="A69" s="252" t="s">
        <v>345</v>
      </c>
      <c r="B69" s="145" t="s">
        <v>97</v>
      </c>
      <c r="D69" s="107">
        <v>5871113</v>
      </c>
      <c r="E69" s="107"/>
      <c r="F69" s="107">
        <v>17625263235</v>
      </c>
      <c r="G69" s="107"/>
      <c r="H69" s="107">
        <v>-17390811709</v>
      </c>
      <c r="I69" s="107"/>
      <c r="J69" s="107">
        <v>351563068</v>
      </c>
      <c r="K69" s="107"/>
      <c r="L69" s="107">
        <v>5871113</v>
      </c>
      <c r="M69" s="107"/>
      <c r="N69" s="107">
        <v>17625263235</v>
      </c>
      <c r="O69" s="107"/>
      <c r="P69" s="107">
        <v>-18311176018</v>
      </c>
      <c r="Q69" s="107"/>
      <c r="R69" s="107">
        <v>-568801241</v>
      </c>
    </row>
    <row r="70" spans="1:18">
      <c r="A70" s="252" t="s">
        <v>346</v>
      </c>
      <c r="B70" s="145" t="s">
        <v>221</v>
      </c>
      <c r="D70" s="107">
        <v>1116464</v>
      </c>
      <c r="E70" s="107"/>
      <c r="F70" s="107">
        <v>20143251865</v>
      </c>
      <c r="G70" s="107"/>
      <c r="H70" s="107">
        <v>-20937436675.999996</v>
      </c>
      <c r="I70" s="107"/>
      <c r="J70" s="107">
        <v>-185162389</v>
      </c>
      <c r="K70" s="107"/>
      <c r="L70" s="107">
        <v>1116464</v>
      </c>
      <c r="M70" s="107"/>
      <c r="N70" s="107">
        <v>20143251865</v>
      </c>
      <c r="O70" s="107"/>
      <c r="P70" s="107">
        <v>-23342254883</v>
      </c>
      <c r="Q70" s="107"/>
      <c r="R70" s="107">
        <v>-2589980596</v>
      </c>
    </row>
    <row r="71" spans="1:18">
      <c r="A71" s="252" t="s">
        <v>347</v>
      </c>
      <c r="B71" s="145" t="s">
        <v>150</v>
      </c>
      <c r="D71" s="107">
        <v>3982843</v>
      </c>
      <c r="E71" s="107"/>
      <c r="F71" s="107">
        <v>11762620049</v>
      </c>
      <c r="G71" s="107"/>
      <c r="H71" s="107">
        <v>-12786705874</v>
      </c>
      <c r="I71" s="107"/>
      <c r="J71" s="107">
        <v>-1615407151</v>
      </c>
      <c r="K71" s="107"/>
      <c r="L71" s="107">
        <v>3982843</v>
      </c>
      <c r="M71" s="107"/>
      <c r="N71" s="107">
        <v>11762620049</v>
      </c>
      <c r="O71" s="107"/>
      <c r="P71" s="107">
        <v>-12761975343</v>
      </c>
      <c r="Q71" s="107"/>
      <c r="R71" s="107">
        <v>-1590676620</v>
      </c>
    </row>
    <row r="72" spans="1:18">
      <c r="A72" s="252" t="s">
        <v>348</v>
      </c>
      <c r="B72" s="145" t="s">
        <v>234</v>
      </c>
      <c r="D72" s="107">
        <v>867584</v>
      </c>
      <c r="E72" s="107"/>
      <c r="F72" s="107">
        <v>3655806332</v>
      </c>
      <c r="G72" s="107"/>
      <c r="H72" s="107">
        <v>-3601996314</v>
      </c>
      <c r="I72" s="107"/>
      <c r="J72" s="107">
        <v>228247583</v>
      </c>
      <c r="K72" s="107"/>
      <c r="L72" s="107">
        <v>867584</v>
      </c>
      <c r="M72" s="107"/>
      <c r="N72" s="107">
        <v>3655806332</v>
      </c>
      <c r="O72" s="107"/>
      <c r="P72" s="107">
        <v>-3817747717</v>
      </c>
      <c r="Q72" s="107"/>
      <c r="R72" s="107">
        <v>12496180</v>
      </c>
    </row>
    <row r="73" spans="1:18">
      <c r="A73" s="252" t="s">
        <v>349</v>
      </c>
      <c r="B73" s="145" t="s">
        <v>214</v>
      </c>
      <c r="D73" s="107">
        <v>2530764</v>
      </c>
      <c r="E73" s="107"/>
      <c r="F73" s="107">
        <v>12050231524</v>
      </c>
      <c r="G73" s="107"/>
      <c r="H73" s="107">
        <v>-13285206854.999998</v>
      </c>
      <c r="I73" s="107"/>
      <c r="J73" s="107">
        <v>-801294616</v>
      </c>
      <c r="K73" s="107"/>
      <c r="L73" s="107">
        <v>2530764</v>
      </c>
      <c r="M73" s="107"/>
      <c r="N73" s="107">
        <v>12050231524</v>
      </c>
      <c r="O73" s="107"/>
      <c r="P73" s="107">
        <v>-16036997643</v>
      </c>
      <c r="Q73" s="107"/>
      <c r="R73" s="107">
        <v>-3553085404</v>
      </c>
    </row>
    <row r="74" spans="1:18">
      <c r="A74" s="252" t="s">
        <v>350</v>
      </c>
      <c r="B74" s="145" t="s">
        <v>191</v>
      </c>
      <c r="D74" s="107">
        <v>1237261</v>
      </c>
      <c r="E74" s="107"/>
      <c r="F74" s="107">
        <v>9310337684</v>
      </c>
      <c r="G74" s="107"/>
      <c r="H74" s="107">
        <v>-9665860871</v>
      </c>
      <c r="I74" s="107"/>
      <c r="J74" s="107">
        <v>-35259604</v>
      </c>
      <c r="K74" s="107"/>
      <c r="L74" s="107">
        <v>1237261</v>
      </c>
      <c r="M74" s="107"/>
      <c r="N74" s="107">
        <v>9310337684</v>
      </c>
      <c r="O74" s="107"/>
      <c r="P74" s="107">
        <v>-10578068430</v>
      </c>
      <c r="Q74" s="107"/>
      <c r="R74" s="107">
        <v>-947467163</v>
      </c>
    </row>
    <row r="75" spans="1:18">
      <c r="A75" s="252" t="s">
        <v>351</v>
      </c>
      <c r="B75" s="145" t="s">
        <v>212</v>
      </c>
      <c r="D75" s="107">
        <v>2447627</v>
      </c>
      <c r="E75" s="107"/>
      <c r="F75" s="107">
        <v>9861206854</v>
      </c>
      <c r="G75" s="107"/>
      <c r="H75" s="107">
        <v>-10245219300</v>
      </c>
      <c r="I75" s="107"/>
      <c r="J75" s="107">
        <v>-140641477</v>
      </c>
      <c r="K75" s="107"/>
      <c r="L75" s="107">
        <v>2447627</v>
      </c>
      <c r="M75" s="107"/>
      <c r="N75" s="107">
        <v>9861206854</v>
      </c>
      <c r="O75" s="107"/>
      <c r="P75" s="107">
        <v>-10518267612</v>
      </c>
      <c r="Q75" s="107"/>
      <c r="R75" s="107">
        <v>-413689789</v>
      </c>
    </row>
    <row r="76" spans="1:18">
      <c r="A76" s="252" t="s">
        <v>352</v>
      </c>
      <c r="B76" s="145" t="s">
        <v>165</v>
      </c>
      <c r="D76" s="107">
        <v>1125138</v>
      </c>
      <c r="E76" s="107"/>
      <c r="F76" s="107">
        <v>18297734501</v>
      </c>
      <c r="G76" s="107"/>
      <c r="H76" s="107">
        <v>-24957000816</v>
      </c>
      <c r="I76" s="107"/>
      <c r="J76" s="107">
        <v>-5749861831</v>
      </c>
      <c r="K76" s="107"/>
      <c r="L76" s="107">
        <v>1125138</v>
      </c>
      <c r="M76" s="107"/>
      <c r="N76" s="107">
        <v>18297734501</v>
      </c>
      <c r="O76" s="107"/>
      <c r="P76" s="107">
        <v>-24330681403</v>
      </c>
      <c r="Q76" s="107"/>
      <c r="R76" s="107">
        <v>-5123542418</v>
      </c>
    </row>
    <row r="77" spans="1:18">
      <c r="A77" s="252" t="s">
        <v>353</v>
      </c>
      <c r="B77" s="145" t="s">
        <v>167</v>
      </c>
      <c r="D77" s="107">
        <v>2262873</v>
      </c>
      <c r="E77" s="107"/>
      <c r="F77" s="107">
        <v>10279798703</v>
      </c>
      <c r="G77" s="107"/>
      <c r="H77" s="107">
        <v>-10760964532.999998</v>
      </c>
      <c r="I77" s="107"/>
      <c r="J77" s="107">
        <v>-1981676268</v>
      </c>
      <c r="K77" s="107"/>
      <c r="L77" s="107">
        <v>2262873</v>
      </c>
      <c r="M77" s="107"/>
      <c r="N77" s="107">
        <v>10279798703</v>
      </c>
      <c r="O77" s="107"/>
      <c r="P77" s="107">
        <v>-9507323782</v>
      </c>
      <c r="Q77" s="107"/>
      <c r="R77" s="107">
        <v>-728035517</v>
      </c>
    </row>
    <row r="78" spans="1:18">
      <c r="A78" s="252" t="s">
        <v>354</v>
      </c>
      <c r="B78" s="145" t="s">
        <v>130</v>
      </c>
      <c r="D78" s="107">
        <v>1715301</v>
      </c>
      <c r="E78" s="107"/>
      <c r="F78" s="107">
        <v>11492340029</v>
      </c>
      <c r="G78" s="107"/>
      <c r="H78" s="107">
        <v>-11930499303</v>
      </c>
      <c r="I78" s="107"/>
      <c r="J78" s="107">
        <v>-575846137</v>
      </c>
      <c r="K78" s="107"/>
      <c r="L78" s="107">
        <v>1715301</v>
      </c>
      <c r="M78" s="107"/>
      <c r="N78" s="107">
        <v>11492340029</v>
      </c>
      <c r="O78" s="107"/>
      <c r="P78" s="107">
        <v>-14272374357</v>
      </c>
      <c r="Q78" s="107"/>
      <c r="R78" s="107">
        <v>-2917721191</v>
      </c>
    </row>
    <row r="79" spans="1:18">
      <c r="A79" s="252" t="s">
        <v>355</v>
      </c>
      <c r="B79" s="145" t="s">
        <v>204</v>
      </c>
      <c r="D79" s="107">
        <v>290349</v>
      </c>
      <c r="E79" s="107"/>
      <c r="F79" s="107">
        <v>4427452639</v>
      </c>
      <c r="G79" s="107"/>
      <c r="H79" s="107">
        <v>-5281419005</v>
      </c>
      <c r="I79" s="107"/>
      <c r="J79" s="107">
        <v>-918970191</v>
      </c>
      <c r="K79" s="107"/>
      <c r="L79" s="107">
        <v>290349</v>
      </c>
      <c r="M79" s="107"/>
      <c r="N79" s="107">
        <v>4427452639</v>
      </c>
      <c r="O79" s="107"/>
      <c r="P79" s="107">
        <v>-4813520391</v>
      </c>
      <c r="Q79" s="107"/>
      <c r="R79" s="107">
        <v>-451071577</v>
      </c>
    </row>
    <row r="80" spans="1:18">
      <c r="A80" s="252" t="s">
        <v>356</v>
      </c>
      <c r="B80" s="145" t="s">
        <v>132</v>
      </c>
      <c r="D80" s="107">
        <v>1313588</v>
      </c>
      <c r="E80" s="107"/>
      <c r="F80" s="107">
        <v>10681216203</v>
      </c>
      <c r="G80" s="107"/>
      <c r="H80" s="107">
        <v>-11171445062</v>
      </c>
      <c r="I80" s="107"/>
      <c r="J80" s="107">
        <v>-878798717</v>
      </c>
      <c r="K80" s="107"/>
      <c r="L80" s="107">
        <v>1313588</v>
      </c>
      <c r="M80" s="107"/>
      <c r="N80" s="107">
        <v>10681216203</v>
      </c>
      <c r="O80" s="107"/>
      <c r="P80" s="107">
        <v>-13814289991</v>
      </c>
      <c r="Q80" s="107"/>
      <c r="R80" s="107">
        <v>-3521643646</v>
      </c>
    </row>
    <row r="81" spans="1:18">
      <c r="A81" s="252" t="s">
        <v>357</v>
      </c>
      <c r="B81" s="145" t="s">
        <v>164</v>
      </c>
      <c r="D81" s="107">
        <v>1992305</v>
      </c>
      <c r="E81" s="107"/>
      <c r="F81" s="107">
        <v>21428477499</v>
      </c>
      <c r="G81" s="107"/>
      <c r="H81" s="107">
        <v>-23500398243</v>
      </c>
      <c r="I81" s="107"/>
      <c r="J81" s="107">
        <v>-860903535</v>
      </c>
      <c r="K81" s="107"/>
      <c r="L81" s="107">
        <v>1992305</v>
      </c>
      <c r="M81" s="107"/>
      <c r="N81" s="107">
        <v>21428477499</v>
      </c>
      <c r="O81" s="107"/>
      <c r="P81" s="107">
        <v>-28556623539</v>
      </c>
      <c r="Q81" s="107"/>
      <c r="R81" s="107">
        <v>-5917128831</v>
      </c>
    </row>
    <row r="82" spans="1:18">
      <c r="A82" s="252" t="s">
        <v>358</v>
      </c>
      <c r="B82" s="145" t="s">
        <v>163</v>
      </c>
      <c r="D82" s="107">
        <v>3028082</v>
      </c>
      <c r="E82" s="107"/>
      <c r="F82" s="107">
        <v>40485373070</v>
      </c>
      <c r="G82" s="107"/>
      <c r="H82" s="107">
        <v>-41023881550</v>
      </c>
      <c r="I82" s="107"/>
      <c r="J82" s="107">
        <v>-1341024296</v>
      </c>
      <c r="K82" s="107"/>
      <c r="L82" s="107">
        <v>3028082</v>
      </c>
      <c r="M82" s="107"/>
      <c r="N82" s="107">
        <v>40485373070</v>
      </c>
      <c r="O82" s="107"/>
      <c r="P82" s="107">
        <v>-43101843889.000008</v>
      </c>
      <c r="Q82" s="107"/>
      <c r="R82" s="107">
        <v>-3418986635</v>
      </c>
    </row>
    <row r="83" spans="1:18">
      <c r="A83" s="252" t="s">
        <v>476</v>
      </c>
      <c r="B83" s="145" t="s">
        <v>452</v>
      </c>
      <c r="D83" s="107">
        <v>226984</v>
      </c>
      <c r="E83" s="107"/>
      <c r="F83" s="107">
        <v>740754603</v>
      </c>
      <c r="G83" s="107"/>
      <c r="H83" s="107">
        <v>-838171150</v>
      </c>
      <c r="I83" s="107"/>
      <c r="J83" s="107">
        <v>-101850416</v>
      </c>
      <c r="K83" s="107"/>
      <c r="L83" s="107">
        <v>226984</v>
      </c>
      <c r="M83" s="107"/>
      <c r="N83" s="107">
        <v>740754603</v>
      </c>
      <c r="O83" s="107"/>
      <c r="P83" s="107">
        <v>-838171150</v>
      </c>
      <c r="Q83" s="107"/>
      <c r="R83" s="107">
        <v>-101850416</v>
      </c>
    </row>
    <row r="84" spans="1:18">
      <c r="A84" s="252" t="s">
        <v>475</v>
      </c>
      <c r="B84" s="145" t="s">
        <v>141</v>
      </c>
      <c r="D84" s="107">
        <v>2040229</v>
      </c>
      <c r="E84" s="107"/>
      <c r="F84" s="107">
        <v>8686307919</v>
      </c>
      <c r="G84" s="107"/>
      <c r="H84" s="107">
        <v>-9207187521</v>
      </c>
      <c r="I84" s="107"/>
      <c r="J84" s="107">
        <v>-307971013</v>
      </c>
      <c r="K84" s="107"/>
      <c r="L84" s="107">
        <v>2040229</v>
      </c>
      <c r="M84" s="107"/>
      <c r="N84" s="107">
        <v>8686307919</v>
      </c>
      <c r="O84" s="107"/>
      <c r="P84" s="107">
        <v>-9561929387</v>
      </c>
      <c r="Q84" s="107"/>
      <c r="R84" s="107">
        <v>-662712879</v>
      </c>
    </row>
    <row r="85" spans="1:18">
      <c r="A85" s="252" t="s">
        <v>360</v>
      </c>
      <c r="B85" s="145" t="s">
        <v>271</v>
      </c>
      <c r="D85" s="107">
        <v>602023</v>
      </c>
      <c r="E85" s="107"/>
      <c r="F85" s="107">
        <v>1944933134</v>
      </c>
      <c r="G85" s="107"/>
      <c r="H85" s="107">
        <v>-1877076040</v>
      </c>
      <c r="I85" s="107"/>
      <c r="J85" s="107">
        <v>56219205</v>
      </c>
      <c r="K85" s="107"/>
      <c r="L85" s="107">
        <v>602023</v>
      </c>
      <c r="M85" s="107"/>
      <c r="N85" s="107">
        <v>1944933134</v>
      </c>
      <c r="O85" s="107"/>
      <c r="P85" s="107">
        <v>-1867618673</v>
      </c>
      <c r="Q85" s="107"/>
      <c r="R85" s="107">
        <v>65676572</v>
      </c>
    </row>
    <row r="86" spans="1:18">
      <c r="A86" s="252" t="s">
        <v>361</v>
      </c>
      <c r="B86" s="145" t="s">
        <v>128</v>
      </c>
      <c r="D86" s="107">
        <v>1043451</v>
      </c>
      <c r="E86" s="107"/>
      <c r="F86" s="107">
        <v>10382797094</v>
      </c>
      <c r="G86" s="107"/>
      <c r="H86" s="107">
        <v>-10985714528.000002</v>
      </c>
      <c r="I86" s="107"/>
      <c r="J86" s="107">
        <v>-1152089538</v>
      </c>
      <c r="K86" s="107"/>
      <c r="L86" s="107">
        <v>1043451</v>
      </c>
      <c r="M86" s="107"/>
      <c r="N86" s="107">
        <v>10382797094</v>
      </c>
      <c r="O86" s="107"/>
      <c r="P86" s="107">
        <v>-13734670384</v>
      </c>
      <c r="Q86" s="107"/>
      <c r="R86" s="107">
        <v>-3901045394</v>
      </c>
    </row>
    <row r="87" spans="1:18">
      <c r="A87" s="252" t="s">
        <v>448</v>
      </c>
      <c r="B87" s="145" t="s">
        <v>284</v>
      </c>
      <c r="D87" s="107">
        <v>255556</v>
      </c>
      <c r="E87" s="107"/>
      <c r="F87" s="107">
        <v>2187245156</v>
      </c>
      <c r="G87" s="107"/>
      <c r="H87" s="107">
        <v>-2557044898</v>
      </c>
      <c r="I87" s="107"/>
      <c r="J87" s="107">
        <v>-382891103</v>
      </c>
      <c r="K87" s="107"/>
      <c r="L87" s="107">
        <v>255556</v>
      </c>
      <c r="M87" s="107"/>
      <c r="N87" s="107">
        <v>2187245156</v>
      </c>
      <c r="O87" s="107"/>
      <c r="P87" s="107">
        <v>-3110389027</v>
      </c>
      <c r="Q87" s="107"/>
      <c r="R87" s="107">
        <v>-936235232</v>
      </c>
    </row>
    <row r="88" spans="1:18">
      <c r="A88" s="252" t="s">
        <v>362</v>
      </c>
      <c r="B88" s="145" t="s">
        <v>272</v>
      </c>
      <c r="D88" s="107">
        <v>129728</v>
      </c>
      <c r="E88" s="107"/>
      <c r="F88" s="107">
        <v>2935041258</v>
      </c>
      <c r="G88" s="107"/>
      <c r="H88" s="107">
        <v>-3194082844</v>
      </c>
      <c r="I88" s="107"/>
      <c r="J88" s="107">
        <v>-276609420</v>
      </c>
      <c r="K88" s="107"/>
      <c r="L88" s="107">
        <v>129728</v>
      </c>
      <c r="M88" s="107"/>
      <c r="N88" s="107">
        <v>2935041258</v>
      </c>
      <c r="O88" s="107"/>
      <c r="P88" s="107">
        <v>-2981555870</v>
      </c>
      <c r="Q88" s="107"/>
      <c r="R88" s="107">
        <v>-64082446</v>
      </c>
    </row>
    <row r="89" spans="1:18">
      <c r="A89" s="252" t="s">
        <v>363</v>
      </c>
      <c r="B89" s="145" t="s">
        <v>129</v>
      </c>
      <c r="D89" s="107">
        <v>1585629</v>
      </c>
      <c r="E89" s="107"/>
      <c r="F89" s="107">
        <v>10986075719</v>
      </c>
      <c r="G89" s="107"/>
      <c r="H89" s="107">
        <v>-10640084282</v>
      </c>
      <c r="I89" s="107"/>
      <c r="J89" s="107">
        <v>-149521892</v>
      </c>
      <c r="K89" s="107"/>
      <c r="L89" s="107">
        <v>1585629</v>
      </c>
      <c r="M89" s="107"/>
      <c r="N89" s="107">
        <v>10986075719</v>
      </c>
      <c r="O89" s="107"/>
      <c r="P89" s="107">
        <v>-11300344862</v>
      </c>
      <c r="Q89" s="107"/>
      <c r="R89" s="107">
        <v>-809782472</v>
      </c>
    </row>
    <row r="90" spans="1:18">
      <c r="A90" s="252" t="s">
        <v>364</v>
      </c>
      <c r="B90" s="145" t="s">
        <v>114</v>
      </c>
      <c r="D90" s="107">
        <v>226122</v>
      </c>
      <c r="E90" s="107"/>
      <c r="F90" s="107">
        <v>6073463036</v>
      </c>
      <c r="G90" s="107"/>
      <c r="H90" s="107">
        <v>-5810238484</v>
      </c>
      <c r="I90" s="107"/>
      <c r="J90" s="107">
        <v>-592334596</v>
      </c>
      <c r="K90" s="107"/>
      <c r="L90" s="107">
        <v>226122</v>
      </c>
      <c r="M90" s="107"/>
      <c r="N90" s="107">
        <v>6073463036</v>
      </c>
      <c r="O90" s="107"/>
      <c r="P90" s="107">
        <v>-6331393450</v>
      </c>
      <c r="Q90" s="107"/>
      <c r="R90" s="107">
        <v>-1113489562</v>
      </c>
    </row>
    <row r="91" spans="1:18">
      <c r="A91" s="252" t="s">
        <v>365</v>
      </c>
      <c r="B91" s="145" t="s">
        <v>203</v>
      </c>
      <c r="D91" s="107">
        <v>166696</v>
      </c>
      <c r="E91" s="107"/>
      <c r="F91" s="107">
        <v>6878379635</v>
      </c>
      <c r="G91" s="107"/>
      <c r="H91" s="107">
        <v>-6428153887</v>
      </c>
      <c r="I91" s="107"/>
      <c r="J91" s="107">
        <v>379049462</v>
      </c>
      <c r="K91" s="107"/>
      <c r="L91" s="107">
        <v>166696</v>
      </c>
      <c r="M91" s="107"/>
      <c r="N91" s="107">
        <v>6878379635</v>
      </c>
      <c r="O91" s="107"/>
      <c r="P91" s="107">
        <v>-7173973291</v>
      </c>
      <c r="Q91" s="107"/>
      <c r="R91" s="107">
        <v>-366769942</v>
      </c>
    </row>
    <row r="92" spans="1:18">
      <c r="A92" s="252" t="s">
        <v>366</v>
      </c>
      <c r="B92" s="145" t="s">
        <v>148</v>
      </c>
      <c r="D92" s="107">
        <v>353890</v>
      </c>
      <c r="E92" s="107"/>
      <c r="F92" s="107">
        <v>8981054575</v>
      </c>
      <c r="G92" s="107"/>
      <c r="H92" s="107">
        <v>-6335939372</v>
      </c>
      <c r="I92" s="107"/>
      <c r="J92" s="107">
        <v>223655026</v>
      </c>
      <c r="K92" s="107"/>
      <c r="L92" s="107">
        <v>353890</v>
      </c>
      <c r="M92" s="107"/>
      <c r="N92" s="107">
        <v>8981054575</v>
      </c>
      <c r="O92" s="107"/>
      <c r="P92" s="107">
        <v>-9435409548</v>
      </c>
      <c r="Q92" s="107"/>
      <c r="R92" s="107">
        <v>-2875815150</v>
      </c>
    </row>
    <row r="93" spans="1:18">
      <c r="A93" s="252" t="s">
        <v>367</v>
      </c>
      <c r="B93" s="145" t="s">
        <v>206</v>
      </c>
      <c r="D93" s="107">
        <v>202955</v>
      </c>
      <c r="E93" s="107"/>
      <c r="F93" s="107">
        <v>11741699717</v>
      </c>
      <c r="G93" s="107"/>
      <c r="H93" s="107">
        <v>-10116576221</v>
      </c>
      <c r="I93" s="107"/>
      <c r="J93" s="107">
        <v>283038160</v>
      </c>
      <c r="K93" s="107"/>
      <c r="L93" s="107">
        <v>202955</v>
      </c>
      <c r="M93" s="107"/>
      <c r="N93" s="107">
        <v>11741699717</v>
      </c>
      <c r="O93" s="107"/>
      <c r="P93" s="107">
        <v>-11018754645</v>
      </c>
      <c r="Q93" s="107"/>
      <c r="R93" s="107">
        <v>-619140264</v>
      </c>
    </row>
    <row r="94" spans="1:18">
      <c r="A94" s="252" t="s">
        <v>368</v>
      </c>
      <c r="B94" s="145" t="s">
        <v>222</v>
      </c>
      <c r="D94" s="107">
        <v>658201</v>
      </c>
      <c r="E94" s="107"/>
      <c r="F94" s="107">
        <v>14348463563</v>
      </c>
      <c r="G94" s="107"/>
      <c r="H94" s="107">
        <v>-12245281116</v>
      </c>
      <c r="I94" s="107"/>
      <c r="J94" s="107">
        <v>1090456545</v>
      </c>
      <c r="K94" s="107"/>
      <c r="L94" s="107">
        <v>658201</v>
      </c>
      <c r="M94" s="107"/>
      <c r="N94" s="107">
        <v>14348463563</v>
      </c>
      <c r="O94" s="107"/>
      <c r="P94" s="107">
        <v>-15019329535</v>
      </c>
      <c r="Q94" s="107"/>
      <c r="R94" s="107">
        <v>-1683591874</v>
      </c>
    </row>
    <row r="95" spans="1:18">
      <c r="A95" s="252" t="s">
        <v>369</v>
      </c>
      <c r="B95" s="145" t="s">
        <v>202</v>
      </c>
      <c r="D95" s="107">
        <v>492434</v>
      </c>
      <c r="E95" s="107"/>
      <c r="F95" s="107">
        <v>9315261459</v>
      </c>
      <c r="G95" s="107"/>
      <c r="H95" s="107">
        <v>-9190223221</v>
      </c>
      <c r="I95" s="107"/>
      <c r="J95" s="107">
        <v>-374219474</v>
      </c>
      <c r="K95" s="107"/>
      <c r="L95" s="107">
        <v>492434</v>
      </c>
      <c r="M95" s="107"/>
      <c r="N95" s="107">
        <v>9315261459</v>
      </c>
      <c r="O95" s="107"/>
      <c r="P95" s="107">
        <v>-10722696444</v>
      </c>
      <c r="Q95" s="107"/>
      <c r="R95" s="107">
        <v>-1906692697</v>
      </c>
    </row>
    <row r="96" spans="1:18">
      <c r="A96" s="252" t="s">
        <v>370</v>
      </c>
      <c r="B96" s="145" t="s">
        <v>111</v>
      </c>
      <c r="D96" s="107">
        <v>796178</v>
      </c>
      <c r="E96" s="107"/>
      <c r="F96" s="107">
        <v>14388392672</v>
      </c>
      <c r="G96" s="107"/>
      <c r="H96" s="107">
        <v>-13415826409</v>
      </c>
      <c r="I96" s="107"/>
      <c r="J96" s="107">
        <v>-1034398620</v>
      </c>
      <c r="K96" s="107"/>
      <c r="L96" s="107">
        <v>796178</v>
      </c>
      <c r="M96" s="107"/>
      <c r="N96" s="107">
        <v>14388392672</v>
      </c>
      <c r="O96" s="107"/>
      <c r="P96" s="107">
        <v>-14946068818</v>
      </c>
      <c r="Q96" s="107"/>
      <c r="R96" s="107">
        <v>-2564641029</v>
      </c>
    </row>
    <row r="97" spans="1:18">
      <c r="A97" s="252" t="s">
        <v>371</v>
      </c>
      <c r="B97" s="145" t="s">
        <v>98</v>
      </c>
      <c r="D97" s="107">
        <v>250870</v>
      </c>
      <c r="E97" s="107"/>
      <c r="F97" s="107">
        <v>4932683461</v>
      </c>
      <c r="G97" s="107"/>
      <c r="H97" s="107">
        <v>-5003675408</v>
      </c>
      <c r="I97" s="107"/>
      <c r="J97" s="107">
        <v>-55889864</v>
      </c>
      <c r="K97" s="107"/>
      <c r="L97" s="107">
        <v>250870</v>
      </c>
      <c r="M97" s="107"/>
      <c r="N97" s="107">
        <v>4932683461</v>
      </c>
      <c r="O97" s="107"/>
      <c r="P97" s="107">
        <v>-4564946565</v>
      </c>
      <c r="Q97" s="107"/>
      <c r="R97" s="107">
        <v>382838979</v>
      </c>
    </row>
    <row r="98" spans="1:18">
      <c r="A98" s="252" t="s">
        <v>372</v>
      </c>
      <c r="B98" s="145" t="s">
        <v>113</v>
      </c>
      <c r="D98" s="107">
        <v>1091471</v>
      </c>
      <c r="E98" s="107"/>
      <c r="F98" s="107">
        <v>16600144240</v>
      </c>
      <c r="G98" s="107"/>
      <c r="H98" s="107">
        <v>-19072436084</v>
      </c>
      <c r="I98" s="107"/>
      <c r="J98" s="107">
        <v>-1840986772</v>
      </c>
      <c r="K98" s="107"/>
      <c r="L98" s="107">
        <v>1091471</v>
      </c>
      <c r="M98" s="107"/>
      <c r="N98" s="107">
        <v>16600144240</v>
      </c>
      <c r="O98" s="107"/>
      <c r="P98" s="107">
        <v>-21357054086</v>
      </c>
      <c r="Q98" s="107"/>
      <c r="R98" s="107">
        <v>-4125604774</v>
      </c>
    </row>
    <row r="99" spans="1:18">
      <c r="A99" s="252" t="s">
        <v>373</v>
      </c>
      <c r="B99" s="145" t="s">
        <v>194</v>
      </c>
      <c r="D99" s="107">
        <v>913838</v>
      </c>
      <c r="E99" s="107"/>
      <c r="F99" s="107">
        <v>11445848369</v>
      </c>
      <c r="G99" s="107"/>
      <c r="H99" s="107">
        <v>-10335976812</v>
      </c>
      <c r="I99" s="107"/>
      <c r="J99" s="107">
        <v>-107471194</v>
      </c>
      <c r="K99" s="107"/>
      <c r="L99" s="107">
        <v>913838</v>
      </c>
      <c r="M99" s="107"/>
      <c r="N99" s="107">
        <v>11445848369</v>
      </c>
      <c r="O99" s="107"/>
      <c r="P99" s="107">
        <v>-10596134346</v>
      </c>
      <c r="Q99" s="107"/>
      <c r="R99" s="107">
        <v>-367628728</v>
      </c>
    </row>
    <row r="100" spans="1:18">
      <c r="A100" s="252" t="s">
        <v>374</v>
      </c>
      <c r="B100" s="145" t="s">
        <v>196</v>
      </c>
      <c r="D100" s="107">
        <v>399615</v>
      </c>
      <c r="E100" s="107"/>
      <c r="F100" s="107">
        <v>11162367874</v>
      </c>
      <c r="G100" s="107"/>
      <c r="H100" s="107">
        <v>-10492469771</v>
      </c>
      <c r="I100" s="107"/>
      <c r="J100" s="107">
        <v>-98037784</v>
      </c>
      <c r="K100" s="107"/>
      <c r="L100" s="107">
        <v>399615</v>
      </c>
      <c r="M100" s="107"/>
      <c r="N100" s="107">
        <v>11162367874</v>
      </c>
      <c r="O100" s="107"/>
      <c r="P100" s="107">
        <v>-11242439608.999998</v>
      </c>
      <c r="Q100" s="107"/>
      <c r="R100" s="107">
        <v>-848007622</v>
      </c>
    </row>
    <row r="101" spans="1:18">
      <c r="A101" s="252" t="s">
        <v>375</v>
      </c>
      <c r="B101" s="145" t="s">
        <v>225</v>
      </c>
      <c r="D101" s="107">
        <v>1574862</v>
      </c>
      <c r="E101" s="107"/>
      <c r="F101" s="107">
        <v>7846243757</v>
      </c>
      <c r="G101" s="107"/>
      <c r="H101" s="107">
        <v>-7051543237</v>
      </c>
      <c r="I101" s="107"/>
      <c r="J101" s="107">
        <v>811694229</v>
      </c>
      <c r="K101" s="107"/>
      <c r="L101" s="107">
        <v>1574862</v>
      </c>
      <c r="M101" s="107"/>
      <c r="N101" s="107">
        <v>7846243757</v>
      </c>
      <c r="O101" s="107"/>
      <c r="P101" s="107">
        <v>-7464161335</v>
      </c>
      <c r="Q101" s="107"/>
      <c r="R101" s="107">
        <v>399076131</v>
      </c>
    </row>
    <row r="102" spans="1:18">
      <c r="A102" s="252" t="s">
        <v>376</v>
      </c>
      <c r="B102" s="145" t="s">
        <v>264</v>
      </c>
      <c r="D102" s="107">
        <v>829129</v>
      </c>
      <c r="E102" s="107"/>
      <c r="F102" s="107">
        <v>1170357873</v>
      </c>
      <c r="G102" s="107"/>
      <c r="H102" s="107">
        <v>-1237194706</v>
      </c>
      <c r="I102" s="107"/>
      <c r="J102" s="107">
        <v>-73845584</v>
      </c>
      <c r="K102" s="107"/>
      <c r="L102" s="107">
        <v>829129</v>
      </c>
      <c r="M102" s="107"/>
      <c r="N102" s="107">
        <v>1170357873</v>
      </c>
      <c r="O102" s="107"/>
      <c r="P102" s="107">
        <v>-1294715495</v>
      </c>
      <c r="Q102" s="107"/>
      <c r="R102" s="107">
        <v>-131366373</v>
      </c>
    </row>
    <row r="103" spans="1:18">
      <c r="A103" s="252" t="s">
        <v>377</v>
      </c>
      <c r="B103" s="145" t="s">
        <v>227</v>
      </c>
      <c r="D103" s="107">
        <v>943499</v>
      </c>
      <c r="E103" s="107"/>
      <c r="F103" s="107">
        <v>9800900145</v>
      </c>
      <c r="G103" s="107"/>
      <c r="H103" s="107">
        <v>-10230952792</v>
      </c>
      <c r="I103" s="107"/>
      <c r="J103" s="107">
        <v>-449164674</v>
      </c>
      <c r="K103" s="107"/>
      <c r="L103" s="107">
        <v>943499</v>
      </c>
      <c r="M103" s="107"/>
      <c r="N103" s="107">
        <v>9800900145</v>
      </c>
      <c r="O103" s="107"/>
      <c r="P103" s="107">
        <v>-10815495050</v>
      </c>
      <c r="Q103" s="107"/>
      <c r="R103" s="107">
        <v>-1033706932</v>
      </c>
    </row>
    <row r="104" spans="1:18">
      <c r="A104" s="252" t="s">
        <v>378</v>
      </c>
      <c r="B104" s="145" t="s">
        <v>205</v>
      </c>
      <c r="D104" s="107">
        <v>751044</v>
      </c>
      <c r="E104" s="107"/>
      <c r="F104" s="107">
        <v>18455341128</v>
      </c>
      <c r="G104" s="107"/>
      <c r="H104" s="107">
        <v>-18520441938</v>
      </c>
      <c r="I104" s="107"/>
      <c r="J104" s="107">
        <v>-633012887</v>
      </c>
      <c r="K104" s="107"/>
      <c r="L104" s="107">
        <v>751044</v>
      </c>
      <c r="M104" s="107"/>
      <c r="N104" s="107">
        <v>18455341128</v>
      </c>
      <c r="O104" s="107"/>
      <c r="P104" s="107">
        <v>-19565069967</v>
      </c>
      <c r="Q104" s="107"/>
      <c r="R104" s="107">
        <v>-1677640916</v>
      </c>
    </row>
    <row r="105" spans="1:18">
      <c r="A105" s="252" t="s">
        <v>379</v>
      </c>
      <c r="B105" s="145" t="s">
        <v>171</v>
      </c>
      <c r="D105" s="107">
        <v>136617</v>
      </c>
      <c r="E105" s="107"/>
      <c r="F105" s="107">
        <v>8138741445</v>
      </c>
      <c r="G105" s="107"/>
      <c r="H105" s="107">
        <v>-8008779410</v>
      </c>
      <c r="I105" s="107"/>
      <c r="J105" s="107">
        <v>429554360</v>
      </c>
      <c r="K105" s="107"/>
      <c r="L105" s="107">
        <v>136617</v>
      </c>
      <c r="M105" s="107"/>
      <c r="N105" s="107">
        <v>8138741445</v>
      </c>
      <c r="O105" s="107"/>
      <c r="P105" s="107">
        <v>-8957001131</v>
      </c>
      <c r="Q105" s="107"/>
      <c r="R105" s="107">
        <v>-518667361</v>
      </c>
    </row>
    <row r="106" spans="1:18">
      <c r="A106" s="252" t="s">
        <v>380</v>
      </c>
      <c r="B106" s="145" t="s">
        <v>176</v>
      </c>
      <c r="D106" s="107">
        <v>4308276</v>
      </c>
      <c r="E106" s="107"/>
      <c r="F106" s="107">
        <v>13828650239</v>
      </c>
      <c r="G106" s="107"/>
      <c r="H106" s="107">
        <v>-16220548606</v>
      </c>
      <c r="I106" s="107"/>
      <c r="J106" s="107">
        <v>-1678185295</v>
      </c>
      <c r="K106" s="107"/>
      <c r="L106" s="107">
        <v>4308276</v>
      </c>
      <c r="M106" s="107"/>
      <c r="N106" s="107">
        <v>13828650239</v>
      </c>
      <c r="O106" s="107"/>
      <c r="P106" s="107">
        <v>-13906367907</v>
      </c>
      <c r="Q106" s="107"/>
      <c r="R106" s="107">
        <v>635995404</v>
      </c>
    </row>
    <row r="107" spans="1:18">
      <c r="A107" s="252" t="s">
        <v>381</v>
      </c>
      <c r="B107" s="145" t="s">
        <v>152</v>
      </c>
      <c r="D107" s="107">
        <v>1717857</v>
      </c>
      <c r="E107" s="107"/>
      <c r="F107" s="107">
        <v>15027194610</v>
      </c>
      <c r="G107" s="107"/>
      <c r="H107" s="107">
        <v>-15599384937</v>
      </c>
      <c r="I107" s="107"/>
      <c r="J107" s="107">
        <v>-544020629</v>
      </c>
      <c r="K107" s="107"/>
      <c r="L107" s="107">
        <v>1717857</v>
      </c>
      <c r="M107" s="107"/>
      <c r="N107" s="107">
        <v>15027194610</v>
      </c>
      <c r="O107" s="107"/>
      <c r="P107" s="107">
        <v>-17157062601</v>
      </c>
      <c r="Q107" s="107"/>
      <c r="R107" s="107">
        <v>-2101698293</v>
      </c>
    </row>
    <row r="108" spans="1:18">
      <c r="A108" s="252" t="s">
        <v>382</v>
      </c>
      <c r="B108" s="145" t="s">
        <v>218</v>
      </c>
      <c r="D108" s="107">
        <v>290028</v>
      </c>
      <c r="E108" s="107"/>
      <c r="F108" s="107">
        <v>2904646013</v>
      </c>
      <c r="G108" s="107"/>
      <c r="H108" s="107">
        <v>-2850604412</v>
      </c>
      <c r="I108" s="107"/>
      <c r="J108" s="107">
        <v>129736051</v>
      </c>
      <c r="K108" s="107"/>
      <c r="L108" s="107">
        <v>290028</v>
      </c>
      <c r="M108" s="107"/>
      <c r="N108" s="107">
        <v>2904646013</v>
      </c>
      <c r="O108" s="107"/>
      <c r="P108" s="107">
        <v>-2994940850</v>
      </c>
      <c r="Q108" s="107"/>
      <c r="R108" s="107">
        <v>-14600387</v>
      </c>
    </row>
    <row r="109" spans="1:18">
      <c r="A109" s="252" t="s">
        <v>383</v>
      </c>
      <c r="B109" s="145" t="s">
        <v>131</v>
      </c>
      <c r="D109" s="107">
        <v>437409</v>
      </c>
      <c r="E109" s="107"/>
      <c r="F109" s="107">
        <v>5987284359</v>
      </c>
      <c r="G109" s="107"/>
      <c r="H109" s="107">
        <v>-6696090796</v>
      </c>
      <c r="I109" s="107"/>
      <c r="J109" s="107">
        <v>-469514607</v>
      </c>
      <c r="K109" s="107"/>
      <c r="L109" s="107">
        <v>437409</v>
      </c>
      <c r="M109" s="107"/>
      <c r="N109" s="107">
        <v>5987284359</v>
      </c>
      <c r="O109" s="107"/>
      <c r="P109" s="107">
        <v>-6735180167</v>
      </c>
      <c r="Q109" s="107"/>
      <c r="R109" s="107">
        <v>-508603978</v>
      </c>
    </row>
    <row r="110" spans="1:18">
      <c r="A110" s="252" t="s">
        <v>384</v>
      </c>
      <c r="B110" s="145" t="s">
        <v>112</v>
      </c>
      <c r="D110" s="107">
        <v>1410487</v>
      </c>
      <c r="E110" s="107"/>
      <c r="F110" s="107">
        <v>4479692257</v>
      </c>
      <c r="G110" s="107"/>
      <c r="H110" s="107">
        <v>-5385514752</v>
      </c>
      <c r="I110" s="107"/>
      <c r="J110" s="107">
        <v>-315719941</v>
      </c>
      <c r="K110" s="107"/>
      <c r="L110" s="107">
        <v>1410487</v>
      </c>
      <c r="M110" s="107"/>
      <c r="N110" s="107">
        <v>4479692257</v>
      </c>
      <c r="O110" s="107"/>
      <c r="P110" s="107">
        <v>-5285361346</v>
      </c>
      <c r="Q110" s="107"/>
      <c r="R110" s="107">
        <v>-215566535</v>
      </c>
    </row>
    <row r="111" spans="1:18">
      <c r="A111" s="252" t="s">
        <v>385</v>
      </c>
      <c r="B111" s="145" t="s">
        <v>160</v>
      </c>
      <c r="D111" s="107">
        <v>353006</v>
      </c>
      <c r="E111" s="107"/>
      <c r="F111" s="107">
        <v>4105595689</v>
      </c>
      <c r="G111" s="107"/>
      <c r="H111" s="107">
        <v>-4117749504.9999995</v>
      </c>
      <c r="I111" s="107"/>
      <c r="J111" s="107">
        <v>39464110</v>
      </c>
      <c r="K111" s="107"/>
      <c r="L111" s="107">
        <v>353006</v>
      </c>
      <c r="M111" s="107"/>
      <c r="N111" s="107">
        <v>4105595689</v>
      </c>
      <c r="O111" s="107"/>
      <c r="P111" s="107">
        <v>-5856373500</v>
      </c>
      <c r="Q111" s="107"/>
      <c r="R111" s="107">
        <v>-1699159885</v>
      </c>
    </row>
    <row r="112" spans="1:18">
      <c r="A112" s="252" t="s">
        <v>386</v>
      </c>
      <c r="B112" s="145" t="s">
        <v>105</v>
      </c>
      <c r="D112" s="107">
        <v>491633</v>
      </c>
      <c r="E112" s="107"/>
      <c r="F112" s="107">
        <v>8522391387</v>
      </c>
      <c r="G112" s="107"/>
      <c r="H112" s="107">
        <v>-8199936003</v>
      </c>
      <c r="I112" s="107"/>
      <c r="J112" s="107">
        <v>0</v>
      </c>
      <c r="K112" s="107"/>
      <c r="L112" s="107">
        <v>491633</v>
      </c>
      <c r="M112" s="107"/>
      <c r="N112" s="107">
        <v>8522391387</v>
      </c>
      <c r="O112" s="107"/>
      <c r="P112" s="107">
        <v>-9764005676</v>
      </c>
      <c r="Q112" s="107"/>
      <c r="R112" s="107">
        <v>-1564069673</v>
      </c>
    </row>
    <row r="113" spans="1:18">
      <c r="A113" s="252" t="s">
        <v>387</v>
      </c>
      <c r="B113" s="145" t="s">
        <v>236</v>
      </c>
      <c r="D113" s="107">
        <v>819734</v>
      </c>
      <c r="E113" s="107"/>
      <c r="F113" s="107">
        <v>2680878161</v>
      </c>
      <c r="G113" s="107"/>
      <c r="H113" s="107">
        <v>-2616956351</v>
      </c>
      <c r="I113" s="107"/>
      <c r="J113" s="107">
        <v>-82583685</v>
      </c>
      <c r="K113" s="107"/>
      <c r="L113" s="107">
        <v>819734</v>
      </c>
      <c r="M113" s="107"/>
      <c r="N113" s="107">
        <v>2680878161</v>
      </c>
      <c r="O113" s="107"/>
      <c r="P113" s="107">
        <v>-3537028479</v>
      </c>
      <c r="Q113" s="107"/>
      <c r="R113" s="107">
        <v>-1002655813</v>
      </c>
    </row>
    <row r="114" spans="1:18">
      <c r="A114" s="252" t="s">
        <v>388</v>
      </c>
      <c r="B114" s="145" t="s">
        <v>109</v>
      </c>
      <c r="D114" s="107">
        <v>732422</v>
      </c>
      <c r="E114" s="107"/>
      <c r="F114" s="107">
        <v>4914432605</v>
      </c>
      <c r="G114" s="107"/>
      <c r="H114" s="107">
        <v>-5438101967</v>
      </c>
      <c r="I114" s="107"/>
      <c r="J114" s="107">
        <v>-239623630</v>
      </c>
      <c r="K114" s="107"/>
      <c r="L114" s="107">
        <v>732422</v>
      </c>
      <c r="M114" s="107"/>
      <c r="N114" s="107">
        <v>4914432605</v>
      </c>
      <c r="O114" s="107"/>
      <c r="P114" s="107">
        <v>-5965738495</v>
      </c>
      <c r="Q114" s="107"/>
      <c r="R114" s="107">
        <v>-767260158</v>
      </c>
    </row>
    <row r="115" spans="1:18">
      <c r="A115" s="252" t="s">
        <v>389</v>
      </c>
      <c r="B115" s="145" t="s">
        <v>107</v>
      </c>
      <c r="D115" s="107">
        <v>620389</v>
      </c>
      <c r="E115" s="107"/>
      <c r="F115" s="107">
        <v>2463707256</v>
      </c>
      <c r="G115" s="107"/>
      <c r="H115" s="107">
        <v>-2757519874</v>
      </c>
      <c r="I115" s="107"/>
      <c r="J115" s="107">
        <v>-55788029</v>
      </c>
      <c r="K115" s="107"/>
      <c r="L115" s="107">
        <v>620389</v>
      </c>
      <c r="M115" s="107"/>
      <c r="N115" s="107">
        <v>2463707256</v>
      </c>
      <c r="O115" s="107"/>
      <c r="P115" s="107">
        <v>-3423253759</v>
      </c>
      <c r="Q115" s="107"/>
      <c r="R115" s="107">
        <v>-721521914</v>
      </c>
    </row>
    <row r="116" spans="1:18">
      <c r="A116" s="252" t="s">
        <v>390</v>
      </c>
      <c r="B116" s="145" t="s">
        <v>159</v>
      </c>
      <c r="D116" s="107">
        <v>1608232</v>
      </c>
      <c r="E116" s="107"/>
      <c r="F116" s="107">
        <v>8313047705</v>
      </c>
      <c r="G116" s="107"/>
      <c r="H116" s="107">
        <v>-8743356423</v>
      </c>
      <c r="I116" s="107"/>
      <c r="J116" s="107">
        <v>-11631431</v>
      </c>
      <c r="K116" s="107"/>
      <c r="L116" s="107">
        <v>1608232</v>
      </c>
      <c r="M116" s="107"/>
      <c r="N116" s="107">
        <v>8313047705</v>
      </c>
      <c r="O116" s="107"/>
      <c r="P116" s="107">
        <v>-11078806938</v>
      </c>
      <c r="Q116" s="107"/>
      <c r="R116" s="107">
        <v>-2347081946</v>
      </c>
    </row>
    <row r="117" spans="1:18">
      <c r="A117" s="252" t="s">
        <v>391</v>
      </c>
      <c r="B117" s="145" t="s">
        <v>170</v>
      </c>
      <c r="D117" s="107">
        <v>301775</v>
      </c>
      <c r="E117" s="107"/>
      <c r="F117" s="107">
        <v>4402498247</v>
      </c>
      <c r="G117" s="107"/>
      <c r="H117" s="107">
        <v>-3591921454</v>
      </c>
      <c r="I117" s="107"/>
      <c r="J117" s="107">
        <v>248382975</v>
      </c>
      <c r="K117" s="107"/>
      <c r="L117" s="107">
        <v>301775</v>
      </c>
      <c r="M117" s="107"/>
      <c r="N117" s="107">
        <v>4402498247</v>
      </c>
      <c r="O117" s="107"/>
      <c r="P117" s="107">
        <v>-3240268421</v>
      </c>
      <c r="Q117" s="107"/>
      <c r="R117" s="107">
        <v>600036008</v>
      </c>
    </row>
    <row r="118" spans="1:18">
      <c r="A118" s="252" t="s">
        <v>392</v>
      </c>
      <c r="B118" s="145" t="s">
        <v>270</v>
      </c>
      <c r="D118" s="107">
        <v>843224</v>
      </c>
      <c r="E118" s="107"/>
      <c r="F118" s="107">
        <v>6144055975</v>
      </c>
      <c r="G118" s="107"/>
      <c r="H118" s="107">
        <v>-5713042973</v>
      </c>
      <c r="I118" s="107"/>
      <c r="J118" s="107">
        <v>394232246</v>
      </c>
      <c r="K118" s="107"/>
      <c r="L118" s="107">
        <v>843224</v>
      </c>
      <c r="M118" s="107"/>
      <c r="N118" s="107">
        <v>6144055975</v>
      </c>
      <c r="O118" s="107"/>
      <c r="P118" s="107">
        <v>-5847553386</v>
      </c>
      <c r="Q118" s="107"/>
      <c r="R118" s="107">
        <v>259721833</v>
      </c>
    </row>
    <row r="119" spans="1:18">
      <c r="A119" s="252" t="s">
        <v>393</v>
      </c>
      <c r="B119" s="145" t="s">
        <v>208</v>
      </c>
      <c r="D119" s="107">
        <v>4184347</v>
      </c>
      <c r="E119" s="107"/>
      <c r="F119" s="107">
        <v>13172978584</v>
      </c>
      <c r="G119" s="107"/>
      <c r="H119" s="107">
        <v>-13634316090.000002</v>
      </c>
      <c r="I119" s="107"/>
      <c r="J119" s="107">
        <v>261890985</v>
      </c>
      <c r="K119" s="107"/>
      <c r="L119" s="107">
        <v>4184347</v>
      </c>
      <c r="M119" s="107"/>
      <c r="N119" s="107">
        <v>13172978584</v>
      </c>
      <c r="O119" s="107"/>
      <c r="P119" s="107">
        <v>-16144726999</v>
      </c>
      <c r="Q119" s="107"/>
      <c r="R119" s="107">
        <v>-2248519924</v>
      </c>
    </row>
    <row r="120" spans="1:18">
      <c r="A120" s="252" t="s">
        <v>394</v>
      </c>
      <c r="B120" s="145" t="s">
        <v>215</v>
      </c>
      <c r="D120" s="107">
        <v>330036</v>
      </c>
      <c r="E120" s="107"/>
      <c r="F120" s="107">
        <v>3762989122</v>
      </c>
      <c r="G120" s="107"/>
      <c r="H120" s="107">
        <v>-4371948950</v>
      </c>
      <c r="I120" s="107"/>
      <c r="J120" s="107">
        <v>-112847760</v>
      </c>
      <c r="K120" s="107"/>
      <c r="L120" s="107">
        <v>330036</v>
      </c>
      <c r="M120" s="107"/>
      <c r="N120" s="107">
        <v>3762989122</v>
      </c>
      <c r="O120" s="107"/>
      <c r="P120" s="107">
        <v>-5718311818</v>
      </c>
      <c r="Q120" s="107"/>
      <c r="R120" s="107">
        <v>-1459210628</v>
      </c>
    </row>
    <row r="121" spans="1:18">
      <c r="A121" s="252" t="s">
        <v>395</v>
      </c>
      <c r="B121" s="145" t="s">
        <v>108</v>
      </c>
      <c r="D121" s="107">
        <v>1567159</v>
      </c>
      <c r="E121" s="107"/>
      <c r="F121" s="107">
        <v>3702453104</v>
      </c>
      <c r="G121" s="107"/>
      <c r="H121" s="107">
        <v>-3632077900</v>
      </c>
      <c r="I121" s="107"/>
      <c r="J121" s="107">
        <v>-193172708</v>
      </c>
      <c r="K121" s="107"/>
      <c r="L121" s="107">
        <v>1567159</v>
      </c>
      <c r="M121" s="107"/>
      <c r="N121" s="107">
        <v>3702453104</v>
      </c>
      <c r="O121" s="107"/>
      <c r="P121" s="107">
        <v>-4684889925</v>
      </c>
      <c r="Q121" s="107"/>
      <c r="R121" s="107">
        <v>-1245984733</v>
      </c>
    </row>
    <row r="122" spans="1:18">
      <c r="A122" s="252" t="s">
        <v>396</v>
      </c>
      <c r="B122" s="145" t="s">
        <v>126</v>
      </c>
      <c r="D122" s="107">
        <v>7787660</v>
      </c>
      <c r="E122" s="107"/>
      <c r="F122" s="107">
        <v>39325922992</v>
      </c>
      <c r="G122" s="107"/>
      <c r="H122" s="107">
        <v>-39360003228</v>
      </c>
      <c r="I122" s="107"/>
      <c r="J122" s="107">
        <v>-151613919</v>
      </c>
      <c r="K122" s="107"/>
      <c r="L122" s="107">
        <v>7787660</v>
      </c>
      <c r="M122" s="107"/>
      <c r="N122" s="107">
        <v>39325922992</v>
      </c>
      <c r="O122" s="107"/>
      <c r="P122" s="107">
        <v>-41008817348</v>
      </c>
      <c r="Q122" s="107"/>
      <c r="R122" s="107">
        <v>-1800428039</v>
      </c>
    </row>
    <row r="123" spans="1:18">
      <c r="A123" s="252" t="s">
        <v>397</v>
      </c>
      <c r="B123" s="145" t="s">
        <v>199</v>
      </c>
      <c r="D123" s="107">
        <v>1085680</v>
      </c>
      <c r="E123" s="107"/>
      <c r="F123" s="107">
        <v>5385308821</v>
      </c>
      <c r="G123" s="107"/>
      <c r="H123" s="107">
        <v>-5667840973</v>
      </c>
      <c r="I123" s="107"/>
      <c r="J123" s="107">
        <v>-322731744</v>
      </c>
      <c r="K123" s="107"/>
      <c r="L123" s="107">
        <v>1085680</v>
      </c>
      <c r="M123" s="107"/>
      <c r="N123" s="107">
        <v>5385308821</v>
      </c>
      <c r="O123" s="107"/>
      <c r="P123" s="107">
        <v>-6146521661</v>
      </c>
      <c r="Q123" s="107"/>
      <c r="R123" s="107">
        <v>-801412432</v>
      </c>
    </row>
    <row r="124" spans="1:18">
      <c r="A124" s="252" t="s">
        <v>398</v>
      </c>
      <c r="B124" s="145" t="s">
        <v>144</v>
      </c>
      <c r="D124" s="107">
        <v>331992</v>
      </c>
      <c r="E124" s="107"/>
      <c r="F124" s="107">
        <v>5765390835</v>
      </c>
      <c r="G124" s="107"/>
      <c r="H124" s="107">
        <v>-6046684426</v>
      </c>
      <c r="I124" s="107"/>
      <c r="J124" s="107">
        <v>-173579687</v>
      </c>
      <c r="K124" s="107"/>
      <c r="L124" s="107">
        <v>331992</v>
      </c>
      <c r="M124" s="107"/>
      <c r="N124" s="107">
        <v>5765390835</v>
      </c>
      <c r="O124" s="107"/>
      <c r="P124" s="107">
        <v>-6704100492</v>
      </c>
      <c r="Q124" s="107"/>
      <c r="R124" s="107">
        <v>-830995753</v>
      </c>
    </row>
    <row r="125" spans="1:18">
      <c r="A125" s="252" t="s">
        <v>399</v>
      </c>
      <c r="B125" s="145" t="s">
        <v>166</v>
      </c>
      <c r="D125" s="107">
        <v>5303127</v>
      </c>
      <c r="E125" s="107"/>
      <c r="F125" s="107">
        <v>17354019618</v>
      </c>
      <c r="G125" s="107"/>
      <c r="H125" s="107">
        <v>-15836145886</v>
      </c>
      <c r="I125" s="107"/>
      <c r="J125" s="107">
        <v>1434594171</v>
      </c>
      <c r="K125" s="107"/>
      <c r="L125" s="107">
        <v>5303127</v>
      </c>
      <c r="M125" s="107"/>
      <c r="N125" s="107">
        <v>17354019618</v>
      </c>
      <c r="O125" s="107"/>
      <c r="P125" s="107">
        <v>-16461502000</v>
      </c>
      <c r="Q125" s="107"/>
      <c r="R125" s="107">
        <v>809238057</v>
      </c>
    </row>
    <row r="126" spans="1:18">
      <c r="A126" s="252" t="s">
        <v>400</v>
      </c>
      <c r="B126" s="145" t="s">
        <v>280</v>
      </c>
      <c r="D126" s="107">
        <v>67160</v>
      </c>
      <c r="E126" s="107"/>
      <c r="F126" s="107">
        <v>4830114799</v>
      </c>
      <c r="G126" s="107"/>
      <c r="H126" s="107">
        <v>-5118458746</v>
      </c>
      <c r="I126" s="107"/>
      <c r="J126" s="107">
        <v>-317267012</v>
      </c>
      <c r="K126" s="107"/>
      <c r="L126" s="107">
        <v>67160</v>
      </c>
      <c r="M126" s="107"/>
      <c r="N126" s="107">
        <v>4830114799</v>
      </c>
      <c r="O126" s="107"/>
      <c r="P126" s="107">
        <v>-5057033775</v>
      </c>
      <c r="Q126" s="107"/>
      <c r="R126" s="107">
        <v>-255842041</v>
      </c>
    </row>
    <row r="127" spans="1:18">
      <c r="A127" s="252" t="s">
        <v>401</v>
      </c>
      <c r="B127" s="145" t="s">
        <v>145</v>
      </c>
      <c r="D127" s="107">
        <v>2936539</v>
      </c>
      <c r="E127" s="107"/>
      <c r="F127" s="107">
        <v>5546226530</v>
      </c>
      <c r="G127" s="107"/>
      <c r="H127" s="107">
        <v>-7053214109</v>
      </c>
      <c r="I127" s="107"/>
      <c r="J127" s="107">
        <v>-967441415</v>
      </c>
      <c r="K127" s="107"/>
      <c r="L127" s="107">
        <v>2936539</v>
      </c>
      <c r="M127" s="107"/>
      <c r="N127" s="107">
        <v>5546226530</v>
      </c>
      <c r="O127" s="107"/>
      <c r="P127" s="107">
        <v>-9170433417</v>
      </c>
      <c r="Q127" s="107"/>
      <c r="R127" s="107">
        <v>-3084660723</v>
      </c>
    </row>
    <row r="128" spans="1:18">
      <c r="A128" s="252" t="s">
        <v>402</v>
      </c>
      <c r="B128" s="145" t="s">
        <v>230</v>
      </c>
      <c r="D128" s="107">
        <v>2527078</v>
      </c>
      <c r="E128" s="107"/>
      <c r="F128" s="107">
        <v>10128552887</v>
      </c>
      <c r="G128" s="107"/>
      <c r="H128" s="107">
        <v>-11587690802</v>
      </c>
      <c r="I128" s="107"/>
      <c r="J128" s="107">
        <v>-844571657</v>
      </c>
      <c r="K128" s="107"/>
      <c r="L128" s="107">
        <v>2527078</v>
      </c>
      <c r="M128" s="107"/>
      <c r="N128" s="107">
        <v>10128552887</v>
      </c>
      <c r="O128" s="107"/>
      <c r="P128" s="107">
        <v>-12896644080</v>
      </c>
      <c r="Q128" s="107"/>
      <c r="R128" s="107">
        <v>-2153524935</v>
      </c>
    </row>
    <row r="129" spans="1:18">
      <c r="A129" s="252" t="s">
        <v>403</v>
      </c>
      <c r="B129" s="145" t="s">
        <v>235</v>
      </c>
      <c r="D129" s="107">
        <v>340960</v>
      </c>
      <c r="E129" s="107"/>
      <c r="F129" s="107">
        <v>7293801322</v>
      </c>
      <c r="G129" s="107"/>
      <c r="H129" s="107">
        <v>-7968662077</v>
      </c>
      <c r="I129" s="107"/>
      <c r="J129" s="107">
        <v>-1090718213</v>
      </c>
      <c r="K129" s="107"/>
      <c r="L129" s="107">
        <v>340960</v>
      </c>
      <c r="M129" s="107"/>
      <c r="N129" s="107">
        <v>7293801322</v>
      </c>
      <c r="O129" s="107"/>
      <c r="P129" s="107">
        <v>-8298335039</v>
      </c>
      <c r="Q129" s="107"/>
      <c r="R129" s="107">
        <v>-1420391175</v>
      </c>
    </row>
    <row r="130" spans="1:18">
      <c r="A130" s="252" t="s">
        <v>404</v>
      </c>
      <c r="B130" s="145" t="s">
        <v>216</v>
      </c>
      <c r="D130" s="107">
        <v>1295715</v>
      </c>
      <c r="E130" s="107"/>
      <c r="F130" s="107">
        <v>8629636826</v>
      </c>
      <c r="G130" s="107"/>
      <c r="H130" s="107">
        <v>-8142425262</v>
      </c>
      <c r="I130" s="107"/>
      <c r="J130" s="107">
        <v>516424837</v>
      </c>
      <c r="K130" s="107"/>
      <c r="L130" s="107">
        <v>1295715</v>
      </c>
      <c r="M130" s="107"/>
      <c r="N130" s="107">
        <v>8629636826</v>
      </c>
      <c r="O130" s="107"/>
      <c r="P130" s="107">
        <v>-8987135658</v>
      </c>
      <c r="Q130" s="107"/>
      <c r="R130" s="107">
        <v>-328285559</v>
      </c>
    </row>
    <row r="131" spans="1:18">
      <c r="A131" s="252" t="s">
        <v>405</v>
      </c>
      <c r="B131" s="145" t="s">
        <v>121</v>
      </c>
      <c r="D131" s="107">
        <v>1106352</v>
      </c>
      <c r="E131" s="107"/>
      <c r="F131" s="107">
        <v>3067256319</v>
      </c>
      <c r="G131" s="107"/>
      <c r="H131" s="107">
        <v>-3341424177</v>
      </c>
      <c r="I131" s="107"/>
      <c r="J131" s="107">
        <v>-129340654</v>
      </c>
      <c r="K131" s="107"/>
      <c r="L131" s="107">
        <v>1106352</v>
      </c>
      <c r="M131" s="107"/>
      <c r="N131" s="107">
        <v>3067256319</v>
      </c>
      <c r="O131" s="107"/>
      <c r="P131" s="107">
        <v>-4605246499</v>
      </c>
      <c r="Q131" s="107"/>
      <c r="R131" s="107">
        <v>-1393162976</v>
      </c>
    </row>
    <row r="132" spans="1:18">
      <c r="A132" s="252" t="s">
        <v>406</v>
      </c>
      <c r="B132" s="145" t="s">
        <v>169</v>
      </c>
      <c r="D132" s="107">
        <v>447607</v>
      </c>
      <c r="E132" s="107"/>
      <c r="F132" s="107">
        <v>10656402536</v>
      </c>
      <c r="G132" s="107"/>
      <c r="H132" s="107">
        <v>-11211273980.999998</v>
      </c>
      <c r="I132" s="107"/>
      <c r="J132" s="107">
        <v>120947516</v>
      </c>
      <c r="K132" s="107"/>
      <c r="L132" s="107">
        <v>447607</v>
      </c>
      <c r="M132" s="107"/>
      <c r="N132" s="107">
        <v>10656402536</v>
      </c>
      <c r="O132" s="107"/>
      <c r="P132" s="107">
        <v>-11691085303</v>
      </c>
      <c r="Q132" s="107"/>
      <c r="R132" s="107">
        <v>-358863806</v>
      </c>
    </row>
    <row r="133" spans="1:18">
      <c r="A133" s="252" t="s">
        <v>407</v>
      </c>
      <c r="B133" s="145" t="s">
        <v>172</v>
      </c>
      <c r="D133" s="107">
        <v>513086</v>
      </c>
      <c r="E133" s="107"/>
      <c r="F133" s="107">
        <v>3544730315</v>
      </c>
      <c r="G133" s="107"/>
      <c r="H133" s="107">
        <v>-3920047289</v>
      </c>
      <c r="I133" s="107"/>
      <c r="J133" s="107">
        <v>78817187</v>
      </c>
      <c r="K133" s="107"/>
      <c r="L133" s="107">
        <v>513086</v>
      </c>
      <c r="M133" s="107"/>
      <c r="N133" s="107">
        <v>3544730315</v>
      </c>
      <c r="O133" s="107"/>
      <c r="P133" s="107">
        <v>-4775452989</v>
      </c>
      <c r="Q133" s="107"/>
      <c r="R133" s="107">
        <v>-776588513</v>
      </c>
    </row>
    <row r="134" spans="1:18">
      <c r="A134" s="252" t="s">
        <v>408</v>
      </c>
      <c r="B134" s="145" t="s">
        <v>101</v>
      </c>
      <c r="D134" s="107">
        <v>809999</v>
      </c>
      <c r="E134" s="107"/>
      <c r="F134" s="107">
        <v>4050052920</v>
      </c>
      <c r="G134" s="107"/>
      <c r="H134" s="107">
        <v>-4404857180</v>
      </c>
      <c r="I134" s="107"/>
      <c r="J134" s="107">
        <v>-137281626</v>
      </c>
      <c r="K134" s="107"/>
      <c r="L134" s="107">
        <v>809999</v>
      </c>
      <c r="M134" s="107"/>
      <c r="N134" s="107">
        <v>4050052920</v>
      </c>
      <c r="O134" s="107"/>
      <c r="P134" s="107">
        <v>-4242751462.0000005</v>
      </c>
      <c r="Q134" s="107"/>
      <c r="R134" s="107">
        <v>24824092</v>
      </c>
    </row>
    <row r="135" spans="1:18">
      <c r="A135" s="252" t="s">
        <v>409</v>
      </c>
      <c r="B135" s="145" t="s">
        <v>231</v>
      </c>
      <c r="D135" s="107">
        <v>477401</v>
      </c>
      <c r="E135" s="107"/>
      <c r="F135" s="107">
        <v>3587677112</v>
      </c>
      <c r="G135" s="107"/>
      <c r="H135" s="107">
        <v>-4068440794.0000005</v>
      </c>
      <c r="I135" s="107"/>
      <c r="J135" s="107">
        <v>-251107427</v>
      </c>
      <c r="K135" s="107"/>
      <c r="L135" s="107">
        <v>477401</v>
      </c>
      <c r="M135" s="107"/>
      <c r="N135" s="107">
        <v>3587677112</v>
      </c>
      <c r="O135" s="107"/>
      <c r="P135" s="107">
        <v>-4226621712</v>
      </c>
      <c r="Q135" s="107"/>
      <c r="R135" s="107">
        <v>-409288345</v>
      </c>
    </row>
    <row r="136" spans="1:18">
      <c r="A136" s="252" t="s">
        <v>410</v>
      </c>
      <c r="B136" s="145" t="s">
        <v>134</v>
      </c>
      <c r="D136" s="107">
        <v>160112</v>
      </c>
      <c r="E136" s="107"/>
      <c r="F136" s="107">
        <v>5659705907</v>
      </c>
      <c r="G136" s="107"/>
      <c r="H136" s="107">
        <v>-5756833741</v>
      </c>
      <c r="I136" s="107"/>
      <c r="J136" s="107">
        <v>63462573</v>
      </c>
      <c r="K136" s="107"/>
      <c r="L136" s="107">
        <v>160112</v>
      </c>
      <c r="M136" s="107"/>
      <c r="N136" s="107">
        <v>5659705907</v>
      </c>
      <c r="O136" s="107"/>
      <c r="P136" s="107">
        <v>-7137810298</v>
      </c>
      <c r="Q136" s="107"/>
      <c r="R136" s="107">
        <v>-1317513984</v>
      </c>
    </row>
    <row r="137" spans="1:18">
      <c r="A137" s="252" t="s">
        <v>411</v>
      </c>
      <c r="B137" s="145" t="s">
        <v>157</v>
      </c>
      <c r="D137" s="107">
        <v>3997606</v>
      </c>
      <c r="E137" s="107"/>
      <c r="F137" s="107">
        <v>9902760051</v>
      </c>
      <c r="G137" s="107"/>
      <c r="H137" s="107">
        <v>-11266938607</v>
      </c>
      <c r="I137" s="107"/>
      <c r="J137" s="107">
        <v>-467401996</v>
      </c>
      <c r="K137" s="107"/>
      <c r="L137" s="107">
        <v>3997606</v>
      </c>
      <c r="M137" s="107"/>
      <c r="N137" s="107">
        <v>9902760051</v>
      </c>
      <c r="O137" s="107"/>
      <c r="P137" s="107">
        <v>-12136447556</v>
      </c>
      <c r="Q137" s="107"/>
      <c r="R137" s="107">
        <v>-1336910945</v>
      </c>
    </row>
    <row r="138" spans="1:18">
      <c r="A138" s="252" t="s">
        <v>412</v>
      </c>
      <c r="B138" s="145" t="s">
        <v>189</v>
      </c>
      <c r="D138" s="107">
        <v>1080657</v>
      </c>
      <c r="E138" s="107"/>
      <c r="F138" s="107">
        <v>18261860546</v>
      </c>
      <c r="G138" s="107"/>
      <c r="H138" s="107">
        <v>-19466749787</v>
      </c>
      <c r="I138" s="107"/>
      <c r="J138" s="107">
        <v>-1062719013</v>
      </c>
      <c r="K138" s="107"/>
      <c r="L138" s="107">
        <v>1080657</v>
      </c>
      <c r="M138" s="107"/>
      <c r="N138" s="107">
        <v>18261860546</v>
      </c>
      <c r="O138" s="107"/>
      <c r="P138" s="107">
        <v>-22902625659</v>
      </c>
      <c r="Q138" s="107"/>
      <c r="R138" s="107">
        <v>-4498594885</v>
      </c>
    </row>
    <row r="139" spans="1:18">
      <c r="A139" s="252" t="s">
        <v>413</v>
      </c>
      <c r="B139" s="145" t="s">
        <v>185</v>
      </c>
      <c r="D139" s="107">
        <v>94295</v>
      </c>
      <c r="E139" s="107"/>
      <c r="F139" s="107">
        <v>1038572111</v>
      </c>
      <c r="G139" s="107"/>
      <c r="H139" s="107">
        <v>-1137605777</v>
      </c>
      <c r="I139" s="107"/>
      <c r="J139" s="107">
        <v>619737</v>
      </c>
      <c r="K139" s="107"/>
      <c r="L139" s="107">
        <v>94295</v>
      </c>
      <c r="M139" s="107"/>
      <c r="N139" s="107">
        <v>1038572111</v>
      </c>
      <c r="O139" s="107"/>
      <c r="P139" s="107">
        <v>-1168360559</v>
      </c>
      <c r="Q139" s="107"/>
      <c r="R139" s="107">
        <v>-30135045</v>
      </c>
    </row>
    <row r="140" spans="1:18">
      <c r="A140" s="252" t="s">
        <v>414</v>
      </c>
      <c r="B140" s="145" t="s">
        <v>274</v>
      </c>
      <c r="D140" s="107">
        <v>125451</v>
      </c>
      <c r="E140" s="107"/>
      <c r="F140" s="107">
        <v>2789641156</v>
      </c>
      <c r="G140" s="107"/>
      <c r="H140" s="107">
        <v>-2856378982</v>
      </c>
      <c r="I140" s="107"/>
      <c r="J140" s="107">
        <v>-83440454</v>
      </c>
      <c r="K140" s="107"/>
      <c r="L140" s="107">
        <v>125451</v>
      </c>
      <c r="M140" s="107"/>
      <c r="N140" s="107">
        <v>2789641156</v>
      </c>
      <c r="O140" s="107"/>
      <c r="P140" s="107">
        <v>-2893315393</v>
      </c>
      <c r="Q140" s="107"/>
      <c r="R140" s="107">
        <v>-120376865</v>
      </c>
    </row>
    <row r="141" spans="1:18">
      <c r="A141" s="252" t="s">
        <v>415</v>
      </c>
      <c r="B141" s="145" t="s">
        <v>226</v>
      </c>
      <c r="D141" s="107">
        <v>2531738</v>
      </c>
      <c r="E141" s="107"/>
      <c r="F141" s="107">
        <v>10396380953</v>
      </c>
      <c r="G141" s="107"/>
      <c r="H141" s="107">
        <v>-10275398041</v>
      </c>
      <c r="I141" s="107"/>
      <c r="J141" s="107">
        <v>335900318</v>
      </c>
      <c r="K141" s="107"/>
      <c r="L141" s="107">
        <v>2531738</v>
      </c>
      <c r="M141" s="107"/>
      <c r="N141" s="107">
        <v>10396380953</v>
      </c>
      <c r="O141" s="107"/>
      <c r="P141" s="107">
        <v>-12434408722</v>
      </c>
      <c r="Q141" s="107"/>
      <c r="R141" s="107">
        <v>-1823110363</v>
      </c>
    </row>
    <row r="142" spans="1:18">
      <c r="A142" s="252" t="s">
        <v>416</v>
      </c>
      <c r="B142" s="145" t="s">
        <v>200</v>
      </c>
      <c r="D142" s="107">
        <v>346817</v>
      </c>
      <c r="E142" s="107"/>
      <c r="F142" s="107">
        <v>7663868949</v>
      </c>
      <c r="G142" s="107"/>
      <c r="H142" s="107">
        <v>-7858893578</v>
      </c>
      <c r="I142" s="107"/>
      <c r="J142" s="107">
        <v>319815776</v>
      </c>
      <c r="K142" s="107"/>
      <c r="L142" s="107">
        <v>346817</v>
      </c>
      <c r="M142" s="107"/>
      <c r="N142" s="107">
        <v>7663868949</v>
      </c>
      <c r="O142" s="107"/>
      <c r="P142" s="107">
        <v>-7438121098.000001</v>
      </c>
      <c r="Q142" s="107"/>
      <c r="R142" s="107">
        <v>740588256</v>
      </c>
    </row>
    <row r="143" spans="1:18">
      <c r="A143" s="252" t="s">
        <v>417</v>
      </c>
      <c r="B143" s="145" t="s">
        <v>224</v>
      </c>
      <c r="D143" s="107">
        <v>7312956</v>
      </c>
      <c r="E143" s="107"/>
      <c r="F143" s="107">
        <v>11078632525</v>
      </c>
      <c r="G143" s="107"/>
      <c r="H143" s="107">
        <v>-13140952860</v>
      </c>
      <c r="I143" s="107"/>
      <c r="J143" s="107">
        <v>-1642303829</v>
      </c>
      <c r="K143" s="107"/>
      <c r="L143" s="107">
        <v>7312956</v>
      </c>
      <c r="M143" s="107"/>
      <c r="N143" s="107">
        <v>11078632525</v>
      </c>
      <c r="O143" s="107"/>
      <c r="P143" s="107">
        <v>-13502854949.000002</v>
      </c>
      <c r="Q143" s="107"/>
      <c r="R143" s="107">
        <v>-2004205918</v>
      </c>
    </row>
    <row r="144" spans="1:18">
      <c r="A144" s="252" t="s">
        <v>418</v>
      </c>
      <c r="B144" s="145" t="s">
        <v>149</v>
      </c>
      <c r="D144" s="107">
        <v>467028</v>
      </c>
      <c r="E144" s="107"/>
      <c r="F144" s="107">
        <v>6731613162</v>
      </c>
      <c r="G144" s="107"/>
      <c r="H144" s="107">
        <v>-6857656258</v>
      </c>
      <c r="I144" s="107"/>
      <c r="J144" s="107">
        <v>-194984659</v>
      </c>
      <c r="K144" s="107"/>
      <c r="L144" s="107">
        <v>467028</v>
      </c>
      <c r="M144" s="107"/>
      <c r="N144" s="107">
        <v>6731613162</v>
      </c>
      <c r="O144" s="107"/>
      <c r="P144" s="107">
        <v>-8132855510</v>
      </c>
      <c r="Q144" s="107"/>
      <c r="R144" s="107">
        <v>-1470183911</v>
      </c>
    </row>
    <row r="145" spans="1:18">
      <c r="A145" s="252" t="s">
        <v>419</v>
      </c>
      <c r="B145" s="145" t="s">
        <v>96</v>
      </c>
      <c r="D145" s="107">
        <v>759131</v>
      </c>
      <c r="E145" s="107"/>
      <c r="F145" s="107">
        <v>23393039291</v>
      </c>
      <c r="G145" s="107"/>
      <c r="H145" s="107">
        <v>-22668396597</v>
      </c>
      <c r="I145" s="107"/>
      <c r="J145" s="107">
        <v>490697738</v>
      </c>
      <c r="K145" s="107"/>
      <c r="L145" s="107">
        <v>759131</v>
      </c>
      <c r="M145" s="107"/>
      <c r="N145" s="107">
        <v>23393039291</v>
      </c>
      <c r="O145" s="107"/>
      <c r="P145" s="107">
        <v>-22819512572</v>
      </c>
      <c r="Q145" s="107"/>
      <c r="R145" s="107">
        <v>339581763</v>
      </c>
    </row>
    <row r="146" spans="1:18">
      <c r="A146" s="252" t="s">
        <v>420</v>
      </c>
      <c r="B146" s="145" t="s">
        <v>177</v>
      </c>
      <c r="D146" s="107">
        <v>349484</v>
      </c>
      <c r="E146" s="107"/>
      <c r="F146" s="107">
        <v>3178751821</v>
      </c>
      <c r="G146" s="107"/>
      <c r="H146" s="107">
        <v>-3513268933</v>
      </c>
      <c r="I146" s="107"/>
      <c r="J146" s="107">
        <v>-361079951</v>
      </c>
      <c r="K146" s="107"/>
      <c r="L146" s="107">
        <v>349484</v>
      </c>
      <c r="M146" s="107"/>
      <c r="N146" s="107">
        <v>3178751821</v>
      </c>
      <c r="O146" s="107"/>
      <c r="P146" s="107">
        <v>-4791695703</v>
      </c>
      <c r="Q146" s="107"/>
      <c r="R146" s="107">
        <v>-1639506721</v>
      </c>
    </row>
    <row r="147" spans="1:18">
      <c r="A147" s="252" t="s">
        <v>421</v>
      </c>
      <c r="B147" s="145" t="s">
        <v>276</v>
      </c>
      <c r="D147" s="107">
        <v>761666</v>
      </c>
      <c r="E147" s="107"/>
      <c r="F147" s="107">
        <v>2858181184</v>
      </c>
      <c r="G147" s="107"/>
      <c r="H147" s="107">
        <v>-3045819335</v>
      </c>
      <c r="I147" s="107"/>
      <c r="J147" s="107">
        <v>-204751854</v>
      </c>
      <c r="K147" s="107"/>
      <c r="L147" s="107">
        <v>761666</v>
      </c>
      <c r="M147" s="107"/>
      <c r="N147" s="107">
        <v>2858181184</v>
      </c>
      <c r="O147" s="107"/>
      <c r="P147" s="107">
        <v>-2942642502</v>
      </c>
      <c r="Q147" s="107"/>
      <c r="R147" s="107">
        <v>-101575021</v>
      </c>
    </row>
    <row r="148" spans="1:18">
      <c r="A148" s="252" t="s">
        <v>422</v>
      </c>
      <c r="B148" s="145" t="s">
        <v>211</v>
      </c>
      <c r="D148" s="107">
        <v>174808</v>
      </c>
      <c r="E148" s="107"/>
      <c r="F148" s="107">
        <v>5317297512</v>
      </c>
      <c r="G148" s="107"/>
      <c r="H148" s="107">
        <v>-5834968657</v>
      </c>
      <c r="I148" s="107"/>
      <c r="J148" s="107">
        <v>-520849726</v>
      </c>
      <c r="K148" s="107"/>
      <c r="L148" s="107">
        <v>174808</v>
      </c>
      <c r="M148" s="107"/>
      <c r="N148" s="107">
        <v>5317297512</v>
      </c>
      <c r="O148" s="107"/>
      <c r="P148" s="107">
        <v>-6043925478</v>
      </c>
      <c r="Q148" s="107"/>
      <c r="R148" s="107">
        <v>-729806547</v>
      </c>
    </row>
    <row r="149" spans="1:18">
      <c r="A149" s="252" t="s">
        <v>423</v>
      </c>
      <c r="B149" s="145" t="s">
        <v>268</v>
      </c>
      <c r="D149" s="107">
        <v>39205</v>
      </c>
      <c r="E149" s="107"/>
      <c r="F149" s="107">
        <v>2812589776</v>
      </c>
      <c r="G149" s="107"/>
      <c r="H149" s="107">
        <v>-2839756621</v>
      </c>
      <c r="I149" s="107"/>
      <c r="J149" s="107">
        <v>-44008285</v>
      </c>
      <c r="K149" s="107"/>
      <c r="L149" s="107">
        <v>39205</v>
      </c>
      <c r="M149" s="107"/>
      <c r="N149" s="107">
        <v>2812589776</v>
      </c>
      <c r="O149" s="107"/>
      <c r="P149" s="107">
        <v>-2977031983</v>
      </c>
      <c r="Q149" s="107"/>
      <c r="R149" s="107">
        <v>-181283647</v>
      </c>
    </row>
    <row r="150" spans="1:18">
      <c r="A150" s="252" t="s">
        <v>424</v>
      </c>
      <c r="B150" s="145" t="s">
        <v>179</v>
      </c>
      <c r="D150" s="107">
        <v>1471830</v>
      </c>
      <c r="E150" s="107"/>
      <c r="F150" s="107">
        <v>12128871952</v>
      </c>
      <c r="G150" s="107"/>
      <c r="H150" s="107">
        <v>-12733043298</v>
      </c>
      <c r="I150" s="107"/>
      <c r="J150" s="107">
        <v>-318638506</v>
      </c>
      <c r="K150" s="107"/>
      <c r="L150" s="107">
        <v>1471830</v>
      </c>
      <c r="M150" s="107"/>
      <c r="N150" s="107">
        <v>12128871952</v>
      </c>
      <c r="O150" s="107"/>
      <c r="P150" s="107">
        <v>-14726527861</v>
      </c>
      <c r="Q150" s="107"/>
      <c r="R150" s="107">
        <v>-2312123069</v>
      </c>
    </row>
    <row r="151" spans="1:18">
      <c r="A151" s="252" t="s">
        <v>425</v>
      </c>
      <c r="B151" s="145" t="s">
        <v>210</v>
      </c>
      <c r="D151" s="107">
        <v>22556</v>
      </c>
      <c r="E151" s="107"/>
      <c r="F151" s="107">
        <v>107131324</v>
      </c>
      <c r="G151" s="107"/>
      <c r="H151" s="107">
        <v>-122257630</v>
      </c>
      <c r="I151" s="107"/>
      <c r="J151" s="107">
        <v>-1477418</v>
      </c>
      <c r="K151" s="107"/>
      <c r="L151" s="107">
        <v>22556</v>
      </c>
      <c r="M151" s="107"/>
      <c r="N151" s="107">
        <v>107131324</v>
      </c>
      <c r="O151" s="107"/>
      <c r="P151" s="107">
        <v>-128824288</v>
      </c>
      <c r="Q151" s="107"/>
      <c r="R151" s="107">
        <v>-8044076</v>
      </c>
    </row>
    <row r="152" spans="1:18">
      <c r="A152" s="252" t="s">
        <v>426</v>
      </c>
      <c r="B152" s="145" t="s">
        <v>122</v>
      </c>
      <c r="D152" s="107">
        <v>2021898</v>
      </c>
      <c r="E152" s="107"/>
      <c r="F152" s="107">
        <v>6266767514</v>
      </c>
      <c r="G152" s="107"/>
      <c r="H152" s="107">
        <v>-6969001143</v>
      </c>
      <c r="I152" s="107"/>
      <c r="J152" s="107">
        <v>-152977969</v>
      </c>
      <c r="K152" s="107"/>
      <c r="L152" s="107">
        <v>2021898</v>
      </c>
      <c r="M152" s="107"/>
      <c r="N152" s="107">
        <v>6266767514</v>
      </c>
      <c r="O152" s="107"/>
      <c r="P152" s="107">
        <v>-6792842009</v>
      </c>
      <c r="Q152" s="107"/>
      <c r="R152" s="107">
        <v>23181165</v>
      </c>
    </row>
    <row r="153" spans="1:18">
      <c r="A153" s="252" t="s">
        <v>427</v>
      </c>
      <c r="B153" s="145" t="s">
        <v>181</v>
      </c>
      <c r="D153" s="107">
        <v>5677433</v>
      </c>
      <c r="E153" s="107"/>
      <c r="F153" s="107">
        <v>7331104307</v>
      </c>
      <c r="G153" s="107"/>
      <c r="H153" s="107">
        <v>-7028841855</v>
      </c>
      <c r="I153" s="107"/>
      <c r="J153" s="107">
        <v>-257573855</v>
      </c>
      <c r="K153" s="107"/>
      <c r="L153" s="107">
        <v>5677433</v>
      </c>
      <c r="M153" s="107"/>
      <c r="N153" s="107">
        <v>7331104307</v>
      </c>
      <c r="O153" s="107"/>
      <c r="P153" s="107">
        <v>-8083868689</v>
      </c>
      <c r="Q153" s="107"/>
      <c r="R153" s="107">
        <v>-1312600689</v>
      </c>
    </row>
    <row r="154" spans="1:18">
      <c r="A154" s="252" t="s">
        <v>428</v>
      </c>
      <c r="B154" s="145" t="s">
        <v>104</v>
      </c>
      <c r="D154" s="107">
        <v>2726229</v>
      </c>
      <c r="E154" s="107"/>
      <c r="F154" s="107">
        <v>8306174332</v>
      </c>
      <c r="G154" s="107"/>
      <c r="H154" s="107">
        <v>-8304455174</v>
      </c>
      <c r="I154" s="107"/>
      <c r="J154" s="107">
        <v>59260364</v>
      </c>
      <c r="K154" s="107"/>
      <c r="L154" s="107">
        <v>2726229</v>
      </c>
      <c r="M154" s="107"/>
      <c r="N154" s="107">
        <v>8306174332</v>
      </c>
      <c r="O154" s="107"/>
      <c r="P154" s="107">
        <v>-8113352442</v>
      </c>
      <c r="Q154" s="107"/>
      <c r="R154" s="107">
        <v>250363096</v>
      </c>
    </row>
    <row r="155" spans="1:18">
      <c r="A155" s="252" t="s">
        <v>429</v>
      </c>
      <c r="B155" s="145" t="s">
        <v>161</v>
      </c>
      <c r="D155" s="107">
        <v>567524</v>
      </c>
      <c r="E155" s="107"/>
      <c r="F155" s="107">
        <v>4535743751</v>
      </c>
      <c r="G155" s="107"/>
      <c r="H155" s="107">
        <v>-4421791709</v>
      </c>
      <c r="I155" s="107"/>
      <c r="J155" s="107">
        <v>563598180</v>
      </c>
      <c r="K155" s="107"/>
      <c r="L155" s="107">
        <v>567524</v>
      </c>
      <c r="M155" s="107"/>
      <c r="N155" s="107">
        <v>4535743751</v>
      </c>
      <c r="O155" s="107"/>
      <c r="P155" s="107">
        <v>-4183586538</v>
      </c>
      <c r="Q155" s="107"/>
      <c r="R155" s="107">
        <v>801803351</v>
      </c>
    </row>
    <row r="156" spans="1:18">
      <c r="A156" s="252" t="s">
        <v>430</v>
      </c>
      <c r="B156" s="145" t="s">
        <v>143</v>
      </c>
      <c r="D156" s="107">
        <v>2075239</v>
      </c>
      <c r="E156" s="107"/>
      <c r="F156" s="107">
        <v>3999946288</v>
      </c>
      <c r="G156" s="107"/>
      <c r="H156" s="107">
        <v>-4711801293</v>
      </c>
      <c r="I156" s="107"/>
      <c r="J156" s="107">
        <v>-105207458</v>
      </c>
      <c r="K156" s="107"/>
      <c r="L156" s="107">
        <v>2075239</v>
      </c>
      <c r="M156" s="107"/>
      <c r="N156" s="107">
        <v>3999946288</v>
      </c>
      <c r="O156" s="107"/>
      <c r="P156" s="107">
        <v>-5493143434</v>
      </c>
      <c r="Q156" s="107"/>
      <c r="R156" s="107">
        <v>-886549599</v>
      </c>
    </row>
    <row r="157" spans="1:18">
      <c r="A157" s="252" t="s">
        <v>431</v>
      </c>
      <c r="B157" s="145" t="s">
        <v>138</v>
      </c>
      <c r="D157" s="107">
        <v>3137681</v>
      </c>
      <c r="E157" s="107"/>
      <c r="F157" s="107">
        <v>3783361313</v>
      </c>
      <c r="G157" s="107"/>
      <c r="H157" s="107">
        <v>-4324025624</v>
      </c>
      <c r="I157" s="107"/>
      <c r="J157" s="107">
        <v>-348250222</v>
      </c>
      <c r="K157" s="107"/>
      <c r="L157" s="107">
        <v>3137681</v>
      </c>
      <c r="M157" s="107"/>
      <c r="N157" s="107">
        <v>3783361313</v>
      </c>
      <c r="O157" s="107"/>
      <c r="P157" s="107">
        <v>-4737180958</v>
      </c>
      <c r="Q157" s="107"/>
      <c r="R157" s="107">
        <v>-761405556</v>
      </c>
    </row>
    <row r="158" spans="1:18">
      <c r="A158" s="252" t="s">
        <v>432</v>
      </c>
      <c r="B158" s="145" t="s">
        <v>197</v>
      </c>
      <c r="D158" s="107">
        <v>1265652</v>
      </c>
      <c r="E158" s="107"/>
      <c r="F158" s="107">
        <v>29226159444</v>
      </c>
      <c r="G158" s="107"/>
      <c r="H158" s="107">
        <v>-27810649839</v>
      </c>
      <c r="I158" s="107"/>
      <c r="J158" s="107">
        <v>-1929243588</v>
      </c>
      <c r="K158" s="107"/>
      <c r="L158" s="107">
        <v>1265652</v>
      </c>
      <c r="M158" s="107"/>
      <c r="N158" s="107">
        <v>29226159444</v>
      </c>
      <c r="O158" s="107"/>
      <c r="P158" s="107">
        <v>-36750912771</v>
      </c>
      <c r="Q158" s="107"/>
      <c r="R158" s="107">
        <v>-10869506520</v>
      </c>
    </row>
    <row r="159" spans="1:18">
      <c r="A159" s="252" t="s">
        <v>433</v>
      </c>
      <c r="B159" s="145" t="s">
        <v>103</v>
      </c>
      <c r="D159" s="107">
        <v>408307</v>
      </c>
      <c r="E159" s="107"/>
      <c r="F159" s="107">
        <v>5276408457</v>
      </c>
      <c r="G159" s="107"/>
      <c r="H159" s="107">
        <v>-6006905658</v>
      </c>
      <c r="I159" s="107"/>
      <c r="J159" s="107">
        <v>-277904907</v>
      </c>
      <c r="K159" s="107"/>
      <c r="L159" s="107">
        <v>408307</v>
      </c>
      <c r="M159" s="107"/>
      <c r="N159" s="107">
        <v>5276408457</v>
      </c>
      <c r="O159" s="107"/>
      <c r="P159" s="107">
        <v>-6975068021</v>
      </c>
      <c r="Q159" s="107"/>
      <c r="R159" s="107">
        <v>-1246067270</v>
      </c>
    </row>
    <row r="160" spans="1:18">
      <c r="A160" s="252" t="s">
        <v>434</v>
      </c>
      <c r="B160" s="145" t="s">
        <v>201</v>
      </c>
      <c r="D160" s="107">
        <v>338156</v>
      </c>
      <c r="E160" s="107"/>
      <c r="F160" s="107">
        <v>7603576646</v>
      </c>
      <c r="G160" s="107"/>
      <c r="H160" s="107">
        <v>-8516519209</v>
      </c>
      <c r="I160" s="107"/>
      <c r="J160" s="107">
        <v>-300919135</v>
      </c>
      <c r="K160" s="107"/>
      <c r="L160" s="107">
        <v>338156</v>
      </c>
      <c r="M160" s="107"/>
      <c r="N160" s="107">
        <v>7603576646</v>
      </c>
      <c r="O160" s="107"/>
      <c r="P160" s="107">
        <v>-9537073514</v>
      </c>
      <c r="Q160" s="107"/>
      <c r="R160" s="107">
        <v>-1321473440</v>
      </c>
    </row>
    <row r="161" spans="1:18">
      <c r="A161" s="252" t="s">
        <v>435</v>
      </c>
      <c r="B161" s="145" t="s">
        <v>102</v>
      </c>
      <c r="D161" s="107">
        <v>1639441</v>
      </c>
      <c r="E161" s="107"/>
      <c r="F161" s="107">
        <v>13852333776</v>
      </c>
      <c r="G161" s="107"/>
      <c r="H161" s="107">
        <v>-17621022848</v>
      </c>
      <c r="I161" s="107"/>
      <c r="J161" s="107">
        <v>-2703356910</v>
      </c>
      <c r="K161" s="107"/>
      <c r="L161" s="107">
        <v>1639441</v>
      </c>
      <c r="M161" s="107"/>
      <c r="N161" s="107">
        <v>13852333776</v>
      </c>
      <c r="O161" s="107"/>
      <c r="P161" s="107">
        <v>-18848947000</v>
      </c>
      <c r="Q161" s="107"/>
      <c r="R161" s="107">
        <v>-3931281062</v>
      </c>
    </row>
    <row r="162" spans="1:18">
      <c r="A162" s="252" t="s">
        <v>436</v>
      </c>
      <c r="B162" s="145" t="s">
        <v>213</v>
      </c>
      <c r="D162" s="107">
        <v>1512652</v>
      </c>
      <c r="E162" s="107"/>
      <c r="F162" s="107">
        <v>7548331641</v>
      </c>
      <c r="G162" s="107"/>
      <c r="H162" s="107">
        <v>-8441819636</v>
      </c>
      <c r="I162" s="107"/>
      <c r="J162" s="107">
        <v>-461714163</v>
      </c>
      <c r="K162" s="107"/>
      <c r="L162" s="107">
        <v>1512652</v>
      </c>
      <c r="M162" s="107"/>
      <c r="N162" s="107">
        <v>7548331641</v>
      </c>
      <c r="O162" s="107"/>
      <c r="P162" s="107">
        <v>-10739360228</v>
      </c>
      <c r="Q162" s="107"/>
      <c r="R162" s="107">
        <v>-2759254755</v>
      </c>
    </row>
    <row r="163" spans="1:18">
      <c r="A163" s="252" t="s">
        <v>437</v>
      </c>
      <c r="B163" s="145" t="s">
        <v>184</v>
      </c>
      <c r="D163" s="107">
        <v>1069821</v>
      </c>
      <c r="E163" s="107"/>
      <c r="F163" s="107">
        <v>10730266656</v>
      </c>
      <c r="G163" s="107"/>
      <c r="H163" s="107">
        <v>-12217979179</v>
      </c>
      <c r="I163" s="107"/>
      <c r="J163" s="107">
        <v>-958313285</v>
      </c>
      <c r="K163" s="107"/>
      <c r="L163" s="107">
        <v>1069821</v>
      </c>
      <c r="M163" s="107"/>
      <c r="N163" s="107">
        <v>10730266656</v>
      </c>
      <c r="O163" s="107"/>
      <c r="P163" s="107">
        <v>-13090293514</v>
      </c>
      <c r="Q163" s="107"/>
      <c r="R163" s="107">
        <v>-1830627620</v>
      </c>
    </row>
    <row r="164" spans="1:18">
      <c r="A164" s="252" t="s">
        <v>438</v>
      </c>
      <c r="B164" s="145" t="s">
        <v>182</v>
      </c>
      <c r="D164" s="107">
        <v>121684</v>
      </c>
      <c r="E164" s="107"/>
      <c r="F164" s="107">
        <v>5766162259</v>
      </c>
      <c r="G164" s="107"/>
      <c r="H164" s="107">
        <v>-4073646937.9999995</v>
      </c>
      <c r="I164" s="107"/>
      <c r="J164" s="107">
        <v>1738194915</v>
      </c>
      <c r="K164" s="107"/>
      <c r="L164" s="107">
        <v>121684</v>
      </c>
      <c r="M164" s="107"/>
      <c r="N164" s="107">
        <v>5766162259</v>
      </c>
      <c r="O164" s="107"/>
      <c r="P164" s="107">
        <v>-4162063987</v>
      </c>
      <c r="Q164" s="107"/>
      <c r="R164" s="107">
        <v>1649777866</v>
      </c>
    </row>
    <row r="165" spans="1:18">
      <c r="A165" s="252" t="s">
        <v>439</v>
      </c>
      <c r="B165" s="145" t="s">
        <v>127</v>
      </c>
      <c r="D165" s="107">
        <v>295045</v>
      </c>
      <c r="E165" s="107"/>
      <c r="F165" s="107">
        <v>8828013419</v>
      </c>
      <c r="G165" s="107"/>
      <c r="H165" s="107">
        <v>-10566513595</v>
      </c>
      <c r="I165" s="107"/>
      <c r="J165" s="107">
        <v>-97517747</v>
      </c>
      <c r="K165" s="107"/>
      <c r="L165" s="107">
        <v>295045</v>
      </c>
      <c r="M165" s="107"/>
      <c r="N165" s="107">
        <v>8828013419</v>
      </c>
      <c r="O165" s="107"/>
      <c r="P165" s="107">
        <v>-11788506871</v>
      </c>
      <c r="Q165" s="107"/>
      <c r="R165" s="107">
        <v>-1319511023</v>
      </c>
    </row>
    <row r="166" spans="1:18">
      <c r="A166" s="252" t="s">
        <v>440</v>
      </c>
      <c r="B166" s="145" t="s">
        <v>178</v>
      </c>
      <c r="D166" s="107">
        <v>4077566</v>
      </c>
      <c r="E166" s="107"/>
      <c r="F166" s="107">
        <v>14952640238</v>
      </c>
      <c r="G166" s="107"/>
      <c r="H166" s="107">
        <v>-15646028797</v>
      </c>
      <c r="I166" s="107"/>
      <c r="J166" s="107">
        <v>-366406552</v>
      </c>
      <c r="K166" s="107"/>
      <c r="L166" s="107">
        <v>4077566</v>
      </c>
      <c r="M166" s="107"/>
      <c r="N166" s="107">
        <v>14952640238</v>
      </c>
      <c r="O166" s="107"/>
      <c r="P166" s="107">
        <v>-17238283843</v>
      </c>
      <c r="Q166" s="107"/>
      <c r="R166" s="107">
        <v>-1958661598</v>
      </c>
    </row>
    <row r="167" spans="1:18">
      <c r="A167" s="252" t="s">
        <v>441</v>
      </c>
      <c r="B167" s="145" t="s">
        <v>278</v>
      </c>
      <c r="D167" s="107">
        <v>294769</v>
      </c>
      <c r="E167" s="107"/>
      <c r="F167" s="107">
        <v>824544565</v>
      </c>
      <c r="G167" s="107"/>
      <c r="H167" s="107">
        <v>-878123636</v>
      </c>
      <c r="I167" s="107"/>
      <c r="J167" s="107">
        <v>-58519704</v>
      </c>
      <c r="K167" s="107"/>
      <c r="L167" s="107">
        <v>294769</v>
      </c>
      <c r="M167" s="107"/>
      <c r="N167" s="107">
        <v>824544565</v>
      </c>
      <c r="O167" s="107"/>
      <c r="P167" s="107">
        <v>-889492237</v>
      </c>
      <c r="Q167" s="107"/>
      <c r="R167" s="107">
        <v>-69888305</v>
      </c>
    </row>
    <row r="168" spans="1:18">
      <c r="A168" s="252" t="s">
        <v>442</v>
      </c>
      <c r="B168" s="145" t="s">
        <v>155</v>
      </c>
      <c r="D168" s="107">
        <v>3721413</v>
      </c>
      <c r="E168" s="107"/>
      <c r="F168" s="107">
        <v>11430746137</v>
      </c>
      <c r="G168" s="107"/>
      <c r="H168" s="107">
        <v>-11532132910.000002</v>
      </c>
      <c r="I168" s="107"/>
      <c r="J168" s="107">
        <v>94368520</v>
      </c>
      <c r="K168" s="107"/>
      <c r="L168" s="107">
        <v>3721413</v>
      </c>
      <c r="M168" s="107"/>
      <c r="N168" s="107">
        <v>11430746137</v>
      </c>
      <c r="O168" s="107"/>
      <c r="P168" s="107">
        <v>-12653422468</v>
      </c>
      <c r="Q168" s="107"/>
      <c r="R168" s="107">
        <v>-1026921038</v>
      </c>
    </row>
    <row r="169" spans="1:18">
      <c r="A169" s="252" t="s">
        <v>443</v>
      </c>
      <c r="B169" s="145" t="s">
        <v>119</v>
      </c>
      <c r="D169" s="107">
        <v>925876</v>
      </c>
      <c r="E169" s="107"/>
      <c r="F169" s="107">
        <v>14366929464</v>
      </c>
      <c r="G169" s="107"/>
      <c r="H169" s="107">
        <v>-21141812250</v>
      </c>
      <c r="I169" s="107"/>
      <c r="J169" s="107">
        <v>-5874563633</v>
      </c>
      <c r="K169" s="107"/>
      <c r="L169" s="107">
        <v>925876</v>
      </c>
      <c r="M169" s="107"/>
      <c r="N169" s="107">
        <v>14366929464</v>
      </c>
      <c r="O169" s="107"/>
      <c r="P169" s="107">
        <v>-19587865801</v>
      </c>
      <c r="Q169" s="107"/>
      <c r="R169" s="107">
        <v>-4320617184</v>
      </c>
    </row>
    <row r="170" spans="1:18">
      <c r="A170" s="252" t="s">
        <v>444</v>
      </c>
      <c r="B170" s="145" t="s">
        <v>174</v>
      </c>
      <c r="D170" s="107">
        <v>1164033</v>
      </c>
      <c r="E170" s="107"/>
      <c r="F170" s="107">
        <v>3818453116</v>
      </c>
      <c r="G170" s="107"/>
      <c r="H170" s="107">
        <v>-4027105066</v>
      </c>
      <c r="I170" s="107"/>
      <c r="J170" s="107">
        <v>94594019</v>
      </c>
      <c r="K170" s="107"/>
      <c r="L170" s="107">
        <v>1164033</v>
      </c>
      <c r="M170" s="107"/>
      <c r="N170" s="107">
        <v>3818453116</v>
      </c>
      <c r="O170" s="107"/>
      <c r="P170" s="107">
        <v>-4816068876</v>
      </c>
      <c r="Q170" s="107"/>
      <c r="R170" s="107">
        <v>-694369791</v>
      </c>
    </row>
    <row r="171" spans="1:18">
      <c r="A171" s="252" t="s">
        <v>445</v>
      </c>
      <c r="B171" s="145" t="s">
        <v>158</v>
      </c>
      <c r="D171" s="107">
        <v>701575</v>
      </c>
      <c r="E171" s="107"/>
      <c r="F171" s="107">
        <v>6562539921</v>
      </c>
      <c r="G171" s="107"/>
      <c r="H171" s="107">
        <v>-6070360093</v>
      </c>
      <c r="I171" s="107"/>
      <c r="J171" s="107">
        <v>-111584099</v>
      </c>
      <c r="K171" s="107"/>
      <c r="L171" s="107">
        <v>701575</v>
      </c>
      <c r="M171" s="107"/>
      <c r="N171" s="107">
        <v>6562539921</v>
      </c>
      <c r="O171" s="107"/>
      <c r="P171" s="107">
        <v>-8894282730</v>
      </c>
      <c r="Q171" s="107"/>
      <c r="R171" s="107">
        <v>-2935506736</v>
      </c>
    </row>
    <row r="172" spans="1:18">
      <c r="A172" s="252" t="s">
        <v>446</v>
      </c>
      <c r="B172" s="145" t="s">
        <v>146</v>
      </c>
      <c r="D172" s="107">
        <v>1456278</v>
      </c>
      <c r="E172" s="107"/>
      <c r="F172" s="107">
        <v>9119962821</v>
      </c>
      <c r="G172" s="107"/>
      <c r="H172" s="107">
        <v>-8689904363</v>
      </c>
      <c r="I172" s="107"/>
      <c r="J172" s="107">
        <v>477813989</v>
      </c>
      <c r="K172" s="107"/>
      <c r="L172" s="107">
        <v>1456278</v>
      </c>
      <c r="M172" s="107"/>
      <c r="N172" s="107">
        <v>9119962821</v>
      </c>
      <c r="O172" s="107"/>
      <c r="P172" s="107">
        <v>-8743650288</v>
      </c>
      <c r="Q172" s="107"/>
      <c r="R172" s="107">
        <v>424068064</v>
      </c>
    </row>
    <row r="173" spans="1:18">
      <c r="A173" s="252" t="s">
        <v>447</v>
      </c>
      <c r="B173" s="145" t="s">
        <v>140</v>
      </c>
      <c r="D173" s="107">
        <v>1433580</v>
      </c>
      <c r="E173" s="107"/>
      <c r="F173" s="282">
        <v>4849445830</v>
      </c>
      <c r="G173" s="107"/>
      <c r="H173" s="282">
        <v>-5416709653</v>
      </c>
      <c r="I173" s="107"/>
      <c r="J173" s="107">
        <v>-311210289</v>
      </c>
      <c r="K173" s="107"/>
      <c r="L173" s="107">
        <v>1433580</v>
      </c>
      <c r="M173" s="107"/>
      <c r="N173" s="282">
        <v>4849445830</v>
      </c>
      <c r="O173" s="107"/>
      <c r="P173" s="282">
        <v>-5815345811</v>
      </c>
      <c r="Q173" s="107"/>
      <c r="R173" s="282">
        <v>-709846447</v>
      </c>
    </row>
    <row r="174" spans="1:18" ht="23.25" thickBot="1">
      <c r="B174" s="146" t="s">
        <v>2</v>
      </c>
      <c r="C174" s="146"/>
      <c r="D174" s="146"/>
      <c r="E174" s="146"/>
      <c r="F174" s="222">
        <f>SUM(F7:F173)</f>
        <v>1468759125813</v>
      </c>
      <c r="G174" s="223"/>
      <c r="H174" s="222">
        <f>SUM(H7:H173)</f>
        <v>-1537125540875</v>
      </c>
      <c r="I174" s="148"/>
      <c r="J174" s="147">
        <f>SUM(J7:J173)</f>
        <v>-52234644034</v>
      </c>
      <c r="K174" s="148"/>
      <c r="L174" s="146"/>
      <c r="M174" s="148"/>
      <c r="N174" s="222">
        <f>SUM(N7:N173)</f>
        <v>1468759125813</v>
      </c>
      <c r="O174" s="223"/>
      <c r="P174" s="222">
        <f>SUM(P7:P173)</f>
        <v>-1669348746719</v>
      </c>
      <c r="Q174" s="148"/>
      <c r="R174" s="147">
        <f>SUM(R7:R173)</f>
        <v>-184457849878</v>
      </c>
    </row>
    <row r="175" spans="1:18" ht="7.5" customHeight="1" thickTop="1">
      <c r="B175" s="30"/>
      <c r="C175" s="30"/>
    </row>
    <row r="176" spans="1:18" ht="24.75" customHeight="1">
      <c r="B176" s="355" t="s">
        <v>44</v>
      </c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7"/>
    </row>
    <row r="177" spans="1:18">
      <c r="F177" s="21">
        <v>3284171969</v>
      </c>
      <c r="R177" s="139"/>
    </row>
    <row r="178" spans="1:18" s="149" customFormat="1" ht="24">
      <c r="A178" s="107"/>
      <c r="J178" s="107"/>
      <c r="K178" s="141"/>
      <c r="L178" s="141"/>
      <c r="M178" s="141"/>
      <c r="N178" s="141"/>
      <c r="O178" s="141"/>
      <c r="P178" s="141"/>
      <c r="Q178" s="141"/>
      <c r="R178" s="107"/>
    </row>
    <row r="179" spans="1:18">
      <c r="B179" s="98"/>
      <c r="C179" s="107"/>
      <c r="D179" s="98"/>
      <c r="E179" s="107"/>
      <c r="F179" s="98"/>
      <c r="G179" s="107"/>
      <c r="H179" s="98"/>
      <c r="I179" s="98"/>
      <c r="J179" s="107"/>
      <c r="K179" s="98"/>
      <c r="L179" s="107"/>
      <c r="M179" s="98"/>
      <c r="N179" s="98"/>
      <c r="O179" s="107"/>
      <c r="P179" s="98"/>
      <c r="Q179" s="107"/>
      <c r="R179" s="98"/>
    </row>
    <row r="180" spans="1:18" s="149" customFormat="1" ht="24">
      <c r="A180" s="107"/>
    </row>
  </sheetData>
  <autoFilter ref="B6:R6" xr:uid="{00000000-0009-0000-0000-000008000000}">
    <sortState xmlns:xlrd2="http://schemas.microsoft.com/office/spreadsheetml/2017/richdata2" ref="B7:R173">
      <sortCondition ref="B6"/>
    </sortState>
  </autoFilter>
  <mergeCells count="7">
    <mergeCell ref="B176:R176"/>
    <mergeCell ref="D5:J5"/>
    <mergeCell ref="L5:R5"/>
    <mergeCell ref="B4:I4"/>
    <mergeCell ref="B1:R1"/>
    <mergeCell ref="B2:R2"/>
    <mergeCell ref="B3:R3"/>
  </mergeCells>
  <printOptions horizontalCentered="1"/>
  <pageMargins left="0.25" right="0.25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81"/>
  <sheetViews>
    <sheetView rightToLeft="1" view="pageBreakPreview" zoomScale="60" zoomScaleNormal="100" workbookViewId="0">
      <selection activeCell="B4" sqref="B4"/>
    </sheetView>
  </sheetViews>
  <sheetFormatPr defaultColWidth="9.140625" defaultRowHeight="21.75"/>
  <cols>
    <col min="1" max="1" width="11.5703125" style="107" bestFit="1" customWidth="1"/>
    <col min="2" max="2" width="49.85546875" style="35" customWidth="1"/>
    <col min="3" max="3" width="1.28515625" style="35" customWidth="1"/>
    <col min="4" max="4" width="26.5703125" style="43" customWidth="1"/>
    <col min="5" max="5" width="1" style="35" customWidth="1"/>
    <col min="6" max="6" width="29.85546875" style="44" bestFit="1" customWidth="1"/>
    <col min="7" max="7" width="1.42578125" style="44" customWidth="1"/>
    <col min="8" max="8" width="26.5703125" style="44" customWidth="1"/>
    <col min="9" max="9" width="1" style="45" customWidth="1"/>
    <col min="10" max="10" width="28.42578125" style="45" customWidth="1"/>
    <col min="11" max="11" width="2" style="45" customWidth="1"/>
    <col min="12" max="12" width="28.5703125" style="46" customWidth="1"/>
    <col min="13" max="13" width="1.5703125" style="35" customWidth="1"/>
    <col min="14" max="14" width="28.42578125" style="43" bestFit="1" customWidth="1"/>
    <col min="15" max="15" width="0.85546875" style="43" customWidth="1"/>
    <col min="16" max="16" width="28.42578125" style="44" bestFit="1" customWidth="1"/>
    <col min="17" max="17" width="1.7109375" style="44" customWidth="1"/>
    <col min="18" max="18" width="28.42578125" style="44" bestFit="1" customWidth="1"/>
    <col min="19" max="19" width="0.85546875" style="44" customWidth="1"/>
    <col min="20" max="20" width="27.140625" style="44" customWidth="1"/>
    <col min="21" max="21" width="1.42578125" style="44" customWidth="1"/>
    <col min="22" max="22" width="29.85546875" style="46" customWidth="1"/>
    <col min="23" max="16384" width="9.140625" style="35"/>
  </cols>
  <sheetData>
    <row r="1" spans="1:22" ht="27.75">
      <c r="B1" s="367" t="s">
        <v>91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</row>
    <row r="2" spans="1:22" s="36" customFormat="1" ht="27.75">
      <c r="A2" s="107"/>
      <c r="B2" s="368" t="s">
        <v>57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2" ht="27.75">
      <c r="B3" s="367" t="str">
        <f>' سهام'!A3</f>
        <v>برای ماه منتهی به 1401/06/31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</row>
    <row r="5" spans="1:22" s="37" customFormat="1" ht="24.75">
      <c r="A5" s="107"/>
      <c r="B5" s="374" t="s">
        <v>28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</row>
    <row r="6" spans="1:22" s="37" customFormat="1" ht="9.75" customHeight="1">
      <c r="A6" s="107"/>
      <c r="D6" s="33"/>
      <c r="F6" s="38"/>
      <c r="G6" s="38"/>
      <c r="H6" s="38"/>
      <c r="I6" s="39"/>
      <c r="J6" s="39"/>
      <c r="K6" s="39"/>
      <c r="L6" s="40"/>
      <c r="N6" s="33"/>
      <c r="O6" s="33"/>
      <c r="P6" s="38"/>
      <c r="Q6" s="38"/>
      <c r="R6" s="38"/>
      <c r="S6" s="38"/>
      <c r="T6" s="38"/>
      <c r="U6" s="38"/>
      <c r="V6" s="40"/>
    </row>
    <row r="7" spans="1:22" s="37" customFormat="1" ht="27" customHeight="1" thickBot="1">
      <c r="A7" s="107"/>
      <c r="B7" s="41"/>
      <c r="C7" s="18"/>
      <c r="D7" s="359" t="str">
        <f>'سود اوراق بهادار و سپرده بانکی'!G5</f>
        <v>طی شهریور ماه</v>
      </c>
      <c r="E7" s="359"/>
      <c r="F7" s="359"/>
      <c r="G7" s="359"/>
      <c r="H7" s="359"/>
      <c r="I7" s="359"/>
      <c r="J7" s="359"/>
      <c r="K7" s="359"/>
      <c r="L7" s="359"/>
      <c r="M7" s="18"/>
      <c r="N7" s="359" t="s">
        <v>458</v>
      </c>
      <c r="O7" s="359"/>
      <c r="P7" s="359"/>
      <c r="Q7" s="359"/>
      <c r="R7" s="359"/>
      <c r="S7" s="359"/>
      <c r="T7" s="359"/>
      <c r="U7" s="359"/>
      <c r="V7" s="359"/>
    </row>
    <row r="8" spans="1:22" s="25" customFormat="1" ht="24.75" customHeight="1">
      <c r="A8" s="107"/>
      <c r="B8" s="361" t="s">
        <v>24</v>
      </c>
      <c r="C8" s="361"/>
      <c r="D8" s="369" t="s">
        <v>12</v>
      </c>
      <c r="E8" s="363"/>
      <c r="F8" s="371" t="s">
        <v>13</v>
      </c>
      <c r="G8" s="364"/>
      <c r="H8" s="371" t="s">
        <v>14</v>
      </c>
      <c r="I8" s="378"/>
      <c r="J8" s="373" t="s">
        <v>2</v>
      </c>
      <c r="K8" s="373"/>
      <c r="L8" s="373"/>
      <c r="M8" s="360"/>
      <c r="N8" s="369" t="s">
        <v>12</v>
      </c>
      <c r="O8" s="375"/>
      <c r="P8" s="371" t="s">
        <v>13</v>
      </c>
      <c r="Q8" s="364"/>
      <c r="R8" s="371" t="s">
        <v>14</v>
      </c>
      <c r="S8" s="364"/>
      <c r="T8" s="373" t="s">
        <v>2</v>
      </c>
      <c r="U8" s="373"/>
      <c r="V8" s="373"/>
    </row>
    <row r="9" spans="1:22" s="25" customFormat="1" ht="6" customHeight="1" thickBot="1">
      <c r="A9" s="107"/>
      <c r="B9" s="361"/>
      <c r="C9" s="361"/>
      <c r="D9" s="370"/>
      <c r="E9" s="361"/>
      <c r="F9" s="372"/>
      <c r="G9" s="365"/>
      <c r="H9" s="372"/>
      <c r="I9" s="379"/>
      <c r="J9" s="359"/>
      <c r="K9" s="359"/>
      <c r="L9" s="359"/>
      <c r="M9" s="360"/>
      <c r="N9" s="370"/>
      <c r="O9" s="376"/>
      <c r="P9" s="372"/>
      <c r="Q9" s="365"/>
      <c r="R9" s="372"/>
      <c r="S9" s="365"/>
      <c r="T9" s="359"/>
      <c r="U9" s="359"/>
      <c r="V9" s="359"/>
    </row>
    <row r="10" spans="1:22" s="25" customFormat="1" ht="42.75" customHeight="1" thickBot="1">
      <c r="A10" s="107"/>
      <c r="B10" s="362"/>
      <c r="C10" s="360"/>
      <c r="D10" s="48" t="s">
        <v>61</v>
      </c>
      <c r="E10" s="360"/>
      <c r="F10" s="49" t="s">
        <v>62</v>
      </c>
      <c r="G10" s="366"/>
      <c r="H10" s="49" t="s">
        <v>63</v>
      </c>
      <c r="I10" s="380"/>
      <c r="J10" s="19" t="s">
        <v>6</v>
      </c>
      <c r="K10" s="19"/>
      <c r="L10" s="47" t="s">
        <v>19</v>
      </c>
      <c r="M10" s="360"/>
      <c r="N10" s="48" t="s">
        <v>61</v>
      </c>
      <c r="O10" s="377"/>
      <c r="P10" s="49" t="s">
        <v>62</v>
      </c>
      <c r="Q10" s="366"/>
      <c r="R10" s="49" t="s">
        <v>63</v>
      </c>
      <c r="S10" s="366"/>
      <c r="T10" s="20" t="s">
        <v>6</v>
      </c>
      <c r="U10" s="20"/>
      <c r="V10" s="47" t="s">
        <v>19</v>
      </c>
    </row>
    <row r="11" spans="1:22" s="25" customFormat="1" ht="42.75" customHeight="1">
      <c r="A11" s="248" t="s">
        <v>286</v>
      </c>
      <c r="B11" s="249" t="s">
        <v>125</v>
      </c>
      <c r="C11" s="233"/>
      <c r="D11" s="251"/>
      <c r="E11" s="251"/>
      <c r="F11" s="251">
        <f t="shared" ref="F11:F23" si="0">VLOOKUP($A11,تحققنیافته,10,0)</f>
        <v>-373969164</v>
      </c>
      <c r="G11" s="234"/>
      <c r="H11" s="251">
        <v>-2347862</v>
      </c>
      <c r="I11" s="236"/>
      <c r="J11" s="241">
        <f>D11+F11+H11</f>
        <v>-376317026</v>
      </c>
      <c r="K11" s="241"/>
      <c r="L11" s="53">
        <v>-7.6191094634832151E-3</v>
      </c>
      <c r="M11" s="233"/>
      <c r="N11" s="251"/>
      <c r="O11" s="251"/>
      <c r="P11" s="251">
        <f t="shared" ref="P11:P23" si="1">VLOOKUP($A11,تحققنیافته,18,0)</f>
        <v>-1335866831</v>
      </c>
      <c r="Q11" s="244"/>
      <c r="R11" s="251">
        <f>'درآمد ناشی ازفروش'!R8</f>
        <v>-35601247</v>
      </c>
      <c r="S11" s="234"/>
      <c r="T11" s="241">
        <f>N11+P11+R11</f>
        <v>-1371468078</v>
      </c>
      <c r="U11" s="235"/>
      <c r="V11" s="53">
        <v>-1.0342722209768104E-2</v>
      </c>
    </row>
    <row r="12" spans="1:22" s="25" customFormat="1" ht="42.75" customHeight="1">
      <c r="A12" s="248" t="s">
        <v>287</v>
      </c>
      <c r="B12" s="249" t="s">
        <v>282</v>
      </c>
      <c r="C12" s="233"/>
      <c r="D12" s="251"/>
      <c r="E12" s="251"/>
      <c r="F12" s="251">
        <f t="shared" si="0"/>
        <v>-32340940</v>
      </c>
      <c r="G12" s="244"/>
      <c r="H12" s="251">
        <v>-303901</v>
      </c>
      <c r="I12" s="236"/>
      <c r="J12" s="241">
        <f t="shared" ref="J12:J75" si="2">D12+F12+H12</f>
        <v>-32644841</v>
      </c>
      <c r="K12" s="241"/>
      <c r="L12" s="53">
        <v>-6.6094436289737492E-4</v>
      </c>
      <c r="M12" s="233"/>
      <c r="N12" s="251"/>
      <c r="O12" s="251"/>
      <c r="P12" s="251">
        <f t="shared" si="1"/>
        <v>-21033599</v>
      </c>
      <c r="Q12" s="244"/>
      <c r="R12" s="251">
        <f>'درآمد ناشی ازفروش'!R10</f>
        <v>-303901</v>
      </c>
      <c r="S12" s="244"/>
      <c r="T12" s="241">
        <f t="shared" ref="T12:T75" si="3">N12+P12+R12</f>
        <v>-21337500</v>
      </c>
      <c r="U12" s="235"/>
      <c r="V12" s="53">
        <v>-1.6091357771356521E-4</v>
      </c>
    </row>
    <row r="13" spans="1:22" s="25" customFormat="1" ht="42.75" customHeight="1">
      <c r="A13" s="248" t="s">
        <v>288</v>
      </c>
      <c r="B13" s="249" t="s">
        <v>269</v>
      </c>
      <c r="C13" s="233"/>
      <c r="D13" s="251"/>
      <c r="E13" s="251"/>
      <c r="F13" s="251">
        <f t="shared" si="0"/>
        <v>335889874</v>
      </c>
      <c r="G13" s="244"/>
      <c r="H13" s="251">
        <v>1238898</v>
      </c>
      <c r="I13" s="236"/>
      <c r="J13" s="241">
        <f t="shared" si="2"/>
        <v>337128772</v>
      </c>
      <c r="K13" s="241"/>
      <c r="L13" s="53">
        <v>6.8256837711022818E-3</v>
      </c>
      <c r="M13" s="233"/>
      <c r="N13" s="251"/>
      <c r="O13" s="251"/>
      <c r="P13" s="251">
        <f t="shared" si="1"/>
        <v>350876327</v>
      </c>
      <c r="Q13" s="244"/>
      <c r="R13" s="251">
        <f>'درآمد ناشی ازفروش'!R11</f>
        <v>1238898</v>
      </c>
      <c r="S13" s="244"/>
      <c r="T13" s="241">
        <f t="shared" si="3"/>
        <v>352115225</v>
      </c>
      <c r="U13" s="235"/>
      <c r="V13" s="53">
        <v>2.6554245165631872E-3</v>
      </c>
    </row>
    <row r="14" spans="1:22" s="25" customFormat="1" ht="42.75" customHeight="1">
      <c r="A14" s="248" t="s">
        <v>289</v>
      </c>
      <c r="B14" s="249" t="s">
        <v>198</v>
      </c>
      <c r="C14" s="233"/>
      <c r="D14" s="251"/>
      <c r="E14" s="251"/>
      <c r="F14" s="251">
        <f t="shared" si="0"/>
        <v>-911484231</v>
      </c>
      <c r="G14" s="244"/>
      <c r="H14" s="251">
        <v>-2577078</v>
      </c>
      <c r="I14" s="236"/>
      <c r="J14" s="241">
        <f t="shared" si="2"/>
        <v>-914061309</v>
      </c>
      <c r="K14" s="241"/>
      <c r="L14" s="53">
        <v>-1.8506558801317047E-2</v>
      </c>
      <c r="M14" s="233"/>
      <c r="N14" s="251">
        <v>450572850</v>
      </c>
      <c r="O14" s="251"/>
      <c r="P14" s="251">
        <f t="shared" si="1"/>
        <v>-1571442750</v>
      </c>
      <c r="Q14" s="244"/>
      <c r="R14" s="251">
        <f>'درآمد ناشی ازفروش'!R12</f>
        <v>-12589244</v>
      </c>
      <c r="S14" s="244"/>
      <c r="T14" s="241">
        <f t="shared" si="3"/>
        <v>-1133459144</v>
      </c>
      <c r="U14" s="235"/>
      <c r="V14" s="53">
        <v>-8.54781328896052E-3</v>
      </c>
    </row>
    <row r="15" spans="1:22" s="25" customFormat="1" ht="42.75" customHeight="1">
      <c r="A15" s="248" t="s">
        <v>290</v>
      </c>
      <c r="B15" s="249" t="s">
        <v>116</v>
      </c>
      <c r="C15" s="233"/>
      <c r="D15" s="251"/>
      <c r="E15" s="251"/>
      <c r="F15" s="251">
        <f t="shared" si="0"/>
        <v>650496954</v>
      </c>
      <c r="G15" s="244"/>
      <c r="H15" s="251">
        <v>1162250</v>
      </c>
      <c r="I15" s="236"/>
      <c r="J15" s="241">
        <f t="shared" si="2"/>
        <v>651659204</v>
      </c>
      <c r="K15" s="241"/>
      <c r="L15" s="53">
        <v>1.3193829843251204E-2</v>
      </c>
      <c r="M15" s="233"/>
      <c r="N15" s="251">
        <v>35523750</v>
      </c>
      <c r="O15" s="251"/>
      <c r="P15" s="251">
        <f t="shared" si="1"/>
        <v>435256163</v>
      </c>
      <c r="Q15" s="244"/>
      <c r="R15" s="251">
        <f>'درآمد ناشی ازفروش'!R13</f>
        <v>2455368</v>
      </c>
      <c r="S15" s="244"/>
      <c r="T15" s="241">
        <f t="shared" si="3"/>
        <v>473235281</v>
      </c>
      <c r="U15" s="235"/>
      <c r="V15" s="53">
        <v>3.568833376262185E-3</v>
      </c>
    </row>
    <row r="16" spans="1:22" s="25" customFormat="1" ht="42.75" customHeight="1">
      <c r="A16" s="248" t="s">
        <v>291</v>
      </c>
      <c r="B16" s="249" t="s">
        <v>180</v>
      </c>
      <c r="C16" s="233"/>
      <c r="D16" s="251"/>
      <c r="E16" s="251"/>
      <c r="F16" s="251">
        <f t="shared" si="0"/>
        <v>-781661768</v>
      </c>
      <c r="G16" s="244"/>
      <c r="H16" s="251">
        <v>-62107859</v>
      </c>
      <c r="I16" s="236"/>
      <c r="J16" s="241">
        <f t="shared" si="2"/>
        <v>-843769627</v>
      </c>
      <c r="K16" s="241"/>
      <c r="L16" s="53">
        <v>-1.7083396992182337E-2</v>
      </c>
      <c r="M16" s="233"/>
      <c r="N16" s="251">
        <v>194004700</v>
      </c>
      <c r="O16" s="251"/>
      <c r="P16" s="251">
        <f t="shared" si="1"/>
        <v>-2192509728</v>
      </c>
      <c r="Q16" s="244"/>
      <c r="R16" s="251">
        <f>'درآمد ناشی ازفروش'!R14</f>
        <v>-92894805</v>
      </c>
      <c r="S16" s="244"/>
      <c r="T16" s="241">
        <f t="shared" si="3"/>
        <v>-2091399833</v>
      </c>
      <c r="U16" s="235"/>
      <c r="V16" s="53">
        <v>-1.5771980295610208E-2</v>
      </c>
    </row>
    <row r="17" spans="1:22" s="25" customFormat="1" ht="42.75" customHeight="1">
      <c r="A17" s="248" t="s">
        <v>292</v>
      </c>
      <c r="B17" s="249" t="s">
        <v>175</v>
      </c>
      <c r="C17" s="233"/>
      <c r="D17" s="251"/>
      <c r="E17" s="251"/>
      <c r="F17" s="251">
        <f t="shared" si="0"/>
        <v>-52074517</v>
      </c>
      <c r="G17" s="244"/>
      <c r="H17" s="251">
        <v>0</v>
      </c>
      <c r="I17" s="236"/>
      <c r="J17" s="241">
        <f t="shared" si="2"/>
        <v>-52074517</v>
      </c>
      <c r="K17" s="241"/>
      <c r="L17" s="53">
        <v>-1.0543276489462308E-3</v>
      </c>
      <c r="M17" s="233"/>
      <c r="N17" s="251"/>
      <c r="O17" s="251"/>
      <c r="P17" s="251">
        <f t="shared" si="1"/>
        <v>254360947</v>
      </c>
      <c r="Q17" s="244"/>
      <c r="R17" s="251">
        <f>'درآمد ناشی ازفروش'!R15</f>
        <v>6877635</v>
      </c>
      <c r="S17" s="244"/>
      <c r="T17" s="241">
        <f t="shared" si="3"/>
        <v>261238582</v>
      </c>
      <c r="U17" s="235"/>
      <c r="V17" s="53">
        <v>1.9700918507996991E-3</v>
      </c>
    </row>
    <row r="18" spans="1:22" s="25" customFormat="1" ht="42.75" customHeight="1">
      <c r="A18" s="248" t="s">
        <v>293</v>
      </c>
      <c r="B18" s="249" t="s">
        <v>277</v>
      </c>
      <c r="C18" s="233"/>
      <c r="D18" s="251"/>
      <c r="E18" s="251"/>
      <c r="F18" s="251">
        <f t="shared" si="0"/>
        <v>56172371</v>
      </c>
      <c r="G18" s="244"/>
      <c r="H18" s="251">
        <v>267544</v>
      </c>
      <c r="I18" s="236"/>
      <c r="J18" s="241">
        <f t="shared" si="2"/>
        <v>56439915</v>
      </c>
      <c r="K18" s="241"/>
      <c r="L18" s="53">
        <v>1.1427117583956679E-3</v>
      </c>
      <c r="M18" s="233"/>
      <c r="N18" s="251"/>
      <c r="O18" s="251"/>
      <c r="P18" s="251">
        <f t="shared" si="1"/>
        <v>56135887</v>
      </c>
      <c r="Q18" s="244"/>
      <c r="R18" s="251">
        <f>'درآمد ناشی ازفروش'!R16</f>
        <v>267544</v>
      </c>
      <c r="S18" s="244"/>
      <c r="T18" s="241">
        <f t="shared" si="3"/>
        <v>56403431</v>
      </c>
      <c r="U18" s="235"/>
      <c r="V18" s="53">
        <v>4.253580727606427E-4</v>
      </c>
    </row>
    <row r="19" spans="1:22" s="25" customFormat="1" ht="42.75" customHeight="1">
      <c r="A19" s="248" t="s">
        <v>294</v>
      </c>
      <c r="B19" s="249" t="s">
        <v>219</v>
      </c>
      <c r="C19" s="233"/>
      <c r="D19" s="251"/>
      <c r="E19" s="251"/>
      <c r="F19" s="251">
        <f t="shared" si="0"/>
        <v>238431305</v>
      </c>
      <c r="G19" s="244"/>
      <c r="H19" s="251">
        <v>-489021</v>
      </c>
      <c r="I19" s="236"/>
      <c r="J19" s="241">
        <f t="shared" si="2"/>
        <v>237942284</v>
      </c>
      <c r="K19" s="241"/>
      <c r="L19" s="53">
        <v>4.8175027504262086E-3</v>
      </c>
      <c r="M19" s="233"/>
      <c r="N19" s="251">
        <v>15568146</v>
      </c>
      <c r="O19" s="251"/>
      <c r="P19" s="251">
        <f t="shared" si="1"/>
        <v>-377138742</v>
      </c>
      <c r="Q19" s="244"/>
      <c r="R19" s="251">
        <f>'درآمد ناشی ازفروش'!R17</f>
        <v>-9310100</v>
      </c>
      <c r="S19" s="244"/>
      <c r="T19" s="241">
        <f t="shared" si="3"/>
        <v>-370880696</v>
      </c>
      <c r="U19" s="235"/>
      <c r="V19" s="53">
        <v>-2.7969415207150395E-3</v>
      </c>
    </row>
    <row r="20" spans="1:22" s="25" customFormat="1" ht="42.75" customHeight="1">
      <c r="A20" s="248" t="s">
        <v>295</v>
      </c>
      <c r="B20" s="249" t="s">
        <v>106</v>
      </c>
      <c r="C20" s="233"/>
      <c r="D20" s="251"/>
      <c r="E20" s="251"/>
      <c r="F20" s="251">
        <f t="shared" si="0"/>
        <v>-195781024</v>
      </c>
      <c r="G20" s="244"/>
      <c r="H20" s="251">
        <v>-1818516</v>
      </c>
      <c r="I20" s="236"/>
      <c r="J20" s="241">
        <f t="shared" si="2"/>
        <v>-197599540</v>
      </c>
      <c r="K20" s="241"/>
      <c r="L20" s="53">
        <v>-4.000702655409299E-3</v>
      </c>
      <c r="M20" s="233"/>
      <c r="N20" s="251">
        <v>641580750</v>
      </c>
      <c r="O20" s="251"/>
      <c r="P20" s="251">
        <f t="shared" si="1"/>
        <v>-910056962</v>
      </c>
      <c r="Q20" s="244"/>
      <c r="R20" s="251">
        <f>'درآمد ناشی ازفروش'!R18</f>
        <v>2106157</v>
      </c>
      <c r="S20" s="244"/>
      <c r="T20" s="241">
        <f t="shared" si="3"/>
        <v>-266370055</v>
      </c>
      <c r="U20" s="235"/>
      <c r="V20" s="53">
        <v>-2.0087900900203465E-3</v>
      </c>
    </row>
    <row r="21" spans="1:22" s="25" customFormat="1" ht="42.75" customHeight="1">
      <c r="A21" s="248" t="s">
        <v>296</v>
      </c>
      <c r="B21" s="249" t="s">
        <v>136</v>
      </c>
      <c r="C21" s="233"/>
      <c r="D21" s="251"/>
      <c r="E21" s="251"/>
      <c r="F21" s="251">
        <f t="shared" si="0"/>
        <v>-364431263</v>
      </c>
      <c r="G21" s="244"/>
      <c r="H21" s="251">
        <v>-4949170</v>
      </c>
      <c r="I21" s="236"/>
      <c r="J21" s="241">
        <f t="shared" si="2"/>
        <v>-369380433</v>
      </c>
      <c r="K21" s="241"/>
      <c r="L21" s="53">
        <v>-7.4786676080285238E-3</v>
      </c>
      <c r="M21" s="233"/>
      <c r="N21" s="251">
        <v>82613506</v>
      </c>
      <c r="O21" s="251"/>
      <c r="P21" s="251">
        <f t="shared" si="1"/>
        <v>-2948061674</v>
      </c>
      <c r="Q21" s="244"/>
      <c r="R21" s="251">
        <f>'درآمد ناشی ازفروش'!R19</f>
        <v>-57522012</v>
      </c>
      <c r="S21" s="244"/>
      <c r="T21" s="241">
        <f t="shared" si="3"/>
        <v>-2922970180</v>
      </c>
      <c r="U21" s="235"/>
      <c r="V21" s="53">
        <v>-2.2043144192799704E-2</v>
      </c>
    </row>
    <row r="22" spans="1:22" s="25" customFormat="1" ht="42.75" customHeight="1">
      <c r="A22" s="248" t="s">
        <v>297</v>
      </c>
      <c r="B22" s="249" t="s">
        <v>220</v>
      </c>
      <c r="C22" s="233"/>
      <c r="D22" s="251"/>
      <c r="E22" s="251"/>
      <c r="F22" s="251">
        <f t="shared" si="0"/>
        <v>-3372393982</v>
      </c>
      <c r="G22" s="244"/>
      <c r="H22" s="251">
        <v>-1718850</v>
      </c>
      <c r="I22" s="236"/>
      <c r="J22" s="241">
        <f t="shared" si="2"/>
        <v>-3374112832</v>
      </c>
      <c r="K22" s="241"/>
      <c r="L22" s="53">
        <v>-6.8314036392154498E-2</v>
      </c>
      <c r="M22" s="233"/>
      <c r="N22" s="251">
        <v>1522400400</v>
      </c>
      <c r="O22" s="251"/>
      <c r="P22" s="251">
        <f t="shared" si="1"/>
        <v>-1774154364</v>
      </c>
      <c r="Q22" s="244"/>
      <c r="R22" s="251">
        <f>'درآمد ناشی ازفروش'!R20</f>
        <v>8551353</v>
      </c>
      <c r="S22" s="244"/>
      <c r="T22" s="241">
        <f t="shared" si="3"/>
        <v>-243202611</v>
      </c>
      <c r="U22" s="235"/>
      <c r="V22" s="53">
        <v>-1.8340762622280245E-3</v>
      </c>
    </row>
    <row r="23" spans="1:22" s="25" customFormat="1" ht="42.75" customHeight="1">
      <c r="A23" s="248" t="s">
        <v>298</v>
      </c>
      <c r="B23" s="249" t="s">
        <v>117</v>
      </c>
      <c r="C23" s="233"/>
      <c r="D23" s="251"/>
      <c r="E23" s="251"/>
      <c r="F23" s="251">
        <f t="shared" si="0"/>
        <v>-687095274</v>
      </c>
      <c r="G23" s="244"/>
      <c r="H23" s="251">
        <v>-870549</v>
      </c>
      <c r="I23" s="236"/>
      <c r="J23" s="241">
        <f t="shared" si="2"/>
        <v>-687965823</v>
      </c>
      <c r="K23" s="241"/>
      <c r="L23" s="53">
        <v>-1.3928912460560099E-2</v>
      </c>
      <c r="M23" s="233"/>
      <c r="N23" s="251">
        <v>134699171</v>
      </c>
      <c r="O23" s="251"/>
      <c r="P23" s="251">
        <f t="shared" si="1"/>
        <v>-493013262</v>
      </c>
      <c r="Q23" s="244"/>
      <c r="R23" s="251">
        <f>'درآمد ناشی ازفروش'!R21</f>
        <v>-4992801</v>
      </c>
      <c r="S23" s="244"/>
      <c r="T23" s="241">
        <f t="shared" si="3"/>
        <v>-363306892</v>
      </c>
      <c r="U23" s="235"/>
      <c r="V23" s="53">
        <v>-2.7398248060792429E-3</v>
      </c>
    </row>
    <row r="24" spans="1:22" s="25" customFormat="1" ht="42.75" customHeight="1">
      <c r="A24" s="248" t="s">
        <v>299</v>
      </c>
      <c r="B24" s="249" t="s">
        <v>147</v>
      </c>
      <c r="C24" s="233"/>
      <c r="D24" s="251"/>
      <c r="E24" s="251"/>
      <c r="F24" s="251">
        <v>-720327077</v>
      </c>
      <c r="G24" s="244"/>
      <c r="H24" s="251">
        <v>-1642095</v>
      </c>
      <c r="I24" s="236"/>
      <c r="J24" s="241">
        <f t="shared" si="2"/>
        <v>-721969172</v>
      </c>
      <c r="K24" s="241"/>
      <c r="L24" s="53">
        <v>-1.461736188021517E-2</v>
      </c>
      <c r="M24" s="233"/>
      <c r="N24" s="284"/>
      <c r="O24" s="251"/>
      <c r="P24" s="251">
        <v>-665240601</v>
      </c>
      <c r="Q24" s="244"/>
      <c r="R24" s="251">
        <f>'درآمد ناشی ازفروش'!R22</f>
        <v>-1506422963</v>
      </c>
      <c r="S24" s="244"/>
      <c r="T24" s="241">
        <f t="shared" si="3"/>
        <v>-2171663564</v>
      </c>
      <c r="U24" s="235"/>
      <c r="V24" s="53">
        <v>-1.6377277266476017E-2</v>
      </c>
    </row>
    <row r="25" spans="1:22" s="25" customFormat="1" ht="42.75" customHeight="1">
      <c r="A25" s="248" t="s">
        <v>300</v>
      </c>
      <c r="B25" s="249" t="s">
        <v>229</v>
      </c>
      <c r="C25" s="233"/>
      <c r="D25" s="251"/>
      <c r="E25" s="251"/>
      <c r="F25" s="251">
        <f t="shared" ref="F25:F36" si="4">VLOOKUP($A25,تحققنیافته,10,0)</f>
        <v>55027472</v>
      </c>
      <c r="G25" s="244"/>
      <c r="H25" s="251">
        <v>-142787</v>
      </c>
      <c r="I25" s="236"/>
      <c r="J25" s="241">
        <f t="shared" si="2"/>
        <v>54884685</v>
      </c>
      <c r="K25" s="241"/>
      <c r="L25" s="53">
        <v>1.111223766112021E-3</v>
      </c>
      <c r="M25" s="233"/>
      <c r="N25" s="251"/>
      <c r="O25" s="251"/>
      <c r="P25" s="251">
        <f t="shared" ref="P25:P36" si="5">VLOOKUP($A25,تحققنیافته,18,0)</f>
        <v>-72756846</v>
      </c>
      <c r="Q25" s="244"/>
      <c r="R25" s="251">
        <f>'درآمد ناشی ازفروش'!R23</f>
        <v>-7967007</v>
      </c>
      <c r="S25" s="244"/>
      <c r="T25" s="241">
        <f t="shared" si="3"/>
        <v>-80723853</v>
      </c>
      <c r="U25" s="235"/>
      <c r="V25" s="53">
        <v>-6.0876691238682674E-4</v>
      </c>
    </row>
    <row r="26" spans="1:22" s="25" customFormat="1" ht="42.75" customHeight="1">
      <c r="A26" s="248" t="s">
        <v>301</v>
      </c>
      <c r="B26" s="249" t="s">
        <v>120</v>
      </c>
      <c r="C26" s="233"/>
      <c r="D26" s="251"/>
      <c r="E26" s="251"/>
      <c r="F26" s="251">
        <f t="shared" si="4"/>
        <v>-650845098</v>
      </c>
      <c r="G26" s="244"/>
      <c r="H26" s="251">
        <v>-2453424</v>
      </c>
      <c r="I26" s="236"/>
      <c r="J26" s="241">
        <f t="shared" si="2"/>
        <v>-653298522</v>
      </c>
      <c r="K26" s="241"/>
      <c r="L26" s="53">
        <v>-1.3227020324745545E-2</v>
      </c>
      <c r="M26" s="233"/>
      <c r="N26" s="251"/>
      <c r="O26" s="251"/>
      <c r="P26" s="251">
        <f t="shared" si="5"/>
        <v>-1739768642</v>
      </c>
      <c r="Q26" s="244"/>
      <c r="R26" s="251">
        <f>'درآمد ناشی ازفروش'!R24</f>
        <v>-16012251</v>
      </c>
      <c r="S26" s="244"/>
      <c r="T26" s="241">
        <f t="shared" si="3"/>
        <v>-1755780893</v>
      </c>
      <c r="U26" s="235"/>
      <c r="V26" s="53">
        <v>-1.3240960055008714E-2</v>
      </c>
    </row>
    <row r="27" spans="1:22" s="25" customFormat="1" ht="42.75" customHeight="1">
      <c r="A27" s="248" t="s">
        <v>302</v>
      </c>
      <c r="B27" s="249" t="s">
        <v>156</v>
      </c>
      <c r="C27" s="233"/>
      <c r="D27" s="251"/>
      <c r="E27" s="251"/>
      <c r="F27" s="251">
        <f t="shared" si="4"/>
        <v>-649704461</v>
      </c>
      <c r="G27" s="244"/>
      <c r="H27" s="251">
        <v>-2121254</v>
      </c>
      <c r="I27" s="236"/>
      <c r="J27" s="241">
        <f t="shared" si="2"/>
        <v>-651825715</v>
      </c>
      <c r="K27" s="241"/>
      <c r="L27" s="53">
        <v>-1.319720111122002E-2</v>
      </c>
      <c r="M27" s="233"/>
      <c r="N27" s="251">
        <v>411612890</v>
      </c>
      <c r="O27" s="251"/>
      <c r="P27" s="251">
        <f t="shared" si="5"/>
        <v>-1048533623</v>
      </c>
      <c r="Q27" s="244"/>
      <c r="R27" s="251">
        <f>'درآمد ناشی ازفروش'!R25</f>
        <v>-23230705</v>
      </c>
      <c r="S27" s="244"/>
      <c r="T27" s="241">
        <f t="shared" si="3"/>
        <v>-660151438</v>
      </c>
      <c r="U27" s="235"/>
      <c r="V27" s="53">
        <v>-4.9784337303496115E-3</v>
      </c>
    </row>
    <row r="28" spans="1:22" s="25" customFormat="1" ht="42.75" customHeight="1">
      <c r="A28" s="248" t="s">
        <v>303</v>
      </c>
      <c r="B28" s="249" t="s">
        <v>99</v>
      </c>
      <c r="C28" s="233"/>
      <c r="D28" s="251"/>
      <c r="E28" s="251"/>
      <c r="F28" s="251">
        <f t="shared" si="4"/>
        <v>-460780572</v>
      </c>
      <c r="G28" s="244"/>
      <c r="H28" s="251">
        <v>-2817997</v>
      </c>
      <c r="I28" s="236"/>
      <c r="J28" s="241">
        <f t="shared" si="2"/>
        <v>-463598569</v>
      </c>
      <c r="K28" s="241"/>
      <c r="L28" s="53">
        <v>-9.386256800204348E-3</v>
      </c>
      <c r="M28" s="233"/>
      <c r="N28" s="251">
        <v>478121400</v>
      </c>
      <c r="O28" s="251"/>
      <c r="P28" s="251">
        <f t="shared" si="5"/>
        <v>-1235326382</v>
      </c>
      <c r="Q28" s="244"/>
      <c r="R28" s="251">
        <f>'درآمد ناشی ازفروش'!R26</f>
        <v>-23639131</v>
      </c>
      <c r="S28" s="244"/>
      <c r="T28" s="241">
        <f t="shared" si="3"/>
        <v>-780844113</v>
      </c>
      <c r="U28" s="235"/>
      <c r="V28" s="53">
        <v>-5.8886195599018344E-3</v>
      </c>
    </row>
    <row r="29" spans="1:22" s="25" customFormat="1" ht="42.75" customHeight="1">
      <c r="A29" s="248" t="s">
        <v>304</v>
      </c>
      <c r="B29" s="249" t="s">
        <v>209</v>
      </c>
      <c r="C29" s="233"/>
      <c r="D29" s="251"/>
      <c r="E29" s="251"/>
      <c r="F29" s="251">
        <f t="shared" si="4"/>
        <v>-198421354</v>
      </c>
      <c r="G29" s="244"/>
      <c r="H29" s="251">
        <v>-1806280</v>
      </c>
      <c r="I29" s="236"/>
      <c r="J29" s="241">
        <f t="shared" si="2"/>
        <v>-200227634</v>
      </c>
      <c r="K29" s="241"/>
      <c r="L29" s="53">
        <v>-4.0539124080456934E-3</v>
      </c>
      <c r="M29" s="233"/>
      <c r="N29" s="251"/>
      <c r="O29" s="251"/>
      <c r="P29" s="251">
        <f t="shared" si="5"/>
        <v>-755394954</v>
      </c>
      <c r="Q29" s="244"/>
      <c r="R29" s="251">
        <f>'درآمد ناشی ازفروش'!R27</f>
        <v>-13532039</v>
      </c>
      <c r="S29" s="244"/>
      <c r="T29" s="241">
        <f t="shared" si="3"/>
        <v>-768926993</v>
      </c>
      <c r="U29" s="235"/>
      <c r="V29" s="53">
        <v>-5.7987483746532401E-3</v>
      </c>
    </row>
    <row r="30" spans="1:22" s="25" customFormat="1" ht="42.75" customHeight="1">
      <c r="A30" s="248" t="s">
        <v>474</v>
      </c>
      <c r="B30" s="249" t="s">
        <v>453</v>
      </c>
      <c r="C30" s="233"/>
      <c r="D30" s="251"/>
      <c r="E30" s="251"/>
      <c r="F30" s="251">
        <f t="shared" si="4"/>
        <v>-29097351</v>
      </c>
      <c r="G30" s="244"/>
      <c r="H30" s="251">
        <v>0</v>
      </c>
      <c r="I30" s="236"/>
      <c r="J30" s="241">
        <f t="shared" si="2"/>
        <v>-29097351</v>
      </c>
      <c r="K30" s="241"/>
      <c r="L30" s="53">
        <v>-5.8912004254198377E-4</v>
      </c>
      <c r="M30" s="233"/>
      <c r="N30" s="251"/>
      <c r="O30" s="251"/>
      <c r="P30" s="284">
        <f t="shared" si="5"/>
        <v>-29097351</v>
      </c>
      <c r="Q30" s="285"/>
      <c r="R30" s="251">
        <v>0</v>
      </c>
      <c r="S30" s="285"/>
      <c r="T30" s="241">
        <f t="shared" si="3"/>
        <v>-29097351</v>
      </c>
      <c r="U30" s="288"/>
      <c r="V30" s="53">
        <v>-2.1943333808540759E-4</v>
      </c>
    </row>
    <row r="31" spans="1:22" s="25" customFormat="1" ht="42.75" customHeight="1">
      <c r="A31" s="248" t="s">
        <v>305</v>
      </c>
      <c r="B31" s="249" t="s">
        <v>118</v>
      </c>
      <c r="C31" s="233"/>
      <c r="D31" s="251"/>
      <c r="E31" s="251"/>
      <c r="F31" s="251">
        <f t="shared" si="4"/>
        <v>-404966335</v>
      </c>
      <c r="G31" s="244"/>
      <c r="H31" s="251">
        <v>-1699373</v>
      </c>
      <c r="I31" s="236"/>
      <c r="J31" s="241">
        <f t="shared" si="2"/>
        <v>-406665708</v>
      </c>
      <c r="K31" s="241"/>
      <c r="L31" s="53">
        <v>-8.2335646017166978E-3</v>
      </c>
      <c r="M31" s="233"/>
      <c r="N31" s="251"/>
      <c r="O31" s="251"/>
      <c r="P31" s="251">
        <f t="shared" si="5"/>
        <v>-823703254</v>
      </c>
      <c r="Q31" s="244"/>
      <c r="R31" s="251">
        <f>'درآمد ناشی ازفروش'!R28</f>
        <v>-17733560</v>
      </c>
      <c r="S31" s="244"/>
      <c r="T31" s="241">
        <f t="shared" si="3"/>
        <v>-841436814</v>
      </c>
      <c r="U31" s="235"/>
      <c r="V31" s="53">
        <v>-6.3455703883137067E-3</v>
      </c>
    </row>
    <row r="32" spans="1:22" s="25" customFormat="1" ht="42.75" customHeight="1">
      <c r="A32" s="248" t="s">
        <v>306</v>
      </c>
      <c r="B32" s="249" t="s">
        <v>283</v>
      </c>
      <c r="C32" s="233"/>
      <c r="D32" s="251"/>
      <c r="E32" s="251"/>
      <c r="F32" s="251">
        <f t="shared" si="4"/>
        <v>87119839</v>
      </c>
      <c r="G32" s="244"/>
      <c r="H32" s="251">
        <v>-280464</v>
      </c>
      <c r="I32" s="236"/>
      <c r="J32" s="241">
        <f t="shared" si="2"/>
        <v>86839375</v>
      </c>
      <c r="K32" s="241"/>
      <c r="L32" s="53">
        <v>1.7581949743232393E-3</v>
      </c>
      <c r="M32" s="233"/>
      <c r="N32" s="251"/>
      <c r="O32" s="251"/>
      <c r="P32" s="251">
        <f t="shared" si="5"/>
        <v>-95636482</v>
      </c>
      <c r="Q32" s="244"/>
      <c r="R32" s="251">
        <f>'درآمد ناشی ازفروش'!R29</f>
        <v>-280464</v>
      </c>
      <c r="S32" s="244"/>
      <c r="T32" s="241">
        <f t="shared" si="3"/>
        <v>-95916946</v>
      </c>
      <c r="U32" s="235"/>
      <c r="V32" s="53">
        <v>-7.2334336001025608E-4</v>
      </c>
    </row>
    <row r="33" spans="1:22" s="25" customFormat="1" ht="42.75" customHeight="1">
      <c r="A33" s="248" t="s">
        <v>307</v>
      </c>
      <c r="B33" s="249" t="s">
        <v>115</v>
      </c>
      <c r="C33" s="233"/>
      <c r="D33" s="251"/>
      <c r="E33" s="251"/>
      <c r="F33" s="251">
        <f t="shared" si="4"/>
        <v>-621427320</v>
      </c>
      <c r="G33" s="244"/>
      <c r="H33" s="251">
        <v>-3985416</v>
      </c>
      <c r="I33" s="236"/>
      <c r="J33" s="241">
        <f t="shared" si="2"/>
        <v>-625412736</v>
      </c>
      <c r="K33" s="241"/>
      <c r="L33" s="53">
        <v>-1.2662430254857854E-2</v>
      </c>
      <c r="M33" s="233"/>
      <c r="N33" s="251">
        <v>1243254200</v>
      </c>
      <c r="O33" s="251"/>
      <c r="P33" s="251">
        <f t="shared" si="5"/>
        <v>-2240872683</v>
      </c>
      <c r="Q33" s="244"/>
      <c r="R33" s="251">
        <f>'درآمد ناشی ازفروش'!R30</f>
        <v>-29062659</v>
      </c>
      <c r="S33" s="244"/>
      <c r="T33" s="241">
        <f t="shared" si="3"/>
        <v>-1026681142</v>
      </c>
      <c r="U33" s="235"/>
      <c r="V33" s="53">
        <v>-7.7425628930413073E-3</v>
      </c>
    </row>
    <row r="34" spans="1:22" s="25" customFormat="1" ht="42.75" customHeight="1">
      <c r="A34" s="248" t="s">
        <v>308</v>
      </c>
      <c r="B34" s="249" t="s">
        <v>123</v>
      </c>
      <c r="C34" s="233"/>
      <c r="D34" s="251"/>
      <c r="E34" s="251"/>
      <c r="F34" s="251">
        <f t="shared" si="4"/>
        <v>-76965613</v>
      </c>
      <c r="G34" s="244"/>
      <c r="H34" s="251">
        <v>-508513</v>
      </c>
      <c r="I34" s="236"/>
      <c r="J34" s="241">
        <f t="shared" si="2"/>
        <v>-77474126</v>
      </c>
      <c r="K34" s="241"/>
      <c r="L34" s="53">
        <v>-1.5685812913011569E-3</v>
      </c>
      <c r="M34" s="233"/>
      <c r="N34" s="251"/>
      <c r="O34" s="251"/>
      <c r="P34" s="251">
        <f t="shared" si="5"/>
        <v>-159617506</v>
      </c>
      <c r="Q34" s="244"/>
      <c r="R34" s="251">
        <f>'درآمد ناشی ازفروش'!R31</f>
        <v>856343</v>
      </c>
      <c r="S34" s="244"/>
      <c r="T34" s="241">
        <f t="shared" si="3"/>
        <v>-158761163</v>
      </c>
      <c r="U34" s="235"/>
      <c r="V34" s="53">
        <v>-1.1972736609394958E-3</v>
      </c>
    </row>
    <row r="35" spans="1:22" s="25" customFormat="1" ht="42.75" customHeight="1">
      <c r="A35" s="248" t="s">
        <v>309</v>
      </c>
      <c r="B35" s="249" t="s">
        <v>281</v>
      </c>
      <c r="C35" s="233"/>
      <c r="D35" s="251"/>
      <c r="E35" s="251"/>
      <c r="F35" s="251">
        <f t="shared" si="4"/>
        <v>5092500</v>
      </c>
      <c r="G35" s="244"/>
      <c r="H35" s="251">
        <v>173501</v>
      </c>
      <c r="I35" s="236"/>
      <c r="J35" s="241">
        <f t="shared" si="2"/>
        <v>5266001</v>
      </c>
      <c r="K35" s="241"/>
      <c r="L35" s="53">
        <v>1.0661818435451835E-4</v>
      </c>
      <c r="M35" s="233"/>
      <c r="N35" s="251"/>
      <c r="O35" s="251"/>
      <c r="P35" s="251">
        <f t="shared" si="5"/>
        <v>71472964</v>
      </c>
      <c r="Q35" s="244"/>
      <c r="R35" s="251">
        <f>'درآمد ناشی ازفروش'!R32</f>
        <v>173501</v>
      </c>
      <c r="S35" s="244"/>
      <c r="T35" s="241">
        <f t="shared" si="3"/>
        <v>71646465</v>
      </c>
      <c r="U35" s="235"/>
      <c r="V35" s="53">
        <v>5.4031114299612094E-4</v>
      </c>
    </row>
    <row r="36" spans="1:22" s="25" customFormat="1" ht="42.75" customHeight="1">
      <c r="A36" s="248" t="s">
        <v>310</v>
      </c>
      <c r="B36" s="249" t="s">
        <v>265</v>
      </c>
      <c r="C36" s="233"/>
      <c r="D36" s="251"/>
      <c r="E36" s="251"/>
      <c r="F36" s="251">
        <f t="shared" si="4"/>
        <v>34723182</v>
      </c>
      <c r="G36" s="244"/>
      <c r="H36" s="251">
        <v>178987</v>
      </c>
      <c r="I36" s="236"/>
      <c r="J36" s="241">
        <f t="shared" si="2"/>
        <v>34902169</v>
      </c>
      <c r="K36" s="241"/>
      <c r="L36" s="53">
        <v>7.0664739501845048E-4</v>
      </c>
      <c r="M36" s="233"/>
      <c r="N36" s="251"/>
      <c r="O36" s="251"/>
      <c r="P36" s="251">
        <f t="shared" si="5"/>
        <v>17166680</v>
      </c>
      <c r="Q36" s="244"/>
      <c r="R36" s="251">
        <f>'درآمد ناشی ازفروش'!R33</f>
        <v>178987</v>
      </c>
      <c r="S36" s="244"/>
      <c r="T36" s="241">
        <f t="shared" si="3"/>
        <v>17345667</v>
      </c>
      <c r="U36" s="235"/>
      <c r="V36" s="53">
        <v>1.3080976378667246E-4</v>
      </c>
    </row>
    <row r="37" spans="1:22" s="25" customFormat="1" ht="42.75" customHeight="1">
      <c r="A37" s="248" t="s">
        <v>311</v>
      </c>
      <c r="B37" s="249" t="s">
        <v>95</v>
      </c>
      <c r="C37" s="233"/>
      <c r="D37" s="251"/>
      <c r="E37" s="251"/>
      <c r="F37" s="251">
        <v>-1870410783</v>
      </c>
      <c r="G37" s="244"/>
      <c r="H37" s="251">
        <v>-11320324</v>
      </c>
      <c r="I37" s="236"/>
      <c r="J37" s="241">
        <f t="shared" si="2"/>
        <v>-1881731107</v>
      </c>
      <c r="K37" s="241"/>
      <c r="L37" s="53">
        <v>-3.8098502843383036E-2</v>
      </c>
      <c r="M37" s="233"/>
      <c r="N37" s="251">
        <v>3995116450</v>
      </c>
      <c r="O37" s="251"/>
      <c r="P37" s="251">
        <v>-8067172992</v>
      </c>
      <c r="Q37" s="244"/>
      <c r="R37" s="251">
        <f>'درآمد ناشی ازفروش'!R34</f>
        <v>-10218211</v>
      </c>
      <c r="S37" s="244"/>
      <c r="T37" s="241">
        <f t="shared" si="3"/>
        <v>-4082274753</v>
      </c>
      <c r="U37" s="235"/>
      <c r="V37" s="53">
        <v>-3.0785866934504545E-2</v>
      </c>
    </row>
    <row r="38" spans="1:22" s="25" customFormat="1" ht="42.75" customHeight="1">
      <c r="A38" s="248" t="s">
        <v>312</v>
      </c>
      <c r="B38" s="249" t="s">
        <v>190</v>
      </c>
      <c r="C38" s="233"/>
      <c r="D38" s="251"/>
      <c r="E38" s="251"/>
      <c r="F38" s="251">
        <f t="shared" ref="F38:F69" si="6">VLOOKUP($A38,تحققنیافته,10,0)</f>
        <v>-183451548</v>
      </c>
      <c r="G38" s="244"/>
      <c r="H38" s="251">
        <v>-1888959</v>
      </c>
      <c r="I38" s="236"/>
      <c r="J38" s="241">
        <f t="shared" si="2"/>
        <v>-185340507</v>
      </c>
      <c r="K38" s="241"/>
      <c r="L38" s="53">
        <v>-3.7524999223672575E-3</v>
      </c>
      <c r="M38" s="233"/>
      <c r="N38" s="251">
        <v>203006280</v>
      </c>
      <c r="O38" s="251"/>
      <c r="P38" s="251">
        <f t="shared" ref="P38:P69" si="7">VLOOKUP($A38,تحققنیافته,18,0)</f>
        <v>-694989460</v>
      </c>
      <c r="Q38" s="244"/>
      <c r="R38" s="251">
        <f>'درآمد ناشی ازفروش'!R35</f>
        <v>-7652056</v>
      </c>
      <c r="S38" s="244"/>
      <c r="T38" s="241">
        <f t="shared" si="3"/>
        <v>-499635236</v>
      </c>
      <c r="U38" s="235"/>
      <c r="V38" s="53">
        <v>-3.7679247042306501E-3</v>
      </c>
    </row>
    <row r="39" spans="1:22" s="25" customFormat="1" ht="42.75" customHeight="1">
      <c r="A39" s="248" t="s">
        <v>313</v>
      </c>
      <c r="B39" s="249" t="s">
        <v>195</v>
      </c>
      <c r="C39" s="233"/>
      <c r="D39" s="251"/>
      <c r="E39" s="251"/>
      <c r="F39" s="251">
        <f t="shared" si="6"/>
        <v>-811848663</v>
      </c>
      <c r="G39" s="244"/>
      <c r="H39" s="251">
        <v>-6668946</v>
      </c>
      <c r="I39" s="236"/>
      <c r="J39" s="241">
        <f t="shared" si="2"/>
        <v>-818517609</v>
      </c>
      <c r="K39" s="241"/>
      <c r="L39" s="53">
        <v>-1.657213155367452E-2</v>
      </c>
      <c r="M39" s="233"/>
      <c r="N39" s="251"/>
      <c r="O39" s="251"/>
      <c r="P39" s="251">
        <f t="shared" si="7"/>
        <v>-4595163935</v>
      </c>
      <c r="Q39" s="244"/>
      <c r="R39" s="251">
        <f>'درآمد ناشی ازفروش'!R36</f>
        <v>-66425821</v>
      </c>
      <c r="S39" s="244"/>
      <c r="T39" s="241">
        <f t="shared" si="3"/>
        <v>-4661589756</v>
      </c>
      <c r="U39" s="235"/>
      <c r="V39" s="53">
        <v>-3.5154684732085086E-2</v>
      </c>
    </row>
    <row r="40" spans="1:22" s="25" customFormat="1" ht="42.75" customHeight="1">
      <c r="A40" s="248" t="s">
        <v>314</v>
      </c>
      <c r="B40" s="249" t="s">
        <v>228</v>
      </c>
      <c r="C40" s="233"/>
      <c r="D40" s="251"/>
      <c r="E40" s="251"/>
      <c r="F40" s="251">
        <f t="shared" si="6"/>
        <v>-433967585</v>
      </c>
      <c r="G40" s="244"/>
      <c r="H40" s="251">
        <v>-3566139</v>
      </c>
      <c r="I40" s="236"/>
      <c r="J40" s="241">
        <f t="shared" si="2"/>
        <v>-437533724</v>
      </c>
      <c r="K40" s="241"/>
      <c r="L40" s="53">
        <v>-8.8585344451607498E-3</v>
      </c>
      <c r="M40" s="233"/>
      <c r="N40" s="251">
        <v>1359850000</v>
      </c>
      <c r="O40" s="251"/>
      <c r="P40" s="251">
        <f t="shared" si="7"/>
        <v>-1974988410</v>
      </c>
      <c r="Q40" s="244"/>
      <c r="R40" s="251">
        <f>'درآمد ناشی ازفروش'!R37</f>
        <v>-18422129</v>
      </c>
      <c r="S40" s="244"/>
      <c r="T40" s="241">
        <f t="shared" si="3"/>
        <v>-633560539</v>
      </c>
      <c r="U40" s="235"/>
      <c r="V40" s="53">
        <v>-4.7779024266490812E-3</v>
      </c>
    </row>
    <row r="41" spans="1:22" s="25" customFormat="1" ht="42.75" customHeight="1">
      <c r="A41" s="248" t="s">
        <v>315</v>
      </c>
      <c r="B41" s="249" t="s">
        <v>133</v>
      </c>
      <c r="C41" s="233"/>
      <c r="D41" s="251"/>
      <c r="E41" s="251"/>
      <c r="F41" s="251">
        <f t="shared" si="6"/>
        <v>406884710</v>
      </c>
      <c r="G41" s="244"/>
      <c r="H41" s="251">
        <v>-1618073</v>
      </c>
      <c r="I41" s="236"/>
      <c r="J41" s="241">
        <f t="shared" si="2"/>
        <v>405266637</v>
      </c>
      <c r="K41" s="241"/>
      <c r="L41" s="53">
        <v>8.2052382854469023E-3</v>
      </c>
      <c r="M41" s="233"/>
      <c r="N41" s="251">
        <v>405581250</v>
      </c>
      <c r="O41" s="251"/>
      <c r="P41" s="251">
        <f t="shared" si="7"/>
        <v>-836860087</v>
      </c>
      <c r="Q41" s="244"/>
      <c r="R41" s="251">
        <f>'درآمد ناشی ازفروش'!R38</f>
        <v>-28640354</v>
      </c>
      <c r="S41" s="244"/>
      <c r="T41" s="241">
        <f t="shared" si="3"/>
        <v>-459919191</v>
      </c>
      <c r="U41" s="235"/>
      <c r="V41" s="53">
        <v>-3.4684120671558778E-3</v>
      </c>
    </row>
    <row r="42" spans="1:22" s="25" customFormat="1" ht="42.75" customHeight="1">
      <c r="A42" s="248" t="s">
        <v>316</v>
      </c>
      <c r="B42" s="249" t="s">
        <v>193</v>
      </c>
      <c r="C42" s="233"/>
      <c r="D42" s="251"/>
      <c r="E42" s="251"/>
      <c r="F42" s="251">
        <f t="shared" si="6"/>
        <v>451096294</v>
      </c>
      <c r="G42" s="244"/>
      <c r="H42" s="251">
        <v>-7751856</v>
      </c>
      <c r="I42" s="236"/>
      <c r="J42" s="241">
        <f t="shared" si="2"/>
        <v>443344438</v>
      </c>
      <c r="K42" s="241"/>
      <c r="L42" s="53">
        <v>8.9761811711077024E-3</v>
      </c>
      <c r="M42" s="233"/>
      <c r="N42" s="251">
        <v>1119769000</v>
      </c>
      <c r="O42" s="251"/>
      <c r="P42" s="251">
        <f t="shared" si="7"/>
        <v>-5316286869</v>
      </c>
      <c r="Q42" s="244"/>
      <c r="R42" s="251">
        <f>'درآمد ناشی ازفروش'!R39</f>
        <v>-24468699</v>
      </c>
      <c r="S42" s="244"/>
      <c r="T42" s="241">
        <f t="shared" si="3"/>
        <v>-4220986568</v>
      </c>
      <c r="U42" s="235"/>
      <c r="V42" s="53">
        <v>-3.183194142414917E-2</v>
      </c>
    </row>
    <row r="43" spans="1:22" s="25" customFormat="1" ht="42.75" customHeight="1">
      <c r="A43" s="248" t="s">
        <v>317</v>
      </c>
      <c r="B43" s="249" t="s">
        <v>188</v>
      </c>
      <c r="C43" s="233"/>
      <c r="D43" s="251"/>
      <c r="E43" s="251"/>
      <c r="F43" s="251">
        <f t="shared" si="6"/>
        <v>-34475179</v>
      </c>
      <c r="G43" s="244"/>
      <c r="H43" s="251">
        <v>212547</v>
      </c>
      <c r="I43" s="236"/>
      <c r="J43" s="241">
        <f t="shared" si="2"/>
        <v>-34262632</v>
      </c>
      <c r="K43" s="241"/>
      <c r="L43" s="53">
        <v>-6.9369899759742163E-4</v>
      </c>
      <c r="M43" s="233"/>
      <c r="N43" s="251"/>
      <c r="O43" s="251"/>
      <c r="P43" s="251">
        <f t="shared" si="7"/>
        <v>71464184</v>
      </c>
      <c r="Q43" s="244"/>
      <c r="R43" s="251">
        <f>'درآمد ناشی ازفروش'!R40</f>
        <v>-5157901</v>
      </c>
      <c r="S43" s="244"/>
      <c r="T43" s="241">
        <f t="shared" si="3"/>
        <v>66306283</v>
      </c>
      <c r="U43" s="235"/>
      <c r="V43" s="53">
        <v>5.0003895594226823E-4</v>
      </c>
    </row>
    <row r="44" spans="1:22" s="114" customFormat="1" ht="42.75" customHeight="1">
      <c r="A44" s="248" t="s">
        <v>318</v>
      </c>
      <c r="B44" s="283" t="s">
        <v>273</v>
      </c>
      <c r="C44" s="115"/>
      <c r="D44" s="284"/>
      <c r="E44" s="284"/>
      <c r="F44" s="284">
        <f t="shared" si="6"/>
        <v>-4471071</v>
      </c>
      <c r="G44" s="285"/>
      <c r="H44" s="284">
        <v>-370359</v>
      </c>
      <c r="I44" s="286"/>
      <c r="J44" s="241">
        <f t="shared" si="2"/>
        <v>-4841430</v>
      </c>
      <c r="K44" s="287"/>
      <c r="L44" s="53">
        <v>-9.8022099934940346E-5</v>
      </c>
      <c r="M44" s="115"/>
      <c r="N44" s="284"/>
      <c r="O44" s="284"/>
      <c r="P44" s="284">
        <f t="shared" si="7"/>
        <v>-42652405</v>
      </c>
      <c r="Q44" s="285"/>
      <c r="R44" s="251">
        <f>'درآمد ناشی ازفروش'!R41</f>
        <v>-370359</v>
      </c>
      <c r="S44" s="285"/>
      <c r="T44" s="241">
        <f t="shared" si="3"/>
        <v>-43022764</v>
      </c>
      <c r="U44" s="288"/>
      <c r="V44" s="53">
        <v>-3.244497658285355E-4</v>
      </c>
    </row>
    <row r="45" spans="1:22" s="25" customFormat="1" ht="42.75" customHeight="1">
      <c r="A45" s="248" t="s">
        <v>319</v>
      </c>
      <c r="B45" s="249" t="s">
        <v>266</v>
      </c>
      <c r="C45" s="233"/>
      <c r="D45" s="251"/>
      <c r="E45" s="251"/>
      <c r="F45" s="251">
        <f t="shared" si="6"/>
        <v>-130125471</v>
      </c>
      <c r="G45" s="244"/>
      <c r="H45" s="251">
        <v>-602637</v>
      </c>
      <c r="I45" s="236"/>
      <c r="J45" s="241">
        <f t="shared" si="2"/>
        <v>-130728108</v>
      </c>
      <c r="K45" s="241"/>
      <c r="L45" s="53">
        <v>-2.6467889996719305E-3</v>
      </c>
      <c r="M45" s="233"/>
      <c r="N45" s="251"/>
      <c r="O45" s="251"/>
      <c r="P45" s="251">
        <f t="shared" si="7"/>
        <v>-130313731</v>
      </c>
      <c r="Q45" s="244"/>
      <c r="R45" s="251">
        <f>'درآمد ناشی ازفروش'!R42</f>
        <v>-602637</v>
      </c>
      <c r="S45" s="244"/>
      <c r="T45" s="241">
        <f t="shared" si="3"/>
        <v>-130916368</v>
      </c>
      <c r="U45" s="235"/>
      <c r="V45" s="53">
        <v>-9.8728628734133343E-4</v>
      </c>
    </row>
    <row r="46" spans="1:22" s="25" customFormat="1" ht="42.75" customHeight="1">
      <c r="A46" s="248" t="s">
        <v>320</v>
      </c>
      <c r="B46" s="249" t="s">
        <v>267</v>
      </c>
      <c r="C46" s="243"/>
      <c r="D46" s="251"/>
      <c r="E46" s="251"/>
      <c r="F46" s="251">
        <f t="shared" si="6"/>
        <v>264291876</v>
      </c>
      <c r="G46" s="244"/>
      <c r="H46" s="251">
        <v>0</v>
      </c>
      <c r="I46" s="246"/>
      <c r="J46" s="241">
        <f t="shared" si="2"/>
        <v>264291876</v>
      </c>
      <c r="K46" s="241"/>
      <c r="L46" s="53">
        <v>5.350990240748056E-3</v>
      </c>
      <c r="M46" s="243"/>
      <c r="N46" s="251"/>
      <c r="O46" s="251"/>
      <c r="P46" s="251">
        <f t="shared" si="7"/>
        <v>361173965</v>
      </c>
      <c r="Q46" s="244"/>
      <c r="R46" s="251">
        <v>0</v>
      </c>
      <c r="S46" s="244"/>
      <c r="T46" s="241">
        <f t="shared" si="3"/>
        <v>361173965</v>
      </c>
      <c r="U46" s="245"/>
      <c r="V46" s="53">
        <v>2.7237396548397885E-3</v>
      </c>
    </row>
    <row r="47" spans="1:22" s="25" customFormat="1" ht="42.75" customHeight="1">
      <c r="A47" s="248" t="s">
        <v>321</v>
      </c>
      <c r="B47" s="249" t="s">
        <v>232</v>
      </c>
      <c r="C47" s="243"/>
      <c r="D47" s="251"/>
      <c r="E47" s="251"/>
      <c r="F47" s="251">
        <f t="shared" si="6"/>
        <v>1135949613</v>
      </c>
      <c r="G47" s="244"/>
      <c r="H47" s="251">
        <v>578100</v>
      </c>
      <c r="I47" s="246"/>
      <c r="J47" s="241">
        <f t="shared" si="2"/>
        <v>1136527713</v>
      </c>
      <c r="K47" s="241"/>
      <c r="L47" s="53">
        <v>2.3010728867816986E-2</v>
      </c>
      <c r="M47" s="243"/>
      <c r="N47" s="251"/>
      <c r="O47" s="251"/>
      <c r="P47" s="251">
        <f t="shared" si="7"/>
        <v>289413680</v>
      </c>
      <c r="Q47" s="244"/>
      <c r="R47" s="251">
        <f>'درآمد ناشی ازفروش'!R43</f>
        <v>-9757259</v>
      </c>
      <c r="S47" s="244"/>
      <c r="T47" s="241">
        <f t="shared" si="3"/>
        <v>279656421</v>
      </c>
      <c r="U47" s="245"/>
      <c r="V47" s="53">
        <v>2.1089872400084832E-3</v>
      </c>
    </row>
    <row r="48" spans="1:22" s="25" customFormat="1" ht="42.75" customHeight="1">
      <c r="A48" s="248" t="s">
        <v>322</v>
      </c>
      <c r="B48" s="249" t="s">
        <v>217</v>
      </c>
      <c r="C48" s="243"/>
      <c r="D48" s="251"/>
      <c r="E48" s="251"/>
      <c r="F48" s="251">
        <f t="shared" si="6"/>
        <v>-210252914</v>
      </c>
      <c r="G48" s="244"/>
      <c r="H48" s="251">
        <v>-589915</v>
      </c>
      <c r="I48" s="246"/>
      <c r="J48" s="241">
        <f t="shared" si="2"/>
        <v>-210842829</v>
      </c>
      <c r="K48" s="241"/>
      <c r="L48" s="53">
        <v>-4.2688331453317593E-3</v>
      </c>
      <c r="M48" s="243"/>
      <c r="N48" s="251"/>
      <c r="O48" s="251"/>
      <c r="P48" s="251">
        <f t="shared" si="7"/>
        <v>-244690909</v>
      </c>
      <c r="Q48" s="244"/>
      <c r="R48" s="251">
        <f>'درآمد ناشی ازفروش'!R44</f>
        <v>-19655173</v>
      </c>
      <c r="S48" s="244"/>
      <c r="T48" s="241">
        <f t="shared" si="3"/>
        <v>-264346082</v>
      </c>
      <c r="U48" s="245"/>
      <c r="V48" s="53">
        <v>-1.9935265991415808E-3</v>
      </c>
    </row>
    <row r="49" spans="1:22" s="25" customFormat="1" ht="42.75" customHeight="1">
      <c r="A49" s="248" t="s">
        <v>323</v>
      </c>
      <c r="B49" s="249" t="s">
        <v>153</v>
      </c>
      <c r="C49" s="243"/>
      <c r="D49" s="251"/>
      <c r="E49" s="251"/>
      <c r="F49" s="251">
        <f t="shared" si="6"/>
        <v>1614558412</v>
      </c>
      <c r="G49" s="244"/>
      <c r="H49" s="251">
        <v>1667018</v>
      </c>
      <c r="I49" s="246"/>
      <c r="J49" s="241">
        <f t="shared" si="2"/>
        <v>1616225430</v>
      </c>
      <c r="K49" s="241"/>
      <c r="L49" s="53">
        <v>3.2722937358766302E-2</v>
      </c>
      <c r="M49" s="243"/>
      <c r="N49" s="251">
        <v>97559875</v>
      </c>
      <c r="O49" s="251"/>
      <c r="P49" s="251">
        <f t="shared" si="7"/>
        <v>1047253113</v>
      </c>
      <c r="Q49" s="244"/>
      <c r="R49" s="251">
        <f>'درآمد ناشی ازفروش'!R45</f>
        <v>-14805626</v>
      </c>
      <c r="S49" s="244"/>
      <c r="T49" s="241">
        <f t="shared" si="3"/>
        <v>1130007362</v>
      </c>
      <c r="U49" s="245"/>
      <c r="V49" s="53">
        <v>8.5217821892015384E-3</v>
      </c>
    </row>
    <row r="50" spans="1:22" s="25" customFormat="1" ht="42.75" customHeight="1">
      <c r="A50" s="248" t="s">
        <v>324</v>
      </c>
      <c r="B50" s="249" t="s">
        <v>207</v>
      </c>
      <c r="C50" s="243"/>
      <c r="D50" s="251"/>
      <c r="E50" s="251"/>
      <c r="F50" s="251">
        <f t="shared" si="6"/>
        <v>108717064</v>
      </c>
      <c r="G50" s="244"/>
      <c r="H50" s="251">
        <v>13897132</v>
      </c>
      <c r="I50" s="246"/>
      <c r="J50" s="241">
        <f t="shared" si="2"/>
        <v>122614196</v>
      </c>
      <c r="K50" s="241"/>
      <c r="L50" s="53">
        <v>2.4825105338204543E-3</v>
      </c>
      <c r="M50" s="243"/>
      <c r="N50" s="251"/>
      <c r="O50" s="251"/>
      <c r="P50" s="251">
        <f t="shared" si="7"/>
        <v>1014065880</v>
      </c>
      <c r="Q50" s="244"/>
      <c r="R50" s="251">
        <f>'درآمد ناشی ازفروش'!R46</f>
        <v>27551964</v>
      </c>
      <c r="S50" s="244"/>
      <c r="T50" s="241">
        <f t="shared" si="3"/>
        <v>1041617844</v>
      </c>
      <c r="U50" s="245"/>
      <c r="V50" s="53">
        <v>7.8552058061314711E-3</v>
      </c>
    </row>
    <row r="51" spans="1:22" s="114" customFormat="1" ht="42.75" customHeight="1">
      <c r="A51" s="248" t="s">
        <v>325</v>
      </c>
      <c r="B51" s="283" t="s">
        <v>162</v>
      </c>
      <c r="C51" s="115"/>
      <c r="D51" s="284"/>
      <c r="E51" s="284"/>
      <c r="F51" s="284">
        <f t="shared" si="6"/>
        <v>-718594000</v>
      </c>
      <c r="G51" s="285"/>
      <c r="H51" s="284">
        <v>332627602</v>
      </c>
      <c r="I51" s="286"/>
      <c r="J51" s="241">
        <f t="shared" si="2"/>
        <v>-385966398</v>
      </c>
      <c r="K51" s="287"/>
      <c r="L51" s="53">
        <v>-7.8144756479562767E-3</v>
      </c>
      <c r="M51" s="115"/>
      <c r="N51" s="284">
        <v>1357020000</v>
      </c>
      <c r="O51" s="284"/>
      <c r="P51" s="284">
        <f t="shared" si="7"/>
        <v>-690266517</v>
      </c>
      <c r="Q51" s="285"/>
      <c r="R51" s="251">
        <f>'درآمد ناشی ازفروش'!R47</f>
        <v>320299418</v>
      </c>
      <c r="S51" s="285"/>
      <c r="T51" s="241">
        <f t="shared" si="3"/>
        <v>987052901</v>
      </c>
      <c r="U51" s="288"/>
      <c r="V51" s="53">
        <v>7.4437124167528292E-3</v>
      </c>
    </row>
    <row r="52" spans="1:22" s="25" customFormat="1" ht="42.75" customHeight="1">
      <c r="A52" s="248" t="s">
        <v>326</v>
      </c>
      <c r="B52" s="249" t="s">
        <v>100</v>
      </c>
      <c r="C52" s="243"/>
      <c r="D52" s="251"/>
      <c r="E52" s="251"/>
      <c r="F52" s="251">
        <f t="shared" si="6"/>
        <v>-554280935</v>
      </c>
      <c r="G52" s="244"/>
      <c r="H52" s="251">
        <v>1003819</v>
      </c>
      <c r="I52" s="246"/>
      <c r="J52" s="241">
        <f t="shared" si="2"/>
        <v>-553277116</v>
      </c>
      <c r="K52" s="241"/>
      <c r="L52" s="53">
        <v>-1.1201935121703211E-2</v>
      </c>
      <c r="M52" s="243"/>
      <c r="N52" s="251">
        <v>509397000</v>
      </c>
      <c r="O52" s="251"/>
      <c r="P52" s="251">
        <f t="shared" si="7"/>
        <v>681361147</v>
      </c>
      <c r="Q52" s="244"/>
      <c r="R52" s="251">
        <f>'درآمد ناشی ازفروش'!R48</f>
        <v>189586971</v>
      </c>
      <c r="S52" s="244"/>
      <c r="T52" s="241">
        <f t="shared" si="3"/>
        <v>1380345118</v>
      </c>
      <c r="U52" s="245"/>
      <c r="V52" s="53">
        <v>1.040966708456161E-2</v>
      </c>
    </row>
    <row r="53" spans="1:22" s="25" customFormat="1" ht="42.75" customHeight="1">
      <c r="A53" s="248" t="s">
        <v>327</v>
      </c>
      <c r="B53" s="249" t="s">
        <v>223</v>
      </c>
      <c r="C53" s="243"/>
      <c r="D53" s="251"/>
      <c r="E53" s="251"/>
      <c r="F53" s="251">
        <f t="shared" si="6"/>
        <v>-971195464</v>
      </c>
      <c r="G53" s="244"/>
      <c r="H53" s="251">
        <v>-9866640</v>
      </c>
      <c r="I53" s="246"/>
      <c r="J53" s="241">
        <f t="shared" si="2"/>
        <v>-981062104</v>
      </c>
      <c r="K53" s="241"/>
      <c r="L53" s="53">
        <v>-1.986309160737031E-2</v>
      </c>
      <c r="M53" s="243"/>
      <c r="N53" s="251"/>
      <c r="O53" s="251"/>
      <c r="P53" s="251">
        <f t="shared" si="7"/>
        <v>-7785158704</v>
      </c>
      <c r="Q53" s="244"/>
      <c r="R53" s="251">
        <f>'درآمد ناشی ازفروش'!R49</f>
        <v>17589447</v>
      </c>
      <c r="S53" s="244"/>
      <c r="T53" s="241">
        <f t="shared" si="3"/>
        <v>-7767569257</v>
      </c>
      <c r="U53" s="245"/>
      <c r="V53" s="53">
        <v>-5.857796645725926E-2</v>
      </c>
    </row>
    <row r="54" spans="1:22" s="25" customFormat="1" ht="42.75" customHeight="1">
      <c r="A54" s="248" t="s">
        <v>328</v>
      </c>
      <c r="B54" s="249" t="s">
        <v>233</v>
      </c>
      <c r="C54" s="243"/>
      <c r="D54" s="251"/>
      <c r="E54" s="251"/>
      <c r="F54" s="251">
        <f t="shared" si="6"/>
        <v>-156142956</v>
      </c>
      <c r="G54" s="244"/>
      <c r="H54" s="251">
        <v>-2155281</v>
      </c>
      <c r="I54" s="246"/>
      <c r="J54" s="241">
        <f t="shared" si="2"/>
        <v>-158298237</v>
      </c>
      <c r="K54" s="241"/>
      <c r="L54" s="53">
        <v>-3.204988114408113E-3</v>
      </c>
      <c r="M54" s="243"/>
      <c r="N54" s="251"/>
      <c r="O54" s="251"/>
      <c r="P54" s="251">
        <f t="shared" si="7"/>
        <v>-1399041077</v>
      </c>
      <c r="Q54" s="244"/>
      <c r="R54" s="251">
        <f>'درآمد ناشی ازفروش'!R50</f>
        <v>-1006096</v>
      </c>
      <c r="S54" s="244"/>
      <c r="T54" s="241">
        <f t="shared" si="3"/>
        <v>-1400047173</v>
      </c>
      <c r="U54" s="245"/>
      <c r="V54" s="53">
        <v>-1.0558247197431413E-2</v>
      </c>
    </row>
    <row r="55" spans="1:22" s="25" customFormat="1" ht="42.75" customHeight="1">
      <c r="A55" s="248" t="s">
        <v>329</v>
      </c>
      <c r="B55" s="249" t="s">
        <v>168</v>
      </c>
      <c r="C55" s="243"/>
      <c r="D55" s="251"/>
      <c r="E55" s="251"/>
      <c r="F55" s="251">
        <f t="shared" si="6"/>
        <v>-16167011</v>
      </c>
      <c r="G55" s="244"/>
      <c r="H55" s="251">
        <v>491743</v>
      </c>
      <c r="I55" s="246"/>
      <c r="J55" s="241">
        <f t="shared" si="2"/>
        <v>-15675268</v>
      </c>
      <c r="K55" s="241"/>
      <c r="L55" s="53">
        <v>-3.1736959666936682E-4</v>
      </c>
      <c r="M55" s="243"/>
      <c r="N55" s="251"/>
      <c r="O55" s="251"/>
      <c r="P55" s="251">
        <f t="shared" si="7"/>
        <v>164857733</v>
      </c>
      <c r="Q55" s="244"/>
      <c r="R55" s="251">
        <f>'درآمد ناشی ازفروش'!R51</f>
        <v>638443193</v>
      </c>
      <c r="S55" s="244"/>
      <c r="T55" s="241">
        <f t="shared" si="3"/>
        <v>803300926</v>
      </c>
      <c r="U55" s="245"/>
      <c r="V55" s="53">
        <v>6.0579742698666618E-3</v>
      </c>
    </row>
    <row r="56" spans="1:22" s="114" customFormat="1" ht="42.75" customHeight="1">
      <c r="A56" s="248" t="s">
        <v>330</v>
      </c>
      <c r="B56" s="283" t="s">
        <v>137</v>
      </c>
      <c r="C56" s="115"/>
      <c r="D56" s="284"/>
      <c r="E56" s="284"/>
      <c r="F56" s="284">
        <f t="shared" si="6"/>
        <v>181901702</v>
      </c>
      <c r="G56" s="285"/>
      <c r="H56" s="284">
        <v>-489362594</v>
      </c>
      <c r="I56" s="286"/>
      <c r="J56" s="241">
        <f t="shared" si="2"/>
        <v>-307460892</v>
      </c>
      <c r="K56" s="287"/>
      <c r="L56" s="53">
        <v>-6.2250125028576065E-3</v>
      </c>
      <c r="M56" s="115"/>
      <c r="N56" s="284">
        <v>479200560</v>
      </c>
      <c r="O56" s="284"/>
      <c r="P56" s="284">
        <f t="shared" si="7"/>
        <v>-1069419121</v>
      </c>
      <c r="Q56" s="285"/>
      <c r="R56" s="251">
        <f>'درآمد ناشی ازفروش'!R52</f>
        <v>-503801867</v>
      </c>
      <c r="S56" s="285"/>
      <c r="T56" s="241">
        <f t="shared" si="3"/>
        <v>-1094020428</v>
      </c>
      <c r="U56" s="288"/>
      <c r="V56" s="53">
        <v>-8.2503920872269883E-3</v>
      </c>
    </row>
    <row r="57" spans="1:22" s="25" customFormat="1" ht="42.75" customHeight="1">
      <c r="A57" s="248" t="s">
        <v>331</v>
      </c>
      <c r="B57" s="249" t="s">
        <v>110</v>
      </c>
      <c r="C57" s="243"/>
      <c r="D57" s="251"/>
      <c r="E57" s="251"/>
      <c r="F57" s="251">
        <f t="shared" si="6"/>
        <v>267663983</v>
      </c>
      <c r="G57" s="244"/>
      <c r="H57" s="251">
        <v>1269657</v>
      </c>
      <c r="I57" s="246"/>
      <c r="J57" s="241">
        <f t="shared" si="2"/>
        <v>268933640</v>
      </c>
      <c r="K57" s="241"/>
      <c r="L57" s="53">
        <v>5.444969799407875E-3</v>
      </c>
      <c r="M57" s="243"/>
      <c r="N57" s="251">
        <v>1142817130</v>
      </c>
      <c r="O57" s="251"/>
      <c r="P57" s="251">
        <f t="shared" si="7"/>
        <v>966610212</v>
      </c>
      <c r="Q57" s="244"/>
      <c r="R57" s="251">
        <f>'درآمد ناشی ازفروش'!R53</f>
        <v>19835777</v>
      </c>
      <c r="S57" s="244"/>
      <c r="T57" s="241">
        <f t="shared" si="3"/>
        <v>2129263119</v>
      </c>
      <c r="U57" s="245"/>
      <c r="V57" s="53">
        <v>1.6057520626682354E-2</v>
      </c>
    </row>
    <row r="58" spans="1:22" s="25" customFormat="1" ht="42.75" customHeight="1">
      <c r="A58" s="248" t="s">
        <v>465</v>
      </c>
      <c r="B58" s="249" t="s">
        <v>451</v>
      </c>
      <c r="C58" s="243"/>
      <c r="D58" s="251"/>
      <c r="E58" s="251"/>
      <c r="F58" s="251">
        <f t="shared" si="6"/>
        <v>-108530035</v>
      </c>
      <c r="G58" s="244"/>
      <c r="H58" s="251">
        <v>-806129</v>
      </c>
      <c r="I58" s="246"/>
      <c r="J58" s="241">
        <f t="shared" si="2"/>
        <v>-109336164</v>
      </c>
      <c r="K58" s="241"/>
      <c r="L58" s="53">
        <v>-2.2136766191210092E-3</v>
      </c>
      <c r="M58" s="243"/>
      <c r="N58" s="251"/>
      <c r="O58" s="251"/>
      <c r="P58" s="251">
        <f t="shared" si="7"/>
        <v>-108530035</v>
      </c>
      <c r="Q58" s="244"/>
      <c r="R58" s="251">
        <f>'درآمد ناشی ازفروش'!R54</f>
        <v>-806129</v>
      </c>
      <c r="S58" s="244"/>
      <c r="T58" s="241">
        <f t="shared" si="3"/>
        <v>-109336164</v>
      </c>
      <c r="U58" s="245"/>
      <c r="V58" s="53">
        <v>-8.2454239356612126E-4</v>
      </c>
    </row>
    <row r="59" spans="1:22" s="25" customFormat="1" ht="42.75" customHeight="1">
      <c r="A59" s="248" t="s">
        <v>332</v>
      </c>
      <c r="B59" s="249" t="s">
        <v>139</v>
      </c>
      <c r="C59" s="243"/>
      <c r="D59" s="251"/>
      <c r="E59" s="251"/>
      <c r="F59" s="251">
        <f t="shared" si="6"/>
        <v>-158481378</v>
      </c>
      <c r="G59" s="244"/>
      <c r="H59" s="251">
        <v>-1258090</v>
      </c>
      <c r="I59" s="246"/>
      <c r="J59" s="241">
        <f t="shared" si="2"/>
        <v>-159739468</v>
      </c>
      <c r="K59" s="241"/>
      <c r="L59" s="53">
        <v>-3.2341680238793507E-3</v>
      </c>
      <c r="M59" s="243"/>
      <c r="N59" s="251"/>
      <c r="O59" s="251"/>
      <c r="P59" s="251">
        <f t="shared" si="7"/>
        <v>-559701313</v>
      </c>
      <c r="Q59" s="244"/>
      <c r="R59" s="251">
        <f>'درآمد ناشی ازفروش'!R55</f>
        <v>-16447530</v>
      </c>
      <c r="S59" s="244"/>
      <c r="T59" s="241">
        <f t="shared" si="3"/>
        <v>-576148843</v>
      </c>
      <c r="U59" s="245"/>
      <c r="V59" s="53">
        <v>-4.344940673586933E-3</v>
      </c>
    </row>
    <row r="60" spans="1:22" s="25" customFormat="1" ht="42.75" customHeight="1">
      <c r="A60" s="248" t="s">
        <v>333</v>
      </c>
      <c r="B60" s="249" t="s">
        <v>154</v>
      </c>
      <c r="C60" s="243"/>
      <c r="D60" s="251"/>
      <c r="E60" s="251"/>
      <c r="F60" s="251">
        <f t="shared" si="6"/>
        <v>175683236</v>
      </c>
      <c r="G60" s="244"/>
      <c r="H60" s="251">
        <v>79528</v>
      </c>
      <c r="I60" s="246"/>
      <c r="J60" s="241">
        <f t="shared" si="2"/>
        <v>175762764</v>
      </c>
      <c r="K60" s="241"/>
      <c r="L60" s="53">
        <v>3.5585839757363703E-3</v>
      </c>
      <c r="M60" s="243"/>
      <c r="N60" s="251"/>
      <c r="O60" s="251"/>
      <c r="P60" s="251">
        <f t="shared" si="7"/>
        <v>74452813</v>
      </c>
      <c r="Q60" s="244"/>
      <c r="R60" s="251">
        <f>'درآمد ناشی ازفروش'!R56</f>
        <v>-3861269</v>
      </c>
      <c r="S60" s="244"/>
      <c r="T60" s="241">
        <f t="shared" si="3"/>
        <v>70591544</v>
      </c>
      <c r="U60" s="245"/>
      <c r="V60" s="53">
        <v>5.3235561342071741E-4</v>
      </c>
    </row>
    <row r="61" spans="1:22" s="25" customFormat="1" ht="42.75" customHeight="1">
      <c r="A61" s="248" t="s">
        <v>334</v>
      </c>
      <c r="B61" s="249" t="s">
        <v>192</v>
      </c>
      <c r="C61" s="243"/>
      <c r="D61" s="251"/>
      <c r="E61" s="251"/>
      <c r="F61" s="251">
        <f t="shared" si="6"/>
        <v>-116540541</v>
      </c>
      <c r="G61" s="244"/>
      <c r="H61" s="251">
        <v>-914285</v>
      </c>
      <c r="I61" s="246"/>
      <c r="J61" s="241">
        <f t="shared" si="2"/>
        <v>-117454826</v>
      </c>
      <c r="K61" s="241"/>
      <c r="L61" s="53">
        <v>-2.3780512559332737E-3</v>
      </c>
      <c r="M61" s="243"/>
      <c r="N61" s="251"/>
      <c r="O61" s="251"/>
      <c r="P61" s="251">
        <f t="shared" si="7"/>
        <v>-420073126</v>
      </c>
      <c r="Q61" s="244"/>
      <c r="R61" s="251">
        <f>'درآمد ناشی ازفروش'!R57</f>
        <v>-7730614</v>
      </c>
      <c r="S61" s="244"/>
      <c r="T61" s="241">
        <f t="shared" si="3"/>
        <v>-427803740</v>
      </c>
      <c r="U61" s="245"/>
      <c r="V61" s="53">
        <v>-3.2262181775111354E-3</v>
      </c>
    </row>
    <row r="62" spans="1:22" s="25" customFormat="1" ht="42.75" customHeight="1">
      <c r="A62" s="248" t="s">
        <v>335</v>
      </c>
      <c r="B62" s="249" t="s">
        <v>135</v>
      </c>
      <c r="C62" s="243"/>
      <c r="D62" s="251"/>
      <c r="E62" s="251"/>
      <c r="F62" s="251">
        <f t="shared" si="6"/>
        <v>69434290</v>
      </c>
      <c r="G62" s="244"/>
      <c r="H62" s="251">
        <v>-857761</v>
      </c>
      <c r="I62" s="246"/>
      <c r="J62" s="241">
        <f t="shared" si="2"/>
        <v>68576529</v>
      </c>
      <c r="K62" s="241"/>
      <c r="L62" s="53">
        <v>1.3884359329432285E-3</v>
      </c>
      <c r="M62" s="243"/>
      <c r="N62" s="251"/>
      <c r="O62" s="251"/>
      <c r="P62" s="251">
        <f t="shared" si="7"/>
        <v>-358175913</v>
      </c>
      <c r="Q62" s="244"/>
      <c r="R62" s="251">
        <f>'درآمد ناشی ازفروش'!R58</f>
        <v>-11998404</v>
      </c>
      <c r="S62" s="244"/>
      <c r="T62" s="241">
        <f t="shared" si="3"/>
        <v>-370174317</v>
      </c>
      <c r="U62" s="245"/>
      <c r="V62" s="53">
        <v>-2.7916144687121463E-3</v>
      </c>
    </row>
    <row r="63" spans="1:22" s="25" customFormat="1" ht="42.75" customHeight="1">
      <c r="A63" s="248" t="s">
        <v>336</v>
      </c>
      <c r="B63" s="249" t="s">
        <v>183</v>
      </c>
      <c r="C63" s="243"/>
      <c r="D63" s="251"/>
      <c r="E63" s="251"/>
      <c r="F63" s="251">
        <f t="shared" si="6"/>
        <v>-876559189</v>
      </c>
      <c r="G63" s="244"/>
      <c r="H63" s="251">
        <v>-716972</v>
      </c>
      <c r="I63" s="246"/>
      <c r="J63" s="241">
        <f t="shared" si="2"/>
        <v>-877276161</v>
      </c>
      <c r="K63" s="241"/>
      <c r="L63" s="53">
        <v>-1.7761787637967052E-2</v>
      </c>
      <c r="M63" s="243"/>
      <c r="N63" s="251"/>
      <c r="O63" s="251"/>
      <c r="P63" s="251">
        <f t="shared" si="7"/>
        <v>-297876313</v>
      </c>
      <c r="Q63" s="244"/>
      <c r="R63" s="251">
        <f>'درآمد ناشی ازفروش'!R59</f>
        <v>6189567</v>
      </c>
      <c r="S63" s="244"/>
      <c r="T63" s="241">
        <f t="shared" si="3"/>
        <v>-291686746</v>
      </c>
      <c r="U63" s="245"/>
      <c r="V63" s="53">
        <v>-2.1997121439010173E-3</v>
      </c>
    </row>
    <row r="64" spans="1:22" s="25" customFormat="1" ht="42.75" customHeight="1">
      <c r="A64" s="248" t="s">
        <v>337</v>
      </c>
      <c r="B64" s="249" t="s">
        <v>186</v>
      </c>
      <c r="C64" s="243"/>
      <c r="D64" s="251"/>
      <c r="E64" s="251"/>
      <c r="F64" s="251">
        <f t="shared" si="6"/>
        <v>-853540059</v>
      </c>
      <c r="G64" s="244"/>
      <c r="H64" s="251">
        <v>827557543</v>
      </c>
      <c r="I64" s="246"/>
      <c r="J64" s="241">
        <f t="shared" si="2"/>
        <v>-25982516</v>
      </c>
      <c r="K64" s="241"/>
      <c r="L64" s="53">
        <v>-5.2605547945817378E-4</v>
      </c>
      <c r="M64" s="243"/>
      <c r="N64" s="251"/>
      <c r="O64" s="251"/>
      <c r="P64" s="251">
        <f t="shared" si="7"/>
        <v>3552182120</v>
      </c>
      <c r="Q64" s="244"/>
      <c r="R64" s="251">
        <f>'درآمد ناشی ازفروش'!R60</f>
        <v>838103994</v>
      </c>
      <c r="S64" s="244"/>
      <c r="T64" s="241">
        <f t="shared" si="3"/>
        <v>4390286114</v>
      </c>
      <c r="U64" s="245"/>
      <c r="V64" s="53">
        <v>3.3108688730635043E-2</v>
      </c>
    </row>
    <row r="65" spans="1:22" s="25" customFormat="1" ht="42.75" customHeight="1">
      <c r="A65" s="248" t="s">
        <v>338</v>
      </c>
      <c r="B65" s="249" t="s">
        <v>151</v>
      </c>
      <c r="C65" s="243"/>
      <c r="D65" s="251"/>
      <c r="E65" s="251"/>
      <c r="F65" s="251">
        <f t="shared" si="6"/>
        <v>27296276</v>
      </c>
      <c r="G65" s="244"/>
      <c r="H65" s="251">
        <v>-476526</v>
      </c>
      <c r="I65" s="246"/>
      <c r="J65" s="241">
        <f t="shared" si="2"/>
        <v>26819750</v>
      </c>
      <c r="K65" s="241"/>
      <c r="L65" s="53">
        <v>5.4300655276026222E-4</v>
      </c>
      <c r="M65" s="243"/>
      <c r="N65" s="251"/>
      <c r="O65" s="251"/>
      <c r="P65" s="251">
        <f t="shared" si="7"/>
        <v>-191968555</v>
      </c>
      <c r="Q65" s="244"/>
      <c r="R65" s="251">
        <f>'درآمد ناشی ازفروش'!R61</f>
        <v>-3523915</v>
      </c>
      <c r="S65" s="244"/>
      <c r="T65" s="241">
        <f t="shared" si="3"/>
        <v>-195492470</v>
      </c>
      <c r="U65" s="245"/>
      <c r="V65" s="53">
        <v>-1.4742773410081696E-3</v>
      </c>
    </row>
    <row r="66" spans="1:22" s="25" customFormat="1" ht="42.75" customHeight="1">
      <c r="A66" s="248" t="s">
        <v>339</v>
      </c>
      <c r="B66" s="249" t="s">
        <v>173</v>
      </c>
      <c r="C66" s="243"/>
      <c r="D66" s="251"/>
      <c r="E66" s="251"/>
      <c r="F66" s="251">
        <f t="shared" si="6"/>
        <v>-397597553</v>
      </c>
      <c r="G66" s="244"/>
      <c r="H66" s="251">
        <v>-1556491</v>
      </c>
      <c r="I66" s="246"/>
      <c r="J66" s="241">
        <f t="shared" si="2"/>
        <v>-399154044</v>
      </c>
      <c r="K66" s="241"/>
      <c r="L66" s="53">
        <v>-8.0814795608742818E-3</v>
      </c>
      <c r="M66" s="243"/>
      <c r="N66" s="251">
        <v>1020931280</v>
      </c>
      <c r="O66" s="251"/>
      <c r="P66" s="251">
        <f t="shared" si="7"/>
        <v>-774741323</v>
      </c>
      <c r="Q66" s="244"/>
      <c r="R66" s="251">
        <f>'درآمد ناشی ازفروش'!R62</f>
        <v>-5422905</v>
      </c>
      <c r="S66" s="244"/>
      <c r="T66" s="241">
        <f t="shared" si="3"/>
        <v>240767052</v>
      </c>
      <c r="U66" s="245"/>
      <c r="V66" s="53">
        <v>1.8157088568420854E-3</v>
      </c>
    </row>
    <row r="67" spans="1:22" s="25" customFormat="1" ht="42.75" customHeight="1">
      <c r="A67" s="248" t="s">
        <v>340</v>
      </c>
      <c r="B67" s="249" t="s">
        <v>142</v>
      </c>
      <c r="C67" s="243"/>
      <c r="D67" s="251"/>
      <c r="E67" s="251"/>
      <c r="F67" s="251">
        <f t="shared" si="6"/>
        <v>-228820302</v>
      </c>
      <c r="G67" s="244"/>
      <c r="H67" s="251">
        <v>-1205427</v>
      </c>
      <c r="I67" s="246"/>
      <c r="J67" s="241">
        <f t="shared" si="2"/>
        <v>-230025729</v>
      </c>
      <c r="K67" s="241"/>
      <c r="L67" s="53">
        <v>-4.6572200766396513E-3</v>
      </c>
      <c r="M67" s="243"/>
      <c r="N67" s="251">
        <v>10246302</v>
      </c>
      <c r="O67" s="251"/>
      <c r="P67" s="251">
        <f t="shared" si="7"/>
        <v>-439015568</v>
      </c>
      <c r="Q67" s="244"/>
      <c r="R67" s="251">
        <f>'درآمد ناشی ازفروش'!R63</f>
        <v>-56445525</v>
      </c>
      <c r="S67" s="244"/>
      <c r="T67" s="241">
        <f t="shared" si="3"/>
        <v>-485214791</v>
      </c>
      <c r="U67" s="245"/>
      <c r="V67" s="53">
        <v>-3.6591750664018655E-3</v>
      </c>
    </row>
    <row r="68" spans="1:22" s="25" customFormat="1" ht="42.75" customHeight="1">
      <c r="A68" s="248" t="s">
        <v>341</v>
      </c>
      <c r="B68" s="249" t="s">
        <v>279</v>
      </c>
      <c r="C68" s="243"/>
      <c r="D68" s="251"/>
      <c r="E68" s="251"/>
      <c r="F68" s="251">
        <f t="shared" si="6"/>
        <v>-343765425</v>
      </c>
      <c r="G68" s="244"/>
      <c r="H68" s="251">
        <v>-1097282</v>
      </c>
      <c r="I68" s="246"/>
      <c r="J68" s="241">
        <f t="shared" si="2"/>
        <v>-344862707</v>
      </c>
      <c r="K68" s="241"/>
      <c r="L68" s="53">
        <v>-6.9822690257605813E-3</v>
      </c>
      <c r="M68" s="243"/>
      <c r="N68" s="251"/>
      <c r="O68" s="251"/>
      <c r="P68" s="251">
        <f t="shared" si="7"/>
        <v>-614389098</v>
      </c>
      <c r="Q68" s="244"/>
      <c r="R68" s="251">
        <f>'درآمد ناشی ازفروش'!R64</f>
        <v>-1097282</v>
      </c>
      <c r="S68" s="244"/>
      <c r="T68" s="241">
        <f t="shared" si="3"/>
        <v>-615486380</v>
      </c>
      <c r="U68" s="245"/>
      <c r="V68" s="53">
        <v>-4.6415988489640738E-3</v>
      </c>
    </row>
    <row r="69" spans="1:22" s="25" customFormat="1" ht="42.75" customHeight="1">
      <c r="A69" s="248" t="s">
        <v>342</v>
      </c>
      <c r="B69" s="249" t="s">
        <v>275</v>
      </c>
      <c r="C69" s="243"/>
      <c r="D69" s="251"/>
      <c r="E69" s="251"/>
      <c r="F69" s="251">
        <f t="shared" si="6"/>
        <v>16290286</v>
      </c>
      <c r="G69" s="244"/>
      <c r="H69" s="251">
        <v>-590754</v>
      </c>
      <c r="I69" s="246"/>
      <c r="J69" s="241">
        <f t="shared" si="2"/>
        <v>15699532</v>
      </c>
      <c r="K69" s="241"/>
      <c r="L69" s="53">
        <v>3.1786085818359325E-4</v>
      </c>
      <c r="M69" s="243"/>
      <c r="N69" s="251"/>
      <c r="O69" s="251"/>
      <c r="P69" s="251">
        <f t="shared" si="7"/>
        <v>-145293976</v>
      </c>
      <c r="Q69" s="244"/>
      <c r="R69" s="251">
        <f>'درآمد ناشی ازفروش'!R65</f>
        <v>-590754</v>
      </c>
      <c r="S69" s="244"/>
      <c r="T69" s="241">
        <f t="shared" si="3"/>
        <v>-145884730</v>
      </c>
      <c r="U69" s="245"/>
      <c r="V69" s="53">
        <v>-1.1001679596052713E-3</v>
      </c>
    </row>
    <row r="70" spans="1:22" s="25" customFormat="1" ht="42.75" customHeight="1">
      <c r="A70" s="248" t="s">
        <v>466</v>
      </c>
      <c r="B70" s="249" t="s">
        <v>450</v>
      </c>
      <c r="C70" s="243"/>
      <c r="D70" s="251"/>
      <c r="E70" s="251"/>
      <c r="F70" s="251">
        <f t="shared" ref="F70:F87" si="8">VLOOKUP($A70,تحققنیافته,10,0)</f>
        <v>110052607</v>
      </c>
      <c r="G70" s="244"/>
      <c r="H70" s="251">
        <v>537773</v>
      </c>
      <c r="I70" s="246"/>
      <c r="J70" s="241">
        <f t="shared" si="2"/>
        <v>110590380</v>
      </c>
      <c r="K70" s="241"/>
      <c r="L70" s="269">
        <v>2.2390701260171122E-3</v>
      </c>
      <c r="M70" s="243"/>
      <c r="N70" s="251"/>
      <c r="O70" s="251"/>
      <c r="P70" s="251">
        <f t="shared" ref="P70:P87" si="9">VLOOKUP($A70,تحققنیافته,18,0)</f>
        <v>110052607</v>
      </c>
      <c r="Q70" s="244"/>
      <c r="R70" s="251">
        <f>'درآمد ناشی ازفروش'!R66</f>
        <v>537773</v>
      </c>
      <c r="S70" s="244"/>
      <c r="T70" s="241">
        <f t="shared" si="3"/>
        <v>110590380</v>
      </c>
      <c r="U70" s="245"/>
      <c r="V70" s="269">
        <v>8.3400087669608476E-4</v>
      </c>
    </row>
    <row r="71" spans="1:22" s="25" customFormat="1" ht="42.75" customHeight="1">
      <c r="A71" s="248" t="s">
        <v>343</v>
      </c>
      <c r="B71" s="249" t="s">
        <v>187</v>
      </c>
      <c r="C71" s="243"/>
      <c r="D71" s="251"/>
      <c r="E71" s="251"/>
      <c r="F71" s="251">
        <f t="shared" si="8"/>
        <v>367663139</v>
      </c>
      <c r="G71" s="244"/>
      <c r="H71" s="251">
        <v>-116337</v>
      </c>
      <c r="I71" s="246"/>
      <c r="J71" s="241">
        <f t="shared" si="2"/>
        <v>367546802</v>
      </c>
      <c r="K71" s="241"/>
      <c r="L71" s="53">
        <v>7.4415429648702408E-3</v>
      </c>
      <c r="M71" s="243"/>
      <c r="N71" s="251">
        <v>59854950</v>
      </c>
      <c r="O71" s="251"/>
      <c r="P71" s="251">
        <f t="shared" si="9"/>
        <v>-114415163</v>
      </c>
      <c r="Q71" s="244"/>
      <c r="R71" s="251">
        <f>'درآمد ناشی ازفروش'!R67</f>
        <v>-1300767</v>
      </c>
      <c r="S71" s="244"/>
      <c r="T71" s="241">
        <f t="shared" si="3"/>
        <v>-55860980</v>
      </c>
      <c r="U71" s="245"/>
      <c r="V71" s="53">
        <v>-4.2126725935024778E-4</v>
      </c>
    </row>
    <row r="72" spans="1:22" s="25" customFormat="1" ht="42.75" customHeight="1">
      <c r="A72" s="248" t="s">
        <v>344</v>
      </c>
      <c r="B72" s="249" t="s">
        <v>124</v>
      </c>
      <c r="C72" s="243"/>
      <c r="D72" s="251"/>
      <c r="E72" s="251"/>
      <c r="F72" s="251">
        <f t="shared" si="8"/>
        <v>-427588139</v>
      </c>
      <c r="G72" s="244"/>
      <c r="H72" s="251">
        <v>-1661152</v>
      </c>
      <c r="I72" s="246"/>
      <c r="J72" s="241">
        <f t="shared" si="2"/>
        <v>-429249291</v>
      </c>
      <c r="K72" s="241"/>
      <c r="L72" s="53">
        <v>-8.6908035228030339E-3</v>
      </c>
      <c r="M72" s="243"/>
      <c r="N72" s="251"/>
      <c r="O72" s="251"/>
      <c r="P72" s="251">
        <f t="shared" si="9"/>
        <v>-947721796</v>
      </c>
      <c r="Q72" s="244"/>
      <c r="R72" s="251">
        <f>'درآمد ناشی ازفروش'!R68</f>
        <v>-21981487</v>
      </c>
      <c r="S72" s="244"/>
      <c r="T72" s="241">
        <f t="shared" si="3"/>
        <v>-969703283</v>
      </c>
      <c r="U72" s="245"/>
      <c r="V72" s="53">
        <v>-7.312872857088217E-3</v>
      </c>
    </row>
    <row r="73" spans="1:22" s="25" customFormat="1" ht="42.75" customHeight="1">
      <c r="A73" s="248" t="s">
        <v>345</v>
      </c>
      <c r="B73" s="249" t="s">
        <v>97</v>
      </c>
      <c r="C73" s="243"/>
      <c r="D73" s="251"/>
      <c r="E73" s="251"/>
      <c r="F73" s="251">
        <f t="shared" si="8"/>
        <v>351563068</v>
      </c>
      <c r="G73" s="244"/>
      <c r="H73" s="251">
        <v>-776735</v>
      </c>
      <c r="I73" s="246"/>
      <c r="J73" s="241">
        <f t="shared" si="2"/>
        <v>350786333</v>
      </c>
      <c r="K73" s="241"/>
      <c r="L73" s="53">
        <v>7.1022018265548114E-3</v>
      </c>
      <c r="M73" s="243"/>
      <c r="N73" s="251">
        <v>414758200</v>
      </c>
      <c r="O73" s="251"/>
      <c r="P73" s="251">
        <f t="shared" si="9"/>
        <v>-568801241</v>
      </c>
      <c r="Q73" s="244"/>
      <c r="R73" s="251">
        <f>'درآمد ناشی ازفروش'!R69</f>
        <v>-19268822</v>
      </c>
      <c r="S73" s="244"/>
      <c r="T73" s="241">
        <f t="shared" si="3"/>
        <v>-173311863</v>
      </c>
      <c r="U73" s="245"/>
      <c r="V73" s="53">
        <v>-1.3070055974473704E-3</v>
      </c>
    </row>
    <row r="74" spans="1:22" s="25" customFormat="1" ht="42.75" customHeight="1">
      <c r="A74" s="248" t="s">
        <v>346</v>
      </c>
      <c r="B74" s="249" t="s">
        <v>221</v>
      </c>
      <c r="C74" s="243"/>
      <c r="D74" s="251"/>
      <c r="E74" s="251"/>
      <c r="F74" s="251">
        <f t="shared" si="8"/>
        <v>-185162389</v>
      </c>
      <c r="G74" s="244"/>
      <c r="H74" s="251">
        <v>-3793827</v>
      </c>
      <c r="I74" s="246"/>
      <c r="J74" s="241">
        <f t="shared" si="2"/>
        <v>-188956216</v>
      </c>
      <c r="K74" s="241"/>
      <c r="L74" s="53">
        <v>-3.825705439938236E-3</v>
      </c>
      <c r="M74" s="243"/>
      <c r="N74" s="251"/>
      <c r="O74" s="251"/>
      <c r="P74" s="251">
        <f t="shared" si="9"/>
        <v>-2589980596</v>
      </c>
      <c r="Q74" s="244"/>
      <c r="R74" s="251">
        <f>'درآمد ناشی ازفروش'!R70</f>
        <v>-57982333</v>
      </c>
      <c r="S74" s="244"/>
      <c r="T74" s="241">
        <f t="shared" si="3"/>
        <v>-2647962929</v>
      </c>
      <c r="U74" s="245"/>
      <c r="V74" s="53">
        <v>-1.9969217975783538E-2</v>
      </c>
    </row>
    <row r="75" spans="1:22" s="25" customFormat="1" ht="42.75" customHeight="1">
      <c r="A75" s="248" t="s">
        <v>347</v>
      </c>
      <c r="B75" s="249" t="s">
        <v>150</v>
      </c>
      <c r="C75" s="243"/>
      <c r="D75" s="251"/>
      <c r="E75" s="251"/>
      <c r="F75" s="251">
        <f t="shared" si="8"/>
        <v>-1615407151</v>
      </c>
      <c r="G75" s="244"/>
      <c r="H75" s="251">
        <v>-2616472</v>
      </c>
      <c r="I75" s="246"/>
      <c r="J75" s="241">
        <f t="shared" si="2"/>
        <v>-1618023623</v>
      </c>
      <c r="K75" s="241"/>
      <c r="L75" s="53">
        <v>-3.2759344505817543E-2</v>
      </c>
      <c r="M75" s="243"/>
      <c r="N75" s="251">
        <v>48568308</v>
      </c>
      <c r="O75" s="251"/>
      <c r="P75" s="251">
        <f t="shared" si="9"/>
        <v>-1590676620</v>
      </c>
      <c r="Q75" s="244"/>
      <c r="R75" s="251">
        <f>'درآمد ناشی ازفروش'!R71</f>
        <v>6822119</v>
      </c>
      <c r="S75" s="244"/>
      <c r="T75" s="241">
        <f t="shared" si="3"/>
        <v>-1535286193</v>
      </c>
      <c r="U75" s="245"/>
      <c r="V75" s="53">
        <v>-1.1578132120907754E-2</v>
      </c>
    </row>
    <row r="76" spans="1:22" s="25" customFormat="1" ht="42.75" customHeight="1">
      <c r="A76" s="248" t="s">
        <v>348</v>
      </c>
      <c r="B76" s="249" t="s">
        <v>234</v>
      </c>
      <c r="C76" s="243"/>
      <c r="D76" s="251"/>
      <c r="E76" s="251"/>
      <c r="F76" s="251">
        <f t="shared" si="8"/>
        <v>228247583</v>
      </c>
      <c r="G76" s="244"/>
      <c r="H76" s="251">
        <v>357</v>
      </c>
      <c r="I76" s="246"/>
      <c r="J76" s="241">
        <f t="shared" ref="J76:J139" si="10">D76+F76+H76</f>
        <v>228247940</v>
      </c>
      <c r="K76" s="241"/>
      <c r="L76" s="53">
        <v>4.6212260395429175E-3</v>
      </c>
      <c r="M76" s="243"/>
      <c r="N76" s="251"/>
      <c r="O76" s="251"/>
      <c r="P76" s="251">
        <f t="shared" si="9"/>
        <v>12496180</v>
      </c>
      <c r="Q76" s="244"/>
      <c r="R76" s="251">
        <f>'درآمد ناشی ازفروش'!R72</f>
        <v>-85408676</v>
      </c>
      <c r="S76" s="244"/>
      <c r="T76" s="241">
        <f t="shared" ref="T76:T139" si="11">N76+P76+R76</f>
        <v>-72912496</v>
      </c>
      <c r="U76" s="245"/>
      <c r="V76" s="53">
        <v>-5.498587271885653E-4</v>
      </c>
    </row>
    <row r="77" spans="1:22" s="25" customFormat="1" ht="42.75" customHeight="1">
      <c r="A77" s="248" t="s">
        <v>349</v>
      </c>
      <c r="B77" s="249" t="s">
        <v>214</v>
      </c>
      <c r="C77" s="243"/>
      <c r="D77" s="251"/>
      <c r="E77" s="251"/>
      <c r="F77" s="251">
        <f t="shared" si="8"/>
        <v>-801294616</v>
      </c>
      <c r="G77" s="244"/>
      <c r="H77" s="251">
        <v>-38478986</v>
      </c>
      <c r="I77" s="246"/>
      <c r="J77" s="241">
        <f t="shared" si="10"/>
        <v>-839773602</v>
      </c>
      <c r="K77" s="241"/>
      <c r="L77" s="53">
        <v>-1.7002491399848562E-2</v>
      </c>
      <c r="M77" s="243"/>
      <c r="N77" s="251">
        <v>332986200</v>
      </c>
      <c r="O77" s="251"/>
      <c r="P77" s="251">
        <f t="shared" si="9"/>
        <v>-3553085404</v>
      </c>
      <c r="Q77" s="244"/>
      <c r="R77" s="251">
        <f>'درآمد ناشی ازفروش'!R73</f>
        <v>-117414087</v>
      </c>
      <c r="S77" s="244"/>
      <c r="T77" s="241">
        <f t="shared" si="11"/>
        <v>-3337513291</v>
      </c>
      <c r="U77" s="245"/>
      <c r="V77" s="53">
        <v>-2.5169359312074296E-2</v>
      </c>
    </row>
    <row r="78" spans="1:22" s="25" customFormat="1" ht="42.75" customHeight="1">
      <c r="A78" s="248" t="s">
        <v>350</v>
      </c>
      <c r="B78" s="249" t="s">
        <v>191</v>
      </c>
      <c r="C78" s="243"/>
      <c r="D78" s="251"/>
      <c r="E78" s="251"/>
      <c r="F78" s="251">
        <f t="shared" si="8"/>
        <v>-35259604</v>
      </c>
      <c r="G78" s="244"/>
      <c r="H78" s="251">
        <v>-1769172</v>
      </c>
      <c r="I78" s="246"/>
      <c r="J78" s="241">
        <f t="shared" si="10"/>
        <v>-37028776</v>
      </c>
      <c r="K78" s="241"/>
      <c r="L78" s="53">
        <v>-7.4970378205210461E-4</v>
      </c>
      <c r="M78" s="243"/>
      <c r="N78" s="251"/>
      <c r="O78" s="251"/>
      <c r="P78" s="251">
        <f t="shared" si="9"/>
        <v>-947467163</v>
      </c>
      <c r="Q78" s="244"/>
      <c r="R78" s="251">
        <f>'درآمد ناشی ازفروش'!R74</f>
        <v>-26593748</v>
      </c>
      <c r="S78" s="244"/>
      <c r="T78" s="241">
        <f t="shared" si="11"/>
        <v>-974060911</v>
      </c>
      <c r="U78" s="245"/>
      <c r="V78" s="53">
        <v>-7.3457352595170302E-3</v>
      </c>
    </row>
    <row r="79" spans="1:22" s="25" customFormat="1" ht="42.75" customHeight="1">
      <c r="A79" s="248" t="s">
        <v>351</v>
      </c>
      <c r="B79" s="249" t="s">
        <v>212</v>
      </c>
      <c r="C79" s="243"/>
      <c r="D79" s="251"/>
      <c r="E79" s="251"/>
      <c r="F79" s="251">
        <f t="shared" si="8"/>
        <v>-140641477</v>
      </c>
      <c r="G79" s="244"/>
      <c r="H79" s="251">
        <v>-610161</v>
      </c>
      <c r="I79" s="246"/>
      <c r="J79" s="241">
        <f t="shared" si="10"/>
        <v>-141251638</v>
      </c>
      <c r="K79" s="241"/>
      <c r="L79" s="53">
        <v>-2.8598538398799563E-3</v>
      </c>
      <c r="M79" s="243"/>
      <c r="N79" s="251"/>
      <c r="O79" s="251"/>
      <c r="P79" s="251">
        <f t="shared" si="9"/>
        <v>-413689789</v>
      </c>
      <c r="Q79" s="244"/>
      <c r="R79" s="251">
        <f>'درآمد ناشی ازفروش'!R75</f>
        <v>-16870271</v>
      </c>
      <c r="S79" s="244"/>
      <c r="T79" s="241">
        <f t="shared" si="11"/>
        <v>-430560060</v>
      </c>
      <c r="U79" s="245"/>
      <c r="V79" s="53">
        <v>-3.247004554196476E-3</v>
      </c>
    </row>
    <row r="80" spans="1:22" s="25" customFormat="1" ht="42.75" customHeight="1">
      <c r="A80" s="248" t="s">
        <v>352</v>
      </c>
      <c r="B80" s="249" t="s">
        <v>165</v>
      </c>
      <c r="C80" s="243"/>
      <c r="D80" s="251">
        <v>2974468271</v>
      </c>
      <c r="E80" s="251"/>
      <c r="F80" s="251">
        <f t="shared" si="8"/>
        <v>-5749861831</v>
      </c>
      <c r="G80" s="244"/>
      <c r="H80" s="251">
        <v>-6895790</v>
      </c>
      <c r="I80" s="246"/>
      <c r="J80" s="241">
        <f t="shared" si="10"/>
        <v>-2782289350</v>
      </c>
      <c r="K80" s="241"/>
      <c r="L80" s="53">
        <v>-5.3815520783341834E-2</v>
      </c>
      <c r="M80" s="243"/>
      <c r="N80" s="251">
        <v>3098744000</v>
      </c>
      <c r="O80" s="251"/>
      <c r="P80" s="251">
        <f t="shared" si="9"/>
        <v>-5123542418</v>
      </c>
      <c r="Q80" s="244"/>
      <c r="R80" s="251">
        <f>'درآمد ناشی ازفروش'!R76</f>
        <v>-1411056</v>
      </c>
      <c r="S80" s="244"/>
      <c r="T80" s="241">
        <f t="shared" si="11"/>
        <v>-2026209474</v>
      </c>
      <c r="U80" s="245"/>
      <c r="V80" s="53">
        <v>-1.5280356914280544E-2</v>
      </c>
    </row>
    <row r="81" spans="1:22" s="25" customFormat="1" ht="42.75" customHeight="1">
      <c r="A81" s="248" t="s">
        <v>353</v>
      </c>
      <c r="B81" s="249" t="s">
        <v>167</v>
      </c>
      <c r="C81" s="243"/>
      <c r="D81" s="251"/>
      <c r="E81" s="251"/>
      <c r="F81" s="251">
        <f t="shared" si="8"/>
        <v>-1981676268</v>
      </c>
      <c r="G81" s="244"/>
      <c r="H81" s="251">
        <v>-1230499</v>
      </c>
      <c r="I81" s="246"/>
      <c r="J81" s="241">
        <f t="shared" si="10"/>
        <v>-1982906767</v>
      </c>
      <c r="K81" s="241"/>
      <c r="L81" s="53">
        <v>-4.0146957670883082E-2</v>
      </c>
      <c r="M81" s="243"/>
      <c r="N81" s="251">
        <v>658753000</v>
      </c>
      <c r="O81" s="251"/>
      <c r="P81" s="251">
        <f t="shared" si="9"/>
        <v>-728035517</v>
      </c>
      <c r="Q81" s="244"/>
      <c r="R81" s="251">
        <f>'درآمد ناشی ازفروش'!R77</f>
        <v>193065085</v>
      </c>
      <c r="S81" s="244"/>
      <c r="T81" s="241">
        <f t="shared" si="11"/>
        <v>123782568</v>
      </c>
      <c r="U81" s="245"/>
      <c r="V81" s="53">
        <v>9.3348779732642861E-4</v>
      </c>
    </row>
    <row r="82" spans="1:22" s="25" customFormat="1" ht="42.75" customHeight="1">
      <c r="A82" s="248" t="s">
        <v>354</v>
      </c>
      <c r="B82" s="249" t="s">
        <v>130</v>
      </c>
      <c r="C82" s="243"/>
      <c r="D82" s="251"/>
      <c r="E82" s="251"/>
      <c r="F82" s="251">
        <f t="shared" si="8"/>
        <v>-575846137</v>
      </c>
      <c r="G82" s="244"/>
      <c r="H82" s="251">
        <v>-4842221</v>
      </c>
      <c r="I82" s="246"/>
      <c r="J82" s="241">
        <f t="shared" si="10"/>
        <v>-580688358</v>
      </c>
      <c r="K82" s="241"/>
      <c r="L82" s="53">
        <v>-1.1756917327924273E-2</v>
      </c>
      <c r="M82" s="243"/>
      <c r="N82" s="251"/>
      <c r="O82" s="251"/>
      <c r="P82" s="251">
        <f t="shared" si="9"/>
        <v>-2917721191</v>
      </c>
      <c r="Q82" s="244"/>
      <c r="R82" s="251">
        <f>'درآمد ناشی ازفروش'!R78</f>
        <v>-51304229</v>
      </c>
      <c r="S82" s="244"/>
      <c r="T82" s="241">
        <f t="shared" si="11"/>
        <v>-2969025420</v>
      </c>
      <c r="U82" s="245"/>
      <c r="V82" s="53">
        <v>-2.2390462924650058E-2</v>
      </c>
    </row>
    <row r="83" spans="1:22" s="25" customFormat="1" ht="42.75" customHeight="1">
      <c r="A83" s="248" t="s">
        <v>355</v>
      </c>
      <c r="B83" s="249" t="s">
        <v>204</v>
      </c>
      <c r="C83" s="243"/>
      <c r="D83" s="251"/>
      <c r="E83" s="251"/>
      <c r="F83" s="251">
        <f t="shared" si="8"/>
        <v>-918970191</v>
      </c>
      <c r="G83" s="244"/>
      <c r="H83" s="251">
        <v>-1213998</v>
      </c>
      <c r="I83" s="246"/>
      <c r="J83" s="241">
        <f t="shared" si="10"/>
        <v>-920184189</v>
      </c>
      <c r="K83" s="241"/>
      <c r="L83" s="53">
        <v>-1.8630525801820955E-2</v>
      </c>
      <c r="M83" s="243"/>
      <c r="N83" s="251"/>
      <c r="O83" s="251"/>
      <c r="P83" s="251">
        <f t="shared" si="9"/>
        <v>-451071577</v>
      </c>
      <c r="Q83" s="244"/>
      <c r="R83" s="251">
        <f>'درآمد ناشی ازفروش'!R79</f>
        <v>9434080</v>
      </c>
      <c r="S83" s="244"/>
      <c r="T83" s="241">
        <f t="shared" si="11"/>
        <v>-441637497</v>
      </c>
      <c r="U83" s="245"/>
      <c r="V83" s="53">
        <v>-3.3305433951837807E-3</v>
      </c>
    </row>
    <row r="84" spans="1:22" s="25" customFormat="1" ht="42.75" customHeight="1">
      <c r="A84" s="248" t="s">
        <v>356</v>
      </c>
      <c r="B84" s="249" t="s">
        <v>132</v>
      </c>
      <c r="C84" s="243"/>
      <c r="D84" s="251"/>
      <c r="E84" s="251"/>
      <c r="F84" s="251">
        <f t="shared" si="8"/>
        <v>-878798717</v>
      </c>
      <c r="G84" s="244"/>
      <c r="H84" s="251">
        <v>-12510794</v>
      </c>
      <c r="I84" s="246"/>
      <c r="J84" s="241">
        <f t="shared" si="10"/>
        <v>-891309511</v>
      </c>
      <c r="K84" s="241"/>
      <c r="L84" s="53">
        <v>-1.8045914112195117E-2</v>
      </c>
      <c r="M84" s="243"/>
      <c r="N84" s="251">
        <v>1713622300</v>
      </c>
      <c r="O84" s="251"/>
      <c r="P84" s="251">
        <f t="shared" si="9"/>
        <v>-3521643646</v>
      </c>
      <c r="Q84" s="244"/>
      <c r="R84" s="251">
        <f>'درآمد ناشی ازفروش'!R80</f>
        <v>-59292248</v>
      </c>
      <c r="S84" s="244"/>
      <c r="T84" s="241">
        <f t="shared" si="11"/>
        <v>-1867313594</v>
      </c>
      <c r="U84" s="245"/>
      <c r="V84" s="53">
        <v>-1.4082067305153639E-2</v>
      </c>
    </row>
    <row r="85" spans="1:22" s="25" customFormat="1" ht="42.75" customHeight="1">
      <c r="A85" s="248" t="s">
        <v>357</v>
      </c>
      <c r="B85" s="249" t="s">
        <v>164</v>
      </c>
      <c r="C85" s="243"/>
      <c r="D85" s="251"/>
      <c r="E85" s="251"/>
      <c r="F85" s="251">
        <f t="shared" si="8"/>
        <v>-860903535</v>
      </c>
      <c r="G85" s="244"/>
      <c r="H85" s="251">
        <v>-12899566</v>
      </c>
      <c r="I85" s="246"/>
      <c r="J85" s="241">
        <f t="shared" si="10"/>
        <v>-873803101</v>
      </c>
      <c r="K85" s="241"/>
      <c r="L85" s="53">
        <v>-1.7691470265950922E-2</v>
      </c>
      <c r="M85" s="243"/>
      <c r="N85" s="251">
        <v>4822394400</v>
      </c>
      <c r="O85" s="251"/>
      <c r="P85" s="251">
        <f t="shared" si="9"/>
        <v>-5917128831</v>
      </c>
      <c r="Q85" s="244"/>
      <c r="R85" s="251">
        <f>'درآمد ناشی ازفروش'!R81</f>
        <v>-64793726</v>
      </c>
      <c r="S85" s="244"/>
      <c r="T85" s="241">
        <f t="shared" si="11"/>
        <v>-1159528157</v>
      </c>
      <c r="U85" s="245"/>
      <c r="V85" s="53">
        <v>-8.7444088671346943E-3</v>
      </c>
    </row>
    <row r="86" spans="1:22" s="25" customFormat="1" ht="42.75" customHeight="1">
      <c r="A86" s="248" t="s">
        <v>358</v>
      </c>
      <c r="B86" s="249" t="s">
        <v>163</v>
      </c>
      <c r="C86" s="243"/>
      <c r="D86" s="251"/>
      <c r="E86" s="251"/>
      <c r="F86" s="251">
        <f t="shared" si="8"/>
        <v>-1341024296</v>
      </c>
      <c r="G86" s="244"/>
      <c r="H86" s="251">
        <v>-318653409</v>
      </c>
      <c r="I86" s="246"/>
      <c r="J86" s="241">
        <f t="shared" si="10"/>
        <v>-1659677705</v>
      </c>
      <c r="K86" s="241"/>
      <c r="L86" s="53">
        <v>-3.3602694629335225E-2</v>
      </c>
      <c r="M86" s="243"/>
      <c r="N86" s="251"/>
      <c r="O86" s="251"/>
      <c r="P86" s="251">
        <f t="shared" si="9"/>
        <v>-3418986635</v>
      </c>
      <c r="Q86" s="244"/>
      <c r="R86" s="251">
        <f>'درآمد ناشی ازفروش'!R82</f>
        <v>-555000929</v>
      </c>
      <c r="S86" s="244"/>
      <c r="T86" s="241">
        <f t="shared" si="11"/>
        <v>-3973987564</v>
      </c>
      <c r="U86" s="245"/>
      <c r="V86" s="53">
        <v>-2.9969235229640574E-2</v>
      </c>
    </row>
    <row r="87" spans="1:22" s="25" customFormat="1" ht="42.75" customHeight="1">
      <c r="A87" s="248" t="s">
        <v>476</v>
      </c>
      <c r="B87" s="249" t="s">
        <v>452</v>
      </c>
      <c r="C87" s="243"/>
      <c r="D87" s="251"/>
      <c r="E87" s="251"/>
      <c r="F87" s="251">
        <f t="shared" si="8"/>
        <v>-101850416</v>
      </c>
      <c r="G87" s="244"/>
      <c r="H87" s="251">
        <v>0</v>
      </c>
      <c r="I87" s="246"/>
      <c r="J87" s="241">
        <f t="shared" si="10"/>
        <v>-101850416</v>
      </c>
      <c r="K87" s="241"/>
      <c r="L87" s="53">
        <v>-2.062116287040657E-3</v>
      </c>
      <c r="M87" s="243"/>
      <c r="N87" s="251"/>
      <c r="O87" s="251"/>
      <c r="P87" s="251">
        <f t="shared" si="9"/>
        <v>-101850416</v>
      </c>
      <c r="Q87" s="244"/>
      <c r="R87" s="251">
        <v>0</v>
      </c>
      <c r="S87" s="244"/>
      <c r="T87" s="241">
        <f t="shared" si="11"/>
        <v>-101850416</v>
      </c>
      <c r="U87" s="245"/>
      <c r="V87" s="53">
        <v>-7.6808974013708011E-4</v>
      </c>
    </row>
    <row r="88" spans="1:22" s="25" customFormat="1" ht="42.75" customHeight="1">
      <c r="A88" s="248" t="s">
        <v>359</v>
      </c>
      <c r="B88" s="42" t="s">
        <v>141</v>
      </c>
      <c r="C88" s="42"/>
      <c r="D88" s="264"/>
      <c r="E88" s="54"/>
      <c r="F88" s="266">
        <v>-307971013</v>
      </c>
      <c r="G88" s="54"/>
      <c r="H88" s="266">
        <v>-841703</v>
      </c>
      <c r="I88" s="54"/>
      <c r="J88" s="241">
        <f t="shared" si="10"/>
        <v>-308812716</v>
      </c>
      <c r="K88" s="55"/>
      <c r="L88" s="268">
        <v>-6.2523822318885846E-3</v>
      </c>
      <c r="M88" s="56"/>
      <c r="N88" s="266"/>
      <c r="O88" s="54"/>
      <c r="P88" s="266">
        <v>-662712879</v>
      </c>
      <c r="Q88" s="54"/>
      <c r="R88" s="251">
        <f>'درآمد ناشی ازفروش'!R83</f>
        <v>-18040157</v>
      </c>
      <c r="S88" s="31"/>
      <c r="T88" s="241">
        <f t="shared" si="11"/>
        <v>-680753036</v>
      </c>
      <c r="U88" s="34"/>
      <c r="V88" s="268">
        <v>-5.1337976127536714E-3</v>
      </c>
    </row>
    <row r="89" spans="1:22" s="25" customFormat="1" ht="42.75" customHeight="1">
      <c r="A89" s="248" t="s">
        <v>360</v>
      </c>
      <c r="B89" s="249" t="s">
        <v>271</v>
      </c>
      <c r="C89" s="243"/>
      <c r="D89" s="251"/>
      <c r="E89" s="251"/>
      <c r="F89" s="251">
        <f>VLOOKUP($A89,تحققنیافته,10,0)</f>
        <v>56219205</v>
      </c>
      <c r="G89" s="244"/>
      <c r="H89" s="251">
        <v>191066</v>
      </c>
      <c r="I89" s="246"/>
      <c r="J89" s="241">
        <f t="shared" si="10"/>
        <v>56410271</v>
      </c>
      <c r="K89" s="241"/>
      <c r="L89" s="53">
        <v>1.1421115706142745E-3</v>
      </c>
      <c r="M89" s="243"/>
      <c r="N89" s="251"/>
      <c r="O89" s="251"/>
      <c r="P89" s="251">
        <f>VLOOKUP($A89,تحققنیافته,18,0)</f>
        <v>65676572</v>
      </c>
      <c r="Q89" s="244"/>
      <c r="R89" s="251">
        <f>'درآمد ناشی ازفروش'!R84</f>
        <v>191066</v>
      </c>
      <c r="S89" s="244"/>
      <c r="T89" s="241">
        <f t="shared" si="11"/>
        <v>65867638</v>
      </c>
      <c r="U89" s="245"/>
      <c r="V89" s="53">
        <v>4.9673098001743322E-4</v>
      </c>
    </row>
    <row r="90" spans="1:22" s="25" customFormat="1" ht="42.75" customHeight="1">
      <c r="A90" s="248" t="s">
        <v>361</v>
      </c>
      <c r="B90" s="249" t="s">
        <v>128</v>
      </c>
      <c r="C90" s="243"/>
      <c r="D90" s="251"/>
      <c r="E90" s="251"/>
      <c r="F90" s="251">
        <f>VLOOKUP($A90,تحققنیافته,10,0)</f>
        <v>-1152089538</v>
      </c>
      <c r="G90" s="244"/>
      <c r="H90" s="251">
        <v>-6565812</v>
      </c>
      <c r="I90" s="246"/>
      <c r="J90" s="241">
        <f t="shared" si="10"/>
        <v>-1158655350</v>
      </c>
      <c r="K90" s="241"/>
      <c r="L90" s="53">
        <v>-2.3458736469979591E-2</v>
      </c>
      <c r="M90" s="243"/>
      <c r="N90" s="251">
        <v>2247281050</v>
      </c>
      <c r="O90" s="251"/>
      <c r="P90" s="251">
        <f>VLOOKUP($A90,تحققنیافته,18,0)</f>
        <v>-3901045394</v>
      </c>
      <c r="Q90" s="244"/>
      <c r="R90" s="251">
        <f>'درآمد ناشی ازفروش'!R85</f>
        <v>-168701482</v>
      </c>
      <c r="S90" s="244"/>
      <c r="T90" s="241">
        <f t="shared" si="11"/>
        <v>-1822465826</v>
      </c>
      <c r="U90" s="245"/>
      <c r="V90" s="53">
        <v>-1.3743854543520461E-2</v>
      </c>
    </row>
    <row r="91" spans="1:22" s="25" customFormat="1" ht="42.75" customHeight="1">
      <c r="A91" s="248" t="s">
        <v>448</v>
      </c>
      <c r="B91" s="42" t="s">
        <v>284</v>
      </c>
      <c r="C91" s="42"/>
      <c r="D91" s="264"/>
      <c r="E91" s="54"/>
      <c r="F91" s="266">
        <v>-382891103</v>
      </c>
      <c r="G91" s="54"/>
      <c r="H91" s="266">
        <v>-3503950</v>
      </c>
      <c r="I91" s="54"/>
      <c r="J91" s="241">
        <f t="shared" si="10"/>
        <v>-386395053</v>
      </c>
      <c r="K91" s="55"/>
      <c r="L91" s="268">
        <v>-7.8231544191556153E-3</v>
      </c>
      <c r="M91" s="56"/>
      <c r="N91" s="266"/>
      <c r="O91" s="54"/>
      <c r="P91" s="266">
        <v>-936235232</v>
      </c>
      <c r="Q91" s="54"/>
      <c r="R91" s="251">
        <f>'درآمد ناشی ازفروش'!R86</f>
        <v>-3503950</v>
      </c>
      <c r="S91" s="31"/>
      <c r="T91" s="241">
        <f t="shared" si="11"/>
        <v>-939739182</v>
      </c>
      <c r="U91" s="34"/>
      <c r="V91" s="268">
        <v>-7.0869030529930504E-3</v>
      </c>
    </row>
    <row r="92" spans="1:22" s="25" customFormat="1" ht="42.75" customHeight="1">
      <c r="A92" s="248" t="s">
        <v>362</v>
      </c>
      <c r="B92" s="249" t="s">
        <v>272</v>
      </c>
      <c r="C92" s="243"/>
      <c r="D92" s="251"/>
      <c r="E92" s="251"/>
      <c r="F92" s="251">
        <f>VLOOKUP($A92,تحققنیافته,10,0)</f>
        <v>-276609420</v>
      </c>
      <c r="G92" s="244"/>
      <c r="H92" s="251">
        <v>-202644</v>
      </c>
      <c r="I92" s="246"/>
      <c r="J92" s="241">
        <f t="shared" si="10"/>
        <v>-276812064</v>
      </c>
      <c r="K92" s="241"/>
      <c r="L92" s="53">
        <v>-5.6044804532142571E-3</v>
      </c>
      <c r="M92" s="243"/>
      <c r="N92" s="251"/>
      <c r="O92" s="251"/>
      <c r="P92" s="251">
        <f>VLOOKUP($A92,تحققنیافته,18,0)</f>
        <v>-64082446</v>
      </c>
      <c r="Q92" s="244"/>
      <c r="R92" s="251">
        <f>'درآمد ناشی ازفروش'!R87</f>
        <v>-202644</v>
      </c>
      <c r="S92" s="244"/>
      <c r="T92" s="241">
        <f t="shared" si="11"/>
        <v>-64285090</v>
      </c>
      <c r="U92" s="245"/>
      <c r="V92" s="53">
        <v>-4.8479643001938063E-4</v>
      </c>
    </row>
    <row r="93" spans="1:22" s="25" customFormat="1" ht="42.75" customHeight="1">
      <c r="A93" s="248" t="s">
        <v>363</v>
      </c>
      <c r="B93" s="249" t="s">
        <v>129</v>
      </c>
      <c r="C93" s="243"/>
      <c r="D93" s="251"/>
      <c r="E93" s="251"/>
      <c r="F93" s="251">
        <f>VLOOKUP($A93,تحققنیافته,10,0)</f>
        <v>-149521892</v>
      </c>
      <c r="G93" s="244"/>
      <c r="H93" s="251">
        <v>-28929286</v>
      </c>
      <c r="I93" s="246"/>
      <c r="J93" s="241">
        <f t="shared" si="10"/>
        <v>-178451178</v>
      </c>
      <c r="K93" s="241"/>
      <c r="L93" s="53">
        <v>-3.6130149983421896E-3</v>
      </c>
      <c r="M93" s="243"/>
      <c r="N93" s="251"/>
      <c r="O93" s="251"/>
      <c r="P93" s="251">
        <f>VLOOKUP($A93,تحققنیافته,18,0)</f>
        <v>-809782472</v>
      </c>
      <c r="Q93" s="244"/>
      <c r="R93" s="251">
        <f>'درآمد ناشی ازفروش'!R88</f>
        <v>-52628168</v>
      </c>
      <c r="S93" s="244"/>
      <c r="T93" s="241">
        <f t="shared" si="11"/>
        <v>-862410640</v>
      </c>
      <c r="U93" s="245"/>
      <c r="V93" s="53">
        <v>-6.5037413727308969E-3</v>
      </c>
    </row>
    <row r="94" spans="1:22" s="25" customFormat="1" ht="42.75" customHeight="1">
      <c r="A94" s="248" t="s">
        <v>364</v>
      </c>
      <c r="B94" s="249" t="s">
        <v>114</v>
      </c>
      <c r="C94" s="243"/>
      <c r="D94" s="251"/>
      <c r="E94" s="251"/>
      <c r="F94" s="251">
        <f>VLOOKUP($A94,تحققنیافته,10,0)</f>
        <v>-592334596</v>
      </c>
      <c r="G94" s="244"/>
      <c r="H94" s="251">
        <v>-2314222</v>
      </c>
      <c r="I94" s="246"/>
      <c r="J94" s="241">
        <f t="shared" si="10"/>
        <v>-594648818</v>
      </c>
      <c r="K94" s="241"/>
      <c r="L94" s="53">
        <v>-1.2039568033450892E-2</v>
      </c>
      <c r="M94" s="243"/>
      <c r="N94" s="251"/>
      <c r="O94" s="251"/>
      <c r="P94" s="251">
        <f>VLOOKUP($A94,تحققنیافته,18,0)</f>
        <v>-1113489562</v>
      </c>
      <c r="Q94" s="244"/>
      <c r="R94" s="251">
        <f>'درآمد ناشی ازفروش'!R89</f>
        <v>-16395835</v>
      </c>
      <c r="S94" s="244"/>
      <c r="T94" s="241">
        <f t="shared" si="11"/>
        <v>-1129885397</v>
      </c>
      <c r="U94" s="245"/>
      <c r="V94" s="53">
        <v>-8.5208624083225309E-3</v>
      </c>
    </row>
    <row r="95" spans="1:22" s="25" customFormat="1" ht="42.75" customHeight="1">
      <c r="A95" s="248" t="s">
        <v>365</v>
      </c>
      <c r="B95" s="249" t="s">
        <v>203</v>
      </c>
      <c r="C95" s="243"/>
      <c r="D95" s="251"/>
      <c r="E95" s="251"/>
      <c r="F95" s="251">
        <f>VLOOKUP($A95,تحققنیافته,10,0)</f>
        <v>379049462</v>
      </c>
      <c r="G95" s="244"/>
      <c r="H95" s="251">
        <v>-2660205</v>
      </c>
      <c r="I95" s="246"/>
      <c r="J95" s="241">
        <f t="shared" si="10"/>
        <v>376389257</v>
      </c>
      <c r="K95" s="241"/>
      <c r="L95" s="53">
        <v>7.620571889729263E-3</v>
      </c>
      <c r="M95" s="243"/>
      <c r="N95" s="251"/>
      <c r="O95" s="251"/>
      <c r="P95" s="251">
        <f>VLOOKUP($A95,تحققنیافته,18,0)</f>
        <v>-366769942</v>
      </c>
      <c r="Q95" s="244"/>
      <c r="R95" s="251">
        <f>'درآمد ناشی ازفروش'!R90</f>
        <v>-24000707</v>
      </c>
      <c r="S95" s="244"/>
      <c r="T95" s="241">
        <f t="shared" si="11"/>
        <v>-390770649</v>
      </c>
      <c r="U95" s="245"/>
      <c r="V95" s="53">
        <v>-2.9469386383616553E-3</v>
      </c>
    </row>
    <row r="96" spans="1:22" s="25" customFormat="1" ht="42.75" customHeight="1">
      <c r="A96" s="248" t="s">
        <v>366</v>
      </c>
      <c r="B96" s="249" t="s">
        <v>148</v>
      </c>
      <c r="C96" s="243"/>
      <c r="D96" s="251"/>
      <c r="E96" s="251"/>
      <c r="F96" s="251">
        <f>VLOOKUP($A96,تحققنیافته,10,0)</f>
        <v>223655026</v>
      </c>
      <c r="G96" s="244"/>
      <c r="H96" s="251">
        <v>-5190217</v>
      </c>
      <c r="I96" s="246"/>
      <c r="J96" s="241">
        <f t="shared" si="10"/>
        <v>218464809</v>
      </c>
      <c r="K96" s="241"/>
      <c r="L96" s="53">
        <v>4.4231517010605657E-3</v>
      </c>
      <c r="M96" s="243"/>
      <c r="N96" s="251">
        <v>917621070</v>
      </c>
      <c r="O96" s="251"/>
      <c r="P96" s="251">
        <f>VLOOKUP($A96,تحققنیافته,18,0)</f>
        <v>-2875815150</v>
      </c>
      <c r="Q96" s="244"/>
      <c r="R96" s="251">
        <f>'درآمد ناشی ازفروش'!R91</f>
        <v>-34620990</v>
      </c>
      <c r="S96" s="244"/>
      <c r="T96" s="241">
        <f t="shared" si="11"/>
        <v>-1992815070</v>
      </c>
      <c r="U96" s="245"/>
      <c r="V96" s="53">
        <v>-1.5028517991105279E-2</v>
      </c>
    </row>
    <row r="97" spans="1:22" s="25" customFormat="1" ht="42.75" customHeight="1">
      <c r="A97" s="248" t="s">
        <v>477</v>
      </c>
      <c r="B97" s="249" t="s">
        <v>463</v>
      </c>
      <c r="C97" s="243"/>
      <c r="D97" s="251"/>
      <c r="E97" s="251"/>
      <c r="F97" s="251">
        <v>0</v>
      </c>
      <c r="G97" s="244"/>
      <c r="H97" s="251">
        <v>0</v>
      </c>
      <c r="I97" s="246"/>
      <c r="J97" s="241">
        <f t="shared" si="10"/>
        <v>0</v>
      </c>
      <c r="K97" s="241"/>
      <c r="L97" s="53">
        <v>0</v>
      </c>
      <c r="M97" s="243"/>
      <c r="N97" s="251">
        <v>0</v>
      </c>
      <c r="O97" s="251"/>
      <c r="P97" s="251">
        <v>0</v>
      </c>
      <c r="Q97" s="244"/>
      <c r="R97" s="251">
        <v>0</v>
      </c>
      <c r="S97" s="244"/>
      <c r="T97" s="241">
        <f t="shared" si="11"/>
        <v>0</v>
      </c>
      <c r="U97" s="245"/>
      <c r="V97" s="53">
        <v>0</v>
      </c>
    </row>
    <row r="98" spans="1:22" s="25" customFormat="1" ht="42.75" customHeight="1">
      <c r="A98" s="248" t="s">
        <v>367</v>
      </c>
      <c r="B98" s="249" t="s">
        <v>206</v>
      </c>
      <c r="C98" s="243"/>
      <c r="D98" s="251"/>
      <c r="E98" s="251"/>
      <c r="F98" s="251">
        <f t="shared" ref="F98:F115" si="12">VLOOKUP($A98,تحققنیافته,10,0)</f>
        <v>283038160</v>
      </c>
      <c r="G98" s="244"/>
      <c r="H98" s="251">
        <v>-414033</v>
      </c>
      <c r="I98" s="246"/>
      <c r="J98" s="241">
        <f t="shared" si="10"/>
        <v>282624127</v>
      </c>
      <c r="K98" s="241"/>
      <c r="L98" s="53">
        <v>5.7221544917140741E-3</v>
      </c>
      <c r="M98" s="243"/>
      <c r="N98" s="251"/>
      <c r="O98" s="251"/>
      <c r="P98" s="251">
        <f t="shared" ref="P98:P115" si="13">VLOOKUP($A98,تحققنیافته,18,0)</f>
        <v>-619140264</v>
      </c>
      <c r="Q98" s="244"/>
      <c r="R98" s="251">
        <f>'درآمد ناشی ازفروش'!R92</f>
        <v>-6186701</v>
      </c>
      <c r="S98" s="244"/>
      <c r="T98" s="241">
        <f t="shared" si="11"/>
        <v>-625326965</v>
      </c>
      <c r="U98" s="245"/>
      <c r="V98" s="53">
        <v>-4.7158101548407912E-3</v>
      </c>
    </row>
    <row r="99" spans="1:22" s="25" customFormat="1" ht="42.75" customHeight="1">
      <c r="A99" s="248" t="s">
        <v>368</v>
      </c>
      <c r="B99" s="249" t="s">
        <v>222</v>
      </c>
      <c r="C99" s="243"/>
      <c r="D99" s="251"/>
      <c r="E99" s="251"/>
      <c r="F99" s="251">
        <f t="shared" si="12"/>
        <v>1090456545</v>
      </c>
      <c r="G99" s="244"/>
      <c r="H99" s="251">
        <v>-2600349</v>
      </c>
      <c r="I99" s="246"/>
      <c r="J99" s="241">
        <f t="shared" si="10"/>
        <v>1087856196</v>
      </c>
      <c r="K99" s="241"/>
      <c r="L99" s="53">
        <v>2.2025300119831549E-2</v>
      </c>
      <c r="M99" s="243"/>
      <c r="N99" s="251"/>
      <c r="O99" s="251"/>
      <c r="P99" s="251">
        <f t="shared" si="13"/>
        <v>-1683591874</v>
      </c>
      <c r="Q99" s="244"/>
      <c r="R99" s="251">
        <f>'درآمد ناشی ازفروش'!R93</f>
        <v>-44447495</v>
      </c>
      <c r="S99" s="244"/>
      <c r="T99" s="241">
        <f t="shared" si="11"/>
        <v>-1728039369</v>
      </c>
      <c r="U99" s="245"/>
      <c r="V99" s="53">
        <v>-1.3031751484273308E-2</v>
      </c>
    </row>
    <row r="100" spans="1:22" s="25" customFormat="1" ht="42.75" customHeight="1">
      <c r="A100" s="248" t="s">
        <v>369</v>
      </c>
      <c r="B100" s="249" t="s">
        <v>202</v>
      </c>
      <c r="C100" s="243"/>
      <c r="D100" s="251"/>
      <c r="E100" s="251"/>
      <c r="F100" s="251">
        <f t="shared" si="12"/>
        <v>-374219474</v>
      </c>
      <c r="G100" s="244"/>
      <c r="H100" s="251">
        <v>-3528636</v>
      </c>
      <c r="I100" s="246"/>
      <c r="J100" s="241">
        <f t="shared" si="10"/>
        <v>-377748110</v>
      </c>
      <c r="K100" s="241"/>
      <c r="L100" s="53">
        <v>-7.6480839315356906E-3</v>
      </c>
      <c r="M100" s="243"/>
      <c r="N100" s="251"/>
      <c r="O100" s="251"/>
      <c r="P100" s="251">
        <f t="shared" si="13"/>
        <v>-1906692697</v>
      </c>
      <c r="Q100" s="244"/>
      <c r="R100" s="251">
        <f>'درآمد ناشی ازفروش'!R94</f>
        <v>-30195943</v>
      </c>
      <c r="S100" s="244"/>
      <c r="T100" s="241">
        <f t="shared" si="11"/>
        <v>-1936888640</v>
      </c>
      <c r="U100" s="245"/>
      <c r="V100" s="53">
        <v>-1.4606757150329778E-2</v>
      </c>
    </row>
    <row r="101" spans="1:22" s="25" customFormat="1" ht="42.75" customHeight="1">
      <c r="A101" s="248" t="s">
        <v>370</v>
      </c>
      <c r="B101" s="249" t="s">
        <v>111</v>
      </c>
      <c r="C101" s="243"/>
      <c r="D101" s="251"/>
      <c r="E101" s="251"/>
      <c r="F101" s="251">
        <f t="shared" si="12"/>
        <v>-1034398620</v>
      </c>
      <c r="G101" s="244"/>
      <c r="H101" s="251">
        <v>-3918317</v>
      </c>
      <c r="I101" s="246"/>
      <c r="J101" s="241">
        <f t="shared" si="10"/>
        <v>-1038316937</v>
      </c>
      <c r="K101" s="241"/>
      <c r="L101" s="53">
        <v>-2.1022302617771021E-2</v>
      </c>
      <c r="M101" s="243"/>
      <c r="N101" s="251"/>
      <c r="O101" s="251"/>
      <c r="P101" s="251">
        <f t="shared" si="13"/>
        <v>-2564641029</v>
      </c>
      <c r="Q101" s="244"/>
      <c r="R101" s="251">
        <f>'درآمد ناشی ازفروش'!R95</f>
        <v>-38572013</v>
      </c>
      <c r="S101" s="244"/>
      <c r="T101" s="241">
        <f t="shared" si="11"/>
        <v>-2603213042</v>
      </c>
      <c r="U101" s="245"/>
      <c r="V101" s="53">
        <v>-1.9631743369131038E-2</v>
      </c>
    </row>
    <row r="102" spans="1:22" s="25" customFormat="1" ht="42.75" customHeight="1">
      <c r="A102" s="248" t="s">
        <v>371</v>
      </c>
      <c r="B102" s="249" t="s">
        <v>98</v>
      </c>
      <c r="C102" s="243"/>
      <c r="D102" s="251"/>
      <c r="E102" s="251"/>
      <c r="F102" s="251">
        <f t="shared" si="12"/>
        <v>-55889864</v>
      </c>
      <c r="G102" s="244"/>
      <c r="H102" s="251">
        <v>1081930</v>
      </c>
      <c r="I102" s="246"/>
      <c r="J102" s="241">
        <f t="shared" si="10"/>
        <v>-54807934</v>
      </c>
      <c r="K102" s="241"/>
      <c r="L102" s="53">
        <v>-1.109669825604339E-3</v>
      </c>
      <c r="M102" s="243"/>
      <c r="N102" s="251"/>
      <c r="O102" s="251"/>
      <c r="P102" s="251">
        <f t="shared" si="13"/>
        <v>382838979</v>
      </c>
      <c r="Q102" s="244"/>
      <c r="R102" s="251">
        <f>'درآمد ناشی ازفروش'!R96</f>
        <v>-2007573</v>
      </c>
      <c r="S102" s="244"/>
      <c r="T102" s="241">
        <f t="shared" si="11"/>
        <v>380831406</v>
      </c>
      <c r="U102" s="245"/>
      <c r="V102" s="53">
        <v>2.8719833178745078E-3</v>
      </c>
    </row>
    <row r="103" spans="1:22" s="25" customFormat="1" ht="42.75" customHeight="1">
      <c r="A103" s="248" t="s">
        <v>372</v>
      </c>
      <c r="B103" s="249" t="s">
        <v>113</v>
      </c>
      <c r="C103" s="243"/>
      <c r="D103" s="251"/>
      <c r="E103" s="251"/>
      <c r="F103" s="251">
        <f t="shared" si="12"/>
        <v>-1840986772</v>
      </c>
      <c r="G103" s="244"/>
      <c r="H103" s="251">
        <v>-5983645</v>
      </c>
      <c r="I103" s="246"/>
      <c r="J103" s="241">
        <f t="shared" si="10"/>
        <v>-1846970417</v>
      </c>
      <c r="K103" s="241"/>
      <c r="L103" s="53">
        <v>-3.7394719905493305E-2</v>
      </c>
      <c r="M103" s="243"/>
      <c r="N103" s="251"/>
      <c r="O103" s="251"/>
      <c r="P103" s="251">
        <f t="shared" si="13"/>
        <v>-4125604774</v>
      </c>
      <c r="Q103" s="244"/>
      <c r="R103" s="251">
        <f>'درآمد ناشی ازفروش'!R97</f>
        <v>-87437401</v>
      </c>
      <c r="S103" s="244"/>
      <c r="T103" s="241">
        <f t="shared" si="11"/>
        <v>-4213042175</v>
      </c>
      <c r="U103" s="245"/>
      <c r="V103" s="53">
        <v>-3.177202996777459E-2</v>
      </c>
    </row>
    <row r="104" spans="1:22" s="25" customFormat="1" ht="42.75" customHeight="1">
      <c r="A104" s="248" t="s">
        <v>373</v>
      </c>
      <c r="B104" s="249" t="s">
        <v>194</v>
      </c>
      <c r="C104" s="243"/>
      <c r="D104" s="251"/>
      <c r="E104" s="251"/>
      <c r="F104" s="251">
        <f t="shared" si="12"/>
        <v>-107471194</v>
      </c>
      <c r="G104" s="244"/>
      <c r="H104" s="251">
        <v>-11473771</v>
      </c>
      <c r="I104" s="246"/>
      <c r="J104" s="241">
        <f t="shared" si="10"/>
        <v>-118944965</v>
      </c>
      <c r="K104" s="241"/>
      <c r="L104" s="53">
        <v>-2.4082213821098272E-3</v>
      </c>
      <c r="M104" s="243"/>
      <c r="N104" s="251"/>
      <c r="O104" s="251"/>
      <c r="P104" s="251">
        <f t="shared" si="13"/>
        <v>-367628728</v>
      </c>
      <c r="Q104" s="244"/>
      <c r="R104" s="251">
        <f>'درآمد ناشی ازفروش'!R98</f>
        <v>-28528256</v>
      </c>
      <c r="S104" s="244"/>
      <c r="T104" s="241">
        <f t="shared" si="11"/>
        <v>-396156984</v>
      </c>
      <c r="U104" s="245"/>
      <c r="V104" s="53">
        <v>-2.9875588813898352E-3</v>
      </c>
    </row>
    <row r="105" spans="1:22" s="25" customFormat="1" ht="42.75" customHeight="1">
      <c r="A105" s="248" t="s">
        <v>374</v>
      </c>
      <c r="B105" s="249" t="s">
        <v>196</v>
      </c>
      <c r="C105" s="243"/>
      <c r="D105" s="251"/>
      <c r="E105" s="251"/>
      <c r="F105" s="251">
        <f t="shared" si="12"/>
        <v>-98037784</v>
      </c>
      <c r="G105" s="244"/>
      <c r="H105" s="251">
        <v>-1365170</v>
      </c>
      <c r="I105" s="246"/>
      <c r="J105" s="241">
        <f t="shared" si="10"/>
        <v>-99402954</v>
      </c>
      <c r="K105" s="241"/>
      <c r="L105" s="53">
        <v>-2.0125637034546155E-3</v>
      </c>
      <c r="M105" s="243"/>
      <c r="N105" s="251"/>
      <c r="O105" s="251"/>
      <c r="P105" s="251">
        <f t="shared" si="13"/>
        <v>-848007622</v>
      </c>
      <c r="Q105" s="244"/>
      <c r="R105" s="251">
        <f>'درآمد ناشی ازفروش'!R99</f>
        <v>-30285696</v>
      </c>
      <c r="S105" s="244"/>
      <c r="T105" s="241">
        <f t="shared" si="11"/>
        <v>-878293318</v>
      </c>
      <c r="U105" s="245"/>
      <c r="V105" s="53">
        <v>-6.6235182229079344E-3</v>
      </c>
    </row>
    <row r="106" spans="1:22" s="25" customFormat="1" ht="42.75" customHeight="1">
      <c r="A106" s="248" t="s">
        <v>375</v>
      </c>
      <c r="B106" s="249" t="s">
        <v>225</v>
      </c>
      <c r="C106" s="243"/>
      <c r="D106" s="251"/>
      <c r="E106" s="251"/>
      <c r="F106" s="251">
        <f t="shared" si="12"/>
        <v>811694229</v>
      </c>
      <c r="G106" s="244"/>
      <c r="H106" s="251">
        <v>721101</v>
      </c>
      <c r="I106" s="246"/>
      <c r="J106" s="241">
        <f t="shared" si="10"/>
        <v>812415330</v>
      </c>
      <c r="K106" s="241"/>
      <c r="L106" s="53">
        <v>1.6448581651689179E-2</v>
      </c>
      <c r="M106" s="243"/>
      <c r="N106" s="251">
        <v>261228900</v>
      </c>
      <c r="O106" s="251"/>
      <c r="P106" s="251">
        <f t="shared" si="13"/>
        <v>399076131</v>
      </c>
      <c r="Q106" s="244"/>
      <c r="R106" s="251">
        <f>'درآمد ناشی ازفروش'!R100</f>
        <v>-1244657</v>
      </c>
      <c r="S106" s="244"/>
      <c r="T106" s="241">
        <f t="shared" si="11"/>
        <v>659060374</v>
      </c>
      <c r="U106" s="245"/>
      <c r="V106" s="53">
        <v>4.9702056337237429E-3</v>
      </c>
    </row>
    <row r="107" spans="1:22" s="25" customFormat="1" ht="42.75" customHeight="1">
      <c r="A107" s="248" t="s">
        <v>376</v>
      </c>
      <c r="B107" s="249" t="s">
        <v>264</v>
      </c>
      <c r="C107" s="243"/>
      <c r="D107" s="251"/>
      <c r="E107" s="251"/>
      <c r="F107" s="251">
        <f t="shared" si="12"/>
        <v>-73845584</v>
      </c>
      <c r="G107" s="244"/>
      <c r="H107" s="251">
        <v>-762344</v>
      </c>
      <c r="I107" s="246"/>
      <c r="J107" s="241">
        <f t="shared" si="10"/>
        <v>-74607928</v>
      </c>
      <c r="K107" s="241"/>
      <c r="L107" s="53">
        <v>-1.5105507617284219E-3</v>
      </c>
      <c r="M107" s="243"/>
      <c r="N107" s="251"/>
      <c r="O107" s="251"/>
      <c r="P107" s="251">
        <f t="shared" si="13"/>
        <v>-131366373</v>
      </c>
      <c r="Q107" s="244"/>
      <c r="R107" s="251">
        <f>'درآمد ناشی ازفروش'!R101</f>
        <v>-762344</v>
      </c>
      <c r="S107" s="244"/>
      <c r="T107" s="241">
        <f t="shared" si="11"/>
        <v>-132128717</v>
      </c>
      <c r="U107" s="245"/>
      <c r="V107" s="53">
        <v>-9.964290367275063E-4</v>
      </c>
    </row>
    <row r="108" spans="1:22" s="25" customFormat="1" ht="42.75" customHeight="1">
      <c r="A108" s="248" t="s">
        <v>377</v>
      </c>
      <c r="B108" s="249" t="s">
        <v>227</v>
      </c>
      <c r="C108" s="243"/>
      <c r="D108" s="251"/>
      <c r="E108" s="251"/>
      <c r="F108" s="251">
        <f t="shared" si="12"/>
        <v>-449164674</v>
      </c>
      <c r="G108" s="244"/>
      <c r="H108" s="251">
        <v>-1809880</v>
      </c>
      <c r="I108" s="246"/>
      <c r="J108" s="241">
        <f t="shared" si="10"/>
        <v>-450974554</v>
      </c>
      <c r="K108" s="241"/>
      <c r="L108" s="53">
        <v>-9.1306644525074518E-3</v>
      </c>
      <c r="M108" s="243"/>
      <c r="N108" s="251"/>
      <c r="O108" s="251"/>
      <c r="P108" s="251">
        <f t="shared" si="13"/>
        <v>-1033706932</v>
      </c>
      <c r="Q108" s="244"/>
      <c r="R108" s="251">
        <f>'درآمد ناشی ازفروش'!R102</f>
        <v>-39967527</v>
      </c>
      <c r="S108" s="244"/>
      <c r="T108" s="241">
        <f t="shared" si="11"/>
        <v>-1073674459</v>
      </c>
      <c r="U108" s="245"/>
      <c r="V108" s="53">
        <v>-8.0969559928467053E-3</v>
      </c>
    </row>
    <row r="109" spans="1:22" s="25" customFormat="1" ht="42.75" customHeight="1">
      <c r="A109" s="248" t="s">
        <v>378</v>
      </c>
      <c r="B109" s="249" t="s">
        <v>205</v>
      </c>
      <c r="C109" s="243"/>
      <c r="D109" s="251"/>
      <c r="E109" s="251"/>
      <c r="F109" s="251">
        <f t="shared" si="12"/>
        <v>-633012887</v>
      </c>
      <c r="G109" s="244"/>
      <c r="H109" s="251">
        <v>-2503421</v>
      </c>
      <c r="I109" s="246"/>
      <c r="J109" s="241">
        <f t="shared" si="10"/>
        <v>-635516308</v>
      </c>
      <c r="K109" s="241"/>
      <c r="L109" s="53">
        <v>-1.2866992407834116E-2</v>
      </c>
      <c r="M109" s="243"/>
      <c r="N109" s="251"/>
      <c r="O109" s="251"/>
      <c r="P109" s="251">
        <f t="shared" si="13"/>
        <v>-1677640916</v>
      </c>
      <c r="Q109" s="244"/>
      <c r="R109" s="251">
        <f>'درآمد ناشی ازفروش'!R103</f>
        <v>7049442</v>
      </c>
      <c r="S109" s="244"/>
      <c r="T109" s="241">
        <f t="shared" si="11"/>
        <v>-1670591474</v>
      </c>
      <c r="U109" s="245"/>
      <c r="V109" s="53">
        <v>-1.2598516741845036E-2</v>
      </c>
    </row>
    <row r="110" spans="1:22" s="25" customFormat="1" ht="42.75" customHeight="1">
      <c r="A110" s="248" t="s">
        <v>379</v>
      </c>
      <c r="B110" s="249" t="s">
        <v>171</v>
      </c>
      <c r="C110" s="243"/>
      <c r="D110" s="251"/>
      <c r="E110" s="251"/>
      <c r="F110" s="251">
        <f t="shared" si="12"/>
        <v>429554360</v>
      </c>
      <c r="G110" s="244"/>
      <c r="H110" s="251">
        <v>-985780</v>
      </c>
      <c r="I110" s="246"/>
      <c r="J110" s="241">
        <f t="shared" si="10"/>
        <v>428568580</v>
      </c>
      <c r="K110" s="241"/>
      <c r="L110" s="53">
        <v>8.6770214952473709E-3</v>
      </c>
      <c r="M110" s="243"/>
      <c r="N110" s="251">
        <v>796637700</v>
      </c>
      <c r="O110" s="251"/>
      <c r="P110" s="251">
        <f t="shared" si="13"/>
        <v>-518667361</v>
      </c>
      <c r="Q110" s="244"/>
      <c r="R110" s="251">
        <f>'درآمد ناشی ازفروش'!R104</f>
        <v>-28274835</v>
      </c>
      <c r="S110" s="244"/>
      <c r="T110" s="241">
        <f t="shared" si="11"/>
        <v>249695504</v>
      </c>
      <c r="U110" s="245"/>
      <c r="V110" s="53">
        <v>1.8830414475750127E-3</v>
      </c>
    </row>
    <row r="111" spans="1:22" s="25" customFormat="1" ht="42.75" customHeight="1">
      <c r="A111" s="248" t="s">
        <v>380</v>
      </c>
      <c r="B111" s="249" t="s">
        <v>176</v>
      </c>
      <c r="C111" s="243"/>
      <c r="D111" s="251"/>
      <c r="E111" s="251"/>
      <c r="F111" s="251">
        <f t="shared" si="12"/>
        <v>-1678185295</v>
      </c>
      <c r="G111" s="244"/>
      <c r="H111" s="251">
        <v>1008406</v>
      </c>
      <c r="I111" s="246"/>
      <c r="J111" s="241">
        <f t="shared" si="10"/>
        <v>-1677176889</v>
      </c>
      <c r="K111" s="241"/>
      <c r="L111" s="53">
        <v>-3.3956992174239913E-2</v>
      </c>
      <c r="M111" s="243"/>
      <c r="N111" s="251">
        <v>140897504</v>
      </c>
      <c r="O111" s="251"/>
      <c r="P111" s="251">
        <f t="shared" si="13"/>
        <v>635995404</v>
      </c>
      <c r="Q111" s="244"/>
      <c r="R111" s="251">
        <f>'درآمد ناشی ازفروش'!R105</f>
        <v>62265205</v>
      </c>
      <c r="S111" s="244"/>
      <c r="T111" s="241">
        <f t="shared" si="11"/>
        <v>839158113</v>
      </c>
      <c r="U111" s="245"/>
      <c r="V111" s="53">
        <v>6.3283859041684473E-3</v>
      </c>
    </row>
    <row r="112" spans="1:22" s="25" customFormat="1" ht="42.75" customHeight="1">
      <c r="A112" s="248" t="s">
        <v>381</v>
      </c>
      <c r="B112" s="249" t="s">
        <v>152</v>
      </c>
      <c r="C112" s="243"/>
      <c r="D112" s="251"/>
      <c r="E112" s="251"/>
      <c r="F112" s="251">
        <f t="shared" si="12"/>
        <v>-544020629</v>
      </c>
      <c r="G112" s="244"/>
      <c r="H112" s="251">
        <v>-3475474</v>
      </c>
      <c r="I112" s="246"/>
      <c r="J112" s="241">
        <f t="shared" si="10"/>
        <v>-547496103</v>
      </c>
      <c r="K112" s="241"/>
      <c r="L112" s="53">
        <v>-1.1084889737589181E-2</v>
      </c>
      <c r="M112" s="243"/>
      <c r="N112" s="251"/>
      <c r="O112" s="251"/>
      <c r="P112" s="251">
        <f t="shared" si="13"/>
        <v>-2101698293</v>
      </c>
      <c r="Q112" s="244"/>
      <c r="R112" s="251">
        <f>'درآمد ناشی ازفروش'!R106</f>
        <v>-13554409</v>
      </c>
      <c r="S112" s="244"/>
      <c r="T112" s="241">
        <f t="shared" si="11"/>
        <v>-2115252702</v>
      </c>
      <c r="U112" s="245"/>
      <c r="V112" s="53">
        <v>-1.5951863153935833E-2</v>
      </c>
    </row>
    <row r="113" spans="1:22" s="25" customFormat="1" ht="42.75" customHeight="1">
      <c r="A113" s="248" t="s">
        <v>382</v>
      </c>
      <c r="B113" s="249" t="s">
        <v>218</v>
      </c>
      <c r="C113" s="243"/>
      <c r="D113" s="251"/>
      <c r="E113" s="251"/>
      <c r="F113" s="251">
        <f t="shared" si="12"/>
        <v>129736051</v>
      </c>
      <c r="G113" s="244"/>
      <c r="H113" s="251">
        <v>0</v>
      </c>
      <c r="I113" s="246"/>
      <c r="J113" s="241">
        <f t="shared" si="10"/>
        <v>129736051</v>
      </c>
      <c r="K113" s="241"/>
      <c r="L113" s="53">
        <v>2.6267032997041198E-3</v>
      </c>
      <c r="M113" s="243"/>
      <c r="N113" s="251">
        <v>27637200</v>
      </c>
      <c r="O113" s="251"/>
      <c r="P113" s="251">
        <f t="shared" si="13"/>
        <v>-14600387</v>
      </c>
      <c r="Q113" s="244"/>
      <c r="R113" s="251">
        <f>'درآمد ناشی ازفروش'!R107</f>
        <v>928702</v>
      </c>
      <c r="S113" s="244"/>
      <c r="T113" s="241">
        <f t="shared" si="11"/>
        <v>13965515</v>
      </c>
      <c r="U113" s="245"/>
      <c r="V113" s="53">
        <v>1.0531885100234145E-4</v>
      </c>
    </row>
    <row r="114" spans="1:22" s="25" customFormat="1" ht="42.75" customHeight="1">
      <c r="A114" s="248" t="s">
        <v>383</v>
      </c>
      <c r="B114" s="249" t="s">
        <v>131</v>
      </c>
      <c r="C114" s="243"/>
      <c r="D114" s="251"/>
      <c r="E114" s="251"/>
      <c r="F114" s="251">
        <f t="shared" si="12"/>
        <v>-469514607</v>
      </c>
      <c r="G114" s="244"/>
      <c r="H114" s="251">
        <v>-893176</v>
      </c>
      <c r="I114" s="246"/>
      <c r="J114" s="241">
        <f t="shared" si="10"/>
        <v>-470407783</v>
      </c>
      <c r="K114" s="241"/>
      <c r="L114" s="53">
        <v>-9.5241196744349776E-3</v>
      </c>
      <c r="M114" s="243"/>
      <c r="N114" s="251">
        <v>217167060</v>
      </c>
      <c r="O114" s="251"/>
      <c r="P114" s="251">
        <f t="shared" si="13"/>
        <v>-508603978</v>
      </c>
      <c r="Q114" s="244"/>
      <c r="R114" s="251">
        <f>'درآمد ناشی ازفروش'!R108</f>
        <v>-9820888</v>
      </c>
      <c r="S114" s="244"/>
      <c r="T114" s="241">
        <f t="shared" si="11"/>
        <v>-301257806</v>
      </c>
      <c r="U114" s="245"/>
      <c r="V114" s="53">
        <v>-2.2718908671399722E-3</v>
      </c>
    </row>
    <row r="115" spans="1:22" s="25" customFormat="1" ht="42.75" customHeight="1">
      <c r="A115" s="248" t="s">
        <v>384</v>
      </c>
      <c r="B115" s="249" t="s">
        <v>112</v>
      </c>
      <c r="C115" s="243"/>
      <c r="D115" s="251"/>
      <c r="E115" s="251"/>
      <c r="F115" s="251">
        <f t="shared" si="12"/>
        <v>-315719941</v>
      </c>
      <c r="G115" s="244"/>
      <c r="H115" s="251">
        <v>-625816</v>
      </c>
      <c r="I115" s="246"/>
      <c r="J115" s="241">
        <f t="shared" si="10"/>
        <v>-316345757</v>
      </c>
      <c r="K115" s="241"/>
      <c r="L115" s="53">
        <v>-6.4049000825475849E-3</v>
      </c>
      <c r="M115" s="243"/>
      <c r="N115" s="251"/>
      <c r="O115" s="251"/>
      <c r="P115" s="251">
        <f t="shared" si="13"/>
        <v>-215566535</v>
      </c>
      <c r="Q115" s="244"/>
      <c r="R115" s="251">
        <f>'درآمد ناشی ازفروش'!R109</f>
        <v>9722679</v>
      </c>
      <c r="S115" s="244"/>
      <c r="T115" s="241">
        <f t="shared" si="11"/>
        <v>-205843856</v>
      </c>
      <c r="U115" s="245"/>
      <c r="V115" s="53">
        <v>-1.5523407765350172E-3</v>
      </c>
    </row>
    <row r="116" spans="1:22" s="25" customFormat="1" ht="42.75" customHeight="1">
      <c r="A116" s="248" t="s">
        <v>385</v>
      </c>
      <c r="B116" s="249" t="s">
        <v>160</v>
      </c>
      <c r="C116" s="243"/>
      <c r="D116" s="251"/>
      <c r="E116" s="251"/>
      <c r="F116" s="251">
        <v>39464110</v>
      </c>
      <c r="G116" s="244"/>
      <c r="H116" s="251">
        <v>-4249546</v>
      </c>
      <c r="I116" s="246"/>
      <c r="J116" s="241">
        <f t="shared" si="10"/>
        <v>35214564</v>
      </c>
      <c r="K116" s="241"/>
      <c r="L116" s="53">
        <v>7.1297230602804392E-4</v>
      </c>
      <c r="M116" s="243"/>
      <c r="N116" s="251">
        <v>710100000</v>
      </c>
      <c r="O116" s="251"/>
      <c r="P116" s="251">
        <v>-1699159885</v>
      </c>
      <c r="Q116" s="244"/>
      <c r="R116" s="251">
        <f>'درآمد ناشی ازفروش'!R110</f>
        <v>-8458256</v>
      </c>
      <c r="S116" s="244"/>
      <c r="T116" s="241">
        <f t="shared" si="11"/>
        <v>-997518141</v>
      </c>
      <c r="U116" s="245"/>
      <c r="V116" s="53">
        <v>-7.5226344652604381E-3</v>
      </c>
    </row>
    <row r="117" spans="1:22" s="25" customFormat="1" ht="42.75" customHeight="1">
      <c r="A117" s="248" t="s">
        <v>386</v>
      </c>
      <c r="B117" s="249" t="s">
        <v>105</v>
      </c>
      <c r="C117" s="243"/>
      <c r="D117" s="251"/>
      <c r="E117" s="251"/>
      <c r="F117" s="251">
        <f t="shared" ref="F117:F150" si="14">VLOOKUP($A117,تحققنیافته,10,0)</f>
        <v>0</v>
      </c>
      <c r="G117" s="244"/>
      <c r="H117" s="251">
        <v>0</v>
      </c>
      <c r="I117" s="246"/>
      <c r="J117" s="241">
        <f t="shared" si="10"/>
        <v>0</v>
      </c>
      <c r="K117" s="241"/>
      <c r="L117" s="53">
        <v>0</v>
      </c>
      <c r="M117" s="243"/>
      <c r="N117" s="251">
        <v>2138603550</v>
      </c>
      <c r="O117" s="251"/>
      <c r="P117" s="251">
        <f t="shared" ref="P117:P151" si="15">VLOOKUP($A117,تحققنیافته,18,0)</f>
        <v>-1564069673</v>
      </c>
      <c r="Q117" s="244"/>
      <c r="R117" s="251">
        <f>'درآمد ناشی ازفروش'!R111</f>
        <v>9384672</v>
      </c>
      <c r="S117" s="244"/>
      <c r="T117" s="241">
        <f t="shared" si="11"/>
        <v>583918549</v>
      </c>
      <c r="U117" s="245"/>
      <c r="V117" s="53">
        <v>4.4035347539732273E-3</v>
      </c>
    </row>
    <row r="118" spans="1:22" s="25" customFormat="1" ht="42.75" customHeight="1">
      <c r="A118" s="248" t="s">
        <v>387</v>
      </c>
      <c r="B118" s="249" t="s">
        <v>236</v>
      </c>
      <c r="C118" s="243"/>
      <c r="D118" s="251"/>
      <c r="E118" s="251"/>
      <c r="F118" s="251">
        <f t="shared" si="14"/>
        <v>-82583685</v>
      </c>
      <c r="G118" s="244"/>
      <c r="H118" s="251">
        <v>-3344759</v>
      </c>
      <c r="I118" s="246"/>
      <c r="J118" s="241">
        <f t="shared" si="10"/>
        <v>-85928444</v>
      </c>
      <c r="K118" s="241"/>
      <c r="L118" s="53">
        <v>-1.7397517933796264E-3</v>
      </c>
      <c r="M118" s="243"/>
      <c r="N118" s="251"/>
      <c r="O118" s="251"/>
      <c r="P118" s="251">
        <f t="shared" si="15"/>
        <v>-1002655813</v>
      </c>
      <c r="Q118" s="244"/>
      <c r="R118" s="251">
        <f>'درآمد ناشی ازفروش'!R112</f>
        <v>-19403835</v>
      </c>
      <c r="S118" s="244"/>
      <c r="T118" s="241">
        <f t="shared" si="11"/>
        <v>-1022059648</v>
      </c>
      <c r="U118" s="245"/>
      <c r="V118" s="53">
        <v>-7.7077105844802398E-3</v>
      </c>
    </row>
    <row r="119" spans="1:22" s="25" customFormat="1" ht="42.75" customHeight="1">
      <c r="A119" s="248" t="s">
        <v>388</v>
      </c>
      <c r="B119" s="249" t="s">
        <v>109</v>
      </c>
      <c r="C119" s="243"/>
      <c r="D119" s="251"/>
      <c r="E119" s="251"/>
      <c r="F119" s="251">
        <f t="shared" si="14"/>
        <v>-239623630</v>
      </c>
      <c r="G119" s="244"/>
      <c r="H119" s="251">
        <v>-931109</v>
      </c>
      <c r="I119" s="246"/>
      <c r="J119" s="241">
        <f t="shared" si="10"/>
        <v>-240554739</v>
      </c>
      <c r="K119" s="241"/>
      <c r="L119" s="53">
        <v>-4.8703958677666498E-3</v>
      </c>
      <c r="M119" s="243"/>
      <c r="N119" s="251"/>
      <c r="O119" s="251"/>
      <c r="P119" s="251">
        <f t="shared" si="15"/>
        <v>-767260158</v>
      </c>
      <c r="Q119" s="244"/>
      <c r="R119" s="251">
        <f>'درآمد ناشی ازفروش'!R113</f>
        <v>-7944287</v>
      </c>
      <c r="S119" s="244"/>
      <c r="T119" s="241">
        <f t="shared" si="11"/>
        <v>-775204445</v>
      </c>
      <c r="U119" s="245"/>
      <c r="V119" s="53">
        <v>-5.8460888437918542E-3</v>
      </c>
    </row>
    <row r="120" spans="1:22" s="25" customFormat="1" ht="42.75" customHeight="1">
      <c r="A120" s="248" t="s">
        <v>389</v>
      </c>
      <c r="B120" s="249" t="s">
        <v>107</v>
      </c>
      <c r="C120" s="243"/>
      <c r="D120" s="251"/>
      <c r="E120" s="251"/>
      <c r="F120" s="251">
        <f t="shared" si="14"/>
        <v>-55788029</v>
      </c>
      <c r="G120" s="244"/>
      <c r="H120" s="251">
        <v>-1868901</v>
      </c>
      <c r="I120" s="246"/>
      <c r="J120" s="241">
        <f t="shared" si="10"/>
        <v>-57656930</v>
      </c>
      <c r="K120" s="241"/>
      <c r="L120" s="53">
        <v>-1.1673520745733926E-3</v>
      </c>
      <c r="M120" s="243"/>
      <c r="N120" s="251"/>
      <c r="O120" s="251"/>
      <c r="P120" s="251">
        <f t="shared" si="15"/>
        <v>-721521914</v>
      </c>
      <c r="Q120" s="244"/>
      <c r="R120" s="251">
        <f>'درآمد ناشی ازفروش'!R114</f>
        <v>-21111971</v>
      </c>
      <c r="S120" s="244"/>
      <c r="T120" s="241">
        <f t="shared" si="11"/>
        <v>-742633885</v>
      </c>
      <c r="U120" s="245"/>
      <c r="V120" s="53">
        <v>-5.6004628174188336E-3</v>
      </c>
    </row>
    <row r="121" spans="1:22" s="25" customFormat="1" ht="42.75" customHeight="1">
      <c r="A121" s="248" t="s">
        <v>390</v>
      </c>
      <c r="B121" s="249" t="s">
        <v>159</v>
      </c>
      <c r="C121" s="243"/>
      <c r="D121" s="251"/>
      <c r="E121" s="251"/>
      <c r="F121" s="251">
        <f t="shared" si="14"/>
        <v>-11631431</v>
      </c>
      <c r="G121" s="244"/>
      <c r="H121" s="251">
        <v>-4387150</v>
      </c>
      <c r="I121" s="246"/>
      <c r="J121" s="241">
        <f t="shared" si="10"/>
        <v>-16018581</v>
      </c>
      <c r="K121" s="241"/>
      <c r="L121" s="53">
        <v>-3.2432048952436295E-4</v>
      </c>
      <c r="M121" s="243"/>
      <c r="N121" s="251">
        <v>958411300</v>
      </c>
      <c r="O121" s="251"/>
      <c r="P121" s="251">
        <f t="shared" si="15"/>
        <v>-2347081946</v>
      </c>
      <c r="Q121" s="244"/>
      <c r="R121" s="251">
        <f>'درآمد ناشی ازفروش'!R115</f>
        <v>-42659954</v>
      </c>
      <c r="S121" s="244"/>
      <c r="T121" s="241">
        <f t="shared" si="11"/>
        <v>-1431330600</v>
      </c>
      <c r="U121" s="245"/>
      <c r="V121" s="53">
        <v>-1.0794166502022445E-2</v>
      </c>
    </row>
    <row r="122" spans="1:22" s="25" customFormat="1" ht="42.75" customHeight="1">
      <c r="A122" s="248" t="s">
        <v>391</v>
      </c>
      <c r="B122" s="249" t="s">
        <v>170</v>
      </c>
      <c r="C122" s="243"/>
      <c r="D122" s="251"/>
      <c r="E122" s="251"/>
      <c r="F122" s="251">
        <f t="shared" si="14"/>
        <v>248382975</v>
      </c>
      <c r="G122" s="244"/>
      <c r="H122" s="251">
        <v>0</v>
      </c>
      <c r="I122" s="246"/>
      <c r="J122" s="241">
        <f t="shared" si="10"/>
        <v>248382975</v>
      </c>
      <c r="K122" s="241"/>
      <c r="L122" s="53">
        <v>5.028890389324598E-3</v>
      </c>
      <c r="M122" s="243"/>
      <c r="N122" s="251">
        <v>42142000</v>
      </c>
      <c r="O122" s="251"/>
      <c r="P122" s="251">
        <f t="shared" si="15"/>
        <v>600036008</v>
      </c>
      <c r="Q122" s="244"/>
      <c r="R122" s="251">
        <f>'درآمد ناشی ازفروش'!R116</f>
        <v>165876100</v>
      </c>
      <c r="S122" s="244"/>
      <c r="T122" s="241">
        <f t="shared" si="11"/>
        <v>808054108</v>
      </c>
      <c r="U122" s="245"/>
      <c r="V122" s="53">
        <v>6.0938196838628529E-3</v>
      </c>
    </row>
    <row r="123" spans="1:22" s="25" customFormat="1" ht="42.75" customHeight="1">
      <c r="A123" s="248" t="s">
        <v>392</v>
      </c>
      <c r="B123" s="249" t="s">
        <v>270</v>
      </c>
      <c r="C123" s="243"/>
      <c r="D123" s="251"/>
      <c r="E123" s="251"/>
      <c r="F123" s="251">
        <f t="shared" si="14"/>
        <v>394232246</v>
      </c>
      <c r="G123" s="244"/>
      <c r="H123" s="251">
        <v>546307</v>
      </c>
      <c r="I123" s="246"/>
      <c r="J123" s="241">
        <f t="shared" si="10"/>
        <v>394778553</v>
      </c>
      <c r="K123" s="241"/>
      <c r="L123" s="53">
        <v>7.9928911033180575E-3</v>
      </c>
      <c r="M123" s="243"/>
      <c r="N123" s="251"/>
      <c r="O123" s="251"/>
      <c r="P123" s="251">
        <f t="shared" si="15"/>
        <v>259721833</v>
      </c>
      <c r="Q123" s="244"/>
      <c r="R123" s="251">
        <f>'درآمد ناشی ازفروش'!R117</f>
        <v>546307</v>
      </c>
      <c r="S123" s="244"/>
      <c r="T123" s="241">
        <f t="shared" si="11"/>
        <v>260268140</v>
      </c>
      <c r="U123" s="245"/>
      <c r="V123" s="53">
        <v>1.9627734070183983E-3</v>
      </c>
    </row>
    <row r="124" spans="1:22" s="25" customFormat="1" ht="42.75" customHeight="1">
      <c r="A124" s="248" t="s">
        <v>393</v>
      </c>
      <c r="B124" s="249" t="s">
        <v>208</v>
      </c>
      <c r="C124" s="243"/>
      <c r="D124" s="251"/>
      <c r="E124" s="251"/>
      <c r="F124" s="251">
        <f t="shared" si="14"/>
        <v>261890985</v>
      </c>
      <c r="G124" s="244"/>
      <c r="H124" s="251">
        <v>-3651791</v>
      </c>
      <c r="I124" s="246"/>
      <c r="J124" s="241">
        <f t="shared" si="10"/>
        <v>258239194</v>
      </c>
      <c r="K124" s="241"/>
      <c r="L124" s="53">
        <v>5.2284445053189755E-3</v>
      </c>
      <c r="M124" s="243"/>
      <c r="N124" s="251"/>
      <c r="O124" s="251"/>
      <c r="P124" s="251">
        <f t="shared" si="15"/>
        <v>-2248519924</v>
      </c>
      <c r="Q124" s="244"/>
      <c r="R124" s="251">
        <f>'درآمد ناشی ازفروش'!R118</f>
        <v>-69491971</v>
      </c>
      <c r="S124" s="244"/>
      <c r="T124" s="241">
        <f t="shared" si="11"/>
        <v>-2318011895</v>
      </c>
      <c r="U124" s="245"/>
      <c r="V124" s="53">
        <v>-1.7480941403962558E-2</v>
      </c>
    </row>
    <row r="125" spans="1:22" s="25" customFormat="1" ht="42.75" customHeight="1">
      <c r="A125" s="248" t="s">
        <v>394</v>
      </c>
      <c r="B125" s="249" t="s">
        <v>215</v>
      </c>
      <c r="C125" s="243"/>
      <c r="D125" s="251"/>
      <c r="E125" s="251"/>
      <c r="F125" s="251">
        <f t="shared" si="14"/>
        <v>-112847760</v>
      </c>
      <c r="G125" s="244"/>
      <c r="H125" s="251">
        <v>-3961631</v>
      </c>
      <c r="I125" s="246"/>
      <c r="J125" s="241">
        <f t="shared" si="10"/>
        <v>-116809391</v>
      </c>
      <c r="K125" s="241"/>
      <c r="L125" s="53">
        <v>-2.3649834445487222E-3</v>
      </c>
      <c r="M125" s="243"/>
      <c r="N125" s="251"/>
      <c r="O125" s="251"/>
      <c r="P125" s="251">
        <f t="shared" si="15"/>
        <v>-1459210628</v>
      </c>
      <c r="Q125" s="244"/>
      <c r="R125" s="251">
        <f>'درآمد ناشی ازفروش'!R119</f>
        <v>-30470951</v>
      </c>
      <c r="S125" s="244"/>
      <c r="T125" s="241">
        <f t="shared" si="11"/>
        <v>-1489681579</v>
      </c>
      <c r="U125" s="245"/>
      <c r="V125" s="53">
        <v>-1.1234211717908988E-2</v>
      </c>
    </row>
    <row r="126" spans="1:22" s="25" customFormat="1" ht="42.75" customHeight="1">
      <c r="A126" s="248" t="s">
        <v>395</v>
      </c>
      <c r="B126" s="249" t="s">
        <v>108</v>
      </c>
      <c r="C126" s="243"/>
      <c r="D126" s="251"/>
      <c r="E126" s="251"/>
      <c r="F126" s="251">
        <f t="shared" si="14"/>
        <v>-193172708</v>
      </c>
      <c r="G126" s="244"/>
      <c r="H126" s="251">
        <v>0</v>
      </c>
      <c r="I126" s="246"/>
      <c r="J126" s="241">
        <f t="shared" si="10"/>
        <v>-193172708</v>
      </c>
      <c r="K126" s="241"/>
      <c r="L126" s="53">
        <v>-3.9110747213693163E-3</v>
      </c>
      <c r="M126" s="243"/>
      <c r="N126" s="251"/>
      <c r="O126" s="251"/>
      <c r="P126" s="251">
        <f t="shared" si="15"/>
        <v>-1245984733</v>
      </c>
      <c r="Q126" s="244"/>
      <c r="R126" s="251">
        <f>'درآمد ناشی ازفروش'!R120</f>
        <v>-5176258</v>
      </c>
      <c r="S126" s="244"/>
      <c r="T126" s="241">
        <f t="shared" si="11"/>
        <v>-1251160991</v>
      </c>
      <c r="U126" s="245"/>
      <c r="V126" s="53">
        <v>-9.4354442346788418E-3</v>
      </c>
    </row>
    <row r="127" spans="1:22" s="25" customFormat="1" ht="42.75" customHeight="1">
      <c r="A127" s="248" t="s">
        <v>396</v>
      </c>
      <c r="B127" s="249" t="s">
        <v>126</v>
      </c>
      <c r="C127" s="243"/>
      <c r="D127" s="251"/>
      <c r="E127" s="251"/>
      <c r="F127" s="251">
        <f t="shared" si="14"/>
        <v>-151613919</v>
      </c>
      <c r="G127" s="244"/>
      <c r="H127" s="251">
        <v>-3576610</v>
      </c>
      <c r="I127" s="246"/>
      <c r="J127" s="241">
        <f t="shared" si="10"/>
        <v>-155190529</v>
      </c>
      <c r="K127" s="241"/>
      <c r="L127" s="53">
        <v>-3.1420678482585221E-3</v>
      </c>
      <c r="M127" s="243"/>
      <c r="N127" s="251">
        <v>1264760320</v>
      </c>
      <c r="O127" s="251"/>
      <c r="P127" s="251">
        <f t="shared" si="15"/>
        <v>-1800428039</v>
      </c>
      <c r="Q127" s="244"/>
      <c r="R127" s="251">
        <f>'درآمد ناشی ازفروش'!R121</f>
        <v>-10700315</v>
      </c>
      <c r="S127" s="244"/>
      <c r="T127" s="241">
        <f t="shared" si="11"/>
        <v>-546368034</v>
      </c>
      <c r="U127" s="245"/>
      <c r="V127" s="53">
        <v>-4.1203531388057102E-3</v>
      </c>
    </row>
    <row r="128" spans="1:22" s="25" customFormat="1" ht="42.75" customHeight="1">
      <c r="A128" s="248" t="s">
        <v>397</v>
      </c>
      <c r="B128" s="249" t="s">
        <v>199</v>
      </c>
      <c r="C128" s="243"/>
      <c r="D128" s="251"/>
      <c r="E128" s="251"/>
      <c r="F128" s="251">
        <f t="shared" si="14"/>
        <v>-322731744</v>
      </c>
      <c r="G128" s="244"/>
      <c r="H128" s="251">
        <v>-1713059</v>
      </c>
      <c r="I128" s="246"/>
      <c r="J128" s="241">
        <f t="shared" si="10"/>
        <v>-324444803</v>
      </c>
      <c r="K128" s="241"/>
      <c r="L128" s="53">
        <v>-6.5688775636615696E-3</v>
      </c>
      <c r="M128" s="243"/>
      <c r="N128" s="251">
        <v>4795700</v>
      </c>
      <c r="O128" s="251"/>
      <c r="P128" s="251">
        <f t="shared" si="15"/>
        <v>-801412432</v>
      </c>
      <c r="Q128" s="244"/>
      <c r="R128" s="251">
        <f>'درآمد ناشی ازفروش'!R122</f>
        <v>-733144639</v>
      </c>
      <c r="S128" s="244"/>
      <c r="T128" s="241">
        <f t="shared" si="11"/>
        <v>-1529761371</v>
      </c>
      <c r="U128" s="245"/>
      <c r="V128" s="53">
        <v>-1.1536467498798761E-2</v>
      </c>
    </row>
    <row r="129" spans="1:22" s="25" customFormat="1" ht="42.75" customHeight="1">
      <c r="A129" s="248" t="s">
        <v>398</v>
      </c>
      <c r="B129" s="249" t="s">
        <v>144</v>
      </c>
      <c r="C129" s="243"/>
      <c r="D129" s="251"/>
      <c r="E129" s="251"/>
      <c r="F129" s="251">
        <f t="shared" si="14"/>
        <v>-173579687</v>
      </c>
      <c r="G129" s="244"/>
      <c r="H129" s="251">
        <v>-1671908</v>
      </c>
      <c r="I129" s="246"/>
      <c r="J129" s="241">
        <f t="shared" si="10"/>
        <v>-175251595</v>
      </c>
      <c r="K129" s="241"/>
      <c r="L129" s="53">
        <v>-3.5482345833457662E-3</v>
      </c>
      <c r="M129" s="243"/>
      <c r="N129" s="251">
        <v>282652500</v>
      </c>
      <c r="O129" s="251"/>
      <c r="P129" s="251">
        <f t="shared" si="15"/>
        <v>-830995753</v>
      </c>
      <c r="Q129" s="244"/>
      <c r="R129" s="251">
        <f>'درآمد ناشی ازفروش'!R123</f>
        <v>-9609628</v>
      </c>
      <c r="S129" s="244"/>
      <c r="T129" s="241">
        <f t="shared" si="11"/>
        <v>-557952881</v>
      </c>
      <c r="U129" s="245"/>
      <c r="V129" s="53">
        <v>-4.207718536721786E-3</v>
      </c>
    </row>
    <row r="130" spans="1:22" s="25" customFormat="1" ht="42.75" customHeight="1">
      <c r="A130" s="248" t="s">
        <v>399</v>
      </c>
      <c r="B130" s="249" t="s">
        <v>166</v>
      </c>
      <c r="C130" s="243"/>
      <c r="D130" s="251"/>
      <c r="E130" s="251"/>
      <c r="F130" s="251">
        <f t="shared" si="14"/>
        <v>1434594171</v>
      </c>
      <c r="G130" s="244"/>
      <c r="H130" s="251">
        <v>1179089</v>
      </c>
      <c r="I130" s="246"/>
      <c r="J130" s="241">
        <f t="shared" si="10"/>
        <v>1435773260</v>
      </c>
      <c r="K130" s="241"/>
      <c r="L130" s="53">
        <v>2.906940923975666E-2</v>
      </c>
      <c r="M130" s="243"/>
      <c r="N130" s="251"/>
      <c r="O130" s="251"/>
      <c r="P130" s="251">
        <f t="shared" si="15"/>
        <v>809238057</v>
      </c>
      <c r="Q130" s="244"/>
      <c r="R130" s="251">
        <f>'درآمد ناشی ازفروش'!R124</f>
        <v>3654390</v>
      </c>
      <c r="S130" s="244"/>
      <c r="T130" s="241">
        <f t="shared" si="11"/>
        <v>812892447</v>
      </c>
      <c r="U130" s="245"/>
      <c r="V130" s="53">
        <v>6.1303072966891478E-3</v>
      </c>
    </row>
    <row r="131" spans="1:22" s="25" customFormat="1" ht="42.75" customHeight="1">
      <c r="A131" s="248" t="s">
        <v>400</v>
      </c>
      <c r="B131" s="249" t="s">
        <v>280</v>
      </c>
      <c r="C131" s="243"/>
      <c r="D131" s="251"/>
      <c r="E131" s="251"/>
      <c r="F131" s="251">
        <f t="shared" si="14"/>
        <v>-317267012</v>
      </c>
      <c r="G131" s="244"/>
      <c r="H131" s="251">
        <v>-747196</v>
      </c>
      <c r="I131" s="246"/>
      <c r="J131" s="241">
        <f t="shared" si="10"/>
        <v>-318014208</v>
      </c>
      <c r="K131" s="241"/>
      <c r="L131" s="53">
        <v>-6.4386804058525898E-3</v>
      </c>
      <c r="M131" s="243"/>
      <c r="N131" s="251"/>
      <c r="O131" s="251"/>
      <c r="P131" s="251">
        <f t="shared" si="15"/>
        <v>-255842041</v>
      </c>
      <c r="Q131" s="244"/>
      <c r="R131" s="251">
        <f>'درآمد ناشی ازفروش'!R125</f>
        <v>-747196</v>
      </c>
      <c r="S131" s="244"/>
      <c r="T131" s="241">
        <f t="shared" si="11"/>
        <v>-256589237</v>
      </c>
      <c r="U131" s="245"/>
      <c r="V131" s="53">
        <v>-1.9350295080709503E-3</v>
      </c>
    </row>
    <row r="132" spans="1:22" s="25" customFormat="1" ht="42.75" customHeight="1">
      <c r="A132" s="248" t="s">
        <v>401</v>
      </c>
      <c r="B132" s="249" t="s">
        <v>145</v>
      </c>
      <c r="C132" s="243"/>
      <c r="D132" s="251"/>
      <c r="E132" s="251"/>
      <c r="F132" s="251">
        <f t="shared" si="14"/>
        <v>-967441415</v>
      </c>
      <c r="G132" s="244"/>
      <c r="H132" s="251">
        <v>-6823772</v>
      </c>
      <c r="I132" s="246"/>
      <c r="J132" s="241">
        <f t="shared" si="10"/>
        <v>-974265187</v>
      </c>
      <c r="K132" s="241"/>
      <c r="L132" s="53">
        <v>-1.9725477704572274E-2</v>
      </c>
      <c r="M132" s="243"/>
      <c r="N132" s="251"/>
      <c r="O132" s="251"/>
      <c r="P132" s="251">
        <f t="shared" si="15"/>
        <v>-3084660723</v>
      </c>
      <c r="Q132" s="244"/>
      <c r="R132" s="251">
        <f>'درآمد ناشی ازفروش'!R126</f>
        <v>-24736667</v>
      </c>
      <c r="S132" s="244"/>
      <c r="T132" s="241">
        <f t="shared" si="11"/>
        <v>-3109397390</v>
      </c>
      <c r="U132" s="245"/>
      <c r="V132" s="53">
        <v>-2.3449057225922523E-2</v>
      </c>
    </row>
    <row r="133" spans="1:22" s="25" customFormat="1" ht="42.75" customHeight="1">
      <c r="A133" s="248" t="s">
        <v>402</v>
      </c>
      <c r="B133" s="249" t="s">
        <v>230</v>
      </c>
      <c r="C133" s="243"/>
      <c r="D133" s="251"/>
      <c r="E133" s="251"/>
      <c r="F133" s="251">
        <f t="shared" si="14"/>
        <v>-844571657</v>
      </c>
      <c r="G133" s="244"/>
      <c r="H133" s="251">
        <v>-3356391</v>
      </c>
      <c r="I133" s="246"/>
      <c r="J133" s="241">
        <f t="shared" si="10"/>
        <v>-847928048</v>
      </c>
      <c r="K133" s="241"/>
      <c r="L133" s="53">
        <v>-1.7167590538063111E-2</v>
      </c>
      <c r="M133" s="243"/>
      <c r="N133" s="251">
        <v>789541200</v>
      </c>
      <c r="O133" s="251"/>
      <c r="P133" s="251">
        <f t="shared" si="15"/>
        <v>-2153524935</v>
      </c>
      <c r="Q133" s="244"/>
      <c r="R133" s="251">
        <f>'درآمد ناشی ازفروش'!R127</f>
        <v>-49182460</v>
      </c>
      <c r="S133" s="244"/>
      <c r="T133" s="241">
        <f t="shared" si="11"/>
        <v>-1413166195</v>
      </c>
      <c r="U133" s="245"/>
      <c r="V133" s="53">
        <v>-1.0657182347571915E-2</v>
      </c>
    </row>
    <row r="134" spans="1:22" s="25" customFormat="1" ht="42.75" customHeight="1">
      <c r="A134" s="248" t="s">
        <v>403</v>
      </c>
      <c r="B134" s="249" t="s">
        <v>235</v>
      </c>
      <c r="C134" s="260"/>
      <c r="D134" s="251"/>
      <c r="E134" s="251"/>
      <c r="F134" s="251">
        <f t="shared" si="14"/>
        <v>-1090718213</v>
      </c>
      <c r="G134" s="261"/>
      <c r="H134" s="251">
        <v>-2681042</v>
      </c>
      <c r="I134" s="263"/>
      <c r="J134" s="241">
        <f t="shared" si="10"/>
        <v>-1093399255</v>
      </c>
      <c r="K134" s="241"/>
      <c r="L134" s="53">
        <v>-2.2137527763986947E-2</v>
      </c>
      <c r="M134" s="260"/>
      <c r="N134" s="251"/>
      <c r="O134" s="251"/>
      <c r="P134" s="251">
        <f t="shared" si="15"/>
        <v>-1420391175</v>
      </c>
      <c r="Q134" s="261"/>
      <c r="R134" s="251">
        <f>'درآمد ناشی ازفروش'!R128</f>
        <v>-26642895</v>
      </c>
      <c r="S134" s="261"/>
      <c r="T134" s="241">
        <f t="shared" si="11"/>
        <v>-1447034070</v>
      </c>
      <c r="U134" s="262"/>
      <c r="V134" s="53">
        <v>-1.0912591881763167E-2</v>
      </c>
    </row>
    <row r="135" spans="1:22" s="25" customFormat="1" ht="42.75" customHeight="1">
      <c r="A135" s="248" t="s">
        <v>404</v>
      </c>
      <c r="B135" s="249" t="s">
        <v>216</v>
      </c>
      <c r="C135" s="243"/>
      <c r="D135" s="251"/>
      <c r="E135" s="251"/>
      <c r="F135" s="251">
        <f t="shared" si="14"/>
        <v>516424837</v>
      </c>
      <c r="G135" s="244"/>
      <c r="H135" s="251">
        <v>-453237</v>
      </c>
      <c r="I135" s="246"/>
      <c r="J135" s="241">
        <f t="shared" si="10"/>
        <v>515971600</v>
      </c>
      <c r="K135" s="241"/>
      <c r="L135" s="53">
        <v>1.0446628318242971E-2</v>
      </c>
      <c r="M135" s="243"/>
      <c r="N135" s="251">
        <v>253541600</v>
      </c>
      <c r="O135" s="251"/>
      <c r="P135" s="251">
        <f t="shared" si="15"/>
        <v>-328285559</v>
      </c>
      <c r="Q135" s="244"/>
      <c r="R135" s="251">
        <f>'درآمد ناشی ازفروش'!R129</f>
        <v>-22595732</v>
      </c>
      <c r="S135" s="244"/>
      <c r="T135" s="241">
        <f t="shared" si="11"/>
        <v>-97339691</v>
      </c>
      <c r="U135" s="245"/>
      <c r="V135" s="53">
        <v>-7.3407277948883069E-4</v>
      </c>
    </row>
    <row r="136" spans="1:22" s="25" customFormat="1" ht="42.75" customHeight="1">
      <c r="A136" s="248" t="s">
        <v>405</v>
      </c>
      <c r="B136" s="249" t="s">
        <v>121</v>
      </c>
      <c r="C136" s="243"/>
      <c r="D136" s="251"/>
      <c r="E136" s="251"/>
      <c r="F136" s="251">
        <f t="shared" si="14"/>
        <v>-129340654</v>
      </c>
      <c r="G136" s="244"/>
      <c r="H136" s="251">
        <v>-4187660</v>
      </c>
      <c r="I136" s="246"/>
      <c r="J136" s="241">
        <f t="shared" si="10"/>
        <v>-133528314</v>
      </c>
      <c r="K136" s="241"/>
      <c r="L136" s="53">
        <v>-2.7034834210247992E-3</v>
      </c>
      <c r="M136" s="243"/>
      <c r="N136" s="251"/>
      <c r="O136" s="251"/>
      <c r="P136" s="251">
        <f t="shared" si="15"/>
        <v>-1393162976</v>
      </c>
      <c r="Q136" s="244"/>
      <c r="R136" s="251">
        <f>'درآمد ناشی ازفروش'!R130</f>
        <v>-22972016</v>
      </c>
      <c r="S136" s="244"/>
      <c r="T136" s="241">
        <f t="shared" si="11"/>
        <v>-1416134992</v>
      </c>
      <c r="U136" s="245"/>
      <c r="V136" s="53">
        <v>-1.0679571087901163E-2</v>
      </c>
    </row>
    <row r="137" spans="1:22" s="25" customFormat="1" ht="42.75" customHeight="1">
      <c r="A137" s="248" t="s">
        <v>406</v>
      </c>
      <c r="B137" s="249" t="s">
        <v>169</v>
      </c>
      <c r="C137" s="243"/>
      <c r="D137" s="251"/>
      <c r="E137" s="251"/>
      <c r="F137" s="251">
        <f t="shared" si="14"/>
        <v>120947516</v>
      </c>
      <c r="G137" s="244"/>
      <c r="H137" s="251">
        <v>-511800</v>
      </c>
      <c r="I137" s="246"/>
      <c r="J137" s="241">
        <f t="shared" si="10"/>
        <v>120435716</v>
      </c>
      <c r="K137" s="241"/>
      <c r="L137" s="53">
        <v>2.4384038991554341E-3</v>
      </c>
      <c r="M137" s="243"/>
      <c r="N137" s="251">
        <v>801617050</v>
      </c>
      <c r="O137" s="251"/>
      <c r="P137" s="251">
        <f t="shared" si="15"/>
        <v>-358863806</v>
      </c>
      <c r="Q137" s="244"/>
      <c r="R137" s="251">
        <f>'درآمد ناشی ازفروش'!R131</f>
        <v>-14721987</v>
      </c>
      <c r="S137" s="244"/>
      <c r="T137" s="241">
        <f t="shared" si="11"/>
        <v>428031257</v>
      </c>
      <c r="U137" s="245"/>
      <c r="V137" s="53">
        <v>3.2279339630746106E-3</v>
      </c>
    </row>
    <row r="138" spans="1:22" s="25" customFormat="1" ht="42.75" customHeight="1">
      <c r="A138" s="248" t="s">
        <v>407</v>
      </c>
      <c r="B138" s="249" t="s">
        <v>172</v>
      </c>
      <c r="C138" s="243"/>
      <c r="D138" s="251"/>
      <c r="E138" s="251"/>
      <c r="F138" s="251">
        <f t="shared" si="14"/>
        <v>78817187</v>
      </c>
      <c r="G138" s="244"/>
      <c r="H138" s="251">
        <v>-2062428</v>
      </c>
      <c r="I138" s="246"/>
      <c r="J138" s="241">
        <f t="shared" si="10"/>
        <v>76754759</v>
      </c>
      <c r="K138" s="241"/>
      <c r="L138" s="53">
        <v>1.5540166143433369E-3</v>
      </c>
      <c r="M138" s="243"/>
      <c r="N138" s="251">
        <v>266180730</v>
      </c>
      <c r="O138" s="251"/>
      <c r="P138" s="251">
        <f t="shared" si="15"/>
        <v>-776588513</v>
      </c>
      <c r="Q138" s="244"/>
      <c r="R138" s="251">
        <f>'درآمد ناشی ازفروش'!R132</f>
        <v>-8944007</v>
      </c>
      <c r="S138" s="244"/>
      <c r="T138" s="241">
        <f t="shared" si="11"/>
        <v>-519351790</v>
      </c>
      <c r="U138" s="245"/>
      <c r="V138" s="53">
        <v>-3.9166141591491128E-3</v>
      </c>
    </row>
    <row r="139" spans="1:22" s="25" customFormat="1" ht="42.75" customHeight="1">
      <c r="A139" s="248" t="s">
        <v>408</v>
      </c>
      <c r="B139" s="249" t="s">
        <v>101</v>
      </c>
      <c r="C139" s="243"/>
      <c r="D139" s="251"/>
      <c r="E139" s="251"/>
      <c r="F139" s="251">
        <f t="shared" si="14"/>
        <v>-137281626</v>
      </c>
      <c r="G139" s="244"/>
      <c r="H139" s="251">
        <v>-10026</v>
      </c>
      <c r="I139" s="246"/>
      <c r="J139" s="241">
        <f t="shared" si="10"/>
        <v>-137291652</v>
      </c>
      <c r="K139" s="241"/>
      <c r="L139" s="53">
        <v>-2.779677911810571E-3</v>
      </c>
      <c r="M139" s="243"/>
      <c r="N139" s="251">
        <v>29292120</v>
      </c>
      <c r="O139" s="251"/>
      <c r="P139" s="251">
        <f t="shared" si="15"/>
        <v>24824092</v>
      </c>
      <c r="Q139" s="244"/>
      <c r="R139" s="251">
        <f>'درآمد ناشی ازفروش'!R133</f>
        <v>-906345</v>
      </c>
      <c r="S139" s="244"/>
      <c r="T139" s="241">
        <f t="shared" si="11"/>
        <v>53209867</v>
      </c>
      <c r="U139" s="245"/>
      <c r="V139" s="53">
        <v>4.0127428558326745E-4</v>
      </c>
    </row>
    <row r="140" spans="1:22" s="25" customFormat="1" ht="42.75" customHeight="1">
      <c r="A140" s="248" t="s">
        <v>409</v>
      </c>
      <c r="B140" s="249" t="s">
        <v>231</v>
      </c>
      <c r="C140" s="243"/>
      <c r="D140" s="251"/>
      <c r="E140" s="251"/>
      <c r="F140" s="251">
        <f t="shared" si="14"/>
        <v>-251107427</v>
      </c>
      <c r="G140" s="244"/>
      <c r="H140" s="251">
        <v>-1125829</v>
      </c>
      <c r="I140" s="246"/>
      <c r="J140" s="241">
        <f t="shared" ref="J140:J178" si="16">D140+F140+H140</f>
        <v>-252233256</v>
      </c>
      <c r="K140" s="241"/>
      <c r="L140" s="53">
        <v>-5.106845173130127E-3</v>
      </c>
      <c r="M140" s="243"/>
      <c r="N140" s="251"/>
      <c r="O140" s="251"/>
      <c r="P140" s="251">
        <f t="shared" si="15"/>
        <v>-409288345</v>
      </c>
      <c r="Q140" s="244"/>
      <c r="R140" s="251">
        <f>'درآمد ناشی ازفروش'!R134</f>
        <v>8565540</v>
      </c>
      <c r="S140" s="244"/>
      <c r="T140" s="241">
        <f t="shared" ref="T140:T178" si="17">N140+P140+R140</f>
        <v>-400722805</v>
      </c>
      <c r="U140" s="245"/>
      <c r="V140" s="53">
        <v>-3.0219913403147199E-3</v>
      </c>
    </row>
    <row r="141" spans="1:22" s="25" customFormat="1" ht="42.75" customHeight="1">
      <c r="A141" s="248" t="s">
        <v>410</v>
      </c>
      <c r="B141" s="249" t="s">
        <v>134</v>
      </c>
      <c r="C141" s="243"/>
      <c r="D141" s="251"/>
      <c r="E141" s="251"/>
      <c r="F141" s="251">
        <f t="shared" si="14"/>
        <v>63462573</v>
      </c>
      <c r="G141" s="244"/>
      <c r="H141" s="251">
        <v>-2845985</v>
      </c>
      <c r="I141" s="246"/>
      <c r="J141" s="241">
        <f t="shared" si="16"/>
        <v>60616588</v>
      </c>
      <c r="K141" s="241"/>
      <c r="L141" s="53">
        <v>1.2272748437240869E-3</v>
      </c>
      <c r="M141" s="243"/>
      <c r="N141" s="251">
        <v>383647360</v>
      </c>
      <c r="O141" s="251"/>
      <c r="P141" s="251">
        <f t="shared" si="15"/>
        <v>-1317513984</v>
      </c>
      <c r="Q141" s="244"/>
      <c r="R141" s="251">
        <f>'درآمد ناشی ازفروش'!R135</f>
        <v>-18016504</v>
      </c>
      <c r="S141" s="244"/>
      <c r="T141" s="241">
        <f t="shared" si="17"/>
        <v>-951883128</v>
      </c>
      <c r="U141" s="245"/>
      <c r="V141" s="53">
        <v>-7.1784848127315545E-3</v>
      </c>
    </row>
    <row r="142" spans="1:22" s="25" customFormat="1" ht="42.75" customHeight="1">
      <c r="A142" s="248" t="s">
        <v>411</v>
      </c>
      <c r="B142" s="249" t="s">
        <v>157</v>
      </c>
      <c r="C142" s="243"/>
      <c r="D142" s="251"/>
      <c r="E142" s="251"/>
      <c r="F142" s="251">
        <f t="shared" si="14"/>
        <v>-467401996</v>
      </c>
      <c r="G142" s="244"/>
      <c r="H142" s="251">
        <v>-2418459</v>
      </c>
      <c r="I142" s="246"/>
      <c r="J142" s="241">
        <f t="shared" si="16"/>
        <v>-469820455</v>
      </c>
      <c r="K142" s="241"/>
      <c r="L142" s="53">
        <v>-9.5122283274753829E-3</v>
      </c>
      <c r="M142" s="243"/>
      <c r="N142" s="251"/>
      <c r="O142" s="251"/>
      <c r="P142" s="251">
        <f t="shared" si="15"/>
        <v>-1336910945</v>
      </c>
      <c r="Q142" s="244"/>
      <c r="R142" s="251">
        <f>'درآمد ناشی ازفروش'!R136</f>
        <v>-33036170</v>
      </c>
      <c r="S142" s="244"/>
      <c r="T142" s="241">
        <f t="shared" si="17"/>
        <v>-1369947115</v>
      </c>
      <c r="U142" s="245"/>
      <c r="V142" s="53">
        <v>-1.0331252093873554E-2</v>
      </c>
    </row>
    <row r="143" spans="1:22" s="25" customFormat="1" ht="42.75" customHeight="1">
      <c r="A143" s="248" t="s">
        <v>412</v>
      </c>
      <c r="B143" s="249" t="s">
        <v>189</v>
      </c>
      <c r="C143" s="243"/>
      <c r="D143" s="251"/>
      <c r="E143" s="251"/>
      <c r="F143" s="251">
        <f t="shared" si="14"/>
        <v>-1062719013</v>
      </c>
      <c r="G143" s="244"/>
      <c r="H143" s="251">
        <v>-6644524</v>
      </c>
      <c r="I143" s="246"/>
      <c r="J143" s="241">
        <f t="shared" si="16"/>
        <v>-1069363537</v>
      </c>
      <c r="K143" s="241"/>
      <c r="L143" s="53">
        <v>-2.165088816539644E-2</v>
      </c>
      <c r="M143" s="243"/>
      <c r="N143" s="251">
        <v>1803998000</v>
      </c>
      <c r="O143" s="251"/>
      <c r="P143" s="251">
        <f t="shared" si="15"/>
        <v>-4498594885</v>
      </c>
      <c r="Q143" s="244"/>
      <c r="R143" s="251">
        <f>'درآمد ناشی ازفروش'!R137</f>
        <v>-86246518</v>
      </c>
      <c r="S143" s="244"/>
      <c r="T143" s="241">
        <f t="shared" si="17"/>
        <v>-2780843403</v>
      </c>
      <c r="U143" s="245"/>
      <c r="V143" s="53">
        <v>-2.0971316275941215E-2</v>
      </c>
    </row>
    <row r="144" spans="1:22" s="25" customFormat="1" ht="42.75" customHeight="1">
      <c r="A144" s="248" t="s">
        <v>413</v>
      </c>
      <c r="B144" s="249" t="s">
        <v>185</v>
      </c>
      <c r="C144" s="243"/>
      <c r="D144" s="251"/>
      <c r="E144" s="251"/>
      <c r="F144" s="251">
        <f t="shared" si="14"/>
        <v>619737</v>
      </c>
      <c r="G144" s="244"/>
      <c r="H144" s="251">
        <v>-1831224</v>
      </c>
      <c r="I144" s="246"/>
      <c r="J144" s="241">
        <f t="shared" si="16"/>
        <v>-1211487</v>
      </c>
      <c r="K144" s="241"/>
      <c r="L144" s="53">
        <v>-2.4528393425884722E-5</v>
      </c>
      <c r="M144" s="243"/>
      <c r="N144" s="251"/>
      <c r="O144" s="251"/>
      <c r="P144" s="251">
        <f t="shared" si="15"/>
        <v>-30135045</v>
      </c>
      <c r="Q144" s="244"/>
      <c r="R144" s="251">
        <f>'درآمد ناشی ازفروش'!R138</f>
        <v>-6878859</v>
      </c>
      <c r="S144" s="244"/>
      <c r="T144" s="241">
        <f t="shared" si="17"/>
        <v>-37013904</v>
      </c>
      <c r="U144" s="245"/>
      <c r="V144" s="53">
        <v>-2.7913484324716779E-4</v>
      </c>
    </row>
    <row r="145" spans="1:22" s="25" customFormat="1" ht="42.75" customHeight="1">
      <c r="A145" s="248" t="s">
        <v>414</v>
      </c>
      <c r="B145" s="249" t="s">
        <v>274</v>
      </c>
      <c r="C145" s="243"/>
      <c r="D145" s="251"/>
      <c r="E145" s="251"/>
      <c r="F145" s="251">
        <f t="shared" si="14"/>
        <v>-83440454</v>
      </c>
      <c r="G145" s="244"/>
      <c r="H145" s="251">
        <v>-423364</v>
      </c>
      <c r="I145" s="246"/>
      <c r="J145" s="241">
        <f t="shared" si="16"/>
        <v>-83863818</v>
      </c>
      <c r="K145" s="241"/>
      <c r="L145" s="53">
        <v>-1.6979503057818969E-3</v>
      </c>
      <c r="M145" s="243"/>
      <c r="N145" s="251"/>
      <c r="O145" s="251"/>
      <c r="P145" s="251">
        <f t="shared" si="15"/>
        <v>-120376865</v>
      </c>
      <c r="Q145" s="244"/>
      <c r="R145" s="251">
        <f>'درآمد ناشی ازفروش'!R139</f>
        <v>-423364</v>
      </c>
      <c r="S145" s="244"/>
      <c r="T145" s="241">
        <f t="shared" si="17"/>
        <v>-120800229</v>
      </c>
      <c r="U145" s="245"/>
      <c r="V145" s="53">
        <v>-9.1099693202146333E-4</v>
      </c>
    </row>
    <row r="146" spans="1:22" s="25" customFormat="1" ht="42.75" customHeight="1">
      <c r="A146" s="248" t="s">
        <v>415</v>
      </c>
      <c r="B146" s="249" t="s">
        <v>226</v>
      </c>
      <c r="C146" s="243"/>
      <c r="D146" s="251"/>
      <c r="E146" s="251"/>
      <c r="F146" s="251">
        <f t="shared" si="14"/>
        <v>335900318</v>
      </c>
      <c r="G146" s="244"/>
      <c r="H146" s="251">
        <v>-3118254</v>
      </c>
      <c r="I146" s="246"/>
      <c r="J146" s="241">
        <f t="shared" si="16"/>
        <v>332782064</v>
      </c>
      <c r="K146" s="241"/>
      <c r="L146" s="53">
        <v>6.7376780690754003E-3</v>
      </c>
      <c r="M146" s="243"/>
      <c r="N146" s="251">
        <v>89103885</v>
      </c>
      <c r="O146" s="251"/>
      <c r="P146" s="251">
        <f t="shared" si="15"/>
        <v>-1823110363</v>
      </c>
      <c r="Q146" s="244"/>
      <c r="R146" s="251">
        <f>'درآمد ناشی ازفروش'!R140</f>
        <v>-42318728</v>
      </c>
      <c r="S146" s="244"/>
      <c r="T146" s="241">
        <f t="shared" si="17"/>
        <v>-1776325206</v>
      </c>
      <c r="U146" s="245"/>
      <c r="V146" s="53">
        <v>-1.3395891931118722E-2</v>
      </c>
    </row>
    <row r="147" spans="1:22" s="25" customFormat="1" ht="42.75" customHeight="1">
      <c r="A147" s="248" t="s">
        <v>416</v>
      </c>
      <c r="B147" s="249" t="s">
        <v>200</v>
      </c>
      <c r="C147" s="243"/>
      <c r="D147" s="251"/>
      <c r="E147" s="251"/>
      <c r="F147" s="251">
        <f t="shared" si="14"/>
        <v>319815776</v>
      </c>
      <c r="G147" s="244"/>
      <c r="H147" s="251">
        <v>1415718</v>
      </c>
      <c r="I147" s="246"/>
      <c r="J147" s="241">
        <f t="shared" si="16"/>
        <v>321231494</v>
      </c>
      <c r="K147" s="241"/>
      <c r="L147" s="53">
        <v>6.5038192449582439E-3</v>
      </c>
      <c r="M147" s="243"/>
      <c r="N147" s="251"/>
      <c r="O147" s="251"/>
      <c r="P147" s="251">
        <f t="shared" si="15"/>
        <v>740588256</v>
      </c>
      <c r="Q147" s="244"/>
      <c r="R147" s="251">
        <f>'درآمد ناشی ازفروش'!R141</f>
        <v>12830009</v>
      </c>
      <c r="S147" s="244"/>
      <c r="T147" s="241">
        <f t="shared" si="17"/>
        <v>753418265</v>
      </c>
      <c r="U147" s="245"/>
      <c r="V147" s="53">
        <v>5.6817916126958162E-3</v>
      </c>
    </row>
    <row r="148" spans="1:22" s="25" customFormat="1" ht="42.75" customHeight="1">
      <c r="A148" s="248" t="s">
        <v>417</v>
      </c>
      <c r="B148" s="249" t="s">
        <v>224</v>
      </c>
      <c r="C148" s="243"/>
      <c r="D148" s="251"/>
      <c r="E148" s="251"/>
      <c r="F148" s="251">
        <f t="shared" si="14"/>
        <v>-1642303829</v>
      </c>
      <c r="G148" s="244"/>
      <c r="H148" s="251">
        <v>-3308102</v>
      </c>
      <c r="I148" s="246"/>
      <c r="J148" s="241">
        <f t="shared" si="16"/>
        <v>-1645611931</v>
      </c>
      <c r="K148" s="241"/>
      <c r="L148" s="53">
        <v>-3.3317911682005555E-2</v>
      </c>
      <c r="M148" s="243"/>
      <c r="N148" s="251">
        <v>51659867</v>
      </c>
      <c r="O148" s="251"/>
      <c r="P148" s="251">
        <f t="shared" si="15"/>
        <v>-2004205918</v>
      </c>
      <c r="Q148" s="244"/>
      <c r="R148" s="251">
        <f>'درآمد ناشی ازفروش'!R142</f>
        <v>-43498633</v>
      </c>
      <c r="S148" s="244"/>
      <c r="T148" s="241">
        <f t="shared" si="17"/>
        <v>-1996044684</v>
      </c>
      <c r="U148" s="245"/>
      <c r="V148" s="53">
        <v>-1.5052873643987474E-2</v>
      </c>
    </row>
    <row r="149" spans="1:22" s="25" customFormat="1" ht="42.75" customHeight="1">
      <c r="A149" s="248" t="s">
        <v>418</v>
      </c>
      <c r="B149" s="249" t="s">
        <v>149</v>
      </c>
      <c r="C149" s="243"/>
      <c r="D149" s="251"/>
      <c r="E149" s="251"/>
      <c r="F149" s="251">
        <f t="shared" si="14"/>
        <v>-194984659</v>
      </c>
      <c r="G149" s="244"/>
      <c r="H149" s="251">
        <v>0</v>
      </c>
      <c r="I149" s="246"/>
      <c r="J149" s="241">
        <f t="shared" si="16"/>
        <v>-194984659</v>
      </c>
      <c r="K149" s="241"/>
      <c r="L149" s="53">
        <v>-3.9477604200160417E-3</v>
      </c>
      <c r="M149" s="243"/>
      <c r="N149" s="251"/>
      <c r="O149" s="251"/>
      <c r="P149" s="251">
        <f t="shared" si="15"/>
        <v>-1470183911</v>
      </c>
      <c r="Q149" s="244"/>
      <c r="R149" s="251">
        <f>'درآمد ناشی ازفروش'!R143</f>
        <v>-775955589</v>
      </c>
      <c r="S149" s="244"/>
      <c r="T149" s="241">
        <f t="shared" si="17"/>
        <v>-2246139500</v>
      </c>
      <c r="U149" s="245"/>
      <c r="V149" s="53">
        <v>-1.6938926443527055E-2</v>
      </c>
    </row>
    <row r="150" spans="1:22" s="25" customFormat="1" ht="42.75" customHeight="1">
      <c r="A150" s="248" t="s">
        <v>419</v>
      </c>
      <c r="B150" s="249" t="s">
        <v>96</v>
      </c>
      <c r="C150" s="243"/>
      <c r="D150" s="251"/>
      <c r="E150" s="251"/>
      <c r="F150" s="251">
        <f t="shared" si="14"/>
        <v>490697738</v>
      </c>
      <c r="G150" s="244"/>
      <c r="H150" s="251">
        <v>122886</v>
      </c>
      <c r="I150" s="246"/>
      <c r="J150" s="241">
        <f t="shared" si="16"/>
        <v>490820624</v>
      </c>
      <c r="K150" s="241"/>
      <c r="L150" s="53">
        <v>9.9374086284130473E-3</v>
      </c>
      <c r="M150" s="243"/>
      <c r="N150" s="251"/>
      <c r="O150" s="251"/>
      <c r="P150" s="251">
        <f t="shared" si="15"/>
        <v>339581763</v>
      </c>
      <c r="Q150" s="244"/>
      <c r="R150" s="251">
        <f>'درآمد ناشی ازفروش'!R144</f>
        <v>-23538571</v>
      </c>
      <c r="S150" s="244"/>
      <c r="T150" s="241">
        <f t="shared" si="17"/>
        <v>316043192</v>
      </c>
      <c r="U150" s="245"/>
      <c r="V150" s="53">
        <v>2.3833926531568934E-3</v>
      </c>
    </row>
    <row r="151" spans="1:22" s="25" customFormat="1" ht="42.75" customHeight="1">
      <c r="A151" s="248" t="s">
        <v>420</v>
      </c>
      <c r="B151" s="249" t="s">
        <v>177</v>
      </c>
      <c r="C151" s="243"/>
      <c r="D151" s="251"/>
      <c r="E151" s="251"/>
      <c r="F151" s="251">
        <v>-361079951</v>
      </c>
      <c r="G151" s="244"/>
      <c r="H151" s="251">
        <v>-4886956</v>
      </c>
      <c r="I151" s="246"/>
      <c r="J151" s="241">
        <f t="shared" si="16"/>
        <v>-365966907</v>
      </c>
      <c r="K151" s="241"/>
      <c r="L151" s="53">
        <v>-7.4095555922186257E-3</v>
      </c>
      <c r="M151" s="243"/>
      <c r="N151" s="251">
        <v>449223130</v>
      </c>
      <c r="O151" s="251"/>
      <c r="P151" s="251">
        <f t="shared" si="15"/>
        <v>-1639506721</v>
      </c>
      <c r="Q151" s="244"/>
      <c r="R151" s="251">
        <f>'درآمد ناشی ازفروش'!R145</f>
        <v>-12812505</v>
      </c>
      <c r="S151" s="244"/>
      <c r="T151" s="241">
        <f t="shared" si="17"/>
        <v>-1203096096</v>
      </c>
      <c r="U151" s="245"/>
      <c r="V151" s="53">
        <v>-9.072969989013845E-3</v>
      </c>
    </row>
    <row r="152" spans="1:22" s="25" customFormat="1" ht="42.75" customHeight="1">
      <c r="A152" s="248" t="s">
        <v>421</v>
      </c>
      <c r="B152" s="249" t="s">
        <v>276</v>
      </c>
      <c r="C152" s="243"/>
      <c r="D152" s="251"/>
      <c r="E152" s="251"/>
      <c r="F152" s="251">
        <v>-204751854</v>
      </c>
      <c r="G152" s="244"/>
      <c r="H152" s="251">
        <v>-261933</v>
      </c>
      <c r="I152" s="246"/>
      <c r="J152" s="241">
        <f t="shared" si="16"/>
        <v>-205013787</v>
      </c>
      <c r="K152" s="241"/>
      <c r="L152" s="53">
        <v>-4.1508153412017886E-3</v>
      </c>
      <c r="M152" s="243"/>
      <c r="N152" s="251"/>
      <c r="O152" s="251"/>
      <c r="P152" s="251">
        <v>-101575021</v>
      </c>
      <c r="Q152" s="244"/>
      <c r="R152" s="251">
        <f>'درآمد ناشی ازفروش'!R146</f>
        <v>-261933</v>
      </c>
      <c r="S152" s="244"/>
      <c r="T152" s="241">
        <f t="shared" si="17"/>
        <v>-101836954</v>
      </c>
      <c r="U152" s="245"/>
      <c r="V152" s="53">
        <v>-7.6798821846944419E-4</v>
      </c>
    </row>
    <row r="153" spans="1:22" s="25" customFormat="1" ht="42.75" customHeight="1">
      <c r="A153" s="248" t="s">
        <v>422</v>
      </c>
      <c r="B153" s="249" t="s">
        <v>211</v>
      </c>
      <c r="C153" s="243"/>
      <c r="D153" s="251"/>
      <c r="E153" s="251"/>
      <c r="F153" s="251">
        <f t="shared" ref="F153:F163" si="18">VLOOKUP($A153,تحققنیافته,10,0)</f>
        <v>-520849726</v>
      </c>
      <c r="G153" s="244"/>
      <c r="H153" s="251">
        <v>-1605055</v>
      </c>
      <c r="I153" s="246"/>
      <c r="J153" s="241">
        <f t="shared" si="16"/>
        <v>-522454781</v>
      </c>
      <c r="K153" s="241"/>
      <c r="L153" s="53">
        <v>-1.0577890159450693E-2</v>
      </c>
      <c r="M153" s="243"/>
      <c r="N153" s="251"/>
      <c r="O153" s="251"/>
      <c r="P153" s="251">
        <f t="shared" ref="P153:P163" si="19">VLOOKUP($A153,تحققنیافته,18,0)</f>
        <v>-729806547</v>
      </c>
      <c r="Q153" s="244"/>
      <c r="R153" s="251">
        <f>'درآمد ناشی ازفروش'!R147</f>
        <v>-33302184</v>
      </c>
      <c r="S153" s="244"/>
      <c r="T153" s="241">
        <f t="shared" si="17"/>
        <v>-763108731</v>
      </c>
      <c r="U153" s="245"/>
      <c r="V153" s="53">
        <v>-5.7548708184964794E-3</v>
      </c>
    </row>
    <row r="154" spans="1:22" s="25" customFormat="1" ht="42.75" customHeight="1">
      <c r="A154" s="248" t="s">
        <v>423</v>
      </c>
      <c r="B154" s="249" t="s">
        <v>268</v>
      </c>
      <c r="C154" s="243"/>
      <c r="D154" s="251"/>
      <c r="E154" s="251"/>
      <c r="F154" s="251">
        <f t="shared" si="18"/>
        <v>-44008285</v>
      </c>
      <c r="G154" s="244"/>
      <c r="H154" s="251">
        <v>-560164</v>
      </c>
      <c r="I154" s="246"/>
      <c r="J154" s="241">
        <f t="shared" si="16"/>
        <v>-44568449</v>
      </c>
      <c r="K154" s="241"/>
      <c r="L154" s="53">
        <v>-9.0235590761888367E-4</v>
      </c>
      <c r="M154" s="243"/>
      <c r="N154" s="251"/>
      <c r="O154" s="251"/>
      <c r="P154" s="251">
        <f t="shared" si="19"/>
        <v>-181283647</v>
      </c>
      <c r="Q154" s="244"/>
      <c r="R154" s="251">
        <f>'درآمد ناشی ازفروش'!R148</f>
        <v>-560164</v>
      </c>
      <c r="S154" s="244"/>
      <c r="T154" s="241">
        <f t="shared" si="17"/>
        <v>-181843811</v>
      </c>
      <c r="U154" s="245"/>
      <c r="V154" s="53">
        <v>-1.3713480123294373E-3</v>
      </c>
    </row>
    <row r="155" spans="1:22" s="25" customFormat="1" ht="42.75" customHeight="1">
      <c r="A155" s="248" t="s">
        <v>424</v>
      </c>
      <c r="B155" s="249" t="s">
        <v>179</v>
      </c>
      <c r="C155" s="243"/>
      <c r="D155" s="251"/>
      <c r="E155" s="251"/>
      <c r="F155" s="251">
        <f t="shared" si="18"/>
        <v>-318638506</v>
      </c>
      <c r="G155" s="244"/>
      <c r="H155" s="251">
        <v>-3706435</v>
      </c>
      <c r="I155" s="246"/>
      <c r="J155" s="241">
        <f t="shared" si="16"/>
        <v>-322344941</v>
      </c>
      <c r="K155" s="241"/>
      <c r="L155" s="53">
        <v>-6.5263626697534506E-3</v>
      </c>
      <c r="M155" s="243"/>
      <c r="N155" s="251">
        <v>177337560</v>
      </c>
      <c r="O155" s="251"/>
      <c r="P155" s="251">
        <f t="shared" si="19"/>
        <v>-2312123069</v>
      </c>
      <c r="Q155" s="244"/>
      <c r="R155" s="251">
        <f>'درآمد ناشی ازفروش'!R149</f>
        <v>-34385662</v>
      </c>
      <c r="S155" s="244"/>
      <c r="T155" s="241">
        <f t="shared" si="17"/>
        <v>-2169171171</v>
      </c>
      <c r="U155" s="245"/>
      <c r="V155" s="53">
        <v>-1.6358481255945342E-2</v>
      </c>
    </row>
    <row r="156" spans="1:22" s="25" customFormat="1" ht="42.75" customHeight="1">
      <c r="A156" s="248" t="s">
        <v>425</v>
      </c>
      <c r="B156" s="249" t="s">
        <v>210</v>
      </c>
      <c r="C156" s="243"/>
      <c r="D156" s="251"/>
      <c r="E156" s="251"/>
      <c r="F156" s="251">
        <f t="shared" si="18"/>
        <v>-1477418</v>
      </c>
      <c r="G156" s="244"/>
      <c r="H156" s="251">
        <v>-113242</v>
      </c>
      <c r="I156" s="246"/>
      <c r="J156" s="241">
        <f t="shared" si="16"/>
        <v>-1590660</v>
      </c>
      <c r="K156" s="241"/>
      <c r="L156" s="53">
        <v>-3.2205326418540019E-5</v>
      </c>
      <c r="M156" s="243"/>
      <c r="N156" s="251"/>
      <c r="O156" s="251"/>
      <c r="P156" s="251">
        <f t="shared" si="19"/>
        <v>-8044076</v>
      </c>
      <c r="Q156" s="244"/>
      <c r="R156" s="251">
        <f>'درآمد ناشی ازفروش'!R150</f>
        <v>-134439008</v>
      </c>
      <c r="S156" s="244"/>
      <c r="T156" s="241">
        <f t="shared" si="17"/>
        <v>-142483084</v>
      </c>
      <c r="U156" s="245"/>
      <c r="V156" s="53">
        <v>-1.0745149530217899E-3</v>
      </c>
    </row>
    <row r="157" spans="1:22" s="25" customFormat="1" ht="42.75" customHeight="1">
      <c r="A157" s="248" t="s">
        <v>426</v>
      </c>
      <c r="B157" s="249" t="s">
        <v>122</v>
      </c>
      <c r="C157" s="243"/>
      <c r="D157" s="251"/>
      <c r="E157" s="251"/>
      <c r="F157" s="251">
        <f t="shared" si="18"/>
        <v>-152977969</v>
      </c>
      <c r="G157" s="244"/>
      <c r="H157" s="251">
        <v>17604</v>
      </c>
      <c r="I157" s="246"/>
      <c r="J157" s="241">
        <f t="shared" si="16"/>
        <v>-152960365</v>
      </c>
      <c r="K157" s="241"/>
      <c r="L157" s="53">
        <v>-3.0969147925540494E-3</v>
      </c>
      <c r="M157" s="243"/>
      <c r="N157" s="251"/>
      <c r="O157" s="251"/>
      <c r="P157" s="251">
        <f t="shared" si="19"/>
        <v>23181165</v>
      </c>
      <c r="Q157" s="244"/>
      <c r="R157" s="251">
        <f>'درآمد ناشی ازفروش'!R151</f>
        <v>-14208764</v>
      </c>
      <c r="S157" s="244"/>
      <c r="T157" s="241">
        <f t="shared" si="17"/>
        <v>8972401</v>
      </c>
      <c r="U157" s="245"/>
      <c r="V157" s="53">
        <v>6.7664025569573295E-5</v>
      </c>
    </row>
    <row r="158" spans="1:22" s="25" customFormat="1" ht="42.75" customHeight="1">
      <c r="A158" s="248" t="s">
        <v>427</v>
      </c>
      <c r="B158" s="249" t="s">
        <v>181</v>
      </c>
      <c r="C158" s="243"/>
      <c r="D158" s="251"/>
      <c r="E158" s="251"/>
      <c r="F158" s="251">
        <f t="shared" si="18"/>
        <v>-257573855</v>
      </c>
      <c r="G158" s="244"/>
      <c r="H158" s="251">
        <v>-2553024</v>
      </c>
      <c r="I158" s="246"/>
      <c r="J158" s="241">
        <f t="shared" si="16"/>
        <v>-260126879</v>
      </c>
      <c r="K158" s="241"/>
      <c r="L158" s="53">
        <v>-5.2666635537645147E-3</v>
      </c>
      <c r="M158" s="243"/>
      <c r="N158" s="251">
        <v>515595210</v>
      </c>
      <c r="O158" s="251"/>
      <c r="P158" s="251">
        <f t="shared" si="19"/>
        <v>-1312600689</v>
      </c>
      <c r="Q158" s="244"/>
      <c r="R158" s="251">
        <f>'درآمد ناشی ازفروش'!R152</f>
        <v>-36159810</v>
      </c>
      <c r="S158" s="244"/>
      <c r="T158" s="241">
        <f t="shared" si="17"/>
        <v>-833165289</v>
      </c>
      <c r="U158" s="245"/>
      <c r="V158" s="53">
        <v>-6.2831919146922799E-3</v>
      </c>
    </row>
    <row r="159" spans="1:22" s="25" customFormat="1" ht="42.75" customHeight="1">
      <c r="A159" s="248" t="s">
        <v>428</v>
      </c>
      <c r="B159" s="249" t="s">
        <v>104</v>
      </c>
      <c r="C159" s="243"/>
      <c r="D159" s="251"/>
      <c r="E159" s="251"/>
      <c r="F159" s="251">
        <f t="shared" si="18"/>
        <v>59260364</v>
      </c>
      <c r="G159" s="244"/>
      <c r="H159" s="251">
        <v>470345</v>
      </c>
      <c r="I159" s="246"/>
      <c r="J159" s="241">
        <f t="shared" si="16"/>
        <v>59730709</v>
      </c>
      <c r="K159" s="241"/>
      <c r="L159" s="53">
        <v>1.2093388785509324E-3</v>
      </c>
      <c r="M159" s="243"/>
      <c r="N159" s="251"/>
      <c r="O159" s="251"/>
      <c r="P159" s="251">
        <f t="shared" si="19"/>
        <v>250363096</v>
      </c>
      <c r="Q159" s="244"/>
      <c r="R159" s="251">
        <f>'درآمد ناشی ازفروش'!R153</f>
        <v>-9688091</v>
      </c>
      <c r="S159" s="244"/>
      <c r="T159" s="241">
        <f t="shared" si="17"/>
        <v>240675005</v>
      </c>
      <c r="U159" s="245"/>
      <c r="V159" s="53">
        <v>1.8150146981033483E-3</v>
      </c>
    </row>
    <row r="160" spans="1:22" s="25" customFormat="1" ht="42.75" customHeight="1">
      <c r="A160" s="248" t="s">
        <v>429</v>
      </c>
      <c r="B160" s="249" t="s">
        <v>161</v>
      </c>
      <c r="C160" s="243"/>
      <c r="D160" s="251"/>
      <c r="E160" s="251"/>
      <c r="F160" s="251">
        <f t="shared" si="18"/>
        <v>563598180</v>
      </c>
      <c r="G160" s="244"/>
      <c r="H160" s="251">
        <v>1902952</v>
      </c>
      <c r="I160" s="246"/>
      <c r="J160" s="241">
        <f t="shared" si="16"/>
        <v>565501132</v>
      </c>
      <c r="K160" s="241"/>
      <c r="L160" s="53">
        <v>1.144942888242232E-2</v>
      </c>
      <c r="M160" s="243"/>
      <c r="N160" s="251">
        <v>103310800</v>
      </c>
      <c r="O160" s="251"/>
      <c r="P160" s="251">
        <f t="shared" si="19"/>
        <v>801803351</v>
      </c>
      <c r="Q160" s="244"/>
      <c r="R160" s="251">
        <f>'درآمد ناشی ازفروش'!R154</f>
        <v>3317373</v>
      </c>
      <c r="S160" s="244"/>
      <c r="T160" s="241">
        <f t="shared" si="17"/>
        <v>908431524</v>
      </c>
      <c r="U160" s="245"/>
      <c r="V160" s="53">
        <v>6.8508010139250843E-3</v>
      </c>
    </row>
    <row r="161" spans="1:22" s="25" customFormat="1" ht="42.75" customHeight="1">
      <c r="A161" s="248" t="s">
        <v>430</v>
      </c>
      <c r="B161" s="249" t="s">
        <v>143</v>
      </c>
      <c r="C161" s="243"/>
      <c r="D161" s="251"/>
      <c r="E161" s="251"/>
      <c r="F161" s="251">
        <f t="shared" si="18"/>
        <v>-105207458</v>
      </c>
      <c r="G161" s="244"/>
      <c r="H161" s="251">
        <v>0</v>
      </c>
      <c r="I161" s="246"/>
      <c r="J161" s="241">
        <f t="shared" si="16"/>
        <v>-105207458</v>
      </c>
      <c r="K161" s="241"/>
      <c r="L161" s="53">
        <v>-2.130084698524411E-3</v>
      </c>
      <c r="M161" s="243"/>
      <c r="N161" s="251"/>
      <c r="O161" s="251"/>
      <c r="P161" s="251">
        <f t="shared" si="19"/>
        <v>-886549599</v>
      </c>
      <c r="Q161" s="244"/>
      <c r="R161" s="251">
        <f>'درآمد ناشی ازفروش'!R155</f>
        <v>3533508</v>
      </c>
      <c r="S161" s="244"/>
      <c r="T161" s="241">
        <f t="shared" si="17"/>
        <v>-883016091</v>
      </c>
      <c r="U161" s="245"/>
      <c r="V161" s="53">
        <v>-6.6591343119604953E-3</v>
      </c>
    </row>
    <row r="162" spans="1:22" s="25" customFormat="1" ht="42.75" customHeight="1">
      <c r="A162" s="248" t="s">
        <v>431</v>
      </c>
      <c r="B162" s="249" t="s">
        <v>138</v>
      </c>
      <c r="C162" s="243"/>
      <c r="D162" s="251"/>
      <c r="E162" s="251"/>
      <c r="F162" s="251">
        <f t="shared" si="18"/>
        <v>-348250222</v>
      </c>
      <c r="G162" s="244"/>
      <c r="H162" s="251">
        <v>-1948603</v>
      </c>
      <c r="I162" s="246"/>
      <c r="J162" s="241">
        <f t="shared" si="16"/>
        <v>-350198825</v>
      </c>
      <c r="K162" s="241"/>
      <c r="L162" s="53">
        <v>-7.0903068352219665E-3</v>
      </c>
      <c r="M162" s="243"/>
      <c r="N162" s="251"/>
      <c r="O162" s="251"/>
      <c r="P162" s="251">
        <f t="shared" si="19"/>
        <v>-761405556</v>
      </c>
      <c r="Q162" s="244"/>
      <c r="R162" s="251">
        <f>'درآمد ناشی ازفروش'!R156</f>
        <v>-20662308</v>
      </c>
      <c r="S162" s="244"/>
      <c r="T162" s="241">
        <f t="shared" si="17"/>
        <v>-782067864</v>
      </c>
      <c r="U162" s="245"/>
      <c r="V162" s="53">
        <v>-5.8978482957725113E-3</v>
      </c>
    </row>
    <row r="163" spans="1:22" s="25" customFormat="1" ht="42.75" customHeight="1">
      <c r="A163" s="248" t="s">
        <v>432</v>
      </c>
      <c r="B163" s="249" t="s">
        <v>197</v>
      </c>
      <c r="C163" s="243"/>
      <c r="D163" s="251"/>
      <c r="E163" s="251"/>
      <c r="F163" s="251">
        <f t="shared" si="18"/>
        <v>-1929243588</v>
      </c>
      <c r="G163" s="244"/>
      <c r="H163" s="251">
        <v>-451899412</v>
      </c>
      <c r="I163" s="246"/>
      <c r="J163" s="241">
        <f t="shared" si="16"/>
        <v>-2381143000</v>
      </c>
      <c r="K163" s="241"/>
      <c r="L163" s="53">
        <v>-4.8209854754769493E-2</v>
      </c>
      <c r="M163" s="243"/>
      <c r="N163" s="251">
        <v>8684559000</v>
      </c>
      <c r="O163" s="251"/>
      <c r="P163" s="251">
        <f t="shared" si="19"/>
        <v>-10869506520</v>
      </c>
      <c r="Q163" s="244"/>
      <c r="R163" s="251">
        <f>'درآمد ناشی ازفروش'!R157</f>
        <v>-517709705</v>
      </c>
      <c r="S163" s="244"/>
      <c r="T163" s="241">
        <f t="shared" si="17"/>
        <v>-2702657225</v>
      </c>
      <c r="U163" s="245"/>
      <c r="V163" s="53">
        <v>-2.0381686861542635E-2</v>
      </c>
    </row>
    <row r="164" spans="1:22" s="25" customFormat="1" ht="42.75" customHeight="1">
      <c r="A164" s="248" t="s">
        <v>433</v>
      </c>
      <c r="B164" s="283" t="s">
        <v>103</v>
      </c>
      <c r="C164" s="115"/>
      <c r="D164" s="284"/>
      <c r="E164" s="284"/>
      <c r="F164" s="284">
        <v>-277904907</v>
      </c>
      <c r="G164" s="285"/>
      <c r="H164" s="284">
        <v>-2869951</v>
      </c>
      <c r="I164" s="286"/>
      <c r="J164" s="241">
        <f t="shared" si="16"/>
        <v>-280774858</v>
      </c>
      <c r="K164" s="287"/>
      <c r="L164" s="53">
        <v>-5.6847132335063576E-3</v>
      </c>
      <c r="M164" s="243"/>
      <c r="N164" s="251"/>
      <c r="O164" s="251"/>
      <c r="P164" s="251">
        <v>-1246067270</v>
      </c>
      <c r="Q164" s="244"/>
      <c r="R164" s="251">
        <f>'درآمد ناشی ازفروش'!R158</f>
        <v>-19583568</v>
      </c>
      <c r="S164" s="244"/>
      <c r="T164" s="241">
        <f t="shared" si="17"/>
        <v>-1265650838</v>
      </c>
      <c r="U164" s="245"/>
      <c r="V164" s="53">
        <v>-9.5447172573521703E-3</v>
      </c>
    </row>
    <row r="165" spans="1:22" s="25" customFormat="1" ht="42.75" customHeight="1">
      <c r="A165" s="248" t="s">
        <v>434</v>
      </c>
      <c r="B165" s="249" t="s">
        <v>201</v>
      </c>
      <c r="C165" s="243"/>
      <c r="D165" s="251"/>
      <c r="E165" s="251"/>
      <c r="F165" s="251">
        <f t="shared" ref="F165:F177" si="20">VLOOKUP($A165,تحققنیافته,10,0)</f>
        <v>-300919135</v>
      </c>
      <c r="G165" s="244"/>
      <c r="H165" s="251">
        <v>-2509958</v>
      </c>
      <c r="I165" s="246"/>
      <c r="J165" s="241">
        <f t="shared" si="16"/>
        <v>-303429093</v>
      </c>
      <c r="K165" s="241"/>
      <c r="L165" s="53">
        <v>-6.1433826115867233E-3</v>
      </c>
      <c r="M165" s="243"/>
      <c r="N165" s="251"/>
      <c r="O165" s="251"/>
      <c r="P165" s="251">
        <f t="shared" ref="P165:P178" si="21">VLOOKUP($A165,تحققنیافته,18,0)</f>
        <v>-1321473440</v>
      </c>
      <c r="Q165" s="244"/>
      <c r="R165" s="251">
        <f>'درآمد ناشی ازفروش'!R159</f>
        <v>-42062160</v>
      </c>
      <c r="S165" s="244"/>
      <c r="T165" s="241">
        <f t="shared" si="17"/>
        <v>-1363535600</v>
      </c>
      <c r="U165" s="245"/>
      <c r="V165" s="53">
        <v>-1.0282900608591109E-2</v>
      </c>
    </row>
    <row r="166" spans="1:22" s="25" customFormat="1" ht="42.75" customHeight="1">
      <c r="A166" s="248" t="s">
        <v>435</v>
      </c>
      <c r="B166" s="249" t="s">
        <v>102</v>
      </c>
      <c r="C166" s="243"/>
      <c r="D166" s="251"/>
      <c r="E166" s="251"/>
      <c r="F166" s="251">
        <f t="shared" si="20"/>
        <v>-2703356910</v>
      </c>
      <c r="G166" s="244"/>
      <c r="H166" s="251">
        <v>-6219307</v>
      </c>
      <c r="I166" s="246"/>
      <c r="J166" s="241">
        <f t="shared" si="16"/>
        <v>-2709576217</v>
      </c>
      <c r="K166" s="241"/>
      <c r="L166" s="53">
        <v>-5.4859483814515879E-2</v>
      </c>
      <c r="M166" s="243"/>
      <c r="N166" s="251"/>
      <c r="O166" s="251"/>
      <c r="P166" s="251">
        <f t="shared" si="21"/>
        <v>-3931281062</v>
      </c>
      <c r="Q166" s="244"/>
      <c r="R166" s="251">
        <f>'درآمد ناشی ازفروش'!R160</f>
        <v>-52499869</v>
      </c>
      <c r="S166" s="244"/>
      <c r="T166" s="241">
        <f t="shared" si="17"/>
        <v>-3983780931</v>
      </c>
      <c r="U166" s="245"/>
      <c r="V166" s="53">
        <v>-3.0043090448004111E-2</v>
      </c>
    </row>
    <row r="167" spans="1:22" s="25" customFormat="1" ht="42.75" customHeight="1">
      <c r="A167" s="248" t="s">
        <v>436</v>
      </c>
      <c r="B167" s="249" t="s">
        <v>213</v>
      </c>
      <c r="C167" s="243"/>
      <c r="D167" s="251"/>
      <c r="E167" s="251"/>
      <c r="F167" s="251">
        <f t="shared" si="20"/>
        <v>-461714163</v>
      </c>
      <c r="G167" s="244"/>
      <c r="H167" s="251">
        <v>-5325787</v>
      </c>
      <c r="I167" s="246"/>
      <c r="J167" s="241">
        <f t="shared" si="16"/>
        <v>-467039950</v>
      </c>
      <c r="K167" s="241"/>
      <c r="L167" s="53">
        <v>-9.4559327827748296E-3</v>
      </c>
      <c r="M167" s="243"/>
      <c r="N167" s="251">
        <v>879427500</v>
      </c>
      <c r="O167" s="251"/>
      <c r="P167" s="251">
        <f t="shared" si="21"/>
        <v>-2759254755</v>
      </c>
      <c r="Q167" s="244"/>
      <c r="R167" s="251">
        <f>'درآمد ناشی ازفروش'!R161</f>
        <v>-250553846</v>
      </c>
      <c r="S167" s="244"/>
      <c r="T167" s="241">
        <f t="shared" si="17"/>
        <v>-2130381101</v>
      </c>
      <c r="U167" s="245"/>
      <c r="V167" s="53">
        <v>-1.606595172139539E-2</v>
      </c>
    </row>
    <row r="168" spans="1:22" s="25" customFormat="1" ht="42.75" customHeight="1">
      <c r="A168" s="248" t="s">
        <v>437</v>
      </c>
      <c r="B168" s="249" t="s">
        <v>184</v>
      </c>
      <c r="C168" s="243"/>
      <c r="D168" s="251"/>
      <c r="E168" s="251"/>
      <c r="F168" s="251">
        <f t="shared" si="20"/>
        <v>-958313285</v>
      </c>
      <c r="G168" s="244"/>
      <c r="H168" s="251">
        <v>-20821126</v>
      </c>
      <c r="I168" s="246"/>
      <c r="J168" s="241">
        <f t="shared" si="16"/>
        <v>-979134411</v>
      </c>
      <c r="K168" s="241"/>
      <c r="L168" s="53">
        <v>-1.9824062536230196E-2</v>
      </c>
      <c r="M168" s="243"/>
      <c r="N168" s="251">
        <v>110615634</v>
      </c>
      <c r="O168" s="251"/>
      <c r="P168" s="251">
        <f t="shared" si="21"/>
        <v>-1830627620</v>
      </c>
      <c r="Q168" s="244"/>
      <c r="R168" s="251">
        <f>'درآمد ناشی ازفروش'!R162</f>
        <v>7605872</v>
      </c>
      <c r="S168" s="244"/>
      <c r="T168" s="241">
        <f t="shared" si="17"/>
        <v>-1712406114</v>
      </c>
      <c r="U168" s="245"/>
      <c r="V168" s="53">
        <v>-1.2913855620495523E-2</v>
      </c>
    </row>
    <row r="169" spans="1:22" s="25" customFormat="1" ht="42.75" customHeight="1">
      <c r="A169" s="248" t="s">
        <v>438</v>
      </c>
      <c r="B169" s="249" t="s">
        <v>182</v>
      </c>
      <c r="C169" s="243"/>
      <c r="D169" s="251">
        <v>5727229</v>
      </c>
      <c r="E169" s="251"/>
      <c r="F169" s="251">
        <f t="shared" si="20"/>
        <v>1738194915</v>
      </c>
      <c r="G169" s="244"/>
      <c r="H169" s="251">
        <v>0</v>
      </c>
      <c r="I169" s="246"/>
      <c r="J169" s="241">
        <f t="shared" si="16"/>
        <v>1743922144</v>
      </c>
      <c r="K169" s="241"/>
      <c r="L169" s="53">
        <v>3.5315578604866601E-2</v>
      </c>
      <c r="M169" s="243"/>
      <c r="N169" s="251">
        <v>6084200</v>
      </c>
      <c r="O169" s="251"/>
      <c r="P169" s="251">
        <f t="shared" si="21"/>
        <v>1649777866</v>
      </c>
      <c r="Q169" s="244"/>
      <c r="R169" s="251">
        <f>'درآمد ناشی ازفروش'!R163</f>
        <v>-9941702</v>
      </c>
      <c r="S169" s="244"/>
      <c r="T169" s="241">
        <f t="shared" si="17"/>
        <v>1645920364</v>
      </c>
      <c r="U169" s="245"/>
      <c r="V169" s="53">
        <v>1.241246324090702E-2</v>
      </c>
    </row>
    <row r="170" spans="1:22" s="25" customFormat="1" ht="42.75" customHeight="1">
      <c r="A170" s="248" t="s">
        <v>439</v>
      </c>
      <c r="B170" s="249" t="s">
        <v>127</v>
      </c>
      <c r="C170" s="243"/>
      <c r="D170" s="251"/>
      <c r="E170" s="251"/>
      <c r="F170" s="251">
        <f t="shared" si="20"/>
        <v>-97517747</v>
      </c>
      <c r="G170" s="244"/>
      <c r="H170" s="251">
        <v>-2460288</v>
      </c>
      <c r="I170" s="246"/>
      <c r="J170" s="241">
        <f t="shared" si="16"/>
        <v>-99978035</v>
      </c>
      <c r="K170" s="241"/>
      <c r="L170" s="53">
        <v>-2.0242070913075194E-3</v>
      </c>
      <c r="M170" s="243"/>
      <c r="N170" s="251"/>
      <c r="O170" s="251"/>
      <c r="P170" s="251">
        <f t="shared" si="21"/>
        <v>-1319511023</v>
      </c>
      <c r="Q170" s="244"/>
      <c r="R170" s="251">
        <f>'درآمد ناشی ازفروش'!R164</f>
        <v>-25136651</v>
      </c>
      <c r="S170" s="244"/>
      <c r="T170" s="241">
        <f t="shared" si="17"/>
        <v>-1344647674</v>
      </c>
      <c r="U170" s="245"/>
      <c r="V170" s="53">
        <v>-1.0140460128298241E-2</v>
      </c>
    </row>
    <row r="171" spans="1:22" s="25" customFormat="1" ht="42.75" customHeight="1">
      <c r="A171" s="248" t="s">
        <v>440</v>
      </c>
      <c r="B171" s="249" t="s">
        <v>178</v>
      </c>
      <c r="C171" s="243"/>
      <c r="D171" s="251"/>
      <c r="E171" s="251"/>
      <c r="F171" s="251">
        <f t="shared" si="20"/>
        <v>-366406552</v>
      </c>
      <c r="G171" s="244"/>
      <c r="H171" s="251">
        <v>-3130694</v>
      </c>
      <c r="I171" s="246"/>
      <c r="J171" s="241">
        <f t="shared" si="16"/>
        <v>-369537246</v>
      </c>
      <c r="K171" s="241"/>
      <c r="L171" s="53">
        <v>-7.4818425252651871E-3</v>
      </c>
      <c r="M171" s="243"/>
      <c r="N171" s="251"/>
      <c r="O171" s="251"/>
      <c r="P171" s="251">
        <f t="shared" si="21"/>
        <v>-1958661598</v>
      </c>
      <c r="Q171" s="244"/>
      <c r="R171" s="251">
        <f>'درآمد ناشی ازفروش'!R165</f>
        <v>9995689</v>
      </c>
      <c r="S171" s="244"/>
      <c r="T171" s="241">
        <f t="shared" si="17"/>
        <v>-1948665909</v>
      </c>
      <c r="U171" s="245"/>
      <c r="V171" s="53">
        <v>-1.4695573670094749E-2</v>
      </c>
    </row>
    <row r="172" spans="1:22" s="25" customFormat="1" ht="42.75" customHeight="1">
      <c r="A172" s="248" t="s">
        <v>441</v>
      </c>
      <c r="B172" s="249" t="s">
        <v>278</v>
      </c>
      <c r="C172" s="243"/>
      <c r="D172" s="251"/>
      <c r="E172" s="251"/>
      <c r="F172" s="251">
        <f t="shared" si="20"/>
        <v>-58519704</v>
      </c>
      <c r="G172" s="244"/>
      <c r="H172" s="251">
        <v>-570964</v>
      </c>
      <c r="I172" s="246"/>
      <c r="J172" s="241">
        <f t="shared" si="16"/>
        <v>-59090668</v>
      </c>
      <c r="K172" s="241"/>
      <c r="L172" s="53">
        <v>-1.1963802768848008E-3</v>
      </c>
      <c r="M172" s="243"/>
      <c r="N172" s="251"/>
      <c r="O172" s="251"/>
      <c r="P172" s="251">
        <f t="shared" si="21"/>
        <v>-69888305</v>
      </c>
      <c r="Q172" s="244"/>
      <c r="R172" s="251">
        <f>'درآمد ناشی ازفروش'!R166</f>
        <v>-570964</v>
      </c>
      <c r="S172" s="244"/>
      <c r="T172" s="241">
        <f t="shared" si="17"/>
        <v>-70459269</v>
      </c>
      <c r="U172" s="245"/>
      <c r="V172" s="53">
        <v>-5.3135808121253648E-4</v>
      </c>
    </row>
    <row r="173" spans="1:22" s="25" customFormat="1" ht="42.75" customHeight="1">
      <c r="A173" s="248" t="s">
        <v>442</v>
      </c>
      <c r="B173" s="249" t="s">
        <v>155</v>
      </c>
      <c r="C173" s="260"/>
      <c r="D173" s="251"/>
      <c r="E173" s="251"/>
      <c r="F173" s="251">
        <f t="shared" si="20"/>
        <v>94368520</v>
      </c>
      <c r="G173" s="261"/>
      <c r="H173" s="251">
        <v>-1683598</v>
      </c>
      <c r="I173" s="263"/>
      <c r="J173" s="241">
        <f t="shared" si="16"/>
        <v>92684922</v>
      </c>
      <c r="K173" s="241"/>
      <c r="L173" s="53">
        <v>1.8765469472338031E-3</v>
      </c>
      <c r="M173" s="260"/>
      <c r="N173" s="251">
        <v>2281760400</v>
      </c>
      <c r="O173" s="251"/>
      <c r="P173" s="251">
        <f t="shared" si="21"/>
        <v>-1026921038</v>
      </c>
      <c r="Q173" s="261"/>
      <c r="R173" s="251">
        <f>'درآمد ناشی ازفروش'!R167</f>
        <v>-36546720</v>
      </c>
      <c r="S173" s="261"/>
      <c r="T173" s="241">
        <f t="shared" si="17"/>
        <v>1218292642</v>
      </c>
      <c r="U173" s="262"/>
      <c r="V173" s="53">
        <v>9.1875724769223989E-3</v>
      </c>
    </row>
    <row r="174" spans="1:22" s="25" customFormat="1" ht="42.75" customHeight="1">
      <c r="A174" s="248" t="s">
        <v>443</v>
      </c>
      <c r="B174" s="249" t="s">
        <v>119</v>
      </c>
      <c r="C174" s="260"/>
      <c r="D174" s="251"/>
      <c r="E174" s="251"/>
      <c r="F174" s="251">
        <f t="shared" si="20"/>
        <v>-5874563633</v>
      </c>
      <c r="G174" s="261"/>
      <c r="H174" s="251">
        <v>-6784872</v>
      </c>
      <c r="I174" s="263"/>
      <c r="J174" s="241">
        <f t="shared" si="16"/>
        <v>-5881348505</v>
      </c>
      <c r="K174" s="241"/>
      <c r="L174" s="53">
        <v>-0.11907682872814891</v>
      </c>
      <c r="M174" s="260"/>
      <c r="N174" s="251"/>
      <c r="O174" s="251"/>
      <c r="P174" s="251">
        <f t="shared" si="21"/>
        <v>-4320617184</v>
      </c>
      <c r="Q174" s="261"/>
      <c r="R174" s="251">
        <f>'درآمد ناشی ازفروش'!R168</f>
        <v>-3172105</v>
      </c>
      <c r="S174" s="261"/>
      <c r="T174" s="241">
        <f t="shared" si="17"/>
        <v>-4323789289</v>
      </c>
      <c r="U174" s="262"/>
      <c r="V174" s="53">
        <v>-3.2607212830583827E-2</v>
      </c>
    </row>
    <row r="175" spans="1:22" s="25" customFormat="1" ht="42.75" customHeight="1">
      <c r="A175" s="248" t="s">
        <v>444</v>
      </c>
      <c r="B175" s="249" t="s">
        <v>174</v>
      </c>
      <c r="C175" s="260"/>
      <c r="D175" s="251"/>
      <c r="E175" s="251"/>
      <c r="F175" s="251">
        <f t="shared" si="20"/>
        <v>94594019</v>
      </c>
      <c r="G175" s="261"/>
      <c r="H175" s="251">
        <v>-1868883</v>
      </c>
      <c r="I175" s="263"/>
      <c r="J175" s="241">
        <f t="shared" si="16"/>
        <v>92725136</v>
      </c>
      <c r="K175" s="241"/>
      <c r="L175" s="53">
        <v>1.8773611407110987E-3</v>
      </c>
      <c r="M175" s="260"/>
      <c r="N175" s="251"/>
      <c r="O175" s="251"/>
      <c r="P175" s="251">
        <f t="shared" si="21"/>
        <v>-694369791</v>
      </c>
      <c r="Q175" s="261"/>
      <c r="R175" s="251">
        <f>'درآمد ناشی ازفروش'!R169</f>
        <v>-2632451</v>
      </c>
      <c r="S175" s="261"/>
      <c r="T175" s="241">
        <f t="shared" si="17"/>
        <v>-697002242</v>
      </c>
      <c r="U175" s="262"/>
      <c r="V175" s="53">
        <v>-5.2563385792429376E-3</v>
      </c>
    </row>
    <row r="176" spans="1:22" s="25" customFormat="1" ht="42.75" customHeight="1">
      <c r="A176" s="248" t="s">
        <v>445</v>
      </c>
      <c r="B176" s="249" t="s">
        <v>158</v>
      </c>
      <c r="C176" s="260"/>
      <c r="D176" s="251"/>
      <c r="E176" s="251"/>
      <c r="F176" s="251">
        <f t="shared" si="20"/>
        <v>-111584099</v>
      </c>
      <c r="G176" s="261"/>
      <c r="H176" s="251">
        <v>0</v>
      </c>
      <c r="I176" s="263"/>
      <c r="J176" s="241">
        <f t="shared" si="16"/>
        <v>-111584099</v>
      </c>
      <c r="K176" s="241"/>
      <c r="L176" s="53">
        <v>-2.2591894756979398E-3</v>
      </c>
      <c r="M176" s="260"/>
      <c r="N176" s="251">
        <v>1403150</v>
      </c>
      <c r="O176" s="251"/>
      <c r="P176" s="251">
        <f t="shared" si="21"/>
        <v>-2935506736</v>
      </c>
      <c r="Q176" s="261"/>
      <c r="R176" s="251">
        <f>'درآمد ناشی ازفروش'!R170</f>
        <v>-4917381</v>
      </c>
      <c r="S176" s="261"/>
      <c r="T176" s="241">
        <f>N176+P176+R176</f>
        <v>-2939020967</v>
      </c>
      <c r="U176" s="262"/>
      <c r="V176" s="53">
        <v>-2.2164188811957919E-2</v>
      </c>
    </row>
    <row r="177" spans="1:22" s="25" customFormat="1" ht="42.75" customHeight="1">
      <c r="A177" s="248" t="s">
        <v>446</v>
      </c>
      <c r="B177" s="249" t="s">
        <v>146</v>
      </c>
      <c r="C177" s="260"/>
      <c r="D177" s="251"/>
      <c r="E177" s="251"/>
      <c r="F177" s="251">
        <f t="shared" si="20"/>
        <v>477813989</v>
      </c>
      <c r="G177" s="261"/>
      <c r="H177" s="251">
        <v>677288</v>
      </c>
      <c r="I177" s="263"/>
      <c r="J177" s="241">
        <f t="shared" si="16"/>
        <v>478491277</v>
      </c>
      <c r="K177" s="241"/>
      <c r="L177" s="53">
        <v>9.6877822817000806E-3</v>
      </c>
      <c r="M177" s="260"/>
      <c r="N177" s="251"/>
      <c r="O177" s="251"/>
      <c r="P177" s="251">
        <f t="shared" si="21"/>
        <v>424068064</v>
      </c>
      <c r="Q177" s="261"/>
      <c r="R177" s="251">
        <f>'درآمد ناشی ازفروش'!R171</f>
        <v>3066375</v>
      </c>
      <c r="S177" s="261"/>
      <c r="T177" s="241">
        <f t="shared" si="17"/>
        <v>427134439</v>
      </c>
      <c r="U177" s="262"/>
      <c r="V177" s="53">
        <v>3.2211707437219254E-3</v>
      </c>
    </row>
    <row r="178" spans="1:22" s="25" customFormat="1" ht="42.75" customHeight="1">
      <c r="A178" s="248" t="s">
        <v>447</v>
      </c>
      <c r="B178" s="249" t="s">
        <v>140</v>
      </c>
      <c r="C178" s="243"/>
      <c r="D178" s="251"/>
      <c r="E178" s="251"/>
      <c r="F178" s="251">
        <v>-311210289</v>
      </c>
      <c r="G178" s="244"/>
      <c r="H178" s="251">
        <v>-1593792</v>
      </c>
      <c r="I178" s="246"/>
      <c r="J178" s="241">
        <f>D178+F178+H178</f>
        <v>-312804081</v>
      </c>
      <c r="K178" s="241"/>
      <c r="L178" s="53">
        <v>-6.333193475448199E-3</v>
      </c>
      <c r="M178" s="243"/>
      <c r="N178" s="251"/>
      <c r="O178" s="251"/>
      <c r="P178" s="251">
        <f t="shared" si="21"/>
        <v>-709846447</v>
      </c>
      <c r="Q178" s="244"/>
      <c r="R178" s="251">
        <f>'درآمد ناشی ازفروش'!R172</f>
        <v>1725082</v>
      </c>
      <c r="S178" s="244"/>
      <c r="T178" s="241">
        <f t="shared" si="17"/>
        <v>-708121365</v>
      </c>
      <c r="U178" s="245"/>
      <c r="V178" s="53">
        <v>-5.3401917889894963E-3</v>
      </c>
    </row>
    <row r="179" spans="1:22" s="42" customFormat="1" ht="25.5" customHeight="1" thickBot="1">
      <c r="A179" s="107"/>
      <c r="B179" s="249"/>
      <c r="C179" s="260"/>
      <c r="D179" s="265">
        <f>SUM(D11:D178)</f>
        <v>2980195500</v>
      </c>
      <c r="E179" s="251"/>
      <c r="F179" s="265">
        <f>SUM(F11:F178)</f>
        <v>-52234644034</v>
      </c>
      <c r="G179" s="261"/>
      <c r="H179" s="265">
        <f>SUM(H11:H178)</f>
        <v>-541499929</v>
      </c>
      <c r="I179" s="263"/>
      <c r="J179" s="267">
        <f>SUM(J11:J178)</f>
        <v>-49795948463</v>
      </c>
      <c r="K179" s="241"/>
      <c r="L179" s="80">
        <f>SUM(L11:L178)</f>
        <v>-1.005671191697652</v>
      </c>
      <c r="M179" s="260"/>
      <c r="N179" s="265">
        <f>SUM(N11:N178)</f>
        <v>55747962498</v>
      </c>
      <c r="O179" s="251"/>
      <c r="P179" s="265">
        <f>SUM(P11:P178)</f>
        <v>-184457849878</v>
      </c>
      <c r="Q179" s="261"/>
      <c r="R179" s="265">
        <f>SUM(R11:R178)</f>
        <v>-5248924126</v>
      </c>
      <c r="S179" s="261"/>
      <c r="T179" s="267">
        <f>SUM(T11:T178)</f>
        <v>-133958811506</v>
      </c>
      <c r="U179" s="262"/>
      <c r="V179" s="80">
        <f>SUM(V11:V178)</f>
        <v>-1.0102304218248415</v>
      </c>
    </row>
    <row r="180" spans="1:22" ht="25.5" customHeight="1" thickTop="1">
      <c r="E180" s="31"/>
      <c r="G180" s="31"/>
      <c r="I180" s="31"/>
      <c r="K180" s="1"/>
      <c r="M180" s="29"/>
      <c r="O180" s="31"/>
      <c r="P180" s="45"/>
      <c r="Q180" s="31"/>
      <c r="R180" s="45"/>
      <c r="S180" s="31"/>
      <c r="T180" s="45"/>
      <c r="U180" s="45"/>
    </row>
    <row r="181" spans="1:22" ht="33">
      <c r="P181" s="51"/>
      <c r="Q181" s="51"/>
      <c r="R181" s="51"/>
    </row>
  </sheetData>
  <autoFilter ref="B10:V10" xr:uid="{00000000-0009-0000-0000-000009000000}">
    <sortState xmlns:xlrd2="http://schemas.microsoft.com/office/spreadsheetml/2017/richdata2" ref="B13:V177">
      <sortCondition ref="B10"/>
    </sortState>
  </autoFilter>
  <mergeCells count="23"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O8:O10"/>
    <mergeCell ref="Q8:Q10"/>
    <mergeCell ref="S8:S10"/>
    <mergeCell ref="I8:I10"/>
    <mergeCell ref="N7:V7"/>
    <mergeCell ref="D7:L7"/>
    <mergeCell ref="M8:M10"/>
    <mergeCell ref="B8:B10"/>
    <mergeCell ref="C8:C10"/>
    <mergeCell ref="E8:E10"/>
    <mergeCell ref="G8:G10"/>
  </mergeCells>
  <printOptions horizontalCentered="1"/>
  <pageMargins left="0.25" right="0.25" top="0.75" bottom="0.75" header="0.3" footer="0.3"/>
  <pageSetup paperSize="9" scale="41" fitToHeight="0" orientation="landscape" r:id="rId1"/>
  <rowBreaks count="2" manualBreakCount="2">
    <brk id="33" min="1" max="21" man="1"/>
    <brk id="61" min="1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Q19"/>
  <sheetViews>
    <sheetView rightToLeft="1" view="pageBreakPreview" topLeftCell="D1" zoomScale="90" zoomScaleNormal="100" zoomScaleSheetLayoutView="90" workbookViewId="0">
      <selection activeCell="O16" sqref="O16"/>
    </sheetView>
  </sheetViews>
  <sheetFormatPr defaultColWidth="9.140625" defaultRowHeight="21.75"/>
  <cols>
    <col min="1" max="1" width="34.42578125" style="23" bestFit="1" customWidth="1"/>
    <col min="2" max="2" width="0.42578125" style="23" customWidth="1"/>
    <col min="3" max="3" width="18.140625" style="23" bestFit="1" customWidth="1"/>
    <col min="4" max="4" width="0.7109375" style="23" customWidth="1"/>
    <col min="5" max="5" width="20" style="23" bestFit="1" customWidth="1"/>
    <col min="6" max="6" width="0.5703125" style="23" customWidth="1"/>
    <col min="7" max="7" width="17" style="23" bestFit="1" customWidth="1"/>
    <col min="8" max="8" width="0.5703125" style="23" customWidth="1"/>
    <col min="9" max="9" width="20.42578125" style="23" bestFit="1" customWidth="1"/>
    <col min="10" max="10" width="0.42578125" style="23" customWidth="1"/>
    <col min="11" max="11" width="18.140625" style="23" bestFit="1" customWidth="1"/>
    <col min="12" max="12" width="0.5703125" style="23" customWidth="1"/>
    <col min="13" max="13" width="17.7109375" style="23" bestFit="1" customWidth="1"/>
    <col min="14" max="14" width="0.85546875" style="23" customWidth="1"/>
    <col min="15" max="15" width="19.28515625" style="23" bestFit="1" customWidth="1"/>
    <col min="16" max="16" width="0.5703125" style="23" customWidth="1"/>
    <col min="17" max="17" width="19.28515625" style="23" bestFit="1" customWidth="1"/>
    <col min="18" max="18" width="9.140625" style="23"/>
    <col min="19" max="19" width="12.7109375" style="23" bestFit="1" customWidth="1"/>
    <col min="20" max="16384" width="9.140625" style="23"/>
  </cols>
  <sheetData>
    <row r="1" spans="1:17" ht="21" customHeight="1">
      <c r="A1" s="350" t="s">
        <v>94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8" customHeight="1">
      <c r="A2" s="350" t="s">
        <v>57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17" ht="19.5" customHeight="1">
      <c r="A3" s="350" t="str">
        <f>' سهام'!A3:W3</f>
        <v>برای ماه منتهی به 1401/06/31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4" spans="1:17">
      <c r="A4" s="331" t="s">
        <v>29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17" ht="4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22.5" customHeight="1" thickBot="1">
      <c r="A6" s="150"/>
      <c r="B6" s="151"/>
      <c r="C6" s="387" t="str">
        <f>'درآمد سرمایه گذاری در سهام '!D7</f>
        <v>طی شهریور ماه</v>
      </c>
      <c r="D6" s="387"/>
      <c r="E6" s="387"/>
      <c r="F6" s="387"/>
      <c r="G6" s="387"/>
      <c r="H6" s="387"/>
      <c r="I6" s="387"/>
      <c r="J6" s="175"/>
      <c r="K6" s="388" t="s">
        <v>481</v>
      </c>
      <c r="L6" s="387"/>
      <c r="M6" s="387"/>
      <c r="N6" s="387"/>
      <c r="O6" s="387"/>
      <c r="P6" s="387"/>
      <c r="Q6" s="387"/>
    </row>
    <row r="7" spans="1:17" ht="15.75" customHeight="1">
      <c r="A7" s="381"/>
      <c r="B7" s="382"/>
      <c r="C7" s="384" t="s">
        <v>15</v>
      </c>
      <c r="D7" s="384"/>
      <c r="E7" s="384" t="s">
        <v>13</v>
      </c>
      <c r="F7" s="381"/>
      <c r="G7" s="384" t="s">
        <v>14</v>
      </c>
      <c r="H7" s="381"/>
      <c r="I7" s="384" t="s">
        <v>2</v>
      </c>
      <c r="J7" s="176"/>
      <c r="K7" s="384" t="s">
        <v>15</v>
      </c>
      <c r="L7" s="384"/>
      <c r="M7" s="384" t="s">
        <v>13</v>
      </c>
      <c r="N7" s="381"/>
      <c r="O7" s="384" t="s">
        <v>14</v>
      </c>
      <c r="P7" s="381"/>
      <c r="Q7" s="384" t="s">
        <v>2</v>
      </c>
    </row>
    <row r="8" spans="1:17" ht="12" customHeight="1">
      <c r="A8" s="382"/>
      <c r="B8" s="382"/>
      <c r="C8" s="385"/>
      <c r="D8" s="385"/>
      <c r="E8" s="385"/>
      <c r="F8" s="382"/>
      <c r="G8" s="385"/>
      <c r="H8" s="382"/>
      <c r="I8" s="385"/>
      <c r="J8" s="176"/>
      <c r="K8" s="385"/>
      <c r="L8" s="385"/>
      <c r="M8" s="385"/>
      <c r="N8" s="382"/>
      <c r="O8" s="385"/>
      <c r="P8" s="382"/>
      <c r="Q8" s="385"/>
    </row>
    <row r="9" spans="1:17" ht="14.25" customHeight="1" thickBot="1">
      <c r="A9" s="383"/>
      <c r="B9" s="383"/>
      <c r="C9" s="152" t="s">
        <v>65</v>
      </c>
      <c r="D9" s="386"/>
      <c r="E9" s="152" t="s">
        <v>62</v>
      </c>
      <c r="F9" s="383"/>
      <c r="G9" s="152" t="s">
        <v>63</v>
      </c>
      <c r="H9" s="383"/>
      <c r="I9" s="387"/>
      <c r="J9" s="153"/>
      <c r="K9" s="152" t="s">
        <v>65</v>
      </c>
      <c r="L9" s="386"/>
      <c r="M9" s="152" t="s">
        <v>62</v>
      </c>
      <c r="N9" s="383"/>
      <c r="O9" s="152" t="s">
        <v>63</v>
      </c>
      <c r="P9" s="383"/>
      <c r="Q9" s="387"/>
    </row>
    <row r="10" spans="1:17" ht="21" customHeight="1">
      <c r="A10" s="96" t="s">
        <v>462</v>
      </c>
      <c r="B10" s="128"/>
      <c r="C10" s="107">
        <v>0</v>
      </c>
      <c r="D10" s="107"/>
      <c r="E10" s="107">
        <v>0</v>
      </c>
      <c r="F10" s="107"/>
      <c r="G10" s="107">
        <v>0</v>
      </c>
      <c r="H10" s="107"/>
      <c r="I10" s="107">
        <v>0</v>
      </c>
      <c r="J10" s="107"/>
      <c r="K10" s="107">
        <v>0</v>
      </c>
      <c r="L10" s="107"/>
      <c r="M10" s="107">
        <v>0</v>
      </c>
      <c r="N10" s="107"/>
      <c r="O10" s="107">
        <v>1228793</v>
      </c>
      <c r="P10" s="107">
        <v>1228793</v>
      </c>
      <c r="Q10" s="107">
        <v>1228793</v>
      </c>
    </row>
    <row r="11" spans="1:17" ht="21" customHeight="1" thickBot="1">
      <c r="A11" s="154" t="s">
        <v>2</v>
      </c>
      <c r="B11" s="155"/>
      <c r="C11" s="156">
        <f>SUM(C10:C10)</f>
        <v>0</v>
      </c>
      <c r="D11" s="157" t="e">
        <f>SUM(#REF!)</f>
        <v>#REF!</v>
      </c>
      <c r="E11" s="156">
        <f>SUM(E10:E10)</f>
        <v>0</v>
      </c>
      <c r="F11" s="157" t="e">
        <f>SUM(#REF!)</f>
        <v>#REF!</v>
      </c>
      <c r="G11" s="156">
        <f>SUM(G10:G10)</f>
        <v>0</v>
      </c>
      <c r="H11" s="157" t="e">
        <f>SUM(#REF!)</f>
        <v>#REF!</v>
      </c>
      <c r="I11" s="156">
        <f>SUM(I10:I10)</f>
        <v>0</v>
      </c>
      <c r="J11" s="157" t="e">
        <f>SUM(#REF!)</f>
        <v>#REF!</v>
      </c>
      <c r="K11" s="156">
        <v>0</v>
      </c>
      <c r="L11" s="157" t="e">
        <v>#REF!</v>
      </c>
      <c r="M11" s="156">
        <f>SUM(M10)</f>
        <v>0</v>
      </c>
      <c r="N11" s="157" t="e">
        <v>#REF!</v>
      </c>
      <c r="O11" s="156">
        <f>SUM(O10)</f>
        <v>1228793</v>
      </c>
      <c r="P11" s="157" t="e">
        <v>#REF!</v>
      </c>
      <c r="Q11" s="156">
        <f>SUM(Q10)</f>
        <v>1228793</v>
      </c>
    </row>
    <row r="12" spans="1:17" ht="22.5" thickTop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s="107" customFormat="1"/>
    <row r="14" spans="1:17" s="107" customFormat="1"/>
    <row r="15" spans="1:17" s="107" customFormat="1"/>
    <row r="17" spans="9:17">
      <c r="I17" s="121"/>
      <c r="O17" s="158"/>
      <c r="Q17" s="158"/>
    </row>
    <row r="18" spans="9:17">
      <c r="O18" s="121"/>
      <c r="Q18" s="121"/>
    </row>
    <row r="19" spans="9:17">
      <c r="I19" s="121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N13"/>
  <sheetViews>
    <sheetView rightToLeft="1" view="pageBreakPreview" topLeftCell="B1" zoomScale="90" zoomScaleNormal="100" zoomScaleSheetLayoutView="90" workbookViewId="0">
      <selection activeCell="I6" sqref="I6:L6"/>
    </sheetView>
  </sheetViews>
  <sheetFormatPr defaultColWidth="9.140625" defaultRowHeight="21.75"/>
  <cols>
    <col min="1" max="1" width="32.140625" style="23" customWidth="1"/>
    <col min="2" max="2" width="0.7109375" style="23" customWidth="1"/>
    <col min="3" max="3" width="22.85546875" style="23" customWidth="1"/>
    <col min="4" max="4" width="0.7109375" style="23" customWidth="1"/>
    <col min="5" max="5" width="18.42578125" style="109" customWidth="1"/>
    <col min="6" max="6" width="1.42578125" style="109" customWidth="1"/>
    <col min="7" max="7" width="21.7109375" style="109" customWidth="1"/>
    <col min="8" max="8" width="1.42578125" style="109" customWidth="1"/>
    <col min="9" max="9" width="26.140625" style="109" customWidth="1"/>
    <col min="10" max="10" width="1.28515625" style="23" customWidth="1"/>
    <col min="11" max="11" width="22" style="23" customWidth="1"/>
    <col min="12" max="12" width="0.7109375" style="23" customWidth="1"/>
    <col min="13" max="13" width="13.42578125" style="23" bestFit="1" customWidth="1"/>
    <col min="14" max="14" width="11.28515625" style="23" bestFit="1" customWidth="1"/>
    <col min="15" max="16384" width="9.140625" style="23"/>
  </cols>
  <sheetData>
    <row r="1" spans="1:14" ht="22.5">
      <c r="A1" s="350" t="s">
        <v>91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4" ht="22.5">
      <c r="A2" s="350" t="s">
        <v>57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</row>
    <row r="3" spans="1:14" ht="22.5">
      <c r="A3" s="350" t="str">
        <f>' سهام'!A3:W3</f>
        <v>برای ماه منتهی به 1401/06/31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</row>
    <row r="4" spans="1:14">
      <c r="A4" s="331" t="s">
        <v>30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 ht="22.5" thickBot="1">
      <c r="A5" s="86"/>
      <c r="B5" s="86"/>
      <c r="C5" s="86"/>
      <c r="D5" s="30"/>
      <c r="E5" s="87"/>
      <c r="F5" s="87"/>
      <c r="G5" s="87"/>
      <c r="H5" s="87"/>
      <c r="I5" s="87"/>
      <c r="J5" s="86"/>
      <c r="K5" s="86"/>
      <c r="L5" s="86"/>
    </row>
    <row r="6" spans="1:14" ht="37.5" customHeight="1" thickBot="1">
      <c r="A6" s="389" t="s">
        <v>20</v>
      </c>
      <c r="B6" s="389"/>
      <c r="C6" s="389"/>
      <c r="D6" s="182"/>
      <c r="E6" s="390" t="s">
        <v>478</v>
      </c>
      <c r="F6" s="390"/>
      <c r="G6" s="390"/>
      <c r="H6" s="390"/>
      <c r="I6" s="389" t="s">
        <v>458</v>
      </c>
      <c r="J6" s="389"/>
      <c r="K6" s="389"/>
      <c r="L6" s="389"/>
      <c r="M6" s="159"/>
    </row>
    <row r="7" spans="1:14" ht="37.5">
      <c r="A7" s="160" t="s">
        <v>16</v>
      </c>
      <c r="B7" s="182"/>
      <c r="C7" s="160" t="s">
        <v>9</v>
      </c>
      <c r="D7" s="181"/>
      <c r="E7" s="161" t="s">
        <v>17</v>
      </c>
      <c r="F7" s="162"/>
      <c r="G7" s="161" t="s">
        <v>18</v>
      </c>
      <c r="H7" s="163"/>
      <c r="I7" s="161" t="s">
        <v>17</v>
      </c>
      <c r="J7" s="183"/>
      <c r="K7" s="160" t="s">
        <v>18</v>
      </c>
      <c r="L7" s="183"/>
      <c r="M7" s="155"/>
    </row>
    <row r="8" spans="1:14" ht="27" customHeight="1" thickBot="1">
      <c r="A8" s="164" t="s">
        <v>237</v>
      </c>
      <c r="B8" s="128"/>
      <c r="C8" s="97" t="s">
        <v>238</v>
      </c>
      <c r="D8" s="128"/>
      <c r="E8" s="100">
        <v>3141878</v>
      </c>
      <c r="F8" s="128"/>
      <c r="G8" s="165">
        <f>E8/E9</f>
        <v>1</v>
      </c>
      <c r="H8" s="128"/>
      <c r="I8" s="100">
        <v>13001439</v>
      </c>
      <c r="J8" s="128"/>
      <c r="K8" s="165">
        <f>I8/I9</f>
        <v>1</v>
      </c>
      <c r="L8" s="183"/>
      <c r="M8" s="101"/>
      <c r="N8" s="121"/>
    </row>
    <row r="9" spans="1:14" ht="22.5" thickBot="1">
      <c r="A9" s="154" t="s">
        <v>2</v>
      </c>
      <c r="B9" s="155"/>
      <c r="D9" s="166"/>
      <c r="E9" s="167">
        <f>SUM(E8:E8)</f>
        <v>3141878</v>
      </c>
      <c r="F9" s="128"/>
      <c r="G9" s="168">
        <f>SUM(G8:G8)</f>
        <v>1</v>
      </c>
      <c r="H9" s="128"/>
      <c r="I9" s="167">
        <f>SUM(I8:I8)</f>
        <v>13001439</v>
      </c>
      <c r="J9" s="128"/>
      <c r="K9" s="168">
        <f>SUM(K8:K8)</f>
        <v>1</v>
      </c>
      <c r="L9" s="183"/>
      <c r="M9" s="155"/>
    </row>
    <row r="10" spans="1:14" ht="22.5" thickTop="1">
      <c r="F10" s="128"/>
      <c r="H10" s="128"/>
      <c r="J10" s="128"/>
    </row>
    <row r="12" spans="1:14">
      <c r="E12" s="107">
        <v>3141878</v>
      </c>
      <c r="I12" s="107"/>
    </row>
    <row r="13" spans="1:14">
      <c r="E13" s="109">
        <f>E12-E9</f>
        <v>0</v>
      </c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E15"/>
  <sheetViews>
    <sheetView rightToLeft="1" view="pageBreakPreview" zoomScaleNormal="100" zoomScaleSheetLayoutView="100" workbookViewId="0">
      <selection activeCell="C5" sqref="C5"/>
    </sheetView>
  </sheetViews>
  <sheetFormatPr defaultColWidth="9.140625" defaultRowHeight="18"/>
  <cols>
    <col min="1" max="1" width="32.42578125" style="30" customWidth="1"/>
    <col min="2" max="2" width="1.42578125" style="30" customWidth="1"/>
    <col min="3" max="3" width="17.7109375" style="30" bestFit="1" customWidth="1"/>
    <col min="4" max="4" width="0.85546875" style="30" customWidth="1"/>
    <col min="5" max="5" width="18.140625" style="30" customWidth="1"/>
    <col min="6" max="16384" width="9.140625" style="30"/>
  </cols>
  <sheetData>
    <row r="1" spans="1:5" s="22" customFormat="1" ht="18.75">
      <c r="A1" s="328" t="s">
        <v>91</v>
      </c>
      <c r="B1" s="328"/>
      <c r="C1" s="328"/>
      <c r="D1" s="328"/>
      <c r="E1" s="328"/>
    </row>
    <row r="2" spans="1:5" s="22" customFormat="1" ht="18.75">
      <c r="A2" s="328" t="s">
        <v>57</v>
      </c>
      <c r="B2" s="328"/>
      <c r="C2" s="328"/>
      <c r="D2" s="328"/>
      <c r="E2" s="328"/>
    </row>
    <row r="3" spans="1:5" s="22" customFormat="1" ht="18.75">
      <c r="A3" s="328" t="str">
        <f>' سهام'!A3:W3</f>
        <v>برای ماه منتهی به 1401/06/31</v>
      </c>
      <c r="B3" s="328"/>
      <c r="C3" s="328"/>
      <c r="D3" s="328"/>
      <c r="E3" s="328"/>
    </row>
    <row r="4" spans="1:5" ht="18.75">
      <c r="A4" s="331" t="s">
        <v>31</v>
      </c>
      <c r="B4" s="331"/>
      <c r="C4" s="331"/>
      <c r="D4" s="331"/>
      <c r="E4" s="331"/>
    </row>
    <row r="5" spans="1:5" ht="49.5" customHeight="1" thickBot="1">
      <c r="A5" s="150"/>
      <c r="B5" s="151"/>
      <c r="C5" s="296" t="s">
        <v>459</v>
      </c>
      <c r="D5" s="183"/>
      <c r="E5" s="186" t="s">
        <v>458</v>
      </c>
    </row>
    <row r="6" spans="1:5" ht="16.5" customHeight="1">
      <c r="A6" s="381"/>
      <c r="B6" s="382"/>
      <c r="C6" s="384" t="s">
        <v>6</v>
      </c>
      <c r="D6" s="253"/>
      <c r="E6" s="384" t="s">
        <v>6</v>
      </c>
    </row>
    <row r="7" spans="1:5" ht="18.75" thickBot="1">
      <c r="A7" s="383"/>
      <c r="B7" s="383"/>
      <c r="C7" s="387"/>
      <c r="D7" s="153"/>
      <c r="E7" s="387"/>
    </row>
    <row r="8" spans="1:5">
      <c r="A8" s="169" t="s">
        <v>255</v>
      </c>
      <c r="B8" s="128"/>
      <c r="C8" s="100">
        <v>152250100</v>
      </c>
      <c r="D8" s="100"/>
      <c r="E8" s="100">
        <v>510156239</v>
      </c>
    </row>
    <row r="9" spans="1:5" ht="25.9" customHeight="1">
      <c r="A9" s="169" t="s">
        <v>89</v>
      </c>
      <c r="B9" s="128"/>
      <c r="C9" s="100">
        <v>0</v>
      </c>
      <c r="D9" s="100">
        <v>349716871</v>
      </c>
      <c r="E9" s="100">
        <v>30938426</v>
      </c>
    </row>
    <row r="10" spans="1:5" ht="18.75" thickBot="1">
      <c r="A10" s="170" t="s">
        <v>2</v>
      </c>
      <c r="B10" s="183"/>
      <c r="C10" s="167">
        <f>SUM(C8:C9)</f>
        <v>152250100</v>
      </c>
      <c r="D10" s="100"/>
      <c r="E10" s="167">
        <f>SUM(E8:E9)</f>
        <v>541094665</v>
      </c>
    </row>
    <row r="11" spans="1:5" ht="18.75" thickTop="1">
      <c r="D11" s="100"/>
    </row>
    <row r="12" spans="1:5">
      <c r="D12" s="100"/>
    </row>
    <row r="13" spans="1:5">
      <c r="E13" s="293"/>
    </row>
    <row r="15" spans="1:5">
      <c r="C15" s="103"/>
      <c r="E15" s="102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2022-09-01T06:30:11Z</cp:lastPrinted>
  <dcterms:created xsi:type="dcterms:W3CDTF">2017-11-22T14:26:20Z</dcterms:created>
  <dcterms:modified xsi:type="dcterms:W3CDTF">2022-10-02T16:38:15Z</dcterms:modified>
</cp:coreProperties>
</file>