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X:\fund\شاخصی کیان\گزارش ماهانه\1401\بهمن\"/>
    </mc:Choice>
  </mc:AlternateContent>
  <xr:revisionPtr revIDLastSave="0" documentId="13_ncr:1_{C0351EB6-96CD-4360-9C6D-14D4A438AC22}" xr6:coauthVersionLast="47" xr6:coauthVersionMax="47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externalReferences>
    <externalReference r:id="rId14"/>
  </externalReference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'!$C$10:$W$203</definedName>
    <definedName name="_xlnm._FilterDatabase" localSheetId="6" hidden="1">'درآمد سود سهام'!$A$7:$U$7</definedName>
    <definedName name="_xlnm._FilterDatabase" localSheetId="8" hidden="1">'درآمد ناشی از تغییر قیمت اوراق '!$C$6:$S$6</definedName>
    <definedName name="_xlnm._FilterDatabase" localSheetId="7" hidden="1">'درآمد ناشی ازفروش'!$C$7:$S$7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'!$B$7:$S$189</definedName>
    <definedName name="b">'درآمد ناشی ازفروش'!$B$8:$S$200</definedName>
    <definedName name="_xlnm.Print_Area" localSheetId="1">' سهام'!$A$1:$W$190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'!$C$1:$W$205</definedName>
    <definedName name="_xlnm.Print_Area" localSheetId="6">'درآمد سود سهام'!$A$1:$T$94</definedName>
    <definedName name="_xlnm.Print_Area" localSheetId="8">'درآمد ناشی از تغییر قیمت اوراق '!$C$1:$S$192</definedName>
    <definedName name="_xlnm.Print_Area" localSheetId="7">'درآمد ناشی ازفروش'!$C$1:$S$204</definedName>
    <definedName name="_xlnm.Print_Area" localSheetId="4">درآمدها!$A$1:$I$11</definedName>
    <definedName name="_xlnm.Print_Area" localSheetId="0">روکش!$A$1:$I$33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'!$B$7:$S$185</definedName>
    <definedName name="درآمدسودسهام">'درآمد سود سهام'!$A$8:$T$92</definedName>
    <definedName name="سود">'درآمد سود سهام'!$A$8:$T$71</definedName>
    <definedName name="فروش">'درآمد ناشی ازفروش'!$B$8:$S$200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1" l="1"/>
  <c r="O79" i="5"/>
  <c r="O77" i="5"/>
  <c r="O75" i="5"/>
  <c r="O65" i="5"/>
  <c r="O63" i="5"/>
  <c r="O62" i="5"/>
  <c r="O58" i="5"/>
  <c r="O57" i="5"/>
  <c r="O55" i="5"/>
  <c r="O54" i="5"/>
  <c r="O47" i="5"/>
  <c r="O46" i="5"/>
  <c r="O45" i="5"/>
  <c r="O44" i="5"/>
  <c r="O43" i="5"/>
  <c r="O42" i="5"/>
  <c r="O38" i="5"/>
  <c r="O33" i="5"/>
  <c r="O32" i="5"/>
  <c r="O28" i="5"/>
  <c r="O25" i="5"/>
  <c r="O24" i="5"/>
  <c r="O23" i="5"/>
  <c r="O22" i="5"/>
  <c r="O21" i="5"/>
  <c r="O18" i="5"/>
  <c r="O17" i="5"/>
  <c r="O15" i="5"/>
  <c r="O81" i="5"/>
  <c r="O84" i="5"/>
  <c r="O85" i="5"/>
  <c r="O87" i="5"/>
  <c r="O89" i="5"/>
  <c r="O90" i="5"/>
  <c r="O92" i="5"/>
  <c r="O93" i="5"/>
  <c r="O94" i="5"/>
  <c r="O96" i="5"/>
  <c r="O97" i="5"/>
  <c r="O99" i="5"/>
  <c r="O103" i="5"/>
  <c r="O111" i="5"/>
  <c r="O122" i="5"/>
  <c r="O123" i="5"/>
  <c r="O126" i="5"/>
  <c r="O129" i="5"/>
  <c r="O130" i="5"/>
  <c r="O132" i="5"/>
  <c r="O133" i="5"/>
  <c r="O135" i="5"/>
  <c r="O136" i="5"/>
  <c r="O140" i="5"/>
  <c r="O141" i="5"/>
  <c r="O145" i="5"/>
  <c r="O146" i="5"/>
  <c r="O147" i="5"/>
  <c r="O149" i="5"/>
  <c r="O153" i="5"/>
  <c r="O154" i="5"/>
  <c r="O155" i="5"/>
  <c r="O158" i="5"/>
  <c r="O159" i="5"/>
  <c r="O160" i="5"/>
  <c r="O162" i="5"/>
  <c r="O164" i="5"/>
  <c r="O165" i="5"/>
  <c r="O166" i="5"/>
  <c r="O170" i="5"/>
  <c r="O171" i="5"/>
  <c r="O172" i="5"/>
  <c r="O173" i="5"/>
  <c r="O174" i="5"/>
  <c r="O177" i="5"/>
  <c r="O181" i="5"/>
  <c r="O182" i="5"/>
  <c r="O183" i="5"/>
  <c r="O185" i="5"/>
  <c r="O186" i="5"/>
  <c r="O190" i="5"/>
  <c r="O191" i="5"/>
  <c r="O192" i="5"/>
  <c r="O195" i="5"/>
  <c r="O197" i="5"/>
  <c r="O200" i="5"/>
  <c r="O201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169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13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2" i="5"/>
  <c r="S11" i="5"/>
  <c r="Q194" i="5"/>
  <c r="Q196" i="5"/>
  <c r="Q198" i="5"/>
  <c r="Q199" i="5"/>
  <c r="Q200" i="5"/>
  <c r="Q201" i="5"/>
  <c r="Q202" i="5"/>
  <c r="Q203" i="5"/>
  <c r="O198" i="5"/>
  <c r="O199" i="5"/>
  <c r="O202" i="5"/>
  <c r="O203" i="5"/>
  <c r="O204" i="5" s="1"/>
  <c r="O11" i="5"/>
  <c r="N37" i="18"/>
  <c r="N30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J93" i="18"/>
  <c r="L93" i="18"/>
  <c r="N85" i="18"/>
  <c r="N86" i="18"/>
  <c r="N87" i="18"/>
  <c r="N88" i="18"/>
  <c r="N89" i="18"/>
  <c r="N90" i="18"/>
  <c r="N91" i="18"/>
  <c r="N92" i="18"/>
  <c r="T93" i="18"/>
  <c r="T30" i="18"/>
  <c r="T37" i="18"/>
  <c r="O200" i="15"/>
  <c r="S8" i="15"/>
  <c r="S204" i="5" l="1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K201" i="5" s="1"/>
  <c r="I202" i="5"/>
  <c r="I203" i="5"/>
  <c r="K203" i="5" s="1"/>
  <c r="I169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3" i="5"/>
  <c r="I12" i="5"/>
  <c r="I11" i="5"/>
  <c r="S8" i="14"/>
  <c r="Q12" i="5" s="1"/>
  <c r="S9" i="14"/>
  <c r="Q13" i="5" s="1"/>
  <c r="S10" i="14"/>
  <c r="Q14" i="5" s="1"/>
  <c r="S11" i="14"/>
  <c r="Q15" i="5" s="1"/>
  <c r="S12" i="14"/>
  <c r="Q16" i="5" s="1"/>
  <c r="S13" i="14"/>
  <c r="Q17" i="5" s="1"/>
  <c r="S14" i="14"/>
  <c r="Q18" i="5" s="1"/>
  <c r="S15" i="14"/>
  <c r="Q19" i="5" s="1"/>
  <c r="S16" i="14"/>
  <c r="Q20" i="5" s="1"/>
  <c r="S17" i="14"/>
  <c r="Q21" i="5" s="1"/>
  <c r="S18" i="14"/>
  <c r="Q22" i="5" s="1"/>
  <c r="S19" i="14"/>
  <c r="Q23" i="5" s="1"/>
  <c r="S20" i="14"/>
  <c r="Q24" i="5" s="1"/>
  <c r="S21" i="14"/>
  <c r="Q25" i="5" s="1"/>
  <c r="S22" i="14"/>
  <c r="Q26" i="5" s="1"/>
  <c r="S23" i="14"/>
  <c r="Q27" i="5" s="1"/>
  <c r="S24" i="14"/>
  <c r="Q28" i="5" s="1"/>
  <c r="S25" i="14"/>
  <c r="Q29" i="5" s="1"/>
  <c r="S26" i="14"/>
  <c r="Q30" i="5" s="1"/>
  <c r="S27" i="14"/>
  <c r="Q31" i="5" s="1"/>
  <c r="S28" i="14"/>
  <c r="Q32" i="5" s="1"/>
  <c r="S29" i="14"/>
  <c r="Q33" i="5" s="1"/>
  <c r="S30" i="14"/>
  <c r="Q34" i="5" s="1"/>
  <c r="S31" i="14"/>
  <c r="Q35" i="5" s="1"/>
  <c r="S32" i="14"/>
  <c r="Q36" i="5" s="1"/>
  <c r="S33" i="14"/>
  <c r="Q37" i="5" s="1"/>
  <c r="S34" i="14"/>
  <c r="Q38" i="5" s="1"/>
  <c r="S35" i="14"/>
  <c r="Q39" i="5" s="1"/>
  <c r="S36" i="14"/>
  <c r="Q40" i="5" s="1"/>
  <c r="S37" i="14"/>
  <c r="Q41" i="5" s="1"/>
  <c r="S38" i="14"/>
  <c r="Q42" i="5" s="1"/>
  <c r="S39" i="14"/>
  <c r="Q43" i="5" s="1"/>
  <c r="S40" i="14"/>
  <c r="Q44" i="5" s="1"/>
  <c r="S41" i="14"/>
  <c r="Q45" i="5" s="1"/>
  <c r="S42" i="14"/>
  <c r="Q46" i="5" s="1"/>
  <c r="S43" i="14"/>
  <c r="Q47" i="5" s="1"/>
  <c r="S44" i="14"/>
  <c r="Q48" i="5" s="1"/>
  <c r="S45" i="14"/>
  <c r="Q49" i="5" s="1"/>
  <c r="S46" i="14"/>
  <c r="Q50" i="5" s="1"/>
  <c r="S47" i="14"/>
  <c r="Q51" i="5" s="1"/>
  <c r="S48" i="14"/>
  <c r="Q52" i="5" s="1"/>
  <c r="S49" i="14"/>
  <c r="Q53" i="5" s="1"/>
  <c r="S50" i="14"/>
  <c r="Q54" i="5" s="1"/>
  <c r="S51" i="14"/>
  <c r="Q55" i="5" s="1"/>
  <c r="S52" i="14"/>
  <c r="Q56" i="5" s="1"/>
  <c r="S53" i="14"/>
  <c r="Q57" i="5" s="1"/>
  <c r="S54" i="14"/>
  <c r="Q58" i="5" s="1"/>
  <c r="S55" i="14"/>
  <c r="Q59" i="5" s="1"/>
  <c r="S56" i="14"/>
  <c r="Q60" i="5" s="1"/>
  <c r="S57" i="14"/>
  <c r="Q61" i="5" s="1"/>
  <c r="S58" i="14"/>
  <c r="Q62" i="5" s="1"/>
  <c r="S59" i="14"/>
  <c r="Q63" i="5" s="1"/>
  <c r="S60" i="14"/>
  <c r="Q64" i="5" s="1"/>
  <c r="S61" i="14"/>
  <c r="Q65" i="5" s="1"/>
  <c r="S62" i="14"/>
  <c r="Q66" i="5" s="1"/>
  <c r="S63" i="14"/>
  <c r="Q67" i="5" s="1"/>
  <c r="S64" i="14"/>
  <c r="Q68" i="5" s="1"/>
  <c r="S65" i="14"/>
  <c r="Q69" i="5" s="1"/>
  <c r="S66" i="14"/>
  <c r="Q70" i="5" s="1"/>
  <c r="S67" i="14"/>
  <c r="Q71" i="5" s="1"/>
  <c r="S68" i="14"/>
  <c r="Q72" i="5" s="1"/>
  <c r="S69" i="14"/>
  <c r="Q73" i="5" s="1"/>
  <c r="S70" i="14"/>
  <c r="Q74" i="5" s="1"/>
  <c r="S71" i="14"/>
  <c r="Q75" i="5" s="1"/>
  <c r="S72" i="14"/>
  <c r="Q76" i="5" s="1"/>
  <c r="S73" i="14"/>
  <c r="Q77" i="5" s="1"/>
  <c r="S74" i="14"/>
  <c r="Q78" i="5" s="1"/>
  <c r="S75" i="14"/>
  <c r="Q79" i="5" s="1"/>
  <c r="S76" i="14"/>
  <c r="Q80" i="5" s="1"/>
  <c r="S77" i="14"/>
  <c r="Q81" i="5" s="1"/>
  <c r="S78" i="14"/>
  <c r="Q82" i="5" s="1"/>
  <c r="S79" i="14"/>
  <c r="Q83" i="5" s="1"/>
  <c r="S80" i="14"/>
  <c r="Q84" i="5" s="1"/>
  <c r="S81" i="14"/>
  <c r="Q85" i="5" s="1"/>
  <c r="S82" i="14"/>
  <c r="Q86" i="5" s="1"/>
  <c r="S83" i="14"/>
  <c r="Q87" i="5" s="1"/>
  <c r="S84" i="14"/>
  <c r="Q88" i="5" s="1"/>
  <c r="S85" i="14"/>
  <c r="Q89" i="5" s="1"/>
  <c r="S86" i="14"/>
  <c r="Q90" i="5" s="1"/>
  <c r="S87" i="14"/>
  <c r="Q91" i="5" s="1"/>
  <c r="S88" i="14"/>
  <c r="Q92" i="5" s="1"/>
  <c r="S89" i="14"/>
  <c r="Q93" i="5" s="1"/>
  <c r="S90" i="14"/>
  <c r="Q94" i="5" s="1"/>
  <c r="S91" i="14"/>
  <c r="Q95" i="5" s="1"/>
  <c r="S92" i="14"/>
  <c r="Q96" i="5" s="1"/>
  <c r="S93" i="14"/>
  <c r="S94" i="14"/>
  <c r="Q98" i="5" s="1"/>
  <c r="S95" i="14"/>
  <c r="Q99" i="5" s="1"/>
  <c r="S96" i="14"/>
  <c r="Q100" i="5" s="1"/>
  <c r="S97" i="14"/>
  <c r="Q101" i="5" s="1"/>
  <c r="S98" i="14"/>
  <c r="Q102" i="5" s="1"/>
  <c r="S99" i="14"/>
  <c r="Q103" i="5" s="1"/>
  <c r="S100" i="14"/>
  <c r="Q104" i="5" s="1"/>
  <c r="S101" i="14"/>
  <c r="Q105" i="5" s="1"/>
  <c r="S102" i="14"/>
  <c r="Q106" i="5" s="1"/>
  <c r="S103" i="14"/>
  <c r="Q107" i="5" s="1"/>
  <c r="S104" i="14"/>
  <c r="Q108" i="5" s="1"/>
  <c r="S105" i="14"/>
  <c r="Q109" i="5" s="1"/>
  <c r="S106" i="14"/>
  <c r="Q110" i="5" s="1"/>
  <c r="S107" i="14"/>
  <c r="Q111" i="5" s="1"/>
  <c r="S108" i="14"/>
  <c r="Q112" i="5" s="1"/>
  <c r="S109" i="14"/>
  <c r="Q113" i="5" s="1"/>
  <c r="S110" i="14"/>
  <c r="Q114" i="5" s="1"/>
  <c r="S111" i="14"/>
  <c r="Q115" i="5" s="1"/>
  <c r="S112" i="14"/>
  <c r="Q116" i="5" s="1"/>
  <c r="S113" i="14"/>
  <c r="Q117" i="5" s="1"/>
  <c r="S114" i="14"/>
  <c r="Q118" i="5" s="1"/>
  <c r="S115" i="14"/>
  <c r="Q119" i="5" s="1"/>
  <c r="S116" i="14"/>
  <c r="Q120" i="5" s="1"/>
  <c r="S117" i="14"/>
  <c r="Q121" i="5" s="1"/>
  <c r="S118" i="14"/>
  <c r="Q122" i="5" s="1"/>
  <c r="S119" i="14"/>
  <c r="Q123" i="5" s="1"/>
  <c r="S120" i="14"/>
  <c r="Q124" i="5" s="1"/>
  <c r="S121" i="14"/>
  <c r="Q125" i="5" s="1"/>
  <c r="S122" i="14"/>
  <c r="Q126" i="5" s="1"/>
  <c r="S123" i="14"/>
  <c r="Q127" i="5" s="1"/>
  <c r="S124" i="14"/>
  <c r="Q128" i="5" s="1"/>
  <c r="S125" i="14"/>
  <c r="Q129" i="5" s="1"/>
  <c r="S126" i="14"/>
  <c r="Q130" i="5" s="1"/>
  <c r="S127" i="14"/>
  <c r="Q131" i="5" s="1"/>
  <c r="S128" i="14"/>
  <c r="Q132" i="5" s="1"/>
  <c r="S129" i="14"/>
  <c r="Q133" i="5" s="1"/>
  <c r="S130" i="14"/>
  <c r="Q134" i="5" s="1"/>
  <c r="S131" i="14"/>
  <c r="Q135" i="5" s="1"/>
  <c r="S132" i="14"/>
  <c r="Q136" i="5" s="1"/>
  <c r="S133" i="14"/>
  <c r="Q137" i="5" s="1"/>
  <c r="S134" i="14"/>
  <c r="Q138" i="5" s="1"/>
  <c r="S135" i="14"/>
  <c r="Q139" i="5" s="1"/>
  <c r="S136" i="14"/>
  <c r="Q140" i="5" s="1"/>
  <c r="S137" i="14"/>
  <c r="Q141" i="5" s="1"/>
  <c r="S138" i="14"/>
  <c r="Q142" i="5" s="1"/>
  <c r="S139" i="14"/>
  <c r="Q143" i="5" s="1"/>
  <c r="S140" i="14"/>
  <c r="Q144" i="5" s="1"/>
  <c r="S141" i="14"/>
  <c r="Q145" i="5" s="1"/>
  <c r="S142" i="14"/>
  <c r="Q146" i="5" s="1"/>
  <c r="S143" i="14"/>
  <c r="Q147" i="5" s="1"/>
  <c r="S144" i="14"/>
  <c r="Q148" i="5" s="1"/>
  <c r="S145" i="14"/>
  <c r="Q149" i="5" s="1"/>
  <c r="S146" i="14"/>
  <c r="Q150" i="5" s="1"/>
  <c r="S147" i="14"/>
  <c r="Q151" i="5" s="1"/>
  <c r="S148" i="14"/>
  <c r="Q152" i="5" s="1"/>
  <c r="S149" i="14"/>
  <c r="Q153" i="5" s="1"/>
  <c r="S150" i="14"/>
  <c r="Q154" i="5" s="1"/>
  <c r="S151" i="14"/>
  <c r="Q155" i="5" s="1"/>
  <c r="S152" i="14"/>
  <c r="Q156" i="5" s="1"/>
  <c r="S153" i="14"/>
  <c r="Q157" i="5" s="1"/>
  <c r="S154" i="14"/>
  <c r="Q158" i="5" s="1"/>
  <c r="S155" i="14"/>
  <c r="Q159" i="5" s="1"/>
  <c r="S156" i="14"/>
  <c r="Q160" i="5" s="1"/>
  <c r="S157" i="14"/>
  <c r="Q161" i="5" s="1"/>
  <c r="S158" i="14"/>
  <c r="Q162" i="5" s="1"/>
  <c r="S159" i="14"/>
  <c r="Q163" i="5" s="1"/>
  <c r="S160" i="14"/>
  <c r="Q164" i="5" s="1"/>
  <c r="S161" i="14"/>
  <c r="Q165" i="5" s="1"/>
  <c r="S162" i="14"/>
  <c r="Q166" i="5" s="1"/>
  <c r="S163" i="14"/>
  <c r="Q167" i="5" s="1"/>
  <c r="S164" i="14"/>
  <c r="Q168" i="5" s="1"/>
  <c r="S165" i="14"/>
  <c r="Q169" i="5" s="1"/>
  <c r="S166" i="14"/>
  <c r="Q170" i="5" s="1"/>
  <c r="S167" i="14"/>
  <c r="Q171" i="5" s="1"/>
  <c r="S168" i="14"/>
  <c r="Q172" i="5" s="1"/>
  <c r="S169" i="14"/>
  <c r="Q173" i="5" s="1"/>
  <c r="S170" i="14"/>
  <c r="Q174" i="5" s="1"/>
  <c r="S171" i="14"/>
  <c r="Q175" i="5" s="1"/>
  <c r="S172" i="14"/>
  <c r="Q176" i="5" s="1"/>
  <c r="S173" i="14"/>
  <c r="Q177" i="5" s="1"/>
  <c r="S174" i="14"/>
  <c r="Q178" i="5" s="1"/>
  <c r="S175" i="14"/>
  <c r="Q179" i="5" s="1"/>
  <c r="S176" i="14"/>
  <c r="Q180" i="5" s="1"/>
  <c r="S177" i="14"/>
  <c r="Q181" i="5" s="1"/>
  <c r="S178" i="14"/>
  <c r="Q182" i="5" s="1"/>
  <c r="S179" i="14"/>
  <c r="Q183" i="5" s="1"/>
  <c r="S180" i="14"/>
  <c r="Q184" i="5" s="1"/>
  <c r="S181" i="14"/>
  <c r="Q185" i="5" s="1"/>
  <c r="S182" i="14"/>
  <c r="Q186" i="5" s="1"/>
  <c r="S183" i="14"/>
  <c r="Q187" i="5" s="1"/>
  <c r="S184" i="14"/>
  <c r="Q188" i="5" s="1"/>
  <c r="S185" i="14"/>
  <c r="Q189" i="5" s="1"/>
  <c r="S186" i="14"/>
  <c r="Q190" i="5" s="1"/>
  <c r="S187" i="14"/>
  <c r="Q191" i="5" s="1"/>
  <c r="S188" i="14"/>
  <c r="Q192" i="5" s="1"/>
  <c r="S7" i="14"/>
  <c r="Q11" i="5" s="1"/>
  <c r="S189" i="14" l="1"/>
  <c r="Q97" i="5"/>
  <c r="I204" i="5"/>
  <c r="U203" i="5"/>
  <c r="W203" i="5" s="1"/>
  <c r="Q204" i="5" l="1"/>
  <c r="Q12" i="2"/>
  <c r="Q11" i="2"/>
  <c r="Q10" i="2"/>
  <c r="Q9" i="2"/>
  <c r="Q10" i="13"/>
  <c r="Q8" i="13"/>
  <c r="Q9" i="13"/>
  <c r="Q7" i="13"/>
  <c r="Q189" i="14"/>
  <c r="O189" i="14"/>
  <c r="I189" i="14"/>
  <c r="G189" i="14"/>
  <c r="K186" i="14"/>
  <c r="K187" i="14"/>
  <c r="K188" i="14"/>
  <c r="E204" i="5" l="1"/>
  <c r="U179" i="5"/>
  <c r="W179" i="5" s="1"/>
  <c r="U177" i="5"/>
  <c r="W177" i="5" s="1"/>
  <c r="U147" i="5"/>
  <c r="W147" i="5" s="1"/>
  <c r="K147" i="5"/>
  <c r="U127" i="5"/>
  <c r="W127" i="5" s="1"/>
  <c r="K127" i="5"/>
  <c r="U117" i="5"/>
  <c r="W117" i="5" s="1"/>
  <c r="K117" i="5"/>
  <c r="U115" i="5"/>
  <c r="W115" i="5" s="1"/>
  <c r="K115" i="5"/>
  <c r="U112" i="5"/>
  <c r="W112" i="5" s="1"/>
  <c r="K112" i="5"/>
  <c r="U110" i="5"/>
  <c r="W110" i="5" s="1"/>
  <c r="K110" i="5"/>
  <c r="U108" i="5"/>
  <c r="W108" i="5" s="1"/>
  <c r="K108" i="5"/>
  <c r="U100" i="5"/>
  <c r="W100" i="5" s="1"/>
  <c r="K100" i="5"/>
  <c r="U61" i="5"/>
  <c r="W61" i="5" s="1"/>
  <c r="K61" i="5"/>
  <c r="U43" i="5"/>
  <c r="W43" i="5" s="1"/>
  <c r="K43" i="5"/>
  <c r="U12" i="5"/>
  <c r="K12" i="5"/>
  <c r="E7" i="5"/>
  <c r="C3" i="5"/>
  <c r="W12" i="5" l="1"/>
  <c r="N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1" i="18"/>
  <c r="T32" i="18"/>
  <c r="T33" i="18"/>
  <c r="T34" i="18"/>
  <c r="T35" i="18"/>
  <c r="T36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8" i="18"/>
  <c r="K198" i="15"/>
  <c r="S198" i="15"/>
  <c r="S200" i="15"/>
  <c r="E6" i="15" l="1"/>
  <c r="A3" i="17"/>
  <c r="Q209" i="14"/>
  <c r="S209" i="14" s="1"/>
  <c r="Q208" i="14"/>
  <c r="S208" i="14" s="1"/>
  <c r="I201" i="14"/>
  <c r="I200" i="14"/>
  <c r="I199" i="14"/>
  <c r="I198" i="14"/>
  <c r="I204" i="14"/>
  <c r="K204" i="14" s="1"/>
  <c r="I207" i="14"/>
  <c r="K207" i="14" s="1"/>
  <c r="I206" i="14"/>
  <c r="K206" i="14" s="1"/>
  <c r="I205" i="14"/>
  <c r="K205" i="14" s="1"/>
  <c r="K8" i="14"/>
  <c r="K9" i="14"/>
  <c r="K10" i="14"/>
  <c r="K11" i="14"/>
  <c r="G16" i="5" s="1"/>
  <c r="K16" i="5" s="1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208" i="14"/>
  <c r="K93" i="14"/>
  <c r="K94" i="14"/>
  <c r="G101" i="5" s="1"/>
  <c r="K95" i="14"/>
  <c r="G102" i="5" s="1"/>
  <c r="K96" i="14"/>
  <c r="G103" i="5" s="1"/>
  <c r="K97" i="14"/>
  <c r="G104" i="5" s="1"/>
  <c r="K98" i="14"/>
  <c r="G105" i="5" s="1"/>
  <c r="K99" i="14"/>
  <c r="G106" i="5" s="1"/>
  <c r="K100" i="14"/>
  <c r="G107" i="5" s="1"/>
  <c r="K101" i="14"/>
  <c r="G109" i="5" s="1"/>
  <c r="K102" i="14"/>
  <c r="G111" i="5" s="1"/>
  <c r="K103" i="14"/>
  <c r="G113" i="5" s="1"/>
  <c r="K104" i="14"/>
  <c r="G114" i="5" s="1"/>
  <c r="K105" i="14"/>
  <c r="G116" i="5" s="1"/>
  <c r="K106" i="14"/>
  <c r="G118" i="5" s="1"/>
  <c r="K107" i="14"/>
  <c r="G119" i="5" s="1"/>
  <c r="K108" i="14"/>
  <c r="G120" i="5" s="1"/>
  <c r="K109" i="14"/>
  <c r="G121" i="5" s="1"/>
  <c r="K110" i="14"/>
  <c r="G122" i="5" s="1"/>
  <c r="K111" i="14"/>
  <c r="G123" i="5" s="1"/>
  <c r="K112" i="14"/>
  <c r="G124" i="5" s="1"/>
  <c r="K113" i="14"/>
  <c r="G125" i="5" s="1"/>
  <c r="K209" i="14"/>
  <c r="K114" i="14"/>
  <c r="G126" i="5" s="1"/>
  <c r="K115" i="14"/>
  <c r="K116" i="14"/>
  <c r="G128" i="5" s="1"/>
  <c r="K117" i="14"/>
  <c r="G129" i="5" s="1"/>
  <c r="K118" i="14"/>
  <c r="G130" i="5" s="1"/>
  <c r="K119" i="14"/>
  <c r="G131" i="5" s="1"/>
  <c r="K120" i="14"/>
  <c r="G132" i="5" s="1"/>
  <c r="K121" i="14"/>
  <c r="G133" i="5" s="1"/>
  <c r="K122" i="14"/>
  <c r="G134" i="5" s="1"/>
  <c r="K123" i="14"/>
  <c r="K124" i="14"/>
  <c r="G136" i="5" s="1"/>
  <c r="K125" i="14"/>
  <c r="G137" i="5" s="1"/>
  <c r="K126" i="14"/>
  <c r="G138" i="5" s="1"/>
  <c r="K127" i="14"/>
  <c r="G139" i="5" s="1"/>
  <c r="K128" i="14"/>
  <c r="G140" i="5" s="1"/>
  <c r="K129" i="14"/>
  <c r="G141" i="5" s="1"/>
  <c r="K130" i="14"/>
  <c r="G142" i="5" s="1"/>
  <c r="K131" i="14"/>
  <c r="G143" i="5" s="1"/>
  <c r="K132" i="14"/>
  <c r="G144" i="5" s="1"/>
  <c r="K133" i="14"/>
  <c r="G145" i="5" s="1"/>
  <c r="K134" i="14"/>
  <c r="G146" i="5" s="1"/>
  <c r="K135" i="14"/>
  <c r="G148" i="5" s="1"/>
  <c r="K136" i="14"/>
  <c r="G149" i="5" s="1"/>
  <c r="K137" i="14"/>
  <c r="G150" i="5" s="1"/>
  <c r="K138" i="14"/>
  <c r="G151" i="5" s="1"/>
  <c r="K139" i="14"/>
  <c r="K140" i="14"/>
  <c r="G153" i="5" s="1"/>
  <c r="K141" i="14"/>
  <c r="G154" i="5" s="1"/>
  <c r="K142" i="14"/>
  <c r="G155" i="5" s="1"/>
  <c r="K143" i="14"/>
  <c r="G156" i="5" s="1"/>
  <c r="K144" i="14"/>
  <c r="G157" i="5" s="1"/>
  <c r="K145" i="14"/>
  <c r="G158" i="5" s="1"/>
  <c r="K146" i="14"/>
  <c r="G159" i="5" s="1"/>
  <c r="K147" i="14"/>
  <c r="G160" i="5" s="1"/>
  <c r="K148" i="14"/>
  <c r="G161" i="5" s="1"/>
  <c r="K149" i="14"/>
  <c r="G162" i="5" s="1"/>
  <c r="K150" i="14"/>
  <c r="G163" i="5" s="1"/>
  <c r="K151" i="14"/>
  <c r="G164" i="5" s="1"/>
  <c r="K152" i="14"/>
  <c r="G165" i="5" s="1"/>
  <c r="K153" i="14"/>
  <c r="G166" i="5" s="1"/>
  <c r="K154" i="14"/>
  <c r="G167" i="5" s="1"/>
  <c r="K155" i="14"/>
  <c r="G168" i="5" s="1"/>
  <c r="K156" i="14"/>
  <c r="G169" i="5" s="1"/>
  <c r="K157" i="14"/>
  <c r="G170" i="5" s="1"/>
  <c r="K158" i="14"/>
  <c r="G171" i="5" s="1"/>
  <c r="K159" i="14"/>
  <c r="G172" i="5" s="1"/>
  <c r="K160" i="14"/>
  <c r="G173" i="5" s="1"/>
  <c r="K161" i="14"/>
  <c r="G174" i="5" s="1"/>
  <c r="K162" i="14"/>
  <c r="G175" i="5" s="1"/>
  <c r="K163" i="14"/>
  <c r="G176" i="5" s="1"/>
  <c r="K164" i="14"/>
  <c r="K165" i="14"/>
  <c r="G179" i="5" s="1"/>
  <c r="K179" i="5" s="1"/>
  <c r="K166" i="14"/>
  <c r="G181" i="5" s="1"/>
  <c r="K167" i="14"/>
  <c r="G182" i="5" s="1"/>
  <c r="K168" i="14"/>
  <c r="G183" i="5" s="1"/>
  <c r="K169" i="14"/>
  <c r="G184" i="5" s="1"/>
  <c r="K170" i="14"/>
  <c r="G185" i="5" s="1"/>
  <c r="K171" i="14"/>
  <c r="G186" i="5" s="1"/>
  <c r="K172" i="14"/>
  <c r="G187" i="5" s="1"/>
  <c r="K173" i="14"/>
  <c r="G188" i="5" s="1"/>
  <c r="K174" i="14"/>
  <c r="G189" i="5" s="1"/>
  <c r="K175" i="14"/>
  <c r="G190" i="5" s="1"/>
  <c r="K176" i="14"/>
  <c r="G191" i="5" s="1"/>
  <c r="K177" i="14"/>
  <c r="G192" i="5" s="1"/>
  <c r="K178" i="14"/>
  <c r="G193" i="5" s="1"/>
  <c r="K179" i="14"/>
  <c r="G194" i="5" s="1"/>
  <c r="K180" i="14"/>
  <c r="G195" i="5" s="1"/>
  <c r="K181" i="14"/>
  <c r="G196" i="5" s="1"/>
  <c r="K182" i="14"/>
  <c r="G197" i="5" s="1"/>
  <c r="K183" i="14"/>
  <c r="G198" i="5" s="1"/>
  <c r="K184" i="14"/>
  <c r="G199" i="5" s="1"/>
  <c r="K185" i="14"/>
  <c r="G200" i="5" s="1"/>
  <c r="K7" i="14"/>
  <c r="S204" i="14"/>
  <c r="S205" i="14"/>
  <c r="S206" i="14"/>
  <c r="S207" i="14"/>
  <c r="K154" i="5" l="1"/>
  <c r="G152" i="5"/>
  <c r="K189" i="14"/>
  <c r="U101" i="5"/>
  <c r="W101" i="5" s="1"/>
  <c r="U180" i="5"/>
  <c r="W180" i="5" s="1"/>
  <c r="U139" i="5"/>
  <c r="W139" i="5" s="1"/>
  <c r="U99" i="5"/>
  <c r="W99" i="5" s="1"/>
  <c r="U67" i="5"/>
  <c r="W67" i="5" s="1"/>
  <c r="U18" i="5"/>
  <c r="W18" i="5" s="1"/>
  <c r="K196" i="5"/>
  <c r="U195" i="5"/>
  <c r="W195" i="5" s="1"/>
  <c r="U202" i="5"/>
  <c r="W202" i="5" s="1"/>
  <c r="U169" i="5"/>
  <c r="W169" i="5" s="1"/>
  <c r="U129" i="5"/>
  <c r="W129" i="5" s="1"/>
  <c r="U81" i="5"/>
  <c r="W81" i="5" s="1"/>
  <c r="U80" i="5"/>
  <c r="W80" i="5" s="1"/>
  <c r="U199" i="5"/>
  <c r="W199" i="5" s="1"/>
  <c r="U183" i="5"/>
  <c r="W183" i="5" s="1"/>
  <c r="U166" i="5"/>
  <c r="W166" i="5" s="1"/>
  <c r="U150" i="5"/>
  <c r="W150" i="5" s="1"/>
  <c r="U134" i="5"/>
  <c r="W134" i="5" s="1"/>
  <c r="U114" i="5"/>
  <c r="W114" i="5" s="1"/>
  <c r="U94" i="5"/>
  <c r="W94" i="5" s="1"/>
  <c r="U78" i="5"/>
  <c r="W78" i="5" s="1"/>
  <c r="U62" i="5"/>
  <c r="W62" i="5" s="1"/>
  <c r="U45" i="5"/>
  <c r="W45" i="5" s="1"/>
  <c r="U29" i="5"/>
  <c r="W29" i="5" s="1"/>
  <c r="U21" i="5"/>
  <c r="W21" i="5" s="1"/>
  <c r="U13" i="5"/>
  <c r="K191" i="5"/>
  <c r="K173" i="5"/>
  <c r="K157" i="5"/>
  <c r="K140" i="5"/>
  <c r="K132" i="5"/>
  <c r="K114" i="5"/>
  <c r="K103" i="5"/>
  <c r="G87" i="5"/>
  <c r="K87" i="5" s="1"/>
  <c r="G71" i="5"/>
  <c r="K71" i="5" s="1"/>
  <c r="G63" i="5"/>
  <c r="K63" i="5" s="1"/>
  <c r="G46" i="5"/>
  <c r="K46" i="5" s="1"/>
  <c r="G37" i="5"/>
  <c r="K37" i="5" s="1"/>
  <c r="G29" i="5"/>
  <c r="K29" i="5" s="1"/>
  <c r="G21" i="5"/>
  <c r="K21" i="5" s="1"/>
  <c r="U198" i="5"/>
  <c r="W198" i="5" s="1"/>
  <c r="U190" i="5"/>
  <c r="W190" i="5" s="1"/>
  <c r="U182" i="5"/>
  <c r="W182" i="5" s="1"/>
  <c r="U173" i="5"/>
  <c r="W173" i="5" s="1"/>
  <c r="U165" i="5"/>
  <c r="W165" i="5" s="1"/>
  <c r="U157" i="5"/>
  <c r="W157" i="5" s="1"/>
  <c r="U149" i="5"/>
  <c r="W149" i="5" s="1"/>
  <c r="U141" i="5"/>
  <c r="W141" i="5" s="1"/>
  <c r="U133" i="5"/>
  <c r="W133" i="5" s="1"/>
  <c r="U123" i="5"/>
  <c r="W123" i="5" s="1"/>
  <c r="U113" i="5"/>
  <c r="W113" i="5" s="1"/>
  <c r="U102" i="5"/>
  <c r="W102" i="5" s="1"/>
  <c r="U93" i="5"/>
  <c r="W93" i="5" s="1"/>
  <c r="U85" i="5"/>
  <c r="W85" i="5" s="1"/>
  <c r="U77" i="5"/>
  <c r="W77" i="5" s="1"/>
  <c r="U69" i="5"/>
  <c r="W69" i="5" s="1"/>
  <c r="U60" i="5"/>
  <c r="W60" i="5" s="1"/>
  <c r="U52" i="5"/>
  <c r="W52" i="5" s="1"/>
  <c r="U44" i="5"/>
  <c r="W44" i="5" s="1"/>
  <c r="U36" i="5"/>
  <c r="W36" i="5" s="1"/>
  <c r="U28" i="5"/>
  <c r="W28" i="5" s="1"/>
  <c r="U20" i="5"/>
  <c r="W20" i="5" s="1"/>
  <c r="K198" i="5"/>
  <c r="K190" i="5"/>
  <c r="K182" i="5"/>
  <c r="K172" i="5"/>
  <c r="K164" i="5"/>
  <c r="K156" i="5"/>
  <c r="K148" i="5"/>
  <c r="K139" i="5"/>
  <c r="K131" i="5"/>
  <c r="K123" i="5"/>
  <c r="K113" i="5"/>
  <c r="K102" i="5"/>
  <c r="G94" i="5"/>
  <c r="K94" i="5" s="1"/>
  <c r="G86" i="5"/>
  <c r="K86" i="5" s="1"/>
  <c r="G78" i="5"/>
  <c r="K78" i="5" s="1"/>
  <c r="G70" i="5"/>
  <c r="K70" i="5" s="1"/>
  <c r="G62" i="5"/>
  <c r="K62" i="5" s="1"/>
  <c r="G53" i="5"/>
  <c r="K53" i="5" s="1"/>
  <c r="G45" i="5"/>
  <c r="K45" i="5" s="1"/>
  <c r="G36" i="5"/>
  <c r="K36" i="5" s="1"/>
  <c r="G28" i="5"/>
  <c r="K28" i="5" s="1"/>
  <c r="G20" i="5"/>
  <c r="K20" i="5" s="1"/>
  <c r="U171" i="5"/>
  <c r="W171" i="5" s="1"/>
  <c r="U121" i="5"/>
  <c r="W121" i="5" s="1"/>
  <c r="U58" i="5"/>
  <c r="W58" i="5" s="1"/>
  <c r="K162" i="5"/>
  <c r="U194" i="5"/>
  <c r="W194" i="5" s="1"/>
  <c r="U153" i="5"/>
  <c r="W153" i="5" s="1"/>
  <c r="U106" i="5"/>
  <c r="W106" i="5" s="1"/>
  <c r="U65" i="5"/>
  <c r="W65" i="5" s="1"/>
  <c r="U32" i="5"/>
  <c r="W32" i="5" s="1"/>
  <c r="K194" i="5"/>
  <c r="K143" i="5"/>
  <c r="U201" i="5"/>
  <c r="W201" i="5" s="1"/>
  <c r="U185" i="5"/>
  <c r="W185" i="5" s="1"/>
  <c r="U168" i="5"/>
  <c r="W168" i="5" s="1"/>
  <c r="U152" i="5"/>
  <c r="W152" i="5" s="1"/>
  <c r="U144" i="5"/>
  <c r="W144" i="5" s="1"/>
  <c r="U136" i="5"/>
  <c r="W136" i="5" s="1"/>
  <c r="U126" i="5"/>
  <c r="W126" i="5" s="1"/>
  <c r="U118" i="5"/>
  <c r="W118" i="5" s="1"/>
  <c r="U55" i="5"/>
  <c r="W55" i="5" s="1"/>
  <c r="U191" i="5"/>
  <c r="W191" i="5" s="1"/>
  <c r="U174" i="5"/>
  <c r="W174" i="5" s="1"/>
  <c r="U158" i="5"/>
  <c r="W158" i="5" s="1"/>
  <c r="U142" i="5"/>
  <c r="W142" i="5" s="1"/>
  <c r="U124" i="5"/>
  <c r="W124" i="5" s="1"/>
  <c r="U103" i="5"/>
  <c r="W103" i="5" s="1"/>
  <c r="U86" i="5"/>
  <c r="W86" i="5" s="1"/>
  <c r="U70" i="5"/>
  <c r="W70" i="5" s="1"/>
  <c r="U53" i="5"/>
  <c r="W53" i="5" s="1"/>
  <c r="U37" i="5"/>
  <c r="W37" i="5" s="1"/>
  <c r="K199" i="5"/>
  <c r="K183" i="5"/>
  <c r="K165" i="5"/>
  <c r="K149" i="5"/>
  <c r="K124" i="5"/>
  <c r="G95" i="5"/>
  <c r="K95" i="5" s="1"/>
  <c r="G79" i="5"/>
  <c r="K79" i="5" s="1"/>
  <c r="G54" i="5"/>
  <c r="K54" i="5" s="1"/>
  <c r="G13" i="5"/>
  <c r="K13" i="5" s="1"/>
  <c r="U197" i="5"/>
  <c r="W197" i="5" s="1"/>
  <c r="U189" i="5"/>
  <c r="W189" i="5" s="1"/>
  <c r="U181" i="5"/>
  <c r="W181" i="5" s="1"/>
  <c r="U172" i="5"/>
  <c r="W172" i="5" s="1"/>
  <c r="U164" i="5"/>
  <c r="W164" i="5" s="1"/>
  <c r="U156" i="5"/>
  <c r="W156" i="5" s="1"/>
  <c r="U148" i="5"/>
  <c r="W148" i="5" s="1"/>
  <c r="U140" i="5"/>
  <c r="W140" i="5" s="1"/>
  <c r="U132" i="5"/>
  <c r="W132" i="5" s="1"/>
  <c r="U122" i="5"/>
  <c r="W122" i="5" s="1"/>
  <c r="U111" i="5"/>
  <c r="W111" i="5" s="1"/>
  <c r="U92" i="5"/>
  <c r="W92" i="5" s="1"/>
  <c r="U84" i="5"/>
  <c r="W84" i="5" s="1"/>
  <c r="U76" i="5"/>
  <c r="W76" i="5" s="1"/>
  <c r="U68" i="5"/>
  <c r="W68" i="5" s="1"/>
  <c r="U59" i="5"/>
  <c r="W59" i="5" s="1"/>
  <c r="U51" i="5"/>
  <c r="W51" i="5" s="1"/>
  <c r="U35" i="5"/>
  <c r="W35" i="5" s="1"/>
  <c r="U27" i="5"/>
  <c r="W27" i="5" s="1"/>
  <c r="U19" i="5"/>
  <c r="W19" i="5" s="1"/>
  <c r="K197" i="5"/>
  <c r="K189" i="5"/>
  <c r="G177" i="5"/>
  <c r="K171" i="5"/>
  <c r="K163" i="5"/>
  <c r="K155" i="5"/>
  <c r="K146" i="5"/>
  <c r="K138" i="5"/>
  <c r="K130" i="5"/>
  <c r="K122" i="5"/>
  <c r="K111" i="5"/>
  <c r="K101" i="5"/>
  <c r="G93" i="5"/>
  <c r="K93" i="5" s="1"/>
  <c r="G85" i="5"/>
  <c r="K85" i="5" s="1"/>
  <c r="G77" i="5"/>
  <c r="K77" i="5" s="1"/>
  <c r="G69" i="5"/>
  <c r="K69" i="5" s="1"/>
  <c r="G60" i="5"/>
  <c r="K60" i="5" s="1"/>
  <c r="G52" i="5"/>
  <c r="K52" i="5" s="1"/>
  <c r="G44" i="5"/>
  <c r="K44" i="5" s="1"/>
  <c r="G35" i="5"/>
  <c r="K35" i="5" s="1"/>
  <c r="G27" i="5"/>
  <c r="K27" i="5" s="1"/>
  <c r="G19" i="5"/>
  <c r="K19" i="5" s="1"/>
  <c r="K145" i="5"/>
  <c r="K137" i="5"/>
  <c r="K129" i="5"/>
  <c r="K121" i="5"/>
  <c r="K109" i="5"/>
  <c r="G92" i="5"/>
  <c r="K92" i="5" s="1"/>
  <c r="G84" i="5"/>
  <c r="K84" i="5" s="1"/>
  <c r="G76" i="5"/>
  <c r="K76" i="5" s="1"/>
  <c r="G68" i="5"/>
  <c r="K68" i="5" s="1"/>
  <c r="G59" i="5"/>
  <c r="K59" i="5" s="1"/>
  <c r="G51" i="5"/>
  <c r="K51" i="5" s="1"/>
  <c r="G42" i="5"/>
  <c r="K42" i="5" s="1"/>
  <c r="G34" i="5"/>
  <c r="K34" i="5" s="1"/>
  <c r="G26" i="5"/>
  <c r="K26" i="5" s="1"/>
  <c r="G18" i="5"/>
  <c r="K18" i="5" s="1"/>
  <c r="U128" i="5"/>
  <c r="W128" i="5" s="1"/>
  <c r="U163" i="5"/>
  <c r="W163" i="5" s="1"/>
  <c r="U131" i="5"/>
  <c r="W131" i="5" s="1"/>
  <c r="U83" i="5"/>
  <c r="W83" i="5" s="1"/>
  <c r="U34" i="5"/>
  <c r="W34" i="5" s="1"/>
  <c r="K170" i="5"/>
  <c r="U170" i="5"/>
  <c r="W170" i="5" s="1"/>
  <c r="U162" i="5"/>
  <c r="W162" i="5" s="1"/>
  <c r="U154" i="5"/>
  <c r="W154" i="5" s="1"/>
  <c r="U146" i="5"/>
  <c r="W146" i="5" s="1"/>
  <c r="U138" i="5"/>
  <c r="W138" i="5" s="1"/>
  <c r="U130" i="5"/>
  <c r="W130" i="5" s="1"/>
  <c r="U120" i="5"/>
  <c r="W120" i="5" s="1"/>
  <c r="U107" i="5"/>
  <c r="W107" i="5" s="1"/>
  <c r="U98" i="5"/>
  <c r="W98" i="5" s="1"/>
  <c r="U90" i="5"/>
  <c r="W90" i="5" s="1"/>
  <c r="U82" i="5"/>
  <c r="W82" i="5" s="1"/>
  <c r="U74" i="5"/>
  <c r="W74" i="5" s="1"/>
  <c r="U66" i="5"/>
  <c r="W66" i="5" s="1"/>
  <c r="U57" i="5"/>
  <c r="W57" i="5" s="1"/>
  <c r="U49" i="5"/>
  <c r="W49" i="5" s="1"/>
  <c r="U41" i="5"/>
  <c r="W41" i="5" s="1"/>
  <c r="U33" i="5"/>
  <c r="W33" i="5" s="1"/>
  <c r="U25" i="5"/>
  <c r="W25" i="5" s="1"/>
  <c r="U17" i="5"/>
  <c r="W17" i="5" s="1"/>
  <c r="G11" i="5"/>
  <c r="K195" i="5"/>
  <c r="K187" i="5"/>
  <c r="K178" i="5"/>
  <c r="K169" i="5"/>
  <c r="K161" i="5"/>
  <c r="K153" i="5"/>
  <c r="K144" i="5"/>
  <c r="K136" i="5"/>
  <c r="K128" i="5"/>
  <c r="K120" i="5"/>
  <c r="K107" i="5"/>
  <c r="G99" i="5"/>
  <c r="K99" i="5" s="1"/>
  <c r="G91" i="5"/>
  <c r="K91" i="5" s="1"/>
  <c r="G83" i="5"/>
  <c r="K83" i="5" s="1"/>
  <c r="G75" i="5"/>
  <c r="K75" i="5" s="1"/>
  <c r="G67" i="5"/>
  <c r="K67" i="5" s="1"/>
  <c r="G58" i="5"/>
  <c r="K58" i="5" s="1"/>
  <c r="G50" i="5"/>
  <c r="K50" i="5" s="1"/>
  <c r="G41" i="5"/>
  <c r="K41" i="5" s="1"/>
  <c r="G33" i="5"/>
  <c r="K33" i="5" s="1"/>
  <c r="G25" i="5"/>
  <c r="K25" i="5" s="1"/>
  <c r="G17" i="5"/>
  <c r="K17" i="5" s="1"/>
  <c r="U50" i="5"/>
  <c r="W50" i="5" s="1"/>
  <c r="U178" i="5"/>
  <c r="W178" i="5" s="1"/>
  <c r="U161" i="5"/>
  <c r="W161" i="5" s="1"/>
  <c r="U119" i="5"/>
  <c r="W119" i="5" s="1"/>
  <c r="U73" i="5"/>
  <c r="W73" i="5" s="1"/>
  <c r="U40" i="5"/>
  <c r="W40" i="5" s="1"/>
  <c r="U16" i="5"/>
  <c r="W16" i="5" s="1"/>
  <c r="K186" i="5"/>
  <c r="K176" i="5"/>
  <c r="K168" i="5"/>
  <c r="K160" i="5"/>
  <c r="K119" i="5"/>
  <c r="K106" i="5"/>
  <c r="G98" i="5"/>
  <c r="K98" i="5" s="1"/>
  <c r="G90" i="5"/>
  <c r="K90" i="5" s="1"/>
  <c r="G82" i="5"/>
  <c r="K82" i="5" s="1"/>
  <c r="G74" i="5"/>
  <c r="K74" i="5" s="1"/>
  <c r="G66" i="5"/>
  <c r="K66" i="5" s="1"/>
  <c r="G57" i="5"/>
  <c r="K57" i="5" s="1"/>
  <c r="G49" i="5"/>
  <c r="K49" i="5" s="1"/>
  <c r="G40" i="5"/>
  <c r="K40" i="5" s="1"/>
  <c r="G32" i="5"/>
  <c r="K32" i="5" s="1"/>
  <c r="G24" i="5"/>
  <c r="K24" i="5" s="1"/>
  <c r="U196" i="5"/>
  <c r="W196" i="5" s="1"/>
  <c r="U91" i="5"/>
  <c r="W91" i="5" s="1"/>
  <c r="U42" i="5"/>
  <c r="W42" i="5" s="1"/>
  <c r="K180" i="5"/>
  <c r="U137" i="5"/>
  <c r="W137" i="5" s="1"/>
  <c r="U89" i="5"/>
  <c r="W89" i="5" s="1"/>
  <c r="U48" i="5"/>
  <c r="W48" i="5" s="1"/>
  <c r="K202" i="5"/>
  <c r="K135" i="5"/>
  <c r="U176" i="5"/>
  <c r="W176" i="5" s="1"/>
  <c r="U105" i="5"/>
  <c r="W105" i="5" s="1"/>
  <c r="U96" i="5"/>
  <c r="W96" i="5" s="1"/>
  <c r="U88" i="5"/>
  <c r="W88" i="5" s="1"/>
  <c r="U64" i="5"/>
  <c r="W64" i="5" s="1"/>
  <c r="U47" i="5"/>
  <c r="W47" i="5" s="1"/>
  <c r="U39" i="5"/>
  <c r="W39" i="5" s="1"/>
  <c r="U31" i="5"/>
  <c r="W31" i="5" s="1"/>
  <c r="U23" i="5"/>
  <c r="W23" i="5" s="1"/>
  <c r="U15" i="5"/>
  <c r="W15" i="5" s="1"/>
  <c r="K193" i="5"/>
  <c r="K185" i="5"/>
  <c r="K175" i="5"/>
  <c r="K167" i="5"/>
  <c r="K159" i="5"/>
  <c r="K134" i="5"/>
  <c r="U188" i="5"/>
  <c r="W188" i="5" s="1"/>
  <c r="U155" i="5"/>
  <c r="W155" i="5" s="1"/>
  <c r="U109" i="5"/>
  <c r="W109" i="5" s="1"/>
  <c r="U75" i="5"/>
  <c r="W75" i="5" s="1"/>
  <c r="U26" i="5"/>
  <c r="W26" i="5" s="1"/>
  <c r="K188" i="5"/>
  <c r="U187" i="5"/>
  <c r="W187" i="5" s="1"/>
  <c r="U186" i="5"/>
  <c r="W186" i="5" s="1"/>
  <c r="U145" i="5"/>
  <c r="W145" i="5" s="1"/>
  <c r="U97" i="5"/>
  <c r="W97" i="5" s="1"/>
  <c r="U56" i="5"/>
  <c r="W56" i="5" s="1"/>
  <c r="U24" i="5"/>
  <c r="W24" i="5" s="1"/>
  <c r="K152" i="5"/>
  <c r="U193" i="5"/>
  <c r="W193" i="5" s="1"/>
  <c r="U160" i="5"/>
  <c r="W160" i="5" s="1"/>
  <c r="U72" i="5"/>
  <c r="W72" i="5" s="1"/>
  <c r="K151" i="5"/>
  <c r="K142" i="5"/>
  <c r="K126" i="5"/>
  <c r="K118" i="5"/>
  <c r="K105" i="5"/>
  <c r="G97" i="5"/>
  <c r="K97" i="5" s="1"/>
  <c r="G89" i="5"/>
  <c r="K89" i="5" s="1"/>
  <c r="G81" i="5"/>
  <c r="K81" i="5" s="1"/>
  <c r="G73" i="5"/>
  <c r="K73" i="5" s="1"/>
  <c r="G65" i="5"/>
  <c r="K65" i="5" s="1"/>
  <c r="G56" i="5"/>
  <c r="K56" i="5" s="1"/>
  <c r="G48" i="5"/>
  <c r="K48" i="5" s="1"/>
  <c r="G39" i="5"/>
  <c r="K39" i="5" s="1"/>
  <c r="G31" i="5"/>
  <c r="K31" i="5" s="1"/>
  <c r="G23" i="5"/>
  <c r="K23" i="5" s="1"/>
  <c r="G15" i="5"/>
  <c r="K15" i="5" s="1"/>
  <c r="U200" i="5"/>
  <c r="W200" i="5" s="1"/>
  <c r="U192" i="5"/>
  <c r="W192" i="5" s="1"/>
  <c r="U184" i="5"/>
  <c r="W184" i="5" s="1"/>
  <c r="U175" i="5"/>
  <c r="W175" i="5" s="1"/>
  <c r="U167" i="5"/>
  <c r="W167" i="5" s="1"/>
  <c r="U159" i="5"/>
  <c r="W159" i="5" s="1"/>
  <c r="U151" i="5"/>
  <c r="W151" i="5" s="1"/>
  <c r="U143" i="5"/>
  <c r="W143" i="5" s="1"/>
  <c r="U135" i="5"/>
  <c r="W135" i="5" s="1"/>
  <c r="U125" i="5"/>
  <c r="W125" i="5" s="1"/>
  <c r="U116" i="5"/>
  <c r="W116" i="5" s="1"/>
  <c r="U104" i="5"/>
  <c r="W104" i="5" s="1"/>
  <c r="U95" i="5"/>
  <c r="W95" i="5" s="1"/>
  <c r="U87" i="5"/>
  <c r="W87" i="5" s="1"/>
  <c r="U79" i="5"/>
  <c r="W79" i="5" s="1"/>
  <c r="U71" i="5"/>
  <c r="W71" i="5" s="1"/>
  <c r="U63" i="5"/>
  <c r="W63" i="5" s="1"/>
  <c r="U54" i="5"/>
  <c r="W54" i="5" s="1"/>
  <c r="U46" i="5"/>
  <c r="W46" i="5" s="1"/>
  <c r="U38" i="5"/>
  <c r="W38" i="5" s="1"/>
  <c r="U30" i="5"/>
  <c r="W30" i="5" s="1"/>
  <c r="U22" i="5"/>
  <c r="W22" i="5" s="1"/>
  <c r="U14" i="5"/>
  <c r="W14" i="5" s="1"/>
  <c r="K200" i="5"/>
  <c r="K192" i="5"/>
  <c r="K184" i="5"/>
  <c r="K174" i="5"/>
  <c r="K166" i="5"/>
  <c r="K158" i="5"/>
  <c r="K150" i="5"/>
  <c r="K141" i="5"/>
  <c r="K133" i="5"/>
  <c r="K125" i="5"/>
  <c r="K116" i="5"/>
  <c r="K104" i="5"/>
  <c r="G96" i="5"/>
  <c r="K96" i="5" s="1"/>
  <c r="G88" i="5"/>
  <c r="K88" i="5" s="1"/>
  <c r="G80" i="5"/>
  <c r="K80" i="5" s="1"/>
  <c r="G72" i="5"/>
  <c r="K72" i="5" s="1"/>
  <c r="G64" i="5"/>
  <c r="K64" i="5" s="1"/>
  <c r="G55" i="5"/>
  <c r="K55" i="5" s="1"/>
  <c r="G47" i="5"/>
  <c r="K47" i="5" s="1"/>
  <c r="G38" i="5"/>
  <c r="K38" i="5" s="1"/>
  <c r="G30" i="5"/>
  <c r="K30" i="5" s="1"/>
  <c r="G22" i="5"/>
  <c r="K22" i="5" s="1"/>
  <c r="G14" i="5"/>
  <c r="K14" i="5" s="1"/>
  <c r="S218" i="15"/>
  <c r="K218" i="15"/>
  <c r="R93" i="18"/>
  <c r="P93" i="18"/>
  <c r="N9" i="18"/>
  <c r="N31" i="18"/>
  <c r="N32" i="18"/>
  <c r="N33" i="18"/>
  <c r="N34" i="18"/>
  <c r="N35" i="18"/>
  <c r="N36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M10" i="13"/>
  <c r="K10" i="13"/>
  <c r="G190" i="1"/>
  <c r="E190" i="1"/>
  <c r="X10" i="1"/>
  <c r="G204" i="5" l="1"/>
  <c r="K181" i="5"/>
  <c r="K177" i="5"/>
  <c r="W13" i="5"/>
  <c r="N93" i="18"/>
  <c r="K11" i="5"/>
  <c r="U11" i="5"/>
  <c r="U204" i="5" s="1"/>
  <c r="E7" i="11" s="1"/>
  <c r="K8" i="15"/>
  <c r="S210" i="15"/>
  <c r="G208" i="15"/>
  <c r="K209" i="15"/>
  <c r="K204" i="5" l="1"/>
  <c r="W11" i="5"/>
  <c r="W204" i="5" s="1"/>
  <c r="K212" i="15"/>
  <c r="S196" i="15"/>
  <c r="S199" i="15"/>
  <c r="S197" i="15"/>
  <c r="K196" i="15"/>
  <c r="K199" i="15"/>
  <c r="K197" i="15"/>
  <c r="M11" i="5" l="1"/>
  <c r="M203" i="5"/>
  <c r="M202" i="5"/>
  <c r="M108" i="5"/>
  <c r="M127" i="5"/>
  <c r="M147" i="5"/>
  <c r="M117" i="5"/>
  <c r="M110" i="5"/>
  <c r="M115" i="5"/>
  <c r="M100" i="5"/>
  <c r="M12" i="5"/>
  <c r="M61" i="5"/>
  <c r="M112" i="5"/>
  <c r="M43" i="5"/>
  <c r="M179" i="5"/>
  <c r="M177" i="5"/>
  <c r="M16" i="5"/>
  <c r="M154" i="5"/>
  <c r="M91" i="5"/>
  <c r="M86" i="5"/>
  <c r="M178" i="5"/>
  <c r="M60" i="5"/>
  <c r="M166" i="5"/>
  <c r="M26" i="5"/>
  <c r="M98" i="5"/>
  <c r="M199" i="5"/>
  <c r="M29" i="5"/>
  <c r="M160" i="5"/>
  <c r="M101" i="5"/>
  <c r="M23" i="5"/>
  <c r="M34" i="5"/>
  <c r="M194" i="5"/>
  <c r="M140" i="5"/>
  <c r="M150" i="5"/>
  <c r="M201" i="5"/>
  <c r="M83" i="5"/>
  <c r="M113" i="5"/>
  <c r="M120" i="5"/>
  <c r="M88" i="5"/>
  <c r="M152" i="5"/>
  <c r="M158" i="5"/>
  <c r="M197" i="5"/>
  <c r="M62" i="5"/>
  <c r="M38" i="5"/>
  <c r="M145" i="5"/>
  <c r="M146" i="5"/>
  <c r="M65" i="5"/>
  <c r="M85" i="5"/>
  <c r="M122" i="5"/>
  <c r="M18" i="5"/>
  <c r="M77" i="5"/>
  <c r="M30" i="5"/>
  <c r="M75" i="5"/>
  <c r="M196" i="5"/>
  <c r="M72" i="5"/>
  <c r="M40" i="5"/>
  <c r="M14" i="5"/>
  <c r="M76" i="5"/>
  <c r="M189" i="5"/>
  <c r="M51" i="5"/>
  <c r="M162" i="5"/>
  <c r="M128" i="5"/>
  <c r="M44" i="5"/>
  <c r="M106" i="5"/>
  <c r="M104" i="5"/>
  <c r="M172" i="5"/>
  <c r="M142" i="5"/>
  <c r="M157" i="5"/>
  <c r="M73" i="5"/>
  <c r="M20" i="5"/>
  <c r="M195" i="5"/>
  <c r="M25" i="5"/>
  <c r="M164" i="5"/>
  <c r="M141" i="5"/>
  <c r="M54" i="5"/>
  <c r="M188" i="5"/>
  <c r="M74" i="5"/>
  <c r="M105" i="5"/>
  <c r="M57" i="5"/>
  <c r="M133" i="5"/>
  <c r="M66" i="5"/>
  <c r="M198" i="5"/>
  <c r="M174" i="5"/>
  <c r="M149" i="5"/>
  <c r="M167" i="5"/>
  <c r="M78" i="5"/>
  <c r="M161" i="5"/>
  <c r="M123" i="5"/>
  <c r="M186" i="5"/>
  <c r="M130" i="5"/>
  <c r="M200" i="5"/>
  <c r="M59" i="5"/>
  <c r="M99" i="5"/>
  <c r="M143" i="5"/>
  <c r="M71" i="5"/>
  <c r="M58" i="5"/>
  <c r="M171" i="5"/>
  <c r="M56" i="5"/>
  <c r="M68" i="5"/>
  <c r="M36" i="5"/>
  <c r="M176" i="5"/>
  <c r="M184" i="5"/>
  <c r="M187" i="5"/>
  <c r="M148" i="5"/>
  <c r="M153" i="5"/>
  <c r="M125" i="5"/>
  <c r="M175" i="5"/>
  <c r="M92" i="5"/>
  <c r="M28" i="5"/>
  <c r="M32" i="5"/>
  <c r="M13" i="5"/>
  <c r="M89" i="5"/>
  <c r="M70" i="5"/>
  <c r="M41" i="5"/>
  <c r="M31" i="5"/>
  <c r="M24" i="5"/>
  <c r="M21" i="5"/>
  <c r="M90" i="5"/>
  <c r="M81" i="5"/>
  <c r="M33" i="5"/>
  <c r="M159" i="5"/>
  <c r="M97" i="5"/>
  <c r="M103" i="5"/>
  <c r="M39" i="5"/>
  <c r="M82" i="5"/>
  <c r="M64" i="5"/>
  <c r="M69" i="5"/>
  <c r="M67" i="5"/>
  <c r="M193" i="5"/>
  <c r="M47" i="5"/>
  <c r="M121" i="5"/>
  <c r="M165" i="5"/>
  <c r="M84" i="5"/>
  <c r="M50" i="5"/>
  <c r="M96" i="5"/>
  <c r="M138" i="5"/>
  <c r="M169" i="5"/>
  <c r="M135" i="5"/>
  <c r="M80" i="5"/>
  <c r="M144" i="5"/>
  <c r="M22" i="5"/>
  <c r="M129" i="5"/>
  <c r="M53" i="5"/>
  <c r="M27" i="5"/>
  <c r="M124" i="5"/>
  <c r="M119" i="5"/>
  <c r="M170" i="5"/>
  <c r="M87" i="5"/>
  <c r="M49" i="5"/>
  <c r="M111" i="5"/>
  <c r="M151" i="5"/>
  <c r="M93" i="5"/>
  <c r="M156" i="5"/>
  <c r="M17" i="5"/>
  <c r="M163" i="5"/>
  <c r="M15" i="5"/>
  <c r="M136" i="5"/>
  <c r="M132" i="5"/>
  <c r="M109" i="5"/>
  <c r="M19" i="5"/>
  <c r="M182" i="5"/>
  <c r="M52" i="5"/>
  <c r="M180" i="5"/>
  <c r="M190" i="5"/>
  <c r="M95" i="5"/>
  <c r="M48" i="5"/>
  <c r="M137" i="5"/>
  <c r="M191" i="5"/>
  <c r="M168" i="5"/>
  <c r="M126" i="5"/>
  <c r="M102" i="5"/>
  <c r="M42" i="5"/>
  <c r="M46" i="5"/>
  <c r="M192" i="5"/>
  <c r="M183" i="5"/>
  <c r="M94" i="5"/>
  <c r="M139" i="5"/>
  <c r="M155" i="5"/>
  <c r="M63" i="5"/>
  <c r="M118" i="5"/>
  <c r="M131" i="5"/>
  <c r="M181" i="5"/>
  <c r="M79" i="5"/>
  <c r="M114" i="5"/>
  <c r="M134" i="5"/>
  <c r="M107" i="5"/>
  <c r="M37" i="5"/>
  <c r="M45" i="5"/>
  <c r="M173" i="5"/>
  <c r="M185" i="5"/>
  <c r="M35" i="5"/>
  <c r="M116" i="5"/>
  <c r="M55" i="5"/>
  <c r="E11" i="8"/>
  <c r="M204" i="5" l="1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6" i="2" l="1"/>
  <c r="G200" i="15" l="1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U190" i="1" l="1"/>
  <c r="S190" i="1"/>
  <c r="I11" i="7" l="1"/>
  <c r="I10" i="6"/>
  <c r="E9" i="11" l="1"/>
  <c r="I9" i="11" s="1"/>
  <c r="S173" i="15"/>
  <c r="S172" i="15"/>
  <c r="K12" i="2"/>
  <c r="M190" i="1"/>
  <c r="J190" i="1"/>
  <c r="E11" i="7" l="1"/>
  <c r="G10" i="7" s="1"/>
  <c r="G10" i="13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K10" i="7" l="1"/>
  <c r="S171" i="15"/>
  <c r="W10" i="1" l="1"/>
  <c r="W190" i="1" l="1"/>
  <c r="S11" i="2" l="1"/>
  <c r="S9" i="2"/>
  <c r="S10" i="2" l="1"/>
  <c r="S12" i="2" s="1"/>
  <c r="E10" i="11"/>
  <c r="I10" i="11" s="1"/>
  <c r="C11" i="8"/>
  <c r="B3" i="18" l="1"/>
  <c r="E5" i="11"/>
  <c r="Q6" i="2"/>
  <c r="M6" i="15" l="1"/>
  <c r="C3" i="14"/>
  <c r="C3" i="15"/>
  <c r="S9" i="15" l="1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I200" i="15"/>
  <c r="Q10" i="6" l="1"/>
  <c r="Q11" i="6" s="1"/>
  <c r="E8" i="11" s="1"/>
  <c r="I8" i="11" s="1"/>
  <c r="O11" i="6"/>
  <c r="M12" i="2" l="1"/>
  <c r="O12" i="2"/>
  <c r="Q200" i="15" l="1"/>
  <c r="A3" i="2" l="1"/>
  <c r="S219" i="15" l="1"/>
  <c r="K200" i="15"/>
  <c r="M11" i="6"/>
  <c r="C6" i="6"/>
  <c r="K219" i="15" l="1"/>
  <c r="XFC200" i="15"/>
  <c r="I7" i="11" l="1"/>
  <c r="I11" i="11" s="1"/>
  <c r="E11" i="11"/>
  <c r="G7" i="11" s="1"/>
  <c r="AG9" i="17" l="1"/>
  <c r="G8" i="7" l="1"/>
  <c r="G11" i="7" s="1"/>
  <c r="AE10" i="17" l="1"/>
  <c r="AC10" i="17"/>
  <c r="W10" i="17"/>
  <c r="T10" i="17"/>
  <c r="O10" i="17"/>
  <c r="Q10" i="17"/>
  <c r="C11" i="6" l="1"/>
  <c r="E11" i="6" l="1"/>
  <c r="G11" i="6"/>
  <c r="AG10" i="17" l="1"/>
  <c r="K8" i="7" l="1"/>
  <c r="O10" i="13"/>
  <c r="I10" i="13"/>
  <c r="K11" i="7" l="1"/>
  <c r="I11" i="6"/>
  <c r="G9" i="11" l="1"/>
  <c r="G8" i="11"/>
  <c r="G10" i="11"/>
  <c r="D55" i="1"/>
  <c r="G11" i="11" l="1"/>
  <c r="P10" i="13"/>
  <c r="D11" i="6" l="1"/>
  <c r="F11" i="6"/>
  <c r="H11" i="6"/>
  <c r="J11" i="6"/>
  <c r="A3" i="8" l="1"/>
  <c r="A3" i="7"/>
  <c r="A3" i="6"/>
  <c r="A3" i="13"/>
  <c r="A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0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<sst xmlns="http://schemas.openxmlformats.org/spreadsheetml/2006/main" count="1980" uniqueCount="718">
  <si>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</si>
  <si>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</si>
  <si>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</si>
  <si>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</si>
  <si>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</si>
  <si>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</si>
  <si>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</si>
  <si>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</si>
  <si>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</si>
  <si>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</si>
  <si>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</si>
  <si>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</si>
  <si>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</si>
  <si>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</si>
  <si>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</si>
  <si>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</si>
  <si>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</si>
  <si>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</si>
  <si>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</si>
  <si>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</si>
  <si>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</si>
  <si>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</si>
  <si>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</si>
  <si>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</si>
  <si>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</si>
  <si>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</si>
  <si>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</si>
  <si>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</si>
  <si>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</si>
  <si>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</si>
  <si>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</si>
  <si>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</si>
  <si>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</si>
  <si>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</si>
  <si>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</si>
  <si>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</si>
  <si>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</si>
  <si>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</si>
  <si>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</si>
  <si>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</si>
  <si>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</si>
  <si>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</si>
  <si>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</si>
  <si>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</si>
  <si>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</si>
  <si>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</si>
  <si>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</si>
  <si>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</si>
  <si>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</si>
  <si>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</si>
  <si>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</si>
  <si>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</si>
  <si>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</si>
  <si>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</si>
  <si>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</si>
  <si>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</si>
  <si>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</si>
  <si>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</si>
  <si>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</si>
  <si>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</si>
  <si>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</si>
  <si>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</si>
  <si>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</si>
  <si>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</si>
  <si>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</si>
  <si>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</si>
  <si>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</si>
  <si>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</si>
  <si>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</si>
  <si>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</si>
  <si>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</si>
  <si>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</si>
  <si>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</si>
  <si>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</si>
  <si>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</si>
  <si>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</si>
  <si>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</si>
  <si>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</si>
  <si>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</si>
  <si>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</si>
  <si>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</si>
  <si>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</si>
  <si>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</si>
  <si>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</si>
  <si>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</si>
  <si>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</si>
  <si>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</si>
  <si>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</si>
  <si>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</si>
  <si>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</si>
  <si>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</si>
  <si>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</si>
  <si>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</si>
  <si>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</si>
  <si>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</si>
  <si>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</si>
  <si>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</si>
  <si>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</si>
  <si>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</si>
  <si>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</si>
  <si>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</si>
  <si>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</si>
  <si>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</si>
  <si>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</si>
  <si>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</si>
  <si>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</si>
  <si>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</si>
  <si>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</si>
  <si>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</si>
  <si>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</si>
  <si>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</si>
  <si>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</si>
  <si>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</si>
  <si>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</si>
  <si>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</si>
  <si>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</si>
  <si>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</si>
  <si>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</si>
  <si>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</si>
  <si>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</si>
  <si>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</si>
  <si>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</si>
  <si>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</si>
  <si>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</si>
  <si>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</si>
  <si>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</si>
  <si>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</si>
  <si>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</si>
  <si>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</si>
  <si>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</si>
  <si>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</si>
  <si>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</si>
  <si>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</si>
  <si>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</si>
  <si>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</si>
  <si>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</si>
  <si>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</si>
  <si>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</si>
  <si>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</si>
  <si>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</si>
  <si>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</si>
  <si>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</si>
  <si>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</si>
  <si>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</si>
  <si>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</si>
  <si>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</si>
  <si>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</si>
  <si>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</si>
  <si>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</si>
  <si>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</si>
  <si>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</si>
  <si>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</si>
  <si>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</si>
  <si>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</si>
  <si>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</si>
  <si>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</si>
  <si>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</si>
  <si>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</si>
  <si>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</si>
  <si>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</si>
  <si>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</si>
  <si>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</si>
  <si>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</si>
  <si>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</si>
  <si>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</si>
  <si>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</si>
  <si>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</si>
  <si>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</si>
  <si>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</si>
  <si>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</si>
  <si>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</si>
  <si>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</si>
  <si>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</si>
  <si>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</si>
  <si>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</si>
  <si>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</si>
  <si>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</si>
  <si>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</si>
  <si>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</si>
  <si>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</si>
  <si>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</si>
  <si>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</si>
  <si>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</si>
  <si>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</si>
  <si>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</si>
  <si>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</si>
  <si>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</si>
  <si>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</si>
  <si>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</si>
  <si>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</si>
  <si>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</si>
  <si>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</si>
  <si>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</si>
  <si>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</si>
  <si>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</si>
  <si>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</si>
  <si>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</si>
  <si>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</si>
  <si>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</si>
  <si>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</si>
  <si>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</si>
  <si>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</si>
  <si>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</si>
  <si>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</si>
  <si>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</si>
  <si>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</si>
  <si>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</si>
  <si>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</si>
  <si>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</si>
  <si>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</si>
  <si>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</si>
  <si>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</si>
  <si>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</si>
  <si>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</si>
  <si>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</si>
  <si>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</si>
  <si>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</si>
  <si>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</si>
  <si>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</si>
  <si>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</si>
  <si>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</si>
  <si>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</si>
  <si>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</si>
  <si>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</si>
  <si>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</si>
  <si>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</si>
  <si>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</si>
  <si>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</si>
  <si>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</si>
  <si>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</si>
  <si>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</si>
  <si>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</si>
  <si>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</si>
  <si>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</si>
  <si>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</si>
  <si>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</si>
  <si>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</si>
  <si>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</si>
  <si>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</si>
  <si>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</si>
  <si>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</si>
  <si>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</si>
  <si>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</si>
  <si>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</si>
  <si>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</si>
  <si>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</si>
  <si>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</si>
  <si>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</si>
  <si>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</si>
  <si>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فرابورس</t>
  </si>
  <si>
    <t>1401/05/10</t>
  </si>
  <si>
    <t>1401/05/11</t>
  </si>
  <si>
    <t>1401/05/13</t>
  </si>
  <si>
    <t>1401/05/25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</si>
  <si>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</si>
  <si>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</si>
  <si>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</si>
  <si>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</si>
  <si>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</si>
  <si>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</si>
  <si>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انتقال داده های آسیاتک (آسیاتک)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</si>
  <si>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</si>
  <si>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</si>
  <si>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</si>
  <si>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</si>
  <si>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</si>
  <si>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</si>
  <si>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</si>
  <si>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</si>
  <si>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</si>
  <si>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</si>
  <si>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</si>
  <si>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</si>
  <si>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</si>
  <si>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</si>
  <si>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</si>
  <si>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</si>
  <si>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</si>
  <si>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</si>
  <si>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</si>
  <si>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</si>
  <si>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</si>
  <si>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</si>
  <si>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</si>
  <si>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</si>
  <si>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</si>
  <si>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</si>
  <si>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</si>
  <si>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</si>
  <si>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</si>
  <si>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</si>
  <si>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</si>
  <si>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</si>
  <si>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</si>
  <si>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</si>
  <si>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</si>
  <si>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</si>
  <si>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</si>
  <si>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</si>
  <si>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</si>
  <si>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</si>
  <si>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</si>
  <si>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</si>
  <si>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</si>
  <si>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</si>
  <si>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</si>
  <si>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</si>
  <si>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</si>
  <si>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</si>
  <si>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</si>
  <si>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</si>
  <si>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</si>
  <si>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</si>
  <si>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</si>
  <si>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</si>
  <si>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</si>
  <si>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</si>
  <si>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</si>
  <si>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</si>
  <si>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</si>
  <si>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</si>
  <si>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</si>
  <si>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</si>
  <si>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</si>
  <si>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</si>
  <si>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</si>
  <si>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</si>
  <si>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</si>
  <si>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</si>
  <si>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</si>
  <si>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</si>
  <si>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</si>
  <si>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</si>
  <si>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</si>
  <si>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</si>
  <si>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</si>
  <si>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</si>
  <si>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</si>
  <si>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</si>
  <si>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</si>
  <si>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</si>
  <si>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</si>
  <si>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</si>
  <si>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</si>
  <si>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</si>
  <si>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</si>
  <si>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</si>
  <si>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</si>
  <si>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</si>
  <si>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</si>
  <si>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</si>
  <si>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</si>
  <si>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</si>
  <si>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</si>
  <si>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</si>
  <si>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</si>
  <si>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</si>
  <si>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</si>
  <si>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</si>
  <si>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</si>
  <si>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</si>
  <si>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</si>
  <si>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</si>
  <si>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</si>
  <si>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</si>
  <si>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</si>
  <si>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</si>
  <si>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</si>
  <si>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</si>
  <si>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</si>
  <si>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</si>
  <si>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</si>
  <si>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</si>
  <si>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</si>
  <si>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</si>
  <si>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</si>
  <si>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</si>
  <si>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</si>
  <si>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</si>
  <si>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</si>
  <si>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</si>
  <si>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</si>
  <si>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</si>
  <si>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</si>
  <si>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</si>
  <si>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</si>
  <si>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</si>
  <si>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</si>
  <si>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</si>
  <si>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</si>
  <si>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</si>
  <si>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</si>
  <si>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</si>
  <si>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</si>
  <si>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</si>
  <si>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</si>
  <si>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</si>
  <si>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</si>
  <si>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</si>
  <si>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</si>
  <si>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</si>
  <si>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</si>
  <si>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</si>
  <si>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</si>
  <si>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</si>
  <si>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</si>
  <si>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</si>
  <si>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</si>
  <si>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</si>
  <si>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</si>
  <si>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</si>
  <si>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</si>
  <si>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</si>
  <si>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</si>
  <si>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</si>
  <si>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</si>
  <si>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</si>
  <si>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</si>
  <si>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</si>
  <si>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</si>
  <si>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</si>
  <si>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</si>
  <si>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</si>
  <si>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</si>
  <si>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</si>
  <si>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</si>
  <si>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</si>
  <si>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</si>
  <si>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</si>
  <si>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</si>
  <si>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</si>
  <si>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</si>
  <si>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</si>
  <si>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</si>
  <si>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</si>
  <si>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</si>
  <si>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</si>
  <si>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</si>
  <si>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</si>
  <si>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</si>
  <si>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</si>
  <si>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</si>
  <si>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</si>
  <si>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کوتاه مدت سامان</t>
  </si>
  <si>
    <t>864-810-4013857-1</t>
  </si>
  <si>
    <t>1401/06/06</t>
  </si>
  <si>
    <t>1401/06/12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</si>
  <si>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</si>
  <si>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</si>
  <si>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</si>
  <si>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</si>
  <si>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</si>
  <si>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</si>
  <si>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</si>
  <si>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داریی‌ها</t>
  </si>
  <si>
    <t>شیمی داروپخش (حق تقدم) (دشیمیح)</t>
  </si>
  <si>
    <t>1,939</t>
  </si>
  <si>
    <t>کوتاه مدت ملی</t>
  </si>
  <si>
    <t>0228580460005</t>
  </si>
  <si>
    <t>1401/07/30</t>
  </si>
  <si>
    <t>عچین</t>
  </si>
  <si>
    <t>عالبر</t>
  </si>
  <si>
    <t>1401/07/27</t>
  </si>
  <si>
    <t>1401/07/04</t>
  </si>
  <si>
    <t>1401/07/26</t>
  </si>
  <si>
    <t>1401/07/10</t>
  </si>
  <si>
    <t>دشیمیح</t>
  </si>
  <si>
    <t>سود و زیان ناشی
از فروش</t>
  </si>
  <si>
    <t>خالص ارزش
فروش</t>
  </si>
  <si>
    <t>خالص بهای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</si>
  <si>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</si>
  <si>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</si>
  <si>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</si>
  <si>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</si>
  <si>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</si>
  <si>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</si>
  <si>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ایران ارقام (مرقام)</t>
  </si>
  <si>
    <t>برق آبادان (آبادا)</t>
  </si>
  <si>
    <t>بورس اوراق بهادار تهران (بورس)</t>
  </si>
  <si>
    <t>بورس کالای ایران (کالا)</t>
  </si>
  <si>
    <t>پشم شیشه ایران (حق تقدم) (کپشیرح)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</si>
  <si>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</si>
  <si>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</si>
  <si>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</si>
  <si>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</si>
  <si>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</si>
  <si>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</si>
  <si>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</si>
  <si>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</si>
  <si>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</si>
  <si>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لیزینگ خودرو غدیر (ولغدر)</t>
  </si>
  <si>
    <t>نفت بهران (شبهرن)</t>
  </si>
  <si>
    <t>نیروکلر (شکلر)</t>
  </si>
  <si>
    <t>1401/08/14</t>
  </si>
  <si>
    <t>1401/08/29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</si>
  <si>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</si>
  <si>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</si>
  <si>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</si>
  <si>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</si>
  <si>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</si>
  <si>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</si>
  <si>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</si>
  <si>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</si>
  <si>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</si>
  <si>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</si>
  <si>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</si>
  <si>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</si>
  <si>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</si>
  <si>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</si>
  <si>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</si>
  <si>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</si>
  <si>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</si>
  <si>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</si>
  <si>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</si>
  <si>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</si>
  <si>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فولادخراسان (حق تقدم) (فخاسح)</t>
  </si>
  <si>
    <t>3,358</t>
  </si>
  <si>
    <t>9,850</t>
  </si>
  <si>
    <t>1401/09/13</t>
  </si>
  <si>
    <t>1401/09/19</t>
  </si>
  <si>
    <t>1401/10/30</t>
  </si>
  <si>
    <t>داده گستر عصر نوین - های وب (های وب)</t>
  </si>
  <si>
    <t>سیمان اردستان (اردستان)</t>
  </si>
  <si>
    <t>1401/10/29</t>
  </si>
  <si>
    <t>1401/10/26</t>
  </si>
  <si>
    <t>1401/10/28</t>
  </si>
  <si>
    <t>1401/10/04</t>
  </si>
  <si>
    <t>سیمان خاش (حق تقدم) (سخاشح)</t>
  </si>
  <si>
    <t>11,940</t>
  </si>
  <si>
    <t>5,900</t>
  </si>
  <si>
    <t>2,100</t>
  </si>
  <si>
    <t>13,727</t>
  </si>
  <si>
    <t>2,200</t>
  </si>
  <si>
    <t>10,980</t>
  </si>
  <si>
    <t>4,753</t>
  </si>
  <si>
    <t>16,400</t>
  </si>
  <si>
    <t>3,540</t>
  </si>
  <si>
    <t>12,030</t>
  </si>
  <si>
    <t>9,160</t>
  </si>
  <si>
    <t>5,250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</si>
  <si>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</si>
  <si>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</si>
  <si>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</si>
  <si>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</si>
  <si>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</si>
  <si>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</si>
  <si>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</si>
  <si>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</si>
  <si>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منتهی به 1401/11/30</t>
  </si>
  <si>
    <t>برای ماه منتهی به 1401/11/30</t>
  </si>
  <si>
    <t>1401/11/30</t>
  </si>
  <si>
    <t>طی بهمن ماه</t>
  </si>
  <si>
    <t>از ابتدای سال مالی تا پایان بهمن ماه</t>
  </si>
  <si>
    <t>از ابتدای سال مالی تا پایان  بهمن  ماه</t>
  </si>
  <si>
    <t>کویر تایر (حق تقدم) (پکویرح)</t>
  </si>
  <si>
    <t>7,200</t>
  </si>
  <si>
    <t>9,710</t>
  </si>
  <si>
    <t>1,950</t>
  </si>
  <si>
    <t>9,090</t>
  </si>
  <si>
    <t>2,595</t>
  </si>
  <si>
    <t>4,890</t>
  </si>
  <si>
    <t>1,487</t>
  </si>
  <si>
    <t>10,850</t>
  </si>
  <si>
    <t>6,320</t>
  </si>
  <si>
    <t>6,170</t>
  </si>
  <si>
    <t>6,880</t>
  </si>
  <si>
    <t>3,927</t>
  </si>
  <si>
    <t>3,040</t>
  </si>
  <si>
    <t>2,561</t>
  </si>
  <si>
    <t>9,670</t>
  </si>
  <si>
    <t>10,690</t>
  </si>
  <si>
    <t>1,690</t>
  </si>
  <si>
    <t>1,433</t>
  </si>
  <si>
    <t>3,359</t>
  </si>
  <si>
    <t>3,149</t>
  </si>
  <si>
    <t>37,830</t>
  </si>
  <si>
    <t>5,590</t>
  </si>
  <si>
    <t>3,180</t>
  </si>
  <si>
    <t>1,801</t>
  </si>
  <si>
    <t>6,780</t>
  </si>
  <si>
    <t>38,040</t>
  </si>
  <si>
    <t>38,380</t>
  </si>
  <si>
    <t>27,123</t>
  </si>
  <si>
    <t>9,600</t>
  </si>
  <si>
    <t>14,860</t>
  </si>
  <si>
    <t>7,240</t>
  </si>
  <si>
    <t>14,940</t>
  </si>
  <si>
    <t>5,980</t>
  </si>
  <si>
    <t>3,550</t>
  </si>
  <si>
    <t>22,280</t>
  </si>
  <si>
    <t>2,855</t>
  </si>
  <si>
    <t>4,894</t>
  </si>
  <si>
    <t>26,880</t>
  </si>
  <si>
    <t>16,120</t>
  </si>
  <si>
    <t>1,682</t>
  </si>
  <si>
    <t>26,275</t>
  </si>
  <si>
    <t>11,310</t>
  </si>
  <si>
    <t>2,334</t>
  </si>
  <si>
    <t>3,851</t>
  </si>
  <si>
    <t>7,090</t>
  </si>
  <si>
    <t>12,610</t>
  </si>
  <si>
    <t>4,020</t>
  </si>
  <si>
    <t>21,740</t>
  </si>
  <si>
    <t>3,095</t>
  </si>
  <si>
    <t>11,750</t>
  </si>
  <si>
    <t>12,700</t>
  </si>
  <si>
    <t>19,730</t>
  </si>
  <si>
    <t>39,490</t>
  </si>
  <si>
    <t>11,270</t>
  </si>
  <si>
    <t>12,860</t>
  </si>
  <si>
    <t>15,250</t>
  </si>
  <si>
    <t>13,280</t>
  </si>
  <si>
    <t>26,490</t>
  </si>
  <si>
    <t>3,360</t>
  </si>
  <si>
    <t>2,640</t>
  </si>
  <si>
    <t>3,806</t>
  </si>
  <si>
    <t>18,760</t>
  </si>
  <si>
    <t>3,773</t>
  </si>
  <si>
    <t>2,359</t>
  </si>
  <si>
    <t>5,100</t>
  </si>
  <si>
    <t>6,980</t>
  </si>
  <si>
    <t>4,821</t>
  </si>
  <si>
    <t>22,950</t>
  </si>
  <si>
    <t>4,830</t>
  </si>
  <si>
    <t>8,390</t>
  </si>
  <si>
    <t>16,080</t>
  </si>
  <si>
    <t>13,610</t>
  </si>
  <si>
    <t>17,540</t>
  </si>
  <si>
    <t>4,100</t>
  </si>
  <si>
    <t>6,200</t>
  </si>
  <si>
    <t>12,130</t>
  </si>
  <si>
    <t>25,570</t>
  </si>
  <si>
    <t>13,340</t>
  </si>
  <si>
    <t>33,950</t>
  </si>
  <si>
    <t>64,980</t>
  </si>
  <si>
    <t>31,500</t>
  </si>
  <si>
    <t>22,790</t>
  </si>
  <si>
    <t>19,990</t>
  </si>
  <si>
    <t>14,440</t>
  </si>
  <si>
    <t>39,390</t>
  </si>
  <si>
    <t>23,280</t>
  </si>
  <si>
    <t>14,300</t>
  </si>
  <si>
    <t>6,420</t>
  </si>
  <si>
    <t>2,113</t>
  </si>
  <si>
    <t>1,336</t>
  </si>
  <si>
    <t>4,151</t>
  </si>
  <si>
    <t>19,370</t>
  </si>
  <si>
    <t>52,800</t>
  </si>
  <si>
    <t>3,400</t>
  </si>
  <si>
    <t>9,280</t>
  </si>
  <si>
    <t>8,920</t>
  </si>
  <si>
    <t>18,240</t>
  </si>
  <si>
    <t>2,695</t>
  </si>
  <si>
    <t>18,850</t>
  </si>
  <si>
    <t>3,905</t>
  </si>
  <si>
    <t>7,800</t>
  </si>
  <si>
    <t>4,124</t>
  </si>
  <si>
    <t>6,330</t>
  </si>
  <si>
    <t>14,610</t>
  </si>
  <si>
    <t>10,080</t>
  </si>
  <si>
    <t>4,202</t>
  </si>
  <si>
    <t>18,170</t>
  </si>
  <si>
    <t>3,172</t>
  </si>
  <si>
    <t>8,750</t>
  </si>
  <si>
    <t>10,600</t>
  </si>
  <si>
    <t>3,846</t>
  </si>
  <si>
    <t>79,020</t>
  </si>
  <si>
    <t>2,159</t>
  </si>
  <si>
    <t>5,950</t>
  </si>
  <si>
    <t>5,140</t>
  </si>
  <si>
    <t>6,660</t>
  </si>
  <si>
    <t>2,529</t>
  </si>
  <si>
    <t>20,870</t>
  </si>
  <si>
    <t>33,340</t>
  </si>
  <si>
    <t>8,310</t>
  </si>
  <si>
    <t>5,990</t>
  </si>
  <si>
    <t>50,550</t>
  </si>
  <si>
    <t>2,839</t>
  </si>
  <si>
    <t>24,070</t>
  </si>
  <si>
    <t>25,160</t>
  </si>
  <si>
    <t>3,500</t>
  </si>
  <si>
    <t>2,041</t>
  </si>
  <si>
    <t>30,350</t>
  </si>
  <si>
    <t>2,005</t>
  </si>
  <si>
    <t>9,660</t>
  </si>
  <si>
    <t>28,150</t>
  </si>
  <si>
    <t>8,070</t>
  </si>
  <si>
    <t>35,560</t>
  </si>
  <si>
    <t>19,400</t>
  </si>
  <si>
    <t>30,600</t>
  </si>
  <si>
    <t>3,740</t>
  </si>
  <si>
    <t>1,301</t>
  </si>
  <si>
    <t>5,020</t>
  </si>
  <si>
    <t>8,300</t>
  </si>
  <si>
    <t>1,400</t>
  </si>
  <si>
    <t>28,690</t>
  </si>
  <si>
    <t>15,960</t>
  </si>
  <si>
    <t>33,070</t>
  </si>
  <si>
    <t>11,500</t>
  </si>
  <si>
    <t>7,920</t>
  </si>
  <si>
    <t>7,560</t>
  </si>
  <si>
    <t>30,400</t>
  </si>
  <si>
    <t>33,300</t>
  </si>
  <si>
    <t>6,070</t>
  </si>
  <si>
    <t>2,651</t>
  </si>
  <si>
    <t>18,820</t>
  </si>
  <si>
    <t>3,930</t>
  </si>
  <si>
    <t>15,100</t>
  </si>
  <si>
    <t>8,640</t>
  </si>
  <si>
    <t>23,350</t>
  </si>
  <si>
    <t>7,870</t>
  </si>
  <si>
    <t>3,743</t>
  </si>
  <si>
    <t>بازنشستگی کارکنان بانکها (وسکاب)</t>
  </si>
  <si>
    <t xml:space="preserve"> نیروکلر (شکلر)</t>
  </si>
  <si>
    <t>1401/05/26</t>
  </si>
  <si>
    <t>1401/11/11</t>
  </si>
  <si>
    <t>1401/11/25</t>
  </si>
  <si>
    <t>1401/11/18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</si>
</sst>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  <numFmt numFmtId="167" formatCode="#,##0.0000000000_);\(#,##0.0000000000\)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18"/>
      <color theme="1"/>
      <name val="B Mitra"/>
      <charset val="178"/>
    </font>
    <font>
      <sz val="18"/>
      <color rgb="FFFF0000"/>
      <name val="B Mitra"/>
      <charset val="178"/>
    </font>
    <font>
      <b/>
      <sz val="14"/>
      <color rgb="FF7030A0"/>
      <name val="B Mitra"/>
      <charset val="178"/>
    </font>
    <font>
      <b/>
      <sz val="20"/>
      <color rgb="FF7030A0"/>
      <name val="B Mitra"/>
      <charset val="178"/>
    </font>
    <font>
      <sz val="8"/>
      <name val="Calibri"/>
      <family val="2"/>
      <charset val="178"/>
      <scheme val="minor"/>
    </font>
    <font>
      <b/>
      <sz val="16"/>
      <color theme="5" tint="-0.249977111117893"/>
      <name val="B Mitra"/>
      <charset val="178"/>
    </font>
    <font>
      <u/>
      <sz val="11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58">
    <xf numFmtId="0" fontId="0" fillId="0" borderId="0" xfId="0"/>
    <xf numFmtId="0" fontId="20" fillId="0" borderId="1" xfId="0" applyFont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4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right" vertical="center"/>
    </xf>
    <xf numFmtId="164" fontId="20" fillId="0" borderId="0" xfId="1" applyNumberFormat="1" applyFont="1" applyFill="1"/>
    <xf numFmtId="0" fontId="14" fillId="0" borderId="0" xfId="0" applyFont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37" fontId="13" fillId="0" borderId="0" xfId="0" quotePrefix="1" applyNumberFormat="1" applyFont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3" fillId="0" borderId="0" xfId="0" applyFont="1" applyAlignment="1">
      <alignment vertical="center" wrapText="1" readingOrder="2"/>
    </xf>
    <xf numFmtId="0" fontId="29" fillId="0" borderId="14" xfId="0" applyFont="1" applyBorder="1" applyAlignment="1">
      <alignment horizontal="center" vertical="center" wrapText="1" readingOrder="2"/>
    </xf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4" fontId="47" fillId="0" borderId="0" xfId="0" applyNumberFormat="1" applyFont="1"/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37" fontId="8" fillId="0" borderId="0" xfId="0" quotePrefix="1" applyNumberFormat="1" applyFont="1" applyAlignment="1">
      <alignment horizontal="right" vertical="center" wrapText="1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7" fontId="13" fillId="0" borderId="0" xfId="0" applyNumberFormat="1" applyFont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8" fillId="0" borderId="0" xfId="1" applyNumberFormat="1" applyFont="1" applyFill="1" applyAlignment="1">
      <alignment vertical="center" readingOrder="2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0" fontId="26" fillId="0" borderId="0" xfId="0" applyFont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5" fontId="49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Alignment="1">
      <alignment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37" fontId="13" fillId="0" borderId="9" xfId="0" quotePrefix="1" applyNumberFormat="1" applyFont="1" applyBorder="1" applyAlignment="1">
      <alignment horizontal="right" vertical="center" wrapText="1"/>
    </xf>
    <xf numFmtId="164" fontId="20" fillId="0" borderId="8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164" fontId="10" fillId="0" borderId="8" xfId="1" applyNumberFormat="1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5" fontId="24" fillId="0" borderId="0" xfId="0" applyNumberFormat="1" applyFont="1" applyAlignment="1">
      <alignment horizontal="center" vertical="center" wrapText="1" readingOrder="2"/>
    </xf>
    <xf numFmtId="164" fontId="51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" fillId="0" borderId="0" xfId="1" applyNumberFormat="1" applyFont="1" applyFill="1" applyAlignment="1">
      <alignment horizontal="center" vertical="center" wrapText="1"/>
    </xf>
    <xf numFmtId="164" fontId="52" fillId="0" borderId="0" xfId="1" applyNumberFormat="1" applyFont="1" applyFill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37" fontId="9" fillId="0" borderId="0" xfId="0" applyNumberFormat="1" applyFont="1" applyAlignment="1">
      <alignment horizontal="center" vertical="center"/>
    </xf>
    <xf numFmtId="164" fontId="42" fillId="0" borderId="0" xfId="1" applyNumberFormat="1" applyFont="1" applyFill="1"/>
    <xf numFmtId="165" fontId="50" fillId="0" borderId="0" xfId="1" applyNumberFormat="1" applyFont="1" applyFill="1"/>
    <xf numFmtId="164" fontId="51" fillId="0" borderId="0" xfId="1" applyNumberFormat="1" applyFont="1" applyFill="1"/>
    <xf numFmtId="164" fontId="52" fillId="0" borderId="0" xfId="1" applyNumberFormat="1" applyFont="1" applyFill="1" applyAlignment="1">
      <alignment vertical="center" wrapText="1"/>
    </xf>
    <xf numFmtId="164" fontId="50" fillId="0" borderId="0" xfId="1" applyNumberFormat="1" applyFont="1" applyFill="1"/>
    <xf numFmtId="164" fontId="6" fillId="0" borderId="0" xfId="0" applyNumberFormat="1" applyFont="1" applyAlignment="1">
      <alignment vertical="center"/>
    </xf>
    <xf numFmtId="164" fontId="6" fillId="0" borderId="0" xfId="2" applyNumberFormat="1" applyFont="1" applyFill="1" applyAlignment="1">
      <alignment horizontal="center"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5" fontId="55" fillId="0" borderId="0" xfId="1" applyNumberFormat="1" applyFont="1" applyFill="1"/>
    <xf numFmtId="164" fontId="56" fillId="0" borderId="0" xfId="1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37" fontId="6" fillId="0" borderId="0" xfId="0" applyNumberFormat="1" applyFont="1" applyAlignment="1">
      <alignment vertical="center"/>
    </xf>
    <xf numFmtId="164" fontId="6" fillId="0" borderId="0" xfId="1" applyNumberFormat="1" applyFont="1" applyFill="1" applyAlignment="1">
      <alignment horizontal="left" vertical="center"/>
    </xf>
    <xf numFmtId="165" fontId="15" fillId="0" borderId="0" xfId="1" applyNumberFormat="1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4" fillId="0" borderId="0" xfId="0" applyFont="1" applyAlignment="1">
      <alignment vertical="center" wrapText="1" readingOrder="2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0" fontId="24" fillId="0" borderId="4" xfId="0" applyFont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41" fillId="0" borderId="0" xfId="1" applyNumberFormat="1" applyFont="1" applyFill="1" applyAlignment="1">
      <alignment vertical="center"/>
    </xf>
    <xf numFmtId="165" fontId="53" fillId="0" borderId="0" xfId="1" applyNumberFormat="1" applyFont="1" applyFill="1" applyAlignment="1">
      <alignment vertical="center"/>
    </xf>
    <xf numFmtId="165" fontId="54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49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166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3" fontId="52" fillId="0" borderId="0" xfId="1" applyNumberFormat="1" applyFont="1" applyFill="1" applyAlignment="1">
      <alignment horizontal="center" vertical="center"/>
    </xf>
    <xf numFmtId="3" fontId="52" fillId="0" borderId="0" xfId="1" applyNumberFormat="1" applyFont="1" applyFill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4" fontId="20" fillId="0" borderId="1" xfId="1" applyNumberFormat="1" applyFont="1" applyFill="1" applyBorder="1" applyAlignment="1">
      <alignment horizontal="center"/>
    </xf>
    <xf numFmtId="164" fontId="46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 applyFill="1" applyAlignment="1"/>
    <xf numFmtId="164" fontId="50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164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37" fontId="51" fillId="0" borderId="0" xfId="0" quotePrefix="1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165" fontId="41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64" fontId="52" fillId="0" borderId="0" xfId="1" applyNumberFormat="1" applyFont="1" applyFill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" fontId="50" fillId="0" borderId="0" xfId="0" applyNumberFormat="1" applyFont="1"/>
    <xf numFmtId="164" fontId="10" fillId="2" borderId="0" xfId="1" applyNumberFormat="1" applyFont="1" applyFill="1" applyAlignment="1">
      <alignment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right" vertical="center"/>
    </xf>
    <xf numFmtId="165" fontId="9" fillId="0" borderId="4" xfId="1" applyNumberFormat="1" applyFont="1" applyFill="1" applyBorder="1" applyAlignment="1">
      <alignment horizontal="center" vertical="center" wrapText="1" readingOrder="2"/>
    </xf>
    <xf numFmtId="165" fontId="9" fillId="0" borderId="0" xfId="0" applyNumberFormat="1" applyFont="1" applyAlignment="1">
      <alignment horizontal="center" vertical="center" wrapText="1" readingOrder="2"/>
    </xf>
    <xf numFmtId="165" fontId="58" fillId="0" borderId="0" xfId="0" applyNumberFormat="1" applyFont="1" applyAlignment="1">
      <alignment horizontal="center" vertical="center" wrapText="1" readingOrder="2"/>
    </xf>
    <xf numFmtId="37" fontId="52" fillId="2" borderId="0" xfId="0" applyNumberFormat="1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center" vertical="center" wrapText="1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8" xfId="0" applyNumberFormat="1" applyFont="1" applyBorder="1" applyAlignment="1">
      <alignment horizontal="center" vertical="center" wrapText="1" readingOrder="2"/>
    </xf>
    <xf numFmtId="165" fontId="6" fillId="0" borderId="0" xfId="0" applyNumberFormat="1" applyFont="1" applyAlignment="1">
      <alignment vertical="center"/>
    </xf>
    <xf numFmtId="165" fontId="42" fillId="0" borderId="0" xfId="1" applyNumberFormat="1" applyFont="1" applyFill="1"/>
    <xf numFmtId="164" fontId="15" fillId="0" borderId="0" xfId="1" applyNumberFormat="1" applyFont="1" applyAlignment="1">
      <alignment horizontal="right" vertical="center"/>
    </xf>
    <xf numFmtId="165" fontId="44" fillId="0" borderId="0" xfId="1" applyNumberFormat="1" applyFont="1" applyFill="1"/>
    <xf numFmtId="165" fontId="4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165" fontId="15" fillId="0" borderId="0" xfId="1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horizontal="center" vertical="center" wrapText="1" readingOrder="2"/>
    </xf>
    <xf numFmtId="164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29" fillId="0" borderId="1" xfId="0" applyNumberFormat="1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59" fillId="0" borderId="0" xfId="0" applyFont="1"/>
    <xf numFmtId="165" fontId="9" fillId="0" borderId="8" xfId="0" applyNumberFormat="1" applyFont="1" applyFill="1" applyBorder="1" applyAlignment="1">
      <alignment horizontal="center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3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7</xdr:row>
      <xdr:rowOff>142875</xdr:rowOff>
    </xdr:from>
    <xdr:to>
      <xdr:col>7</xdr:col>
      <xdr:colOff>590550</xdr:colOff>
      <xdr:row>18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571500</xdr:colOff>
      <xdr:row>32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A136B9-CD3C-475D-A4EB-85D7DEED4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8100" y="1"/>
          <a:ext cx="5448300" cy="7010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&#1711;&#1586;&#1575;&#1585;&#1588;%20&#1605;&#1575;&#1607;&#1575;&#1606;&#1607;%20&#1589;&#1606;&#1583;&#1608;&#1602;%20&#1588;&#1575;&#1582;&#1589;&#174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سود اوراق بهادار و سپرده بانکی"/>
      <sheetName val="درآمد سود سهام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/>
      <sheetData sheetId="1">
        <row r="3">
          <cell r="A3" t="str">
            <v>برای ماه منتهی به 1401/11/30</v>
          </cell>
        </row>
      </sheetData>
      <sheetData sheetId="2"/>
      <sheetData sheetId="3"/>
      <sheetData sheetId="4">
        <row r="11">
          <cell r="E11">
            <v>587389276947</v>
          </cell>
        </row>
      </sheetData>
      <sheetData sheetId="5">
        <row r="5">
          <cell r="G5" t="str">
            <v>طی بهمن ماه</v>
          </cell>
        </row>
      </sheetData>
      <sheetData sheetId="6"/>
      <sheetData sheetId="7"/>
      <sheetData sheetId="8"/>
      <sheetData sheetId="9"/>
      <sheetData sheetId="10">
        <row r="11">
          <cell r="I11">
            <v>0</v>
          </cell>
        </row>
      </sheetData>
      <sheetData sheetId="11">
        <row r="11">
          <cell r="E11">
            <v>30272279</v>
          </cell>
        </row>
      </sheetData>
      <sheetData sheetId="12">
        <row r="11">
          <cell r="C11">
            <v>352564609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6:M29"/>
  <sheetViews>
    <sheetView rightToLeft="1" view="pageBreakPreview" zoomScaleNormal="100" zoomScaleSheetLayoutView="100" workbookViewId="0">
      <selection activeCell="D38" sqref="D38"/>
    </sheetView>
  </sheetViews>
  <sheetFormatPr defaultColWidth="9.140625" defaultRowHeight="17.25"/>
  <cols>
    <col min="1" max="16384" width="9.140625" style="68"/>
  </cols>
  <sheetData>
    <row r="16" spans="13:13">
      <c r="M16" s="68" t="s">
        <v>55</v>
      </c>
    </row>
    <row r="18" spans="1:12">
      <c r="I18" s="356"/>
    </row>
    <row r="22" spans="1:12" ht="15" customHeight="1">
      <c r="A22" s="268" t="s">
        <v>68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40"/>
      <c r="L22" s="240"/>
    </row>
    <row r="23" spans="1:12" ht="15" customHeight="1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40"/>
      <c r="L23" s="240"/>
    </row>
    <row r="24" spans="1:12" ht="15" customHeight="1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40"/>
      <c r="L24" s="240"/>
    </row>
    <row r="26" spans="1:12" ht="15" customHeight="1">
      <c r="A26" s="268" t="s">
        <v>548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</row>
    <row r="27" spans="1:12" ht="15" customHeight="1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1:12" ht="15" customHeight="1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</row>
    <row r="29" spans="1:12" ht="1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68"/>
      <c r="L29" s="268"/>
    </row>
  </sheetData>
  <mergeCells count="4">
    <mergeCell ref="A22:J24"/>
    <mergeCell ref="A26:J28"/>
    <mergeCell ref="K26:L28"/>
    <mergeCell ref="K29:L29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0"/>
  <sheetViews>
    <sheetView rightToLeft="1" tabSelected="1" view="pageBreakPreview" zoomScale="50" zoomScaleNormal="100" zoomScaleSheetLayoutView="50" workbookViewId="0">
      <selection activeCell="A10" sqref="A10"/>
    </sheetView>
  </sheetViews>
  <sheetFormatPr defaultColWidth="9.140625" defaultRowHeight="30.75"/>
  <cols>
    <col min="1" max="1" width="51.85546875" style="8" bestFit="1" customWidth="1"/>
    <col min="2" max="2" width="1.85546875" style="8" customWidth="1"/>
    <col min="3" max="3" width="18.85546875" style="6" bestFit="1" customWidth="1"/>
    <col min="4" max="4" width="1.140625" style="6" customWidth="1"/>
    <col min="5" max="5" width="29" style="6" bestFit="1" customWidth="1"/>
    <col min="6" max="6" width="1.42578125" style="6" customWidth="1"/>
    <col min="7" max="7" width="27.5703125" style="6" customWidth="1"/>
    <col min="8" max="8" width="1.5703125" style="6" customWidth="1"/>
    <col min="9" max="9" width="17.85546875" style="6" bestFit="1" customWidth="1"/>
    <col min="10" max="10" width="28.7109375" style="6" customWidth="1"/>
    <col min="11" max="11" width="1.42578125" style="6" customWidth="1"/>
    <col min="12" max="12" width="18.7109375" style="6" bestFit="1" customWidth="1"/>
    <col min="13" max="13" width="24.42578125" style="6" bestFit="1" customWidth="1"/>
    <col min="14" max="14" width="1.140625" style="6" customWidth="1"/>
    <col min="15" max="15" width="18.85546875" style="6" bestFit="1" customWidth="1"/>
    <col min="16" max="16" width="1.42578125" style="6" customWidth="1"/>
    <col min="17" max="17" width="13.5703125" style="159" bestFit="1" customWidth="1"/>
    <col min="18" max="18" width="1.5703125" style="6" customWidth="1"/>
    <col min="19" max="19" width="26.85546875" style="6" bestFit="1" customWidth="1"/>
    <col min="20" max="20" width="1.85546875" style="6" customWidth="1"/>
    <col min="21" max="21" width="34.7109375" style="203" bestFit="1" customWidth="1"/>
    <col min="22" max="22" width="1.5703125" style="8" customWidth="1"/>
    <col min="23" max="23" width="14.7109375" style="118" bestFit="1" customWidth="1"/>
    <col min="24" max="24" width="26.85546875" style="8" hidden="1" customWidth="1"/>
    <col min="25" max="25" width="26.85546875" style="8" bestFit="1" customWidth="1"/>
    <col min="26" max="26" width="32.28515625" style="8" customWidth="1"/>
    <col min="27" max="28" width="18.140625" style="8" bestFit="1" customWidth="1"/>
    <col min="29" max="16384" width="9.140625" style="8"/>
  </cols>
  <sheetData>
    <row r="1" spans="1:28" ht="31.5">
      <c r="A1" s="279" t="s">
        <v>83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8" ht="31.5">
      <c r="A2" s="279" t="s">
        <v>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8" ht="31.5">
      <c r="A3" s="279" t="s">
        <v>549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</row>
    <row r="4" spans="1:28" ht="31.5">
      <c r="A4" s="286" t="s">
        <v>25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</row>
    <row r="5" spans="1:28" ht="31.5">
      <c r="A5" s="286" t="s">
        <v>26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</row>
    <row r="7" spans="1:28" ht="32.25" thickBot="1">
      <c r="A7" s="27"/>
      <c r="B7" s="112"/>
      <c r="C7" s="269" t="s">
        <v>520</v>
      </c>
      <c r="D7" s="269"/>
      <c r="E7" s="269"/>
      <c r="F7" s="269"/>
      <c r="G7" s="269"/>
      <c r="H7" s="113"/>
      <c r="I7" s="287" t="s">
        <v>7</v>
      </c>
      <c r="J7" s="287"/>
      <c r="K7" s="287"/>
      <c r="L7" s="287"/>
      <c r="M7" s="287"/>
      <c r="O7" s="270" t="s">
        <v>550</v>
      </c>
      <c r="P7" s="270"/>
      <c r="Q7" s="270"/>
      <c r="R7" s="270"/>
      <c r="S7" s="270"/>
      <c r="T7" s="270"/>
      <c r="U7" s="270"/>
      <c r="V7" s="270"/>
      <c r="W7" s="270"/>
    </row>
    <row r="8" spans="1:28">
      <c r="A8" s="280" t="s">
        <v>1</v>
      </c>
      <c r="B8" s="114"/>
      <c r="C8" s="285" t="s">
        <v>3</v>
      </c>
      <c r="D8" s="271"/>
      <c r="E8" s="285" t="s">
        <v>0</v>
      </c>
      <c r="F8" s="271"/>
      <c r="G8" s="273" t="s">
        <v>21</v>
      </c>
      <c r="H8" s="205"/>
      <c r="I8" s="282" t="s">
        <v>4</v>
      </c>
      <c r="J8" s="282"/>
      <c r="K8" s="115"/>
      <c r="L8" s="282" t="s">
        <v>5</v>
      </c>
      <c r="M8" s="282"/>
      <c r="O8" s="283" t="s">
        <v>3</v>
      </c>
      <c r="P8" s="271"/>
      <c r="Q8" s="275" t="s">
        <v>472</v>
      </c>
      <c r="R8" s="204"/>
      <c r="S8" s="283" t="s">
        <v>0</v>
      </c>
      <c r="T8" s="271"/>
      <c r="U8" s="273" t="s">
        <v>21</v>
      </c>
      <c r="V8" s="116"/>
      <c r="W8" s="277" t="s">
        <v>473</v>
      </c>
      <c r="Y8" s="202"/>
    </row>
    <row r="9" spans="1:28" ht="31.5" thickBot="1">
      <c r="A9" s="281"/>
      <c r="B9" s="114"/>
      <c r="C9" s="284"/>
      <c r="D9" s="272"/>
      <c r="E9" s="284"/>
      <c r="F9" s="272"/>
      <c r="G9" s="274"/>
      <c r="H9" s="205"/>
      <c r="I9" s="206" t="s">
        <v>3</v>
      </c>
      <c r="J9" s="206" t="s">
        <v>0</v>
      </c>
      <c r="K9" s="115"/>
      <c r="L9" s="206" t="s">
        <v>3</v>
      </c>
      <c r="M9" s="206" t="s">
        <v>46</v>
      </c>
      <c r="O9" s="284"/>
      <c r="P9" s="271"/>
      <c r="Q9" s="276"/>
      <c r="R9" s="204"/>
      <c r="S9" s="284"/>
      <c r="T9" s="271"/>
      <c r="U9" s="274"/>
      <c r="V9" s="116"/>
      <c r="W9" s="278"/>
      <c r="Y9" s="202"/>
    </row>
    <row r="10" spans="1:28">
      <c r="A10" s="117" t="s">
        <v>118</v>
      </c>
      <c r="C10" s="203">
        <v>2768319</v>
      </c>
      <c r="D10" s="203"/>
      <c r="E10" s="203">
        <v>23804737732</v>
      </c>
      <c r="F10" s="203"/>
      <c r="G10" s="178">
        <v>23858517847</v>
      </c>
      <c r="H10" s="203"/>
      <c r="I10" s="203">
        <v>85098</v>
      </c>
      <c r="J10" s="203">
        <v>623615431</v>
      </c>
      <c r="K10" s="25"/>
      <c r="L10" s="203">
        <v>1288357</v>
      </c>
      <c r="M10" s="203">
        <v>11077541073</v>
      </c>
      <c r="N10" s="203"/>
      <c r="O10" s="203">
        <v>1565060</v>
      </c>
      <c r="P10" s="203"/>
      <c r="Q10" s="245" t="s">
        <v>555</v>
      </c>
      <c r="R10" s="203"/>
      <c r="S10" s="203">
        <v>13350812090</v>
      </c>
      <c r="T10" s="203"/>
      <c r="U10" s="6">
        <v>11201384834</v>
      </c>
      <c r="V10" s="25"/>
      <c r="W10" s="26">
        <f>U10/درآمدها!$J$5</f>
        <v>3.6298760261481325E-3</v>
      </c>
      <c r="X10" s="169">
        <f>C10+I10-L10</f>
        <v>1565060</v>
      </c>
      <c r="Y10" s="265"/>
      <c r="Z10" s="177"/>
      <c r="AA10" s="169"/>
      <c r="AB10" s="169"/>
    </row>
    <row r="11" spans="1:28">
      <c r="A11" s="117" t="s">
        <v>260</v>
      </c>
      <c r="C11" s="203">
        <v>79417</v>
      </c>
      <c r="D11" s="203"/>
      <c r="E11" s="203">
        <v>1536555204</v>
      </c>
      <c r="F11" s="203"/>
      <c r="G11" s="6">
        <v>1336529862</v>
      </c>
      <c r="H11" s="203"/>
      <c r="I11" s="203">
        <v>38525</v>
      </c>
      <c r="J11" s="203">
        <v>8330085</v>
      </c>
      <c r="K11" s="25"/>
      <c r="L11" s="203">
        <v>4916</v>
      </c>
      <c r="M11" s="203">
        <v>89709988</v>
      </c>
      <c r="N11" s="203"/>
      <c r="O11" s="203">
        <v>113026</v>
      </c>
      <c r="P11" s="203"/>
      <c r="Q11" s="245" t="s">
        <v>556</v>
      </c>
      <c r="R11" s="203"/>
      <c r="S11" s="203">
        <v>1455175301</v>
      </c>
      <c r="T11" s="203"/>
      <c r="U11" s="6">
        <v>1090952444</v>
      </c>
      <c r="V11" s="25"/>
      <c r="W11" s="26">
        <f>U11/درآمدها!$J$5</f>
        <v>3.5352969126846743E-4</v>
      </c>
      <c r="X11" s="169"/>
      <c r="Y11" s="265"/>
      <c r="Z11" s="177"/>
      <c r="AA11" s="169"/>
      <c r="AB11" s="169"/>
    </row>
    <row r="12" spans="1:28">
      <c r="A12" s="117" t="s">
        <v>476</v>
      </c>
      <c r="C12" s="203">
        <v>673470</v>
      </c>
      <c r="D12" s="203"/>
      <c r="E12" s="203">
        <v>6749456722</v>
      </c>
      <c r="F12" s="203"/>
      <c r="G12" s="6">
        <v>7993386475</v>
      </c>
      <c r="H12" s="203"/>
      <c r="I12" s="203">
        <v>0</v>
      </c>
      <c r="J12" s="203">
        <v>0</v>
      </c>
      <c r="K12" s="25"/>
      <c r="L12" s="203">
        <v>0</v>
      </c>
      <c r="M12" s="203">
        <v>0</v>
      </c>
      <c r="N12" s="203"/>
      <c r="O12" s="203">
        <v>673470</v>
      </c>
      <c r="P12" s="203"/>
      <c r="Q12" s="245" t="s">
        <v>528</v>
      </c>
      <c r="R12" s="203"/>
      <c r="S12" s="203">
        <v>6749456722</v>
      </c>
      <c r="T12" s="203"/>
      <c r="U12" s="6">
        <v>7993386475</v>
      </c>
      <c r="V12" s="25"/>
      <c r="W12" s="26">
        <f>U12/درآمدها!$J$5</f>
        <v>2.5903048920584231E-3</v>
      </c>
      <c r="X12" s="169"/>
      <c r="Y12" s="265"/>
      <c r="Z12" s="177"/>
      <c r="AA12" s="169"/>
      <c r="AB12" s="169"/>
    </row>
    <row r="13" spans="1:28">
      <c r="A13" s="117" t="s">
        <v>191</v>
      </c>
      <c r="C13" s="203">
        <v>8940740</v>
      </c>
      <c r="D13" s="203"/>
      <c r="E13" s="203">
        <v>19757178582</v>
      </c>
      <c r="F13" s="203"/>
      <c r="G13" s="6">
        <v>20450235519</v>
      </c>
      <c r="H13" s="203"/>
      <c r="I13" s="203">
        <v>441347</v>
      </c>
      <c r="J13" s="203">
        <v>842800097</v>
      </c>
      <c r="K13" s="25"/>
      <c r="L13" s="203">
        <v>1261442</v>
      </c>
      <c r="M13" s="203">
        <v>2785984552</v>
      </c>
      <c r="N13" s="203"/>
      <c r="O13" s="203">
        <v>8120645</v>
      </c>
      <c r="P13" s="203"/>
      <c r="Q13" s="245" t="s">
        <v>557</v>
      </c>
      <c r="R13" s="203"/>
      <c r="S13" s="203">
        <v>17813994127</v>
      </c>
      <c r="T13" s="203"/>
      <c r="U13" s="6">
        <v>15741037971</v>
      </c>
      <c r="V13" s="25"/>
      <c r="W13" s="26">
        <f>U13/درآمدها!$J$5</f>
        <v>5.1009778883935042E-3</v>
      </c>
      <c r="X13" s="169"/>
      <c r="Y13" s="265"/>
      <c r="Z13" s="177"/>
      <c r="AA13" s="169"/>
      <c r="AB13" s="169"/>
    </row>
    <row r="14" spans="1:28">
      <c r="A14" s="117" t="s">
        <v>512</v>
      </c>
      <c r="C14" s="203">
        <v>223326</v>
      </c>
      <c r="D14" s="203"/>
      <c r="E14" s="203">
        <v>1676146395</v>
      </c>
      <c r="F14" s="203"/>
      <c r="G14" s="6">
        <v>2393129930</v>
      </c>
      <c r="H14" s="203"/>
      <c r="I14" s="203">
        <v>132174</v>
      </c>
      <c r="J14" s="203">
        <v>128291891</v>
      </c>
      <c r="K14" s="25"/>
      <c r="L14" s="203">
        <v>142500</v>
      </c>
      <c r="M14" s="203">
        <v>187500718</v>
      </c>
      <c r="N14" s="203"/>
      <c r="O14" s="203">
        <v>213000</v>
      </c>
      <c r="P14" s="203"/>
      <c r="Q14" s="245" t="s">
        <v>558</v>
      </c>
      <c r="R14" s="203"/>
      <c r="S14" s="203">
        <v>1616937568</v>
      </c>
      <c r="T14" s="203"/>
      <c r="U14" s="6">
        <v>1924649790</v>
      </c>
      <c r="V14" s="25"/>
      <c r="W14" s="26">
        <f>U14/درآمدها!$J$5</f>
        <v>6.2369432306677217E-4</v>
      </c>
      <c r="X14" s="169"/>
      <c r="Y14" s="265"/>
      <c r="Z14" s="177"/>
      <c r="AA14" s="169"/>
      <c r="AB14" s="169"/>
    </row>
    <row r="15" spans="1:28">
      <c r="A15" s="117" t="s">
        <v>109</v>
      </c>
      <c r="C15" s="203">
        <v>8021358</v>
      </c>
      <c r="D15" s="203"/>
      <c r="E15" s="203">
        <v>21179080359</v>
      </c>
      <c r="F15" s="203"/>
      <c r="G15" s="6">
        <v>24558783237</v>
      </c>
      <c r="H15" s="203"/>
      <c r="I15" s="203">
        <v>1077321</v>
      </c>
      <c r="J15" s="203">
        <v>3169791546</v>
      </c>
      <c r="K15" s="25"/>
      <c r="L15" s="203">
        <v>1364892</v>
      </c>
      <c r="M15" s="203">
        <v>3654160675</v>
      </c>
      <c r="N15" s="203"/>
      <c r="O15" s="203">
        <v>7733787</v>
      </c>
      <c r="P15" s="203"/>
      <c r="Q15" s="245" t="s">
        <v>559</v>
      </c>
      <c r="R15" s="203"/>
      <c r="S15" s="203">
        <v>20694711230</v>
      </c>
      <c r="T15" s="203"/>
      <c r="U15" s="6">
        <v>19949765663</v>
      </c>
      <c r="V15" s="25"/>
      <c r="W15" s="26">
        <f>U15/درآمدها!$J$5</f>
        <v>6.4648413727910053E-3</v>
      </c>
      <c r="X15" s="169"/>
      <c r="Y15" s="265"/>
      <c r="Z15" s="177"/>
      <c r="AA15" s="169"/>
      <c r="AB15" s="169"/>
    </row>
    <row r="16" spans="1:28">
      <c r="A16" s="117" t="s">
        <v>173</v>
      </c>
      <c r="C16" s="203">
        <v>3093145</v>
      </c>
      <c r="D16" s="203"/>
      <c r="E16" s="203">
        <v>14880950494</v>
      </c>
      <c r="F16" s="203"/>
      <c r="G16" s="6">
        <v>15947655552.6677</v>
      </c>
      <c r="H16" s="203"/>
      <c r="I16" s="203">
        <v>1198846</v>
      </c>
      <c r="J16" s="203">
        <v>841641880</v>
      </c>
      <c r="K16" s="25"/>
      <c r="L16" s="203">
        <v>1234245</v>
      </c>
      <c r="M16" s="203">
        <v>977802264</v>
      </c>
      <c r="N16" s="203"/>
      <c r="O16" s="203">
        <v>3057746</v>
      </c>
      <c r="P16" s="203"/>
      <c r="Q16" s="245" t="s">
        <v>560</v>
      </c>
      <c r="R16" s="203"/>
      <c r="S16" s="203">
        <v>14744790110</v>
      </c>
      <c r="T16" s="203"/>
      <c r="U16" s="6">
        <v>14863411294</v>
      </c>
      <c r="V16" s="25"/>
      <c r="W16" s="26">
        <f>U16/درآمدها!$J$5</f>
        <v>4.8165776930640175E-3</v>
      </c>
      <c r="X16" s="169"/>
      <c r="Y16" s="265"/>
      <c r="Z16" s="177"/>
      <c r="AA16" s="169"/>
      <c r="AB16" s="169"/>
    </row>
    <row r="17" spans="1:28">
      <c r="A17" s="117" t="s">
        <v>168</v>
      </c>
      <c r="C17" s="203">
        <v>5803270</v>
      </c>
      <c r="D17" s="203"/>
      <c r="E17" s="203">
        <v>5520031651</v>
      </c>
      <c r="F17" s="203"/>
      <c r="G17" s="6">
        <v>8480048602</v>
      </c>
      <c r="H17" s="203"/>
      <c r="I17" s="203">
        <v>99164</v>
      </c>
      <c r="J17" s="203">
        <v>140281819</v>
      </c>
      <c r="K17" s="25"/>
      <c r="L17" s="203">
        <v>563631</v>
      </c>
      <c r="M17" s="203">
        <v>536633326</v>
      </c>
      <c r="N17" s="203"/>
      <c r="O17" s="203">
        <v>5338803</v>
      </c>
      <c r="P17" s="203"/>
      <c r="Q17" s="245" t="s">
        <v>561</v>
      </c>
      <c r="R17" s="203"/>
      <c r="S17" s="203">
        <v>5123680144</v>
      </c>
      <c r="T17" s="203"/>
      <c r="U17" s="6">
        <v>7891564202</v>
      </c>
      <c r="V17" s="25"/>
      <c r="W17" s="26">
        <f>U17/درآمدها!$J$5</f>
        <v>2.5573087729920787E-3</v>
      </c>
      <c r="X17" s="169"/>
      <c r="Y17" s="265"/>
      <c r="Z17" s="177"/>
      <c r="AA17" s="169"/>
      <c r="AB17" s="169"/>
    </row>
    <row r="18" spans="1:28">
      <c r="A18" s="117" t="s">
        <v>268</v>
      </c>
      <c r="C18" s="203">
        <v>86813</v>
      </c>
      <c r="D18" s="203"/>
      <c r="E18" s="203">
        <v>770842369</v>
      </c>
      <c r="F18" s="203"/>
      <c r="G18" s="6">
        <v>1101142866</v>
      </c>
      <c r="H18" s="203"/>
      <c r="I18" s="203">
        <v>4239</v>
      </c>
      <c r="J18" s="203">
        <v>45970877</v>
      </c>
      <c r="K18" s="25"/>
      <c r="L18" s="203">
        <v>14434</v>
      </c>
      <c r="M18" s="203">
        <v>128244351</v>
      </c>
      <c r="N18" s="203"/>
      <c r="O18" s="203">
        <v>76618</v>
      </c>
      <c r="P18" s="203"/>
      <c r="Q18" s="245" t="s">
        <v>562</v>
      </c>
      <c r="R18" s="203"/>
      <c r="S18" s="203">
        <v>688568895</v>
      </c>
      <c r="T18" s="203"/>
      <c r="U18" s="6">
        <v>826359036</v>
      </c>
      <c r="V18" s="25"/>
      <c r="W18" s="26">
        <f>U18/درآمدها!$J$5</f>
        <v>2.6778660837207705E-4</v>
      </c>
      <c r="X18" s="169"/>
      <c r="Y18" s="265"/>
      <c r="Z18" s="177"/>
      <c r="AA18" s="169"/>
      <c r="AB18" s="169"/>
    </row>
    <row r="19" spans="1:28">
      <c r="A19" s="117" t="s">
        <v>212</v>
      </c>
      <c r="C19" s="203">
        <v>1005438</v>
      </c>
      <c r="D19" s="203"/>
      <c r="E19" s="203">
        <v>6951104991</v>
      </c>
      <c r="F19" s="203"/>
      <c r="G19" s="6">
        <v>7485922777</v>
      </c>
      <c r="H19" s="203"/>
      <c r="I19" s="203">
        <v>47164</v>
      </c>
      <c r="J19" s="203">
        <v>304653550</v>
      </c>
      <c r="K19" s="25"/>
      <c r="L19" s="203">
        <v>185666</v>
      </c>
      <c r="M19" s="203">
        <v>1283420287</v>
      </c>
      <c r="N19" s="203"/>
      <c r="O19" s="203">
        <v>866936</v>
      </c>
      <c r="P19" s="203"/>
      <c r="Q19" s="245" t="s">
        <v>563</v>
      </c>
      <c r="R19" s="203"/>
      <c r="S19" s="203">
        <v>5972338254</v>
      </c>
      <c r="T19" s="203"/>
      <c r="U19" s="6">
        <v>5446435261</v>
      </c>
      <c r="V19" s="25"/>
      <c r="W19" s="26">
        <f>U19/درآمدها!$J$5</f>
        <v>1.7649500552702594E-3</v>
      </c>
      <c r="X19" s="169"/>
      <c r="Y19" s="265"/>
      <c r="Z19" s="177"/>
      <c r="AA19" s="169"/>
      <c r="AB19" s="169"/>
    </row>
    <row r="20" spans="1:28">
      <c r="A20" s="117" t="s">
        <v>99</v>
      </c>
      <c r="C20" s="203">
        <v>5964977</v>
      </c>
      <c r="D20" s="203"/>
      <c r="E20" s="203">
        <v>30664554203</v>
      </c>
      <c r="F20" s="203"/>
      <c r="G20" s="6">
        <v>34983963787</v>
      </c>
      <c r="H20" s="203"/>
      <c r="I20" s="203">
        <v>202218</v>
      </c>
      <c r="J20" s="203">
        <v>1217566555</v>
      </c>
      <c r="K20" s="25"/>
      <c r="L20" s="203">
        <v>1133487</v>
      </c>
      <c r="M20" s="203">
        <v>5828581890</v>
      </c>
      <c r="N20" s="203"/>
      <c r="O20" s="203">
        <v>5033708</v>
      </c>
      <c r="P20" s="203"/>
      <c r="Q20" s="245" t="s">
        <v>564</v>
      </c>
      <c r="R20" s="203"/>
      <c r="S20" s="203">
        <v>26053538868</v>
      </c>
      <c r="T20" s="203"/>
      <c r="U20" s="6">
        <v>30873183393</v>
      </c>
      <c r="V20" s="25"/>
      <c r="W20" s="26">
        <f>U20/درآمدها!$J$5</f>
        <v>1.0004640489537291E-2</v>
      </c>
      <c r="X20" s="169"/>
      <c r="Y20" s="265"/>
      <c r="Z20" s="177"/>
      <c r="AA20" s="169"/>
      <c r="AB20" s="169"/>
    </row>
    <row r="21" spans="1:28">
      <c r="A21" s="117" t="s">
        <v>129</v>
      </c>
      <c r="C21" s="203">
        <v>2697504</v>
      </c>
      <c r="D21" s="203"/>
      <c r="E21" s="203">
        <v>16522094212</v>
      </c>
      <c r="F21" s="203"/>
      <c r="G21" s="6">
        <v>23757681125</v>
      </c>
      <c r="H21" s="203"/>
      <c r="I21" s="203">
        <v>140899</v>
      </c>
      <c r="J21" s="203">
        <v>1030984870</v>
      </c>
      <c r="K21" s="25"/>
      <c r="L21" s="203">
        <v>255414</v>
      </c>
      <c r="M21" s="203">
        <v>1566095443</v>
      </c>
      <c r="N21" s="203"/>
      <c r="O21" s="203">
        <v>2582989</v>
      </c>
      <c r="P21" s="203"/>
      <c r="Q21" s="245" t="s">
        <v>565</v>
      </c>
      <c r="R21" s="203"/>
      <c r="S21" s="203">
        <v>15986983639</v>
      </c>
      <c r="T21" s="203"/>
      <c r="U21" s="6">
        <v>17665227088</v>
      </c>
      <c r="V21" s="25"/>
      <c r="W21" s="26">
        <f>U21/درآمدها!$J$5</f>
        <v>5.7245229276080226E-3</v>
      </c>
      <c r="X21" s="169"/>
      <c r="Y21" s="265"/>
      <c r="Z21" s="177"/>
      <c r="AA21" s="169"/>
      <c r="AB21" s="169"/>
    </row>
    <row r="22" spans="1:28">
      <c r="A22" s="117" t="s">
        <v>213</v>
      </c>
      <c r="C22" s="203">
        <v>14234776</v>
      </c>
      <c r="D22" s="203"/>
      <c r="E22" s="203">
        <v>56636652529</v>
      </c>
      <c r="F22" s="203"/>
      <c r="G22" s="6">
        <v>61892445911</v>
      </c>
      <c r="H22" s="203"/>
      <c r="I22" s="203">
        <v>616177</v>
      </c>
      <c r="J22" s="203">
        <v>2410970616</v>
      </c>
      <c r="K22" s="25"/>
      <c r="L22" s="203">
        <v>3525142</v>
      </c>
      <c r="M22" s="203">
        <v>14025079008</v>
      </c>
      <c r="N22" s="203"/>
      <c r="O22" s="203">
        <v>11325811</v>
      </c>
      <c r="P22" s="203"/>
      <c r="Q22" s="245" t="s">
        <v>566</v>
      </c>
      <c r="R22" s="203"/>
      <c r="S22" s="203">
        <v>45022544137</v>
      </c>
      <c r="T22" s="203"/>
      <c r="U22" s="6">
        <v>44211824866</v>
      </c>
      <c r="V22" s="25"/>
      <c r="W22" s="26">
        <f>U22/درآمدها!$J$5</f>
        <v>1.4327107364995765E-2</v>
      </c>
      <c r="X22" s="169"/>
      <c r="Y22" s="265"/>
      <c r="Z22" s="177"/>
      <c r="AA22" s="169"/>
      <c r="AB22" s="169"/>
    </row>
    <row r="23" spans="1:28">
      <c r="A23" s="117" t="s">
        <v>110</v>
      </c>
      <c r="C23" s="203">
        <v>3851138</v>
      </c>
      <c r="D23" s="203"/>
      <c r="E23" s="203">
        <v>8062480925</v>
      </c>
      <c r="F23" s="203"/>
      <c r="G23" s="6">
        <v>12250315935</v>
      </c>
      <c r="H23" s="203"/>
      <c r="I23" s="203">
        <v>90431</v>
      </c>
      <c r="J23" s="203">
        <v>264462201</v>
      </c>
      <c r="K23" s="25"/>
      <c r="L23" s="203">
        <v>660569</v>
      </c>
      <c r="M23" s="203">
        <v>1383810977</v>
      </c>
      <c r="N23" s="203"/>
      <c r="O23" s="203">
        <v>3281000</v>
      </c>
      <c r="P23" s="203"/>
      <c r="Q23" s="245" t="s">
        <v>567</v>
      </c>
      <c r="R23" s="203"/>
      <c r="S23" s="203">
        <v>6943132149</v>
      </c>
      <c r="T23" s="203"/>
      <c r="U23" s="6">
        <v>9914893274</v>
      </c>
      <c r="V23" s="25"/>
      <c r="W23" s="26">
        <f>U23/درآمدها!$J$5</f>
        <v>3.2129807100161958E-3</v>
      </c>
      <c r="X23" s="169"/>
      <c r="Y23" s="265"/>
      <c r="Z23" s="177"/>
      <c r="AA23" s="169"/>
      <c r="AB23" s="169"/>
    </row>
    <row r="24" spans="1:28">
      <c r="A24" s="117" t="s">
        <v>140</v>
      </c>
      <c r="C24" s="203">
        <v>15718234</v>
      </c>
      <c r="D24" s="203"/>
      <c r="E24" s="203">
        <v>54297088284</v>
      </c>
      <c r="F24" s="203"/>
      <c r="G24" s="6">
        <v>55905214199</v>
      </c>
      <c r="H24" s="203"/>
      <c r="I24" s="203">
        <v>6687299</v>
      </c>
      <c r="J24" s="203">
        <v>5999130466</v>
      </c>
      <c r="K24" s="25"/>
      <c r="L24" s="203">
        <v>2907985</v>
      </c>
      <c r="M24" s="203">
        <v>10087695485</v>
      </c>
      <c r="N24" s="203"/>
      <c r="O24" s="203">
        <v>19497548</v>
      </c>
      <c r="P24" s="203"/>
      <c r="Q24" s="245" t="s">
        <v>568</v>
      </c>
      <c r="R24" s="203"/>
      <c r="S24" s="203">
        <v>50208523265</v>
      </c>
      <c r="T24" s="203"/>
      <c r="U24" s="6">
        <v>49636934425</v>
      </c>
      <c r="V24" s="25"/>
      <c r="W24" s="26">
        <f>U24/درآمدها!$J$5</f>
        <v>1.6085146698459948E-2</v>
      </c>
      <c r="X24" s="169"/>
      <c r="Y24" s="265"/>
      <c r="Z24" s="177"/>
      <c r="AA24" s="169"/>
      <c r="AB24" s="169"/>
    </row>
    <row r="25" spans="1:28">
      <c r="A25" s="117" t="s">
        <v>477</v>
      </c>
      <c r="C25" s="203">
        <v>1802841</v>
      </c>
      <c r="D25" s="203"/>
      <c r="E25" s="203">
        <v>18150441530</v>
      </c>
      <c r="F25" s="203"/>
      <c r="G25" s="6">
        <v>21164867477</v>
      </c>
      <c r="H25" s="203"/>
      <c r="I25" s="203">
        <v>92565</v>
      </c>
      <c r="J25" s="203">
        <v>922173465</v>
      </c>
      <c r="K25" s="25"/>
      <c r="L25" s="203">
        <v>193534</v>
      </c>
      <c r="M25" s="203">
        <v>1948370914</v>
      </c>
      <c r="N25" s="203"/>
      <c r="O25" s="203">
        <v>1701872</v>
      </c>
      <c r="P25" s="203"/>
      <c r="Q25" s="245" t="s">
        <v>569</v>
      </c>
      <c r="R25" s="203"/>
      <c r="S25" s="203">
        <v>17124244081</v>
      </c>
      <c r="T25" s="203"/>
      <c r="U25" s="6">
        <v>16359182484</v>
      </c>
      <c r="V25" s="25"/>
      <c r="W25" s="26">
        <f>U25/درآمدها!$J$5</f>
        <v>5.3012913301407295E-3</v>
      </c>
      <c r="X25" s="169"/>
      <c r="Y25" s="265"/>
      <c r="Z25" s="177"/>
      <c r="AA25" s="169"/>
      <c r="AB25" s="169"/>
    </row>
    <row r="26" spans="1:28">
      <c r="A26" s="117" t="s">
        <v>222</v>
      </c>
      <c r="C26" s="203">
        <v>1290936</v>
      </c>
      <c r="D26" s="203"/>
      <c r="E26" s="203">
        <v>14324427877</v>
      </c>
      <c r="F26" s="203"/>
      <c r="G26" s="6">
        <v>14761281472</v>
      </c>
      <c r="H26" s="203"/>
      <c r="I26" s="203">
        <v>57501</v>
      </c>
      <c r="J26" s="203">
        <v>634738656</v>
      </c>
      <c r="K26" s="25"/>
      <c r="L26" s="203">
        <v>267009</v>
      </c>
      <c r="M26" s="203">
        <v>2962770309</v>
      </c>
      <c r="N26" s="203"/>
      <c r="O26" s="203">
        <v>1081428</v>
      </c>
      <c r="P26" s="203"/>
      <c r="Q26" s="245" t="s">
        <v>570</v>
      </c>
      <c r="R26" s="203"/>
      <c r="S26" s="203">
        <v>11996396224</v>
      </c>
      <c r="T26" s="203"/>
      <c r="U26" s="6">
        <v>11491680557</v>
      </c>
      <c r="V26" s="25"/>
      <c r="W26" s="26">
        <f>U26/درآمدها!$J$5</f>
        <v>3.7239480985773012E-3</v>
      </c>
      <c r="X26" s="169"/>
      <c r="Y26" s="265"/>
      <c r="Z26" s="177"/>
      <c r="AA26" s="169"/>
      <c r="AB26" s="169"/>
    </row>
    <row r="27" spans="1:28">
      <c r="A27" s="117" t="s">
        <v>113</v>
      </c>
      <c r="C27" s="203">
        <v>16390089</v>
      </c>
      <c r="D27" s="203"/>
      <c r="E27" s="203">
        <v>25233672172</v>
      </c>
      <c r="F27" s="203"/>
      <c r="G27" s="6">
        <v>34279563014</v>
      </c>
      <c r="H27" s="203"/>
      <c r="I27" s="203">
        <v>2751201</v>
      </c>
      <c r="J27" s="203">
        <v>5326163200</v>
      </c>
      <c r="K27" s="25"/>
      <c r="L27" s="203">
        <v>3278183</v>
      </c>
      <c r="M27" s="203">
        <v>5215952519</v>
      </c>
      <c r="N27" s="203"/>
      <c r="O27" s="203">
        <v>15863107</v>
      </c>
      <c r="P27" s="203"/>
      <c r="Q27" s="245" t="s">
        <v>571</v>
      </c>
      <c r="R27" s="203"/>
      <c r="S27" s="203">
        <v>25343882853</v>
      </c>
      <c r="T27" s="203"/>
      <c r="U27" s="6">
        <v>26649139361</v>
      </c>
      <c r="V27" s="25"/>
      <c r="W27" s="26">
        <f>U27/درآمدها!$J$5</f>
        <v>8.6358136531794524E-3</v>
      </c>
      <c r="X27" s="169"/>
      <c r="Y27" s="265"/>
      <c r="Z27" s="177"/>
      <c r="AA27" s="169"/>
      <c r="AB27" s="169"/>
    </row>
    <row r="28" spans="1:28">
      <c r="A28" s="117" t="s">
        <v>478</v>
      </c>
      <c r="C28" s="203">
        <v>2007337</v>
      </c>
      <c r="D28" s="203"/>
      <c r="E28" s="203">
        <v>11632696700</v>
      </c>
      <c r="F28" s="203"/>
      <c r="G28" s="6">
        <v>14187246687</v>
      </c>
      <c r="H28" s="203"/>
      <c r="I28" s="203">
        <v>94440</v>
      </c>
      <c r="J28" s="203">
        <v>502530673</v>
      </c>
      <c r="K28" s="25"/>
      <c r="L28" s="203">
        <v>340669</v>
      </c>
      <c r="M28" s="203">
        <v>1973706287</v>
      </c>
      <c r="N28" s="203"/>
      <c r="O28" s="203">
        <v>1761108</v>
      </c>
      <c r="P28" s="203"/>
      <c r="Q28" s="245" t="s">
        <v>539</v>
      </c>
      <c r="R28" s="203"/>
      <c r="S28" s="203">
        <v>10161521086</v>
      </c>
      <c r="T28" s="203"/>
      <c r="U28" s="6">
        <v>9190804392</v>
      </c>
      <c r="V28" s="25"/>
      <c r="W28" s="26">
        <f>U28/درآمدها!$J$5</f>
        <v>2.9783353592382935E-3</v>
      </c>
      <c r="X28" s="169"/>
      <c r="Y28" s="265"/>
      <c r="Z28" s="177"/>
      <c r="AA28" s="169"/>
      <c r="AB28" s="169"/>
    </row>
    <row r="29" spans="1:28">
      <c r="A29" s="117" t="s">
        <v>479</v>
      </c>
      <c r="C29" s="203">
        <v>740311</v>
      </c>
      <c r="D29" s="115"/>
      <c r="E29" s="203">
        <v>14404302767</v>
      </c>
      <c r="F29" s="203"/>
      <c r="G29" s="6">
        <v>15785186911</v>
      </c>
      <c r="H29" s="203"/>
      <c r="I29" s="203">
        <v>126382</v>
      </c>
      <c r="J29" s="115">
        <v>2449172334</v>
      </c>
      <c r="K29" s="25"/>
      <c r="L29" s="203">
        <v>147368</v>
      </c>
      <c r="M29" s="115">
        <v>2879465812</v>
      </c>
      <c r="N29" s="203"/>
      <c r="O29" s="203">
        <v>719325</v>
      </c>
      <c r="P29" s="203"/>
      <c r="Q29" s="245" t="s">
        <v>535</v>
      </c>
      <c r="R29" s="203"/>
      <c r="S29" s="115">
        <v>13974009289</v>
      </c>
      <c r="T29" s="203"/>
      <c r="U29" s="141">
        <v>11726738271</v>
      </c>
      <c r="V29" s="25"/>
      <c r="W29" s="26">
        <f>U29/درآمدها!$J$5</f>
        <v>3.8001199624543409E-3</v>
      </c>
      <c r="X29" s="169"/>
      <c r="Y29" s="265"/>
      <c r="Z29" s="177"/>
      <c r="AA29" s="169"/>
      <c r="AB29" s="169"/>
    </row>
    <row r="30" spans="1:28">
      <c r="A30" s="117" t="s">
        <v>149</v>
      </c>
      <c r="C30" s="203">
        <v>8102132</v>
      </c>
      <c r="D30" s="203"/>
      <c r="E30" s="203">
        <v>16012439296</v>
      </c>
      <c r="F30" s="203"/>
      <c r="G30" s="6">
        <v>17066265626</v>
      </c>
      <c r="H30" s="203"/>
      <c r="I30" s="203">
        <v>1250158</v>
      </c>
      <c r="J30" s="203">
        <v>2670934151</v>
      </c>
      <c r="K30" s="25"/>
      <c r="L30" s="203">
        <v>1815139</v>
      </c>
      <c r="M30" s="203">
        <v>3613912072</v>
      </c>
      <c r="N30" s="203"/>
      <c r="O30" s="203">
        <v>7537151</v>
      </c>
      <c r="P30" s="203"/>
      <c r="Q30" s="245" t="s">
        <v>532</v>
      </c>
      <c r="R30" s="203"/>
      <c r="S30" s="203">
        <v>15069461375</v>
      </c>
      <c r="T30" s="203"/>
      <c r="U30" s="6">
        <v>16483070898</v>
      </c>
      <c r="V30" s="25"/>
      <c r="W30" s="26">
        <f>U30/درآمدها!$J$5</f>
        <v>5.341438114717858E-3</v>
      </c>
      <c r="X30" s="169"/>
      <c r="Y30" s="265"/>
      <c r="Z30" s="177"/>
      <c r="AA30" s="169"/>
      <c r="AB30" s="169"/>
    </row>
    <row r="31" spans="1:28">
      <c r="A31" s="117" t="s">
        <v>92</v>
      </c>
      <c r="C31" s="203">
        <v>7602786</v>
      </c>
      <c r="D31" s="203"/>
      <c r="E31" s="203">
        <v>14271517739</v>
      </c>
      <c r="F31" s="203"/>
      <c r="G31" s="6">
        <v>15870853791</v>
      </c>
      <c r="H31" s="203"/>
      <c r="I31" s="203">
        <v>2087180</v>
      </c>
      <c r="J31" s="203">
        <v>95728208</v>
      </c>
      <c r="K31" s="25"/>
      <c r="L31" s="203">
        <v>510459</v>
      </c>
      <c r="M31" s="203">
        <v>955002684</v>
      </c>
      <c r="N31" s="203"/>
      <c r="O31" s="203">
        <v>9179507</v>
      </c>
      <c r="P31" s="203"/>
      <c r="Q31" s="245" t="s">
        <v>572</v>
      </c>
      <c r="R31" s="203"/>
      <c r="S31" s="203">
        <v>13412243263</v>
      </c>
      <c r="T31" s="203"/>
      <c r="U31" s="6">
        <v>13075965844</v>
      </c>
      <c r="V31" s="25"/>
      <c r="W31" s="26">
        <f>U31/درآمدها!$J$5</f>
        <v>4.2373452603643872E-3</v>
      </c>
      <c r="X31" s="169"/>
      <c r="Y31" s="265"/>
      <c r="Z31" s="177"/>
      <c r="AA31" s="169"/>
      <c r="AB31" s="169"/>
    </row>
    <row r="32" spans="1:28">
      <c r="A32" s="117" t="s">
        <v>202</v>
      </c>
      <c r="C32" s="203">
        <v>4193019</v>
      </c>
      <c r="D32" s="203"/>
      <c r="E32" s="203">
        <v>14230891412</v>
      </c>
      <c r="F32" s="203"/>
      <c r="G32" s="6">
        <v>15755306633</v>
      </c>
      <c r="H32" s="203"/>
      <c r="I32" s="203">
        <v>1617356</v>
      </c>
      <c r="J32" s="203">
        <v>5763737089</v>
      </c>
      <c r="K32" s="25"/>
      <c r="L32" s="203">
        <v>1006838</v>
      </c>
      <c r="M32" s="203">
        <v>3468611682</v>
      </c>
      <c r="N32" s="203"/>
      <c r="O32" s="203">
        <v>4803537</v>
      </c>
      <c r="P32" s="203"/>
      <c r="Q32" s="245" t="s">
        <v>573</v>
      </c>
      <c r="R32" s="203"/>
      <c r="S32" s="203">
        <v>16526016819</v>
      </c>
      <c r="T32" s="203"/>
      <c r="U32" s="6">
        <v>16039077056</v>
      </c>
      <c r="V32" s="25"/>
      <c r="W32" s="26">
        <f>U32/درآمدها!$J$5</f>
        <v>5.1975592437820684E-3</v>
      </c>
      <c r="X32" s="169"/>
      <c r="Y32" s="265"/>
      <c r="Z32" s="177"/>
      <c r="AA32" s="169"/>
      <c r="AB32" s="169"/>
    </row>
    <row r="33" spans="1:28">
      <c r="A33" s="117" t="s">
        <v>442</v>
      </c>
      <c r="C33" s="203">
        <v>159284</v>
      </c>
      <c r="D33" s="203"/>
      <c r="E33" s="203">
        <v>370626311</v>
      </c>
      <c r="F33" s="203"/>
      <c r="G33" s="6">
        <v>304005624</v>
      </c>
      <c r="H33" s="203"/>
      <c r="I33" s="203">
        <v>0</v>
      </c>
      <c r="J33" s="203">
        <v>0</v>
      </c>
      <c r="K33" s="25"/>
      <c r="L33" s="203">
        <v>0</v>
      </c>
      <c r="M33" s="203">
        <v>0</v>
      </c>
      <c r="N33" s="203"/>
      <c r="O33" s="203">
        <v>159284</v>
      </c>
      <c r="P33" s="203"/>
      <c r="Q33" s="245" t="s">
        <v>530</v>
      </c>
      <c r="R33" s="203"/>
      <c r="S33" s="203">
        <v>370626311</v>
      </c>
      <c r="T33" s="203"/>
      <c r="U33" s="6">
        <v>332506151</v>
      </c>
      <c r="V33" s="25"/>
      <c r="W33" s="26">
        <f>U33/درآمدها!$J$5</f>
        <v>1.0775061512020995E-4</v>
      </c>
      <c r="X33" s="169"/>
      <c r="Y33" s="265"/>
      <c r="Z33" s="177"/>
      <c r="AA33" s="169"/>
      <c r="AB33" s="169"/>
    </row>
    <row r="34" spans="1:28">
      <c r="A34" s="117" t="s">
        <v>111</v>
      </c>
      <c r="C34" s="203">
        <v>5621969</v>
      </c>
      <c r="D34" s="203"/>
      <c r="E34" s="203">
        <v>16615863038</v>
      </c>
      <c r="F34" s="203"/>
      <c r="G34" s="6">
        <v>19168617719</v>
      </c>
      <c r="H34" s="203"/>
      <c r="I34" s="203">
        <v>238757</v>
      </c>
      <c r="J34" s="203">
        <v>737928418</v>
      </c>
      <c r="K34" s="25"/>
      <c r="L34" s="203">
        <v>915987</v>
      </c>
      <c r="M34" s="203">
        <v>2707433557</v>
      </c>
      <c r="N34" s="203"/>
      <c r="O34" s="203">
        <v>4944739</v>
      </c>
      <c r="P34" s="203"/>
      <c r="Q34" s="245" t="s">
        <v>574</v>
      </c>
      <c r="R34" s="203"/>
      <c r="S34" s="203">
        <v>14646357899</v>
      </c>
      <c r="T34" s="203"/>
      <c r="U34" s="6">
        <v>15478335766</v>
      </c>
      <c r="V34" s="25"/>
      <c r="W34" s="26">
        <f>U34/درآمدها!$J$5</f>
        <v>5.0158476611870144E-3</v>
      </c>
      <c r="X34" s="169"/>
      <c r="Y34" s="265"/>
      <c r="Z34" s="177"/>
      <c r="AA34" s="169"/>
      <c r="AB34" s="169"/>
    </row>
    <row r="35" spans="1:28">
      <c r="A35" s="117" t="s">
        <v>274</v>
      </c>
      <c r="C35" s="203">
        <v>246169</v>
      </c>
      <c r="D35" s="203"/>
      <c r="E35" s="203">
        <v>2661768722</v>
      </c>
      <c r="F35" s="203"/>
      <c r="G35" s="6">
        <v>3359122591.0000701</v>
      </c>
      <c r="H35" s="203"/>
      <c r="I35" s="203">
        <v>223790</v>
      </c>
      <c r="J35" s="203">
        <v>0</v>
      </c>
      <c r="K35" s="25"/>
      <c r="L35" s="203">
        <v>223790</v>
      </c>
      <c r="M35" s="203">
        <v>0</v>
      </c>
      <c r="N35" s="203"/>
      <c r="O35" s="203">
        <v>246169</v>
      </c>
      <c r="P35" s="203"/>
      <c r="Q35" s="245" t="s">
        <v>531</v>
      </c>
      <c r="R35" s="203"/>
      <c r="S35" s="203">
        <v>2661768722</v>
      </c>
      <c r="T35" s="203"/>
      <c r="U35" s="6">
        <v>3359122591</v>
      </c>
      <c r="V35" s="25"/>
      <c r="W35" s="26">
        <f>U35/درآمدها!$J$5</f>
        <v>1.0885438490563246E-3</v>
      </c>
      <c r="X35" s="169"/>
      <c r="Y35" s="265"/>
      <c r="Z35" s="177"/>
      <c r="AA35" s="169"/>
      <c r="AB35" s="169"/>
    </row>
    <row r="36" spans="1:28">
      <c r="A36" s="117" t="s">
        <v>108</v>
      </c>
      <c r="C36" s="203">
        <v>433308</v>
      </c>
      <c r="D36" s="203"/>
      <c r="E36" s="203">
        <v>13973848722</v>
      </c>
      <c r="F36" s="203"/>
      <c r="G36" s="6">
        <v>18107881526</v>
      </c>
      <c r="H36" s="203"/>
      <c r="I36" s="203">
        <v>65383</v>
      </c>
      <c r="J36" s="203">
        <v>2626350619</v>
      </c>
      <c r="K36" s="25"/>
      <c r="L36" s="203">
        <v>103128</v>
      </c>
      <c r="M36" s="203">
        <v>3415270880</v>
      </c>
      <c r="N36" s="203"/>
      <c r="O36" s="203">
        <v>395563</v>
      </c>
      <c r="P36" s="203"/>
      <c r="Q36" s="245" t="s">
        <v>575</v>
      </c>
      <c r="R36" s="203"/>
      <c r="S36" s="203">
        <v>13184928461</v>
      </c>
      <c r="T36" s="203"/>
      <c r="U36" s="6">
        <v>14875111612</v>
      </c>
      <c r="V36" s="25"/>
      <c r="W36" s="26">
        <f>U36/درآمدها!$J$5</f>
        <v>4.820369251378985E-3</v>
      </c>
      <c r="X36" s="169"/>
      <c r="Y36" s="265"/>
      <c r="Z36" s="177"/>
      <c r="AA36" s="169"/>
      <c r="AB36" s="169"/>
    </row>
    <row r="37" spans="1:28">
      <c r="A37" s="117" t="s">
        <v>116</v>
      </c>
      <c r="C37" s="203">
        <v>446643</v>
      </c>
      <c r="D37" s="203"/>
      <c r="E37" s="203">
        <v>2638446192</v>
      </c>
      <c r="F37" s="203"/>
      <c r="G37" s="6">
        <v>2872586022</v>
      </c>
      <c r="H37" s="203"/>
      <c r="I37" s="203">
        <v>15527</v>
      </c>
      <c r="J37" s="203">
        <v>79193810</v>
      </c>
      <c r="K37" s="25"/>
      <c r="L37" s="203">
        <v>72156</v>
      </c>
      <c r="M37" s="203">
        <v>426106489</v>
      </c>
      <c r="N37" s="203"/>
      <c r="O37" s="203">
        <v>390014</v>
      </c>
      <c r="P37" s="203"/>
      <c r="Q37" s="245" t="s">
        <v>576</v>
      </c>
      <c r="R37" s="203"/>
      <c r="S37" s="203">
        <v>2291533513</v>
      </c>
      <c r="T37" s="203"/>
      <c r="U37" s="6">
        <v>2167206202</v>
      </c>
      <c r="V37" s="25"/>
      <c r="W37" s="26">
        <f>U37/درآمدها!$J$5</f>
        <v>7.0229618506466058E-4</v>
      </c>
      <c r="X37" s="169"/>
      <c r="Y37" s="265"/>
      <c r="Z37" s="177"/>
      <c r="AA37" s="169"/>
      <c r="AB37" s="169"/>
    </row>
    <row r="38" spans="1:28">
      <c r="A38" s="117" t="s">
        <v>272</v>
      </c>
      <c r="C38" s="203">
        <v>5202903</v>
      </c>
      <c r="D38" s="203"/>
      <c r="E38" s="203">
        <v>16252137244</v>
      </c>
      <c r="F38" s="203"/>
      <c r="G38" s="6">
        <v>19146543086</v>
      </c>
      <c r="H38" s="203"/>
      <c r="I38" s="203">
        <v>784955</v>
      </c>
      <c r="J38" s="203">
        <v>2644104409</v>
      </c>
      <c r="K38" s="25"/>
      <c r="L38" s="203">
        <v>1105906</v>
      </c>
      <c r="M38" s="203">
        <v>3490572357</v>
      </c>
      <c r="N38" s="203"/>
      <c r="O38" s="203">
        <v>4881952</v>
      </c>
      <c r="P38" s="203"/>
      <c r="Q38" s="245" t="s">
        <v>577</v>
      </c>
      <c r="R38" s="203"/>
      <c r="S38" s="203">
        <v>15405669296</v>
      </c>
      <c r="T38" s="203"/>
      <c r="U38" s="6">
        <v>15432235950</v>
      </c>
      <c r="V38" s="25"/>
      <c r="W38" s="26">
        <f>U38/درآمدها!$J$5</f>
        <v>5.0009087389565844E-3</v>
      </c>
      <c r="X38" s="169"/>
      <c r="Y38" s="265"/>
      <c r="Z38" s="177"/>
      <c r="AA38" s="169"/>
      <c r="AB38" s="169"/>
    </row>
    <row r="39" spans="1:28">
      <c r="A39" s="117" t="s">
        <v>256</v>
      </c>
      <c r="C39" s="203">
        <v>332040</v>
      </c>
      <c r="D39" s="203"/>
      <c r="E39" s="203">
        <v>533421301</v>
      </c>
      <c r="F39" s="203"/>
      <c r="G39" s="6">
        <v>726141600</v>
      </c>
      <c r="H39" s="203"/>
      <c r="I39" s="203">
        <v>13324</v>
      </c>
      <c r="J39" s="203">
        <v>24168521</v>
      </c>
      <c r="K39" s="25"/>
      <c r="L39" s="203">
        <v>64054</v>
      </c>
      <c r="M39" s="203">
        <v>102933303</v>
      </c>
      <c r="N39" s="203"/>
      <c r="O39" s="203">
        <v>281310</v>
      </c>
      <c r="P39" s="203"/>
      <c r="Q39" s="245" t="s">
        <v>578</v>
      </c>
      <c r="R39" s="203"/>
      <c r="S39" s="203">
        <v>454656519</v>
      </c>
      <c r="T39" s="203"/>
      <c r="U39" s="6">
        <v>503624810</v>
      </c>
      <c r="V39" s="25"/>
      <c r="W39" s="26">
        <f>U39/درآمدها!$J$5</f>
        <v>1.6320264423408778E-4</v>
      </c>
      <c r="X39" s="169"/>
      <c r="Y39" s="265"/>
      <c r="Z39" s="177"/>
      <c r="AA39" s="169"/>
      <c r="AB39" s="169"/>
    </row>
    <row r="40" spans="1:28">
      <c r="A40" s="117" t="s">
        <v>88</v>
      </c>
      <c r="C40" s="203">
        <v>13854159</v>
      </c>
      <c r="D40" s="203"/>
      <c r="E40" s="203">
        <v>103521670237</v>
      </c>
      <c r="F40" s="203"/>
      <c r="G40" s="6">
        <v>109622944964</v>
      </c>
      <c r="H40" s="203"/>
      <c r="I40" s="203">
        <v>4117902</v>
      </c>
      <c r="J40" s="203">
        <v>29345496398</v>
      </c>
      <c r="K40" s="25"/>
      <c r="L40" s="203">
        <v>2653682</v>
      </c>
      <c r="M40" s="203">
        <v>19765674042</v>
      </c>
      <c r="N40" s="203"/>
      <c r="O40" s="203">
        <v>15318379</v>
      </c>
      <c r="P40" s="203"/>
      <c r="Q40" s="245" t="s">
        <v>579</v>
      </c>
      <c r="R40" s="203"/>
      <c r="S40" s="203">
        <v>113101492593</v>
      </c>
      <c r="T40" s="203"/>
      <c r="U40" s="6">
        <v>103240650895</v>
      </c>
      <c r="V40" s="25"/>
      <c r="W40" s="26">
        <f>U40/درآمدها!$J$5</f>
        <v>3.3455752941385752E-2</v>
      </c>
      <c r="X40" s="169"/>
      <c r="Y40" s="265"/>
      <c r="Z40" s="177"/>
      <c r="AA40" s="169"/>
      <c r="AB40" s="169"/>
    </row>
    <row r="41" spans="1:28">
      <c r="A41" s="117" t="s">
        <v>188</v>
      </c>
      <c r="C41" s="203">
        <v>1702495</v>
      </c>
      <c r="D41" s="203"/>
      <c r="E41" s="203">
        <v>67024612765</v>
      </c>
      <c r="F41" s="203"/>
      <c r="G41" s="6">
        <v>64309875884</v>
      </c>
      <c r="H41" s="203"/>
      <c r="I41" s="203">
        <v>104414</v>
      </c>
      <c r="J41" s="203">
        <v>3914674684</v>
      </c>
      <c r="K41" s="25"/>
      <c r="L41" s="203">
        <v>365258</v>
      </c>
      <c r="M41" s="203">
        <v>14368003811</v>
      </c>
      <c r="N41" s="203"/>
      <c r="O41" s="203">
        <v>1441651</v>
      </c>
      <c r="P41" s="203"/>
      <c r="Q41" s="245" t="s">
        <v>580</v>
      </c>
      <c r="R41" s="203"/>
      <c r="S41" s="203">
        <v>56571283638</v>
      </c>
      <c r="T41" s="203"/>
      <c r="U41" s="6">
        <v>54514103638</v>
      </c>
      <c r="V41" s="25"/>
      <c r="W41" s="26">
        <f>U41/درآمدها!$J$5</f>
        <v>1.7665622672109232E-2</v>
      </c>
      <c r="X41" s="169"/>
      <c r="Y41" s="265"/>
      <c r="Z41" s="177"/>
      <c r="AA41" s="169"/>
      <c r="AB41" s="169"/>
    </row>
    <row r="42" spans="1:28">
      <c r="A42" s="117" t="s">
        <v>221</v>
      </c>
      <c r="C42" s="203">
        <v>223990</v>
      </c>
      <c r="D42" s="203"/>
      <c r="E42" s="203">
        <v>10542746083</v>
      </c>
      <c r="F42" s="203"/>
      <c r="G42" s="6">
        <v>9146760223</v>
      </c>
      <c r="H42" s="203"/>
      <c r="I42" s="203">
        <v>10308</v>
      </c>
      <c r="J42" s="203">
        <v>395193802</v>
      </c>
      <c r="K42" s="25"/>
      <c r="L42" s="203">
        <v>44426</v>
      </c>
      <c r="M42" s="203">
        <v>2090232581</v>
      </c>
      <c r="N42" s="203"/>
      <c r="O42" s="203">
        <v>189872</v>
      </c>
      <c r="P42" s="203"/>
      <c r="Q42" s="245" t="s">
        <v>581</v>
      </c>
      <c r="R42" s="203"/>
      <c r="S42" s="203">
        <v>8847707304</v>
      </c>
      <c r="T42" s="203"/>
      <c r="U42" s="6">
        <v>7243928004</v>
      </c>
      <c r="V42" s="25"/>
      <c r="W42" s="26">
        <f>U42/درآمدها!$J$5</f>
        <v>2.3474383736062517E-3</v>
      </c>
      <c r="X42" s="169"/>
      <c r="Y42" s="265"/>
      <c r="Z42" s="177"/>
      <c r="AA42" s="169"/>
      <c r="AB42" s="169"/>
    </row>
    <row r="43" spans="1:28">
      <c r="A43" s="117" t="s">
        <v>126</v>
      </c>
      <c r="C43" s="203">
        <v>86765</v>
      </c>
      <c r="D43" s="203"/>
      <c r="E43" s="203">
        <v>6773362428</v>
      </c>
      <c r="F43" s="203"/>
      <c r="G43" s="6">
        <v>6634253720</v>
      </c>
      <c r="H43" s="203"/>
      <c r="I43" s="203">
        <v>153236</v>
      </c>
      <c r="J43" s="203">
        <v>0</v>
      </c>
      <c r="K43" s="25"/>
      <c r="L43" s="203">
        <v>10147</v>
      </c>
      <c r="M43" s="203">
        <v>792131719</v>
      </c>
      <c r="N43" s="203"/>
      <c r="O43" s="203">
        <v>229854</v>
      </c>
      <c r="P43" s="203"/>
      <c r="Q43" s="245" t="s">
        <v>582</v>
      </c>
      <c r="R43" s="203"/>
      <c r="S43" s="203">
        <v>5981230709</v>
      </c>
      <c r="T43" s="203"/>
      <c r="U43" s="6">
        <v>6197311942</v>
      </c>
      <c r="V43" s="25"/>
      <c r="W43" s="26">
        <f>U43/درآمدها!$J$5</f>
        <v>2.0082761531900893E-3</v>
      </c>
      <c r="X43" s="169"/>
      <c r="Y43" s="265"/>
      <c r="Z43" s="177"/>
      <c r="AA43" s="169"/>
      <c r="AB43" s="169"/>
    </row>
    <row r="44" spans="1:28">
      <c r="A44" s="117" t="s">
        <v>186</v>
      </c>
      <c r="C44" s="203">
        <v>2243270</v>
      </c>
      <c r="D44" s="203"/>
      <c r="E44" s="203">
        <v>45835001397</v>
      </c>
      <c r="F44" s="203"/>
      <c r="G44" s="6">
        <v>46137097429</v>
      </c>
      <c r="H44" s="203"/>
      <c r="I44" s="203">
        <v>2470533</v>
      </c>
      <c r="J44" s="203">
        <v>2250514749</v>
      </c>
      <c r="K44" s="25"/>
      <c r="L44" s="203">
        <v>146900</v>
      </c>
      <c r="M44" s="203">
        <v>1500461122</v>
      </c>
      <c r="N44" s="203"/>
      <c r="O44" s="203">
        <v>4566903</v>
      </c>
      <c r="P44" s="203"/>
      <c r="Q44" s="245" t="s">
        <v>583</v>
      </c>
      <c r="R44" s="203"/>
      <c r="S44" s="203">
        <v>46585055024</v>
      </c>
      <c r="T44" s="203"/>
      <c r="U44" s="6">
        <v>43581407302</v>
      </c>
      <c r="V44" s="25"/>
      <c r="W44" s="26">
        <f>U44/درآمدها!$J$5</f>
        <v>1.4122816767365334E-2</v>
      </c>
      <c r="X44" s="169"/>
      <c r="Y44" s="265"/>
      <c r="Z44" s="177"/>
      <c r="AA44" s="169"/>
      <c r="AB44" s="169"/>
    </row>
    <row r="45" spans="1:28">
      <c r="A45" s="117" t="s">
        <v>181</v>
      </c>
      <c r="C45" s="203">
        <v>147723</v>
      </c>
      <c r="D45" s="203"/>
      <c r="E45" s="203">
        <v>2414578846</v>
      </c>
      <c r="F45" s="203"/>
      <c r="G45" s="6">
        <v>2478727537</v>
      </c>
      <c r="H45" s="203"/>
      <c r="I45" s="203">
        <v>6851</v>
      </c>
      <c r="J45" s="203">
        <v>103930866</v>
      </c>
      <c r="K45" s="25"/>
      <c r="L45" s="203">
        <v>30786</v>
      </c>
      <c r="M45" s="203">
        <v>503120726</v>
      </c>
      <c r="N45" s="203"/>
      <c r="O45" s="203">
        <v>123788</v>
      </c>
      <c r="P45" s="203"/>
      <c r="Q45" s="245" t="s">
        <v>584</v>
      </c>
      <c r="R45" s="203"/>
      <c r="S45" s="203">
        <v>2015388986</v>
      </c>
      <c r="T45" s="203"/>
      <c r="U45" s="6">
        <v>1828544720</v>
      </c>
      <c r="V45" s="25"/>
      <c r="W45" s="26">
        <f>U45/درآمدها!$J$5</f>
        <v>5.925508979676351E-4</v>
      </c>
      <c r="X45" s="169"/>
      <c r="Y45" s="265"/>
      <c r="Z45" s="177"/>
      <c r="AA45" s="169"/>
      <c r="AB45" s="169"/>
    </row>
    <row r="46" spans="1:28">
      <c r="A46" s="117" t="s">
        <v>480</v>
      </c>
      <c r="C46" s="203">
        <v>138643</v>
      </c>
      <c r="D46" s="203"/>
      <c r="E46" s="203">
        <v>552430636</v>
      </c>
      <c r="F46" s="203"/>
      <c r="G46" s="6">
        <v>667866392</v>
      </c>
      <c r="H46" s="203"/>
      <c r="I46" s="203">
        <v>0</v>
      </c>
      <c r="J46" s="203">
        <v>0</v>
      </c>
      <c r="K46" s="25"/>
      <c r="L46" s="203">
        <v>138643</v>
      </c>
      <c r="M46" s="203">
        <v>552430636</v>
      </c>
      <c r="N46" s="203"/>
      <c r="O46" s="203">
        <v>0</v>
      </c>
      <c r="P46" s="203"/>
      <c r="Q46" s="245"/>
      <c r="R46" s="203"/>
      <c r="S46" s="203">
        <v>0</v>
      </c>
      <c r="T46" s="203"/>
      <c r="U46" s="6">
        <v>0</v>
      </c>
      <c r="V46" s="25"/>
      <c r="W46" s="26">
        <f>U46/درآمدها!$J$5</f>
        <v>0</v>
      </c>
      <c r="X46" s="169"/>
      <c r="Y46" s="265"/>
      <c r="Z46" s="177"/>
      <c r="AA46" s="169"/>
      <c r="AB46" s="169"/>
    </row>
    <row r="47" spans="1:28">
      <c r="A47" s="117" t="s">
        <v>264</v>
      </c>
      <c r="C47" s="203">
        <v>291941</v>
      </c>
      <c r="D47" s="203"/>
      <c r="E47" s="203">
        <v>2216545670</v>
      </c>
      <c r="F47" s="203"/>
      <c r="G47" s="6">
        <v>2373868324</v>
      </c>
      <c r="H47" s="203"/>
      <c r="I47" s="203">
        <v>141538</v>
      </c>
      <c r="J47" s="203">
        <v>1183945318</v>
      </c>
      <c r="K47" s="25"/>
      <c r="L47" s="203">
        <v>83551</v>
      </c>
      <c r="M47" s="203">
        <v>656759835</v>
      </c>
      <c r="N47" s="203"/>
      <c r="O47" s="203">
        <v>349928</v>
      </c>
      <c r="P47" s="203"/>
      <c r="Q47" s="245" t="s">
        <v>585</v>
      </c>
      <c r="R47" s="203"/>
      <c r="S47" s="203">
        <v>2743731153</v>
      </c>
      <c r="T47" s="203"/>
      <c r="U47" s="6">
        <v>2518404526</v>
      </c>
      <c r="V47" s="25"/>
      <c r="W47" s="26">
        <f>U47/درآمدها!$J$5</f>
        <v>8.1610411110265681E-4</v>
      </c>
      <c r="X47" s="169"/>
      <c r="Y47" s="265"/>
      <c r="Z47" s="177"/>
      <c r="AA47" s="169"/>
      <c r="AB47" s="169"/>
    </row>
    <row r="48" spans="1:28">
      <c r="A48" s="117" t="s">
        <v>257</v>
      </c>
      <c r="C48" s="203">
        <v>553342</v>
      </c>
      <c r="D48" s="203"/>
      <c r="E48" s="203">
        <v>11752374253</v>
      </c>
      <c r="F48" s="203"/>
      <c r="G48" s="6">
        <v>13091180841</v>
      </c>
      <c r="H48" s="203"/>
      <c r="I48" s="203">
        <v>485081</v>
      </c>
      <c r="J48" s="203">
        <v>4427583728</v>
      </c>
      <c r="K48" s="25"/>
      <c r="L48" s="203">
        <v>94207</v>
      </c>
      <c r="M48" s="203">
        <v>1975255049</v>
      </c>
      <c r="N48" s="203"/>
      <c r="O48" s="203">
        <v>944216</v>
      </c>
      <c r="P48" s="203"/>
      <c r="Q48" s="245" t="s">
        <v>586</v>
      </c>
      <c r="R48" s="203"/>
      <c r="S48" s="203">
        <v>14204702932</v>
      </c>
      <c r="T48" s="203"/>
      <c r="U48" s="6">
        <v>14022652850</v>
      </c>
      <c r="V48" s="25"/>
      <c r="W48" s="26">
        <f>U48/درآمدها!$J$5</f>
        <v>4.5441248700529005E-3</v>
      </c>
      <c r="X48" s="169"/>
      <c r="Y48" s="265"/>
      <c r="Z48" s="177"/>
      <c r="AA48" s="169"/>
      <c r="AB48" s="169"/>
    </row>
    <row r="49" spans="1:28">
      <c r="A49" s="117" t="s">
        <v>258</v>
      </c>
      <c r="C49" s="203">
        <v>1318908</v>
      </c>
      <c r="D49" s="203"/>
      <c r="E49" s="203">
        <v>8448317825</v>
      </c>
      <c r="F49" s="203"/>
      <c r="G49" s="6">
        <v>10304935513</v>
      </c>
      <c r="H49" s="203"/>
      <c r="I49" s="203">
        <v>952337</v>
      </c>
      <c r="J49" s="203">
        <v>5990793961</v>
      </c>
      <c r="K49" s="25"/>
      <c r="L49" s="203">
        <v>281212</v>
      </c>
      <c r="M49" s="203">
        <v>1800041256</v>
      </c>
      <c r="N49" s="203"/>
      <c r="O49" s="203">
        <v>1990033</v>
      </c>
      <c r="P49" s="203"/>
      <c r="Q49" s="245" t="s">
        <v>587</v>
      </c>
      <c r="R49" s="203"/>
      <c r="S49" s="203">
        <v>12639070530</v>
      </c>
      <c r="T49" s="203"/>
      <c r="U49" s="6">
        <v>11829589981</v>
      </c>
      <c r="V49" s="25"/>
      <c r="W49" s="26">
        <f>U49/درآمدها!$J$5</f>
        <v>3.8334496767628901E-3</v>
      </c>
      <c r="X49" s="169"/>
      <c r="Y49" s="265"/>
      <c r="Z49" s="177"/>
      <c r="AA49" s="169"/>
      <c r="AB49" s="169"/>
    </row>
    <row r="50" spans="1:28">
      <c r="A50" s="117" t="s">
        <v>225</v>
      </c>
      <c r="C50" s="203">
        <v>1703064</v>
      </c>
      <c r="D50" s="203"/>
      <c r="E50" s="203">
        <v>4943918137</v>
      </c>
      <c r="F50" s="203"/>
      <c r="G50" s="6">
        <v>7638503635</v>
      </c>
      <c r="H50" s="203"/>
      <c r="I50" s="203">
        <v>75307</v>
      </c>
      <c r="J50" s="203">
        <v>272278131</v>
      </c>
      <c r="K50" s="25"/>
      <c r="L50" s="203">
        <v>279783</v>
      </c>
      <c r="M50" s="203">
        <v>812707892</v>
      </c>
      <c r="N50" s="203"/>
      <c r="O50" s="203">
        <v>1498588</v>
      </c>
      <c r="P50" s="203"/>
      <c r="Q50" s="245" t="s">
        <v>588</v>
      </c>
      <c r="R50" s="203"/>
      <c r="S50" s="203">
        <v>4403488376</v>
      </c>
      <c r="T50" s="203"/>
      <c r="U50" s="6">
        <v>5288333478</v>
      </c>
      <c r="V50" s="25"/>
      <c r="W50" s="26">
        <f>U50/درآمدها!$J$5</f>
        <v>1.7137162229979297E-3</v>
      </c>
      <c r="X50" s="169"/>
      <c r="Y50" s="265"/>
      <c r="Z50" s="177"/>
      <c r="AA50" s="169"/>
      <c r="AB50" s="169"/>
    </row>
    <row r="51" spans="1:28">
      <c r="A51" s="117" t="s">
        <v>210</v>
      </c>
      <c r="C51" s="203">
        <v>456116</v>
      </c>
      <c r="D51" s="203"/>
      <c r="E51" s="203">
        <v>8123551889</v>
      </c>
      <c r="F51" s="203"/>
      <c r="G51" s="6">
        <v>10627745458</v>
      </c>
      <c r="H51" s="203"/>
      <c r="I51" s="203">
        <v>21554</v>
      </c>
      <c r="J51" s="203">
        <v>469184014</v>
      </c>
      <c r="K51" s="25"/>
      <c r="L51" s="203">
        <v>79745</v>
      </c>
      <c r="M51" s="203">
        <v>1421050068</v>
      </c>
      <c r="N51" s="203"/>
      <c r="O51" s="203">
        <v>397925</v>
      </c>
      <c r="P51" s="203"/>
      <c r="Q51" s="245" t="s">
        <v>589</v>
      </c>
      <c r="R51" s="203"/>
      <c r="S51" s="203">
        <v>7171685835</v>
      </c>
      <c r="T51" s="203"/>
      <c r="U51" s="6">
        <v>8813017676</v>
      </c>
      <c r="V51" s="25"/>
      <c r="W51" s="26">
        <f>U51/درآمدها!$J$5</f>
        <v>2.8559113050942724E-3</v>
      </c>
      <c r="X51" s="169"/>
      <c r="Y51" s="265"/>
      <c r="Z51" s="177"/>
      <c r="AA51" s="169"/>
      <c r="AB51" s="169"/>
    </row>
    <row r="52" spans="1:28">
      <c r="A52" s="117" t="s">
        <v>146</v>
      </c>
      <c r="C52" s="203">
        <v>8516148</v>
      </c>
      <c r="D52" s="203"/>
      <c r="E52" s="203">
        <v>25241113908</v>
      </c>
      <c r="F52" s="203"/>
      <c r="G52" s="6">
        <v>28418606021</v>
      </c>
      <c r="H52" s="203"/>
      <c r="I52" s="203">
        <v>908348</v>
      </c>
      <c r="J52" s="203">
        <v>2841972474</v>
      </c>
      <c r="K52" s="25"/>
      <c r="L52" s="203">
        <v>1741506</v>
      </c>
      <c r="M52" s="203">
        <v>5195822548</v>
      </c>
      <c r="N52" s="203"/>
      <c r="O52" s="203">
        <v>7682990</v>
      </c>
      <c r="P52" s="203"/>
      <c r="Q52" s="245" t="s">
        <v>590</v>
      </c>
      <c r="R52" s="203"/>
      <c r="S52" s="203">
        <v>22887263834</v>
      </c>
      <c r="T52" s="203"/>
      <c r="U52" s="6">
        <v>21804423581</v>
      </c>
      <c r="V52" s="25"/>
      <c r="W52" s="26">
        <f>U52/درآمدها!$J$5</f>
        <v>7.0658544093951548E-3</v>
      </c>
      <c r="X52" s="169"/>
      <c r="Y52" s="265"/>
      <c r="Z52" s="177"/>
      <c r="AA52" s="169"/>
      <c r="AB52" s="169"/>
    </row>
    <row r="53" spans="1:28">
      <c r="A53" s="117" t="s">
        <v>200</v>
      </c>
      <c r="C53" s="203">
        <v>3889810</v>
      </c>
      <c r="D53" s="203"/>
      <c r="E53" s="203">
        <v>14418563361</v>
      </c>
      <c r="F53" s="203"/>
      <c r="G53" s="6">
        <v>12984263192</v>
      </c>
      <c r="H53" s="203"/>
      <c r="I53" s="203">
        <v>0</v>
      </c>
      <c r="J53" s="203">
        <v>0</v>
      </c>
      <c r="K53" s="25"/>
      <c r="L53" s="203">
        <v>0</v>
      </c>
      <c r="M53" s="203">
        <v>0</v>
      </c>
      <c r="N53" s="203"/>
      <c r="O53" s="203">
        <v>3889810</v>
      </c>
      <c r="P53" s="203"/>
      <c r="Q53" s="245" t="s">
        <v>516</v>
      </c>
      <c r="R53" s="203"/>
      <c r="S53" s="203">
        <v>14418563361</v>
      </c>
      <c r="T53" s="203"/>
      <c r="U53" s="6">
        <v>12984263192</v>
      </c>
      <c r="V53" s="25"/>
      <c r="W53" s="26">
        <f>U53/درآمدها!$J$5</f>
        <v>4.2076284652571763E-3</v>
      </c>
      <c r="X53" s="169"/>
      <c r="Y53" s="265"/>
      <c r="Z53" s="177"/>
      <c r="AA53" s="169"/>
      <c r="AB53" s="169"/>
    </row>
    <row r="54" spans="1:28">
      <c r="A54" s="117" t="s">
        <v>155</v>
      </c>
      <c r="C54" s="203">
        <v>5511608</v>
      </c>
      <c r="D54" s="203"/>
      <c r="E54" s="203">
        <v>29655186442</v>
      </c>
      <c r="F54" s="203"/>
      <c r="G54" s="6">
        <v>30900510581</v>
      </c>
      <c r="H54" s="203"/>
      <c r="I54" s="203">
        <v>212566</v>
      </c>
      <c r="J54" s="203">
        <v>1038196072</v>
      </c>
      <c r="K54" s="25"/>
      <c r="L54" s="203">
        <v>1147753</v>
      </c>
      <c r="M54" s="203">
        <v>6174500516</v>
      </c>
      <c r="N54" s="203"/>
      <c r="O54" s="203">
        <v>4576421</v>
      </c>
      <c r="P54" s="203"/>
      <c r="Q54" s="245" t="s">
        <v>591</v>
      </c>
      <c r="R54" s="203"/>
      <c r="S54" s="203">
        <v>24518881998</v>
      </c>
      <c r="T54" s="203"/>
      <c r="U54" s="6">
        <v>22263742200</v>
      </c>
      <c r="V54" s="25"/>
      <c r="W54" s="26">
        <f>U54/درآمدها!$J$5</f>
        <v>7.214699366351802E-3</v>
      </c>
      <c r="X54" s="169"/>
      <c r="Y54" s="265"/>
      <c r="Z54" s="177"/>
      <c r="AA54" s="169"/>
      <c r="AB54" s="169"/>
    </row>
    <row r="55" spans="1:28">
      <c r="A55" s="8" t="s">
        <v>93</v>
      </c>
      <c r="B55" s="114"/>
      <c r="C55" s="203">
        <v>1090718</v>
      </c>
      <c r="D55" s="205">
        <f>SUM(D52:D52)</f>
        <v>0</v>
      </c>
      <c r="E55" s="205">
        <v>23061938876</v>
      </c>
      <c r="F55" s="203"/>
      <c r="G55" s="146">
        <v>30846293088</v>
      </c>
      <c r="H55" s="203"/>
      <c r="I55" s="203">
        <v>42025</v>
      </c>
      <c r="J55" s="205">
        <v>1138299412</v>
      </c>
      <c r="K55" s="203"/>
      <c r="L55" s="203">
        <v>121666</v>
      </c>
      <c r="M55" s="205">
        <v>2574770931</v>
      </c>
      <c r="N55" s="203"/>
      <c r="O55" s="203">
        <v>1011077</v>
      </c>
      <c r="P55" s="203"/>
      <c r="Q55" s="245" t="s">
        <v>592</v>
      </c>
      <c r="R55" s="203"/>
      <c r="S55" s="205">
        <v>21625467357</v>
      </c>
      <c r="T55" s="203"/>
      <c r="U55" s="146">
        <v>27016042154</v>
      </c>
      <c r="V55" s="126"/>
      <c r="W55" s="26">
        <f>U55/درآمدها!$J$5</f>
        <v>8.7547107067111728E-3</v>
      </c>
      <c r="X55" s="169"/>
      <c r="Y55" s="265"/>
      <c r="Z55" s="177"/>
      <c r="AA55" s="169"/>
      <c r="AB55" s="169"/>
    </row>
    <row r="56" spans="1:28">
      <c r="A56" s="117" t="s">
        <v>216</v>
      </c>
      <c r="C56" s="203">
        <v>3756905</v>
      </c>
      <c r="D56" s="203"/>
      <c r="E56" s="203">
        <v>66560635525</v>
      </c>
      <c r="F56" s="203"/>
      <c r="G56" s="6">
        <v>65093231171</v>
      </c>
      <c r="H56" s="203"/>
      <c r="I56" s="203">
        <v>146696</v>
      </c>
      <c r="J56" s="203">
        <v>2361727124</v>
      </c>
      <c r="K56" s="25"/>
      <c r="L56" s="203">
        <v>779448</v>
      </c>
      <c r="M56" s="203">
        <v>13806566955</v>
      </c>
      <c r="N56" s="203"/>
      <c r="O56" s="203">
        <v>3124153</v>
      </c>
      <c r="P56" s="203"/>
      <c r="Q56" s="245" t="s">
        <v>593</v>
      </c>
      <c r="R56" s="203"/>
      <c r="S56" s="203">
        <v>55115795694</v>
      </c>
      <c r="T56" s="203"/>
      <c r="U56" s="6">
        <v>50061696352</v>
      </c>
      <c r="V56" s="25"/>
      <c r="W56" s="26">
        <f>U56/درآمدها!$J$5</f>
        <v>1.6222793351841396E-2</v>
      </c>
      <c r="X56" s="169"/>
      <c r="Y56" s="265"/>
      <c r="Z56" s="177"/>
      <c r="AA56" s="169"/>
      <c r="AB56" s="169"/>
    </row>
    <row r="57" spans="1:28">
      <c r="A57" s="117" t="s">
        <v>226</v>
      </c>
      <c r="C57" s="203">
        <v>18522142</v>
      </c>
      <c r="D57" s="203"/>
      <c r="E57" s="203">
        <v>29135824851</v>
      </c>
      <c r="F57" s="203"/>
      <c r="G57" s="6">
        <v>34872205376</v>
      </c>
      <c r="H57" s="203"/>
      <c r="I57" s="203">
        <v>707882</v>
      </c>
      <c r="J57" s="203">
        <v>1215194989</v>
      </c>
      <c r="K57" s="25"/>
      <c r="L57" s="203">
        <v>3541417</v>
      </c>
      <c r="M57" s="203">
        <v>5571771402</v>
      </c>
      <c r="N57" s="203"/>
      <c r="O57" s="203">
        <v>15688607</v>
      </c>
      <c r="P57" s="203"/>
      <c r="Q57" s="245" t="s">
        <v>594</v>
      </c>
      <c r="R57" s="203"/>
      <c r="S57" s="203">
        <v>24779248438</v>
      </c>
      <c r="T57" s="203"/>
      <c r="U57" s="6">
        <v>26231226966</v>
      </c>
      <c r="V57" s="25"/>
      <c r="W57" s="26">
        <f>U57/درآمدها!$J$5</f>
        <v>8.5003866317779446E-3</v>
      </c>
      <c r="X57" s="169"/>
      <c r="Y57" s="265"/>
      <c r="Z57" s="177"/>
      <c r="AA57" s="169"/>
      <c r="AB57" s="169"/>
    </row>
    <row r="58" spans="1:28">
      <c r="A58" s="117" t="s">
        <v>481</v>
      </c>
      <c r="C58" s="203">
        <v>320497</v>
      </c>
      <c r="D58" s="203"/>
      <c r="E58" s="203">
        <v>7896613811</v>
      </c>
      <c r="F58" s="203"/>
      <c r="G58" s="6">
        <v>10115233865</v>
      </c>
      <c r="H58" s="203"/>
      <c r="I58" s="203">
        <v>5272</v>
      </c>
      <c r="J58" s="203">
        <v>138864875</v>
      </c>
      <c r="K58" s="25"/>
      <c r="L58" s="203">
        <v>43646</v>
      </c>
      <c r="M58" s="203">
        <v>1075378572</v>
      </c>
      <c r="N58" s="203"/>
      <c r="O58" s="203">
        <v>282123</v>
      </c>
      <c r="P58" s="203"/>
      <c r="Q58" s="245" t="s">
        <v>595</v>
      </c>
      <c r="R58" s="203"/>
      <c r="S58" s="203">
        <v>6960100114</v>
      </c>
      <c r="T58" s="203"/>
      <c r="U58" s="6">
        <v>7368675776</v>
      </c>
      <c r="V58" s="25"/>
      <c r="W58" s="26">
        <f>U58/درآمدها!$J$5</f>
        <v>2.3878636383042142E-3</v>
      </c>
      <c r="X58" s="169"/>
      <c r="Y58" s="265"/>
      <c r="Z58" s="177"/>
      <c r="AA58" s="169"/>
      <c r="AB58" s="169"/>
    </row>
    <row r="59" spans="1:28">
      <c r="A59" s="117" t="s">
        <v>130</v>
      </c>
      <c r="C59" s="203">
        <v>411280</v>
      </c>
      <c r="D59" s="203"/>
      <c r="E59" s="203">
        <v>5434450280</v>
      </c>
      <c r="F59" s="203"/>
      <c r="G59" s="6">
        <v>4979584531</v>
      </c>
      <c r="H59" s="203"/>
      <c r="I59" s="203">
        <v>15988</v>
      </c>
      <c r="J59" s="203">
        <v>181250270</v>
      </c>
      <c r="K59" s="25"/>
      <c r="L59" s="203">
        <v>83143</v>
      </c>
      <c r="M59" s="203">
        <v>1098276643</v>
      </c>
      <c r="N59" s="203"/>
      <c r="O59" s="203">
        <v>344125</v>
      </c>
      <c r="P59" s="203"/>
      <c r="Q59" s="245" t="s">
        <v>596</v>
      </c>
      <c r="R59" s="203"/>
      <c r="S59" s="203">
        <v>4517423907</v>
      </c>
      <c r="T59" s="203"/>
      <c r="U59" s="6">
        <v>3868896034</v>
      </c>
      <c r="V59" s="25"/>
      <c r="W59" s="26">
        <f>U59/درآمدها!$J$5</f>
        <v>1.2537389947401025E-3</v>
      </c>
      <c r="X59" s="169"/>
      <c r="Y59" s="265"/>
      <c r="Z59" s="177"/>
      <c r="AA59" s="169"/>
      <c r="AB59" s="169"/>
    </row>
    <row r="60" spans="1:28">
      <c r="A60" s="117" t="s">
        <v>482</v>
      </c>
      <c r="C60" s="203">
        <v>4451469</v>
      </c>
      <c r="D60" s="203"/>
      <c r="E60" s="203">
        <v>9447086322</v>
      </c>
      <c r="F60" s="203"/>
      <c r="G60" s="6">
        <v>11589029852</v>
      </c>
      <c r="H60" s="203"/>
      <c r="I60" s="203">
        <v>193303</v>
      </c>
      <c r="J60" s="203">
        <v>426461519</v>
      </c>
      <c r="K60" s="25"/>
      <c r="L60" s="203">
        <v>914451</v>
      </c>
      <c r="M60" s="203">
        <v>1940828496</v>
      </c>
      <c r="N60" s="203"/>
      <c r="O60" s="203">
        <v>3730321</v>
      </c>
      <c r="P60" s="203"/>
      <c r="Q60" s="245" t="s">
        <v>597</v>
      </c>
      <c r="R60" s="203"/>
      <c r="S60" s="203">
        <v>7932719345</v>
      </c>
      <c r="T60" s="203"/>
      <c r="U60" s="6">
        <v>8654765129</v>
      </c>
      <c r="V60" s="25"/>
      <c r="W60" s="26">
        <f>U60/درآمدها!$J$5</f>
        <v>2.804628616842319E-3</v>
      </c>
      <c r="X60" s="169"/>
      <c r="Y60" s="265"/>
      <c r="Z60" s="177"/>
      <c r="AA60" s="169"/>
      <c r="AB60" s="169"/>
    </row>
    <row r="61" spans="1:28">
      <c r="A61" s="117" t="s">
        <v>103</v>
      </c>
      <c r="C61" s="203">
        <v>8622599</v>
      </c>
      <c r="D61" s="203"/>
      <c r="E61" s="203">
        <v>35197060950</v>
      </c>
      <c r="F61" s="203"/>
      <c r="G61" s="6">
        <v>39342241924</v>
      </c>
      <c r="H61" s="203"/>
      <c r="I61" s="203">
        <v>850215</v>
      </c>
      <c r="J61" s="203">
        <v>3559010832</v>
      </c>
      <c r="K61" s="25"/>
      <c r="L61" s="203">
        <v>1918569</v>
      </c>
      <c r="M61" s="203">
        <v>7866503630</v>
      </c>
      <c r="N61" s="203"/>
      <c r="O61" s="203">
        <v>7554245</v>
      </c>
      <c r="P61" s="203"/>
      <c r="Q61" s="245" t="s">
        <v>598</v>
      </c>
      <c r="R61" s="203"/>
      <c r="S61" s="203">
        <v>30889568152</v>
      </c>
      <c r="T61" s="203"/>
      <c r="U61" s="6">
        <v>28918303684</v>
      </c>
      <c r="V61" s="25"/>
      <c r="W61" s="26">
        <f>U61/درآمدها!$J$5</f>
        <v>9.3711499796707027E-3</v>
      </c>
      <c r="X61" s="169"/>
      <c r="Y61" s="265"/>
      <c r="Z61" s="177"/>
      <c r="AA61" s="169"/>
      <c r="AB61" s="169"/>
    </row>
    <row r="62" spans="1:28">
      <c r="A62" s="117" t="s">
        <v>440</v>
      </c>
      <c r="C62" s="203">
        <v>2119870</v>
      </c>
      <c r="D62" s="203"/>
      <c r="E62" s="203">
        <v>14456482329</v>
      </c>
      <c r="F62" s="203"/>
      <c r="G62" s="6">
        <v>16099441752</v>
      </c>
      <c r="H62" s="203"/>
      <c r="I62" s="203">
        <v>200425</v>
      </c>
      <c r="J62" s="203">
        <v>1482571980</v>
      </c>
      <c r="K62" s="25"/>
      <c r="L62" s="203">
        <v>368453</v>
      </c>
      <c r="M62" s="203">
        <v>2529576123</v>
      </c>
      <c r="N62" s="203"/>
      <c r="O62" s="203">
        <v>1951842</v>
      </c>
      <c r="P62" s="203"/>
      <c r="Q62" s="245" t="s">
        <v>599</v>
      </c>
      <c r="R62" s="203"/>
      <c r="S62" s="203">
        <v>13409478186</v>
      </c>
      <c r="T62" s="203"/>
      <c r="U62" s="6">
        <v>13756220354</v>
      </c>
      <c r="V62" s="25"/>
      <c r="W62" s="26">
        <f>U62/درآمدها!$J$5</f>
        <v>4.4577858196453409E-3</v>
      </c>
      <c r="X62" s="169"/>
      <c r="Y62" s="265"/>
      <c r="Z62" s="177"/>
      <c r="AA62" s="169"/>
      <c r="AB62" s="169"/>
    </row>
    <row r="63" spans="1:28">
      <c r="A63" s="117" t="s">
        <v>132</v>
      </c>
      <c r="C63" s="203">
        <v>1056544</v>
      </c>
      <c r="D63" s="203"/>
      <c r="E63" s="203">
        <v>14928280442</v>
      </c>
      <c r="F63" s="203"/>
      <c r="G63" s="6">
        <v>16426028292</v>
      </c>
      <c r="H63" s="203"/>
      <c r="I63" s="203">
        <v>48885</v>
      </c>
      <c r="J63" s="203">
        <v>617658054</v>
      </c>
      <c r="K63" s="25"/>
      <c r="L63" s="203">
        <v>190612</v>
      </c>
      <c r="M63" s="203">
        <v>2692554525</v>
      </c>
      <c r="N63" s="203"/>
      <c r="O63" s="203">
        <v>914817</v>
      </c>
      <c r="P63" s="203"/>
      <c r="Q63" s="245" t="s">
        <v>600</v>
      </c>
      <c r="R63" s="203"/>
      <c r="S63" s="203">
        <v>12853383971</v>
      </c>
      <c r="T63" s="203"/>
      <c r="U63" s="6">
        <v>11467204111</v>
      </c>
      <c r="V63" s="25"/>
      <c r="W63" s="26">
        <f>U63/درآمدها!$J$5</f>
        <v>3.7160163592560138E-3</v>
      </c>
      <c r="X63" s="169"/>
      <c r="Y63" s="265"/>
      <c r="Z63" s="177"/>
      <c r="AA63" s="169"/>
      <c r="AB63" s="169"/>
    </row>
    <row r="64" spans="1:28">
      <c r="A64" s="117" t="s">
        <v>147</v>
      </c>
      <c r="C64" s="203">
        <v>4491229</v>
      </c>
      <c r="D64" s="203"/>
      <c r="E64" s="203">
        <v>18966166031</v>
      </c>
      <c r="F64" s="203"/>
      <c r="G64" s="6">
        <v>20684057171</v>
      </c>
      <c r="H64" s="203"/>
      <c r="I64" s="203">
        <v>663259</v>
      </c>
      <c r="J64" s="203">
        <v>2880472053</v>
      </c>
      <c r="K64" s="25"/>
      <c r="L64" s="203">
        <v>993512</v>
      </c>
      <c r="M64" s="203">
        <v>4220664047</v>
      </c>
      <c r="N64" s="203"/>
      <c r="O64" s="203">
        <v>4160976</v>
      </c>
      <c r="P64" s="203"/>
      <c r="Q64" s="245" t="s">
        <v>601</v>
      </c>
      <c r="R64" s="203"/>
      <c r="S64" s="203">
        <v>17625974037</v>
      </c>
      <c r="T64" s="203"/>
      <c r="U64" s="6">
        <v>16627597140</v>
      </c>
      <c r="V64" s="25"/>
      <c r="W64" s="26">
        <f>U64/درآمدها!$J$5</f>
        <v>5.3882727114002889E-3</v>
      </c>
      <c r="X64" s="169"/>
      <c r="Y64" s="265"/>
      <c r="Z64" s="177"/>
      <c r="AA64" s="169"/>
      <c r="AB64" s="169"/>
    </row>
    <row r="65" spans="1:28">
      <c r="A65" s="117" t="s">
        <v>521</v>
      </c>
      <c r="C65" s="203">
        <v>3821252</v>
      </c>
      <c r="D65" s="203"/>
      <c r="E65" s="203">
        <v>9932193791</v>
      </c>
      <c r="F65" s="203"/>
      <c r="G65" s="6">
        <v>10491499955</v>
      </c>
      <c r="H65" s="203"/>
      <c r="I65" s="203">
        <v>0</v>
      </c>
      <c r="J65" s="203">
        <v>0</v>
      </c>
      <c r="K65" s="25"/>
      <c r="L65" s="203">
        <v>3821252</v>
      </c>
      <c r="M65" s="203">
        <v>9932193791</v>
      </c>
      <c r="N65" s="203"/>
      <c r="O65" s="203">
        <v>0</v>
      </c>
      <c r="P65" s="203"/>
      <c r="Q65" s="245"/>
      <c r="R65" s="203"/>
      <c r="S65" s="203">
        <v>0</v>
      </c>
      <c r="T65" s="203"/>
      <c r="U65" s="6">
        <v>0</v>
      </c>
      <c r="V65" s="25"/>
      <c r="W65" s="26">
        <f>U65/درآمدها!$J$5</f>
        <v>0</v>
      </c>
      <c r="X65" s="169"/>
      <c r="Y65" s="265"/>
      <c r="Z65" s="177"/>
      <c r="AA65" s="169"/>
      <c r="AB65" s="169"/>
    </row>
    <row r="66" spans="1:28">
      <c r="A66" s="117" t="s">
        <v>185</v>
      </c>
      <c r="C66" s="203">
        <v>745784</v>
      </c>
      <c r="D66" s="203"/>
      <c r="E66" s="203">
        <v>16286132356</v>
      </c>
      <c r="F66" s="203"/>
      <c r="G66" s="6">
        <v>18214885602</v>
      </c>
      <c r="H66" s="203"/>
      <c r="I66" s="203">
        <v>118646</v>
      </c>
      <c r="J66" s="203">
        <v>2783274606</v>
      </c>
      <c r="K66" s="25"/>
      <c r="L66" s="203">
        <v>167162</v>
      </c>
      <c r="M66" s="203">
        <v>3683121843</v>
      </c>
      <c r="N66" s="203"/>
      <c r="O66" s="203">
        <v>697268</v>
      </c>
      <c r="P66" s="203"/>
      <c r="Q66" s="245" t="s">
        <v>602</v>
      </c>
      <c r="R66" s="203"/>
      <c r="S66" s="203">
        <v>15386285119</v>
      </c>
      <c r="T66" s="203"/>
      <c r="U66" s="6">
        <v>15068412616</v>
      </c>
      <c r="V66" s="25"/>
      <c r="W66" s="26">
        <f>U66/درآمدها!$J$5</f>
        <v>4.8830096026077187E-3</v>
      </c>
      <c r="X66" s="169"/>
      <c r="Y66" s="265"/>
      <c r="Z66" s="177"/>
      <c r="AA66" s="169"/>
      <c r="AB66" s="169"/>
    </row>
    <row r="67" spans="1:28">
      <c r="A67" s="117" t="s">
        <v>128</v>
      </c>
      <c r="C67" s="203">
        <v>4014837</v>
      </c>
      <c r="D67" s="203"/>
      <c r="E67" s="203">
        <v>10301512022</v>
      </c>
      <c r="F67" s="203"/>
      <c r="G67" s="6">
        <v>14686691291</v>
      </c>
      <c r="H67" s="203"/>
      <c r="I67" s="203">
        <v>751705</v>
      </c>
      <c r="J67" s="203">
        <v>2613715293</v>
      </c>
      <c r="K67" s="25"/>
      <c r="L67" s="203">
        <v>773347</v>
      </c>
      <c r="M67" s="203">
        <v>2078031218</v>
      </c>
      <c r="N67" s="203"/>
      <c r="O67" s="203">
        <v>3993195</v>
      </c>
      <c r="P67" s="203"/>
      <c r="Q67" s="245" t="s">
        <v>603</v>
      </c>
      <c r="R67" s="203"/>
      <c r="S67" s="203">
        <v>10837196097</v>
      </c>
      <c r="T67" s="203"/>
      <c r="U67" s="6">
        <v>12285402843</v>
      </c>
      <c r="V67" s="25"/>
      <c r="W67" s="26">
        <f>U67/درآمدها!$J$5</f>
        <v>3.9811585721096212E-3</v>
      </c>
      <c r="X67" s="169"/>
      <c r="Y67" s="265"/>
      <c r="Z67" s="177"/>
      <c r="AA67" s="169"/>
      <c r="AB67" s="169"/>
    </row>
    <row r="68" spans="1:28">
      <c r="A68" s="117" t="s">
        <v>176</v>
      </c>
      <c r="C68" s="203">
        <v>1005149</v>
      </c>
      <c r="D68" s="203"/>
      <c r="E68" s="203">
        <v>11146791557</v>
      </c>
      <c r="F68" s="203"/>
      <c r="G68" s="6">
        <v>13888440254</v>
      </c>
      <c r="H68" s="203"/>
      <c r="I68" s="203">
        <v>45510</v>
      </c>
      <c r="J68" s="203">
        <v>561343744</v>
      </c>
      <c r="K68" s="25"/>
      <c r="L68" s="203">
        <v>205899</v>
      </c>
      <c r="M68" s="203">
        <v>2284061640</v>
      </c>
      <c r="N68" s="203"/>
      <c r="O68" s="203">
        <v>844760</v>
      </c>
      <c r="P68" s="203"/>
      <c r="Q68" s="245" t="s">
        <v>604</v>
      </c>
      <c r="R68" s="203"/>
      <c r="S68" s="203">
        <v>9424073661</v>
      </c>
      <c r="T68" s="203"/>
      <c r="U68" s="6">
        <v>9866870721</v>
      </c>
      <c r="V68" s="25"/>
      <c r="W68" s="26">
        <f>U68/درآمدها!$J$5</f>
        <v>3.1974187133137861E-3</v>
      </c>
      <c r="X68" s="169"/>
      <c r="Y68" s="265"/>
      <c r="Z68" s="177"/>
      <c r="AA68" s="169"/>
      <c r="AB68" s="169"/>
    </row>
    <row r="69" spans="1:28">
      <c r="A69" s="117" t="s">
        <v>179</v>
      </c>
      <c r="C69" s="203">
        <v>1228423</v>
      </c>
      <c r="D69" s="203"/>
      <c r="E69" s="203">
        <v>10265810296</v>
      </c>
      <c r="F69" s="203"/>
      <c r="G69" s="6">
        <v>17681729032</v>
      </c>
      <c r="H69" s="203"/>
      <c r="I69" s="203">
        <v>46884</v>
      </c>
      <c r="J69" s="203">
        <v>601907652</v>
      </c>
      <c r="K69" s="25"/>
      <c r="L69" s="203">
        <v>266273</v>
      </c>
      <c r="M69" s="203">
        <v>2227554730</v>
      </c>
      <c r="N69" s="203"/>
      <c r="O69" s="203">
        <v>1009034</v>
      </c>
      <c r="P69" s="203"/>
      <c r="Q69" s="245" t="s">
        <v>605</v>
      </c>
      <c r="R69" s="203"/>
      <c r="S69" s="203">
        <v>8640163218</v>
      </c>
      <c r="T69" s="203"/>
      <c r="U69" s="6">
        <v>12738484150</v>
      </c>
      <c r="V69" s="25"/>
      <c r="W69" s="26">
        <f>U69/درآمدها!$J$5</f>
        <v>4.1279822906540604E-3</v>
      </c>
      <c r="X69" s="169"/>
      <c r="Y69" s="265"/>
      <c r="Z69" s="177"/>
      <c r="AA69" s="169"/>
      <c r="AB69" s="169"/>
    </row>
    <row r="70" spans="1:28">
      <c r="A70" s="117" t="s">
        <v>144</v>
      </c>
      <c r="C70" s="203">
        <v>240718</v>
      </c>
      <c r="D70" s="203"/>
      <c r="E70" s="203">
        <v>3024531087</v>
      </c>
      <c r="F70" s="203"/>
      <c r="G70" s="6">
        <v>4857500279</v>
      </c>
      <c r="H70" s="203"/>
      <c r="I70" s="203">
        <v>10124</v>
      </c>
      <c r="J70" s="203">
        <v>205362773</v>
      </c>
      <c r="K70" s="25"/>
      <c r="L70" s="203">
        <v>47441</v>
      </c>
      <c r="M70" s="203">
        <v>596823451</v>
      </c>
      <c r="N70" s="203"/>
      <c r="O70" s="203">
        <v>203401</v>
      </c>
      <c r="P70" s="203"/>
      <c r="Q70" s="245" t="s">
        <v>606</v>
      </c>
      <c r="R70" s="203"/>
      <c r="S70" s="203">
        <v>2633070409</v>
      </c>
      <c r="T70" s="203"/>
      <c r="U70" s="6">
        <v>3989223777</v>
      </c>
      <c r="V70" s="25"/>
      <c r="W70" s="26">
        <f>U70/درآمدها!$J$5</f>
        <v>1.2927319224958255E-3</v>
      </c>
      <c r="X70" s="169"/>
      <c r="Y70" s="265"/>
      <c r="Z70" s="177"/>
      <c r="AA70" s="169"/>
      <c r="AB70" s="169"/>
    </row>
    <row r="71" spans="1:28">
      <c r="A71" s="117" t="s">
        <v>166</v>
      </c>
      <c r="C71" s="203">
        <v>392714</v>
      </c>
      <c r="D71" s="203"/>
      <c r="E71" s="251">
        <v>14765624398</v>
      </c>
      <c r="F71" s="203"/>
      <c r="G71" s="6">
        <v>15841512934</v>
      </c>
      <c r="H71" s="203"/>
      <c r="I71" s="203">
        <v>0</v>
      </c>
      <c r="J71" s="203">
        <v>0</v>
      </c>
      <c r="K71" s="25"/>
      <c r="L71" s="203">
        <v>20495</v>
      </c>
      <c r="M71" s="203">
        <v>770589977</v>
      </c>
      <c r="N71" s="203"/>
      <c r="O71" s="203">
        <v>372219</v>
      </c>
      <c r="P71" s="203"/>
      <c r="Q71" s="245" t="s">
        <v>607</v>
      </c>
      <c r="R71" s="203"/>
      <c r="S71" s="203">
        <v>13995034421</v>
      </c>
      <c r="T71" s="203"/>
      <c r="U71" s="6">
        <v>14611469691</v>
      </c>
      <c r="V71" s="25"/>
      <c r="W71" s="26">
        <f>U71/درآمدها!$J$5</f>
        <v>4.7349345035591663E-3</v>
      </c>
      <c r="X71" s="169"/>
      <c r="Y71" s="265"/>
      <c r="Z71" s="177"/>
      <c r="AA71" s="169"/>
      <c r="AB71" s="169"/>
    </row>
    <row r="72" spans="1:28">
      <c r="A72" s="117" t="s">
        <v>483</v>
      </c>
      <c r="C72" s="203">
        <v>2511214</v>
      </c>
      <c r="D72" s="203"/>
      <c r="E72" s="203">
        <v>30907430662</v>
      </c>
      <c r="F72" s="203"/>
      <c r="G72" s="6">
        <v>34348706530</v>
      </c>
      <c r="H72" s="203"/>
      <c r="I72" s="203">
        <v>115351</v>
      </c>
      <c r="J72" s="203">
        <v>1289564783</v>
      </c>
      <c r="K72" s="25"/>
      <c r="L72" s="203">
        <v>496748</v>
      </c>
      <c r="M72" s="203">
        <v>6112616369</v>
      </c>
      <c r="N72" s="203"/>
      <c r="O72" s="203">
        <v>2129817</v>
      </c>
      <c r="P72" s="203"/>
      <c r="Q72" s="245" t="s">
        <v>608</v>
      </c>
      <c r="R72" s="203"/>
      <c r="S72" s="203">
        <v>26084379076</v>
      </c>
      <c r="T72" s="203"/>
      <c r="U72" s="6">
        <v>23860219519</v>
      </c>
      <c r="V72" s="25"/>
      <c r="W72" s="26">
        <f>U72/درآمدها!$J$5</f>
        <v>7.7320474293285785E-3</v>
      </c>
      <c r="X72" s="169"/>
      <c r="Y72" s="265"/>
      <c r="Z72" s="177"/>
      <c r="AA72" s="169"/>
      <c r="AB72" s="169"/>
    </row>
    <row r="73" spans="1:28">
      <c r="A73" s="117" t="s">
        <v>135</v>
      </c>
      <c r="C73" s="203">
        <v>607205</v>
      </c>
      <c r="D73" s="203"/>
      <c r="E73" s="203">
        <v>3994766061</v>
      </c>
      <c r="F73" s="203"/>
      <c r="G73" s="6">
        <v>7394003600</v>
      </c>
      <c r="H73" s="203"/>
      <c r="I73" s="203">
        <v>103226</v>
      </c>
      <c r="J73" s="203">
        <v>61548060</v>
      </c>
      <c r="K73" s="25"/>
      <c r="L73" s="203">
        <v>30925</v>
      </c>
      <c r="M73" s="203">
        <v>193526875</v>
      </c>
      <c r="N73" s="203"/>
      <c r="O73" s="203">
        <v>679506</v>
      </c>
      <c r="P73" s="203"/>
      <c r="Q73" s="245" t="s">
        <v>528</v>
      </c>
      <c r="R73" s="203"/>
      <c r="S73" s="203">
        <v>3862787246</v>
      </c>
      <c r="T73" s="203"/>
      <c r="U73" s="6">
        <v>8065027497</v>
      </c>
      <c r="V73" s="25"/>
      <c r="W73" s="26">
        <f>U73/درآمدها!$J$5</f>
        <v>2.61352059548263E-3</v>
      </c>
      <c r="X73" s="169"/>
      <c r="Y73" s="265"/>
      <c r="Z73" s="177"/>
      <c r="AA73" s="169"/>
      <c r="AB73" s="169"/>
    </row>
    <row r="74" spans="1:28">
      <c r="A74" s="117" t="s">
        <v>270</v>
      </c>
      <c r="C74" s="203">
        <v>1902374</v>
      </c>
      <c r="D74" s="203"/>
      <c r="E74" s="203">
        <v>23428686880</v>
      </c>
      <c r="F74" s="203"/>
      <c r="G74" s="6">
        <v>23827291424</v>
      </c>
      <c r="H74" s="203"/>
      <c r="I74" s="203">
        <v>296624</v>
      </c>
      <c r="J74" s="203">
        <v>3761511935</v>
      </c>
      <c r="K74" s="25"/>
      <c r="L74" s="203">
        <v>358110</v>
      </c>
      <c r="M74" s="203">
        <v>4433345250</v>
      </c>
      <c r="N74" s="203"/>
      <c r="O74" s="203">
        <v>1840888</v>
      </c>
      <c r="P74" s="203"/>
      <c r="Q74" s="245" t="s">
        <v>609</v>
      </c>
      <c r="R74" s="203"/>
      <c r="S74" s="203">
        <v>22756853565</v>
      </c>
      <c r="T74" s="203"/>
      <c r="U74" s="6">
        <v>23532960457</v>
      </c>
      <c r="V74" s="25"/>
      <c r="W74" s="26">
        <f>U74/درآمدها!$J$5</f>
        <v>7.6259971649105737E-3</v>
      </c>
      <c r="X74" s="169"/>
      <c r="Y74" s="265"/>
      <c r="Z74" s="177"/>
      <c r="AA74" s="169"/>
      <c r="AB74" s="169"/>
    </row>
    <row r="75" spans="1:28">
      <c r="A75" s="117" t="s">
        <v>266</v>
      </c>
      <c r="C75" s="203">
        <v>577978</v>
      </c>
      <c r="D75" s="203"/>
      <c r="E75" s="203">
        <v>8923813569</v>
      </c>
      <c r="F75" s="203"/>
      <c r="G75" s="6">
        <v>9790145090</v>
      </c>
      <c r="H75" s="203"/>
      <c r="I75" s="203">
        <v>26166</v>
      </c>
      <c r="J75" s="203">
        <v>398544729</v>
      </c>
      <c r="K75" s="25"/>
      <c r="L75" s="203">
        <v>111534</v>
      </c>
      <c r="M75" s="203">
        <v>1722014924</v>
      </c>
      <c r="N75" s="203"/>
      <c r="O75" s="203">
        <v>492610</v>
      </c>
      <c r="P75" s="203"/>
      <c r="Q75" s="245" t="s">
        <v>610</v>
      </c>
      <c r="R75" s="203"/>
      <c r="S75" s="203">
        <v>7600343374</v>
      </c>
      <c r="T75" s="203"/>
      <c r="U75" s="6">
        <v>7467604303</v>
      </c>
      <c r="V75" s="25"/>
      <c r="W75" s="26">
        <f>U75/درآمدها!$J$5</f>
        <v>2.4199220216006671E-3</v>
      </c>
      <c r="X75" s="169"/>
      <c r="Y75" s="265"/>
      <c r="Z75" s="177"/>
      <c r="AA75" s="169"/>
      <c r="AB75" s="169"/>
    </row>
    <row r="76" spans="1:28">
      <c r="A76" s="117" t="s">
        <v>439</v>
      </c>
      <c r="C76" s="203">
        <v>1011446</v>
      </c>
      <c r="D76" s="203"/>
      <c r="E76" s="203">
        <v>8037044538</v>
      </c>
      <c r="F76" s="203"/>
      <c r="G76" s="6">
        <v>13895013530</v>
      </c>
      <c r="H76" s="203"/>
      <c r="I76" s="203">
        <v>38496</v>
      </c>
      <c r="J76" s="203">
        <v>511780762</v>
      </c>
      <c r="K76" s="25"/>
      <c r="L76" s="203">
        <v>165095</v>
      </c>
      <c r="M76" s="203">
        <v>1314150666</v>
      </c>
      <c r="N76" s="203"/>
      <c r="O76" s="203">
        <v>884847</v>
      </c>
      <c r="P76" s="203"/>
      <c r="Q76" s="245" t="s">
        <v>611</v>
      </c>
      <c r="R76" s="203"/>
      <c r="S76" s="203">
        <v>7234674634</v>
      </c>
      <c r="T76" s="203"/>
      <c r="U76" s="6">
        <v>11680851092</v>
      </c>
      <c r="V76" s="25"/>
      <c r="W76" s="26">
        <f>U76/درآمدها!$J$5</f>
        <v>3.7852499465207672E-3</v>
      </c>
      <c r="X76" s="169"/>
      <c r="Y76" s="265"/>
      <c r="Z76" s="177"/>
      <c r="AA76" s="169"/>
      <c r="AB76" s="169"/>
    </row>
    <row r="77" spans="1:28">
      <c r="A77" s="117" t="s">
        <v>180</v>
      </c>
      <c r="C77" s="203">
        <v>994178</v>
      </c>
      <c r="D77" s="203"/>
      <c r="E77" s="203">
        <v>26110784965</v>
      </c>
      <c r="F77" s="203"/>
      <c r="G77" s="6">
        <v>29351400438</v>
      </c>
      <c r="H77" s="203"/>
      <c r="I77" s="203">
        <v>83134</v>
      </c>
      <c r="J77" s="203">
        <v>2211933717</v>
      </c>
      <c r="K77" s="25"/>
      <c r="L77" s="203">
        <v>166551</v>
      </c>
      <c r="M77" s="203">
        <v>4388327962</v>
      </c>
      <c r="N77" s="203"/>
      <c r="O77" s="203">
        <v>910761</v>
      </c>
      <c r="P77" s="203"/>
      <c r="Q77" s="245" t="s">
        <v>612</v>
      </c>
      <c r="R77" s="203"/>
      <c r="S77" s="203">
        <v>23934390720</v>
      </c>
      <c r="T77" s="203"/>
      <c r="U77" s="6">
        <v>23982508844</v>
      </c>
      <c r="V77" s="25"/>
      <c r="W77" s="26">
        <f>U77/درآمدها!$J$5</f>
        <v>7.7716760195118174E-3</v>
      </c>
      <c r="X77" s="169"/>
      <c r="Y77" s="265"/>
      <c r="Z77" s="177"/>
      <c r="AA77" s="169"/>
      <c r="AB77" s="169"/>
    </row>
    <row r="78" spans="1:28">
      <c r="A78" s="117" t="s">
        <v>484</v>
      </c>
      <c r="C78" s="203">
        <v>1889000</v>
      </c>
      <c r="D78" s="203"/>
      <c r="E78" s="203">
        <v>5690904301</v>
      </c>
      <c r="F78" s="203"/>
      <c r="G78" s="6">
        <v>7118547125.8682299</v>
      </c>
      <c r="H78" s="203"/>
      <c r="I78" s="203">
        <v>1482116</v>
      </c>
      <c r="J78" s="203">
        <v>0</v>
      </c>
      <c r="K78" s="25"/>
      <c r="L78" s="203">
        <v>1482116</v>
      </c>
      <c r="M78" s="203">
        <v>0</v>
      </c>
      <c r="N78" s="203"/>
      <c r="O78" s="203">
        <v>1889000</v>
      </c>
      <c r="P78" s="203"/>
      <c r="Q78" s="245" t="s">
        <v>536</v>
      </c>
      <c r="R78" s="203"/>
      <c r="S78" s="203">
        <v>5690904301</v>
      </c>
      <c r="T78" s="203"/>
      <c r="U78" s="6">
        <v>6647271997</v>
      </c>
      <c r="V78" s="25"/>
      <c r="W78" s="26">
        <f>U78/درآمدها!$J$5</f>
        <v>2.1540884112790336E-3</v>
      </c>
      <c r="X78" s="169"/>
      <c r="Y78" s="265"/>
      <c r="Z78" s="177"/>
      <c r="AA78" s="169"/>
      <c r="AB78" s="169"/>
    </row>
    <row r="79" spans="1:28">
      <c r="A79" s="117" t="s">
        <v>513</v>
      </c>
      <c r="C79" s="203">
        <v>2271317</v>
      </c>
      <c r="D79" s="203"/>
      <c r="E79" s="203">
        <v>9118821094</v>
      </c>
      <c r="F79" s="203"/>
      <c r="G79" s="6">
        <v>9408263704</v>
      </c>
      <c r="H79" s="203"/>
      <c r="I79" s="203">
        <v>114266</v>
      </c>
      <c r="J79" s="203">
        <v>382293664</v>
      </c>
      <c r="K79" s="25"/>
      <c r="L79" s="203">
        <v>273626</v>
      </c>
      <c r="M79" s="203">
        <v>1097860071</v>
      </c>
      <c r="N79" s="203"/>
      <c r="O79" s="203">
        <v>2111957</v>
      </c>
      <c r="P79" s="203"/>
      <c r="Q79" s="245" t="s">
        <v>613</v>
      </c>
      <c r="R79" s="203"/>
      <c r="S79" s="203">
        <v>8403254687</v>
      </c>
      <c r="T79" s="203"/>
      <c r="U79" s="6">
        <v>7053953278</v>
      </c>
      <c r="V79" s="25"/>
      <c r="W79" s="26">
        <f>U79/درآمدها!$J$5</f>
        <v>2.285875922739611E-3</v>
      </c>
      <c r="X79" s="169"/>
      <c r="Y79" s="265"/>
      <c r="Z79" s="177"/>
      <c r="AA79" s="169"/>
      <c r="AB79" s="169"/>
    </row>
    <row r="80" spans="1:28">
      <c r="A80" s="117" t="s">
        <v>117</v>
      </c>
      <c r="C80" s="203">
        <v>7225511</v>
      </c>
      <c r="D80" s="203"/>
      <c r="E80" s="203">
        <v>21258798449</v>
      </c>
      <c r="F80" s="203"/>
      <c r="G80" s="6">
        <v>23149259417</v>
      </c>
      <c r="H80" s="203"/>
      <c r="I80" s="203">
        <v>616451</v>
      </c>
      <c r="J80" s="203">
        <v>1887720499</v>
      </c>
      <c r="K80" s="25"/>
      <c r="L80" s="203">
        <v>1411228</v>
      </c>
      <c r="M80" s="203">
        <v>4163122856</v>
      </c>
      <c r="N80" s="203"/>
      <c r="O80" s="203">
        <v>6430734</v>
      </c>
      <c r="P80" s="203"/>
      <c r="Q80" s="245" t="s">
        <v>614</v>
      </c>
      <c r="R80" s="203"/>
      <c r="S80" s="203">
        <v>18983396092</v>
      </c>
      <c r="T80" s="203"/>
      <c r="U80" s="6">
        <v>16876123794</v>
      </c>
      <c r="V80" s="25"/>
      <c r="W80" s="26">
        <f>U80/درآمدها!$J$5</f>
        <v>5.4688092661729776E-3</v>
      </c>
      <c r="X80" s="169"/>
      <c r="Y80" s="265"/>
      <c r="Z80" s="177"/>
      <c r="AA80" s="169"/>
      <c r="AB80" s="169"/>
    </row>
    <row r="81" spans="1:28">
      <c r="A81" s="117" t="s">
        <v>90</v>
      </c>
      <c r="C81" s="203">
        <v>8026179</v>
      </c>
      <c r="D81" s="203"/>
      <c r="E81" s="203">
        <v>28719461815</v>
      </c>
      <c r="F81" s="203"/>
      <c r="G81" s="6">
        <v>38607590038</v>
      </c>
      <c r="H81" s="203"/>
      <c r="I81" s="203">
        <v>384275</v>
      </c>
      <c r="J81" s="203">
        <v>1452118814</v>
      </c>
      <c r="K81" s="25"/>
      <c r="L81" s="203">
        <v>1334747</v>
      </c>
      <c r="M81" s="203">
        <v>4776765110</v>
      </c>
      <c r="N81" s="203"/>
      <c r="O81" s="203">
        <v>7075707</v>
      </c>
      <c r="P81" s="203"/>
      <c r="Q81" s="245" t="s">
        <v>615</v>
      </c>
      <c r="R81" s="203"/>
      <c r="S81" s="203">
        <v>25394815519</v>
      </c>
      <c r="T81" s="203"/>
      <c r="U81" s="6">
        <v>26769906506</v>
      </c>
      <c r="V81" s="25"/>
      <c r="W81" s="26">
        <f>U81/درآمدها!$J$5</f>
        <v>8.6749489717921346E-3</v>
      </c>
      <c r="X81" s="169"/>
      <c r="Y81" s="265"/>
      <c r="Z81" s="177"/>
      <c r="AA81" s="169"/>
      <c r="AB81" s="169"/>
    </row>
    <row r="82" spans="1:28">
      <c r="A82" s="117" t="s">
        <v>214</v>
      </c>
      <c r="C82" s="203">
        <v>1507533</v>
      </c>
      <c r="D82" s="203"/>
      <c r="E82" s="203">
        <v>31675415193</v>
      </c>
      <c r="F82" s="203"/>
      <c r="G82" s="6">
        <v>32473864084</v>
      </c>
      <c r="H82" s="203"/>
      <c r="I82" s="203">
        <v>67851</v>
      </c>
      <c r="J82" s="203">
        <v>1302612490</v>
      </c>
      <c r="K82" s="25"/>
      <c r="L82" s="203">
        <v>322933</v>
      </c>
      <c r="M82" s="203">
        <v>6783907761</v>
      </c>
      <c r="N82" s="203"/>
      <c r="O82" s="203">
        <v>1252451</v>
      </c>
      <c r="P82" s="203"/>
      <c r="Q82" s="245" t="s">
        <v>616</v>
      </c>
      <c r="R82" s="203"/>
      <c r="S82" s="203">
        <v>26194119922</v>
      </c>
      <c r="T82" s="203"/>
      <c r="U82" s="6">
        <v>23356179679</v>
      </c>
      <c r="V82" s="25"/>
      <c r="W82" s="26">
        <f>U82/درآمدها!$J$5</f>
        <v>7.5687102921304997E-3</v>
      </c>
      <c r="X82" s="169"/>
      <c r="Y82" s="265"/>
      <c r="Z82" s="177"/>
      <c r="AA82" s="169"/>
      <c r="AB82" s="169"/>
    </row>
    <row r="83" spans="1:28">
      <c r="A83" s="117" t="s">
        <v>143</v>
      </c>
      <c r="C83" s="203">
        <v>6413879</v>
      </c>
      <c r="D83" s="203"/>
      <c r="E83" s="203">
        <v>25644269900</v>
      </c>
      <c r="F83" s="203"/>
      <c r="G83" s="6">
        <v>29953115744</v>
      </c>
      <c r="H83" s="203"/>
      <c r="I83" s="203">
        <v>978350</v>
      </c>
      <c r="J83" s="203">
        <v>4143006861</v>
      </c>
      <c r="K83" s="25"/>
      <c r="L83" s="203">
        <v>1336806</v>
      </c>
      <c r="M83" s="203">
        <v>5398031218</v>
      </c>
      <c r="N83" s="203"/>
      <c r="O83" s="203">
        <v>6055423</v>
      </c>
      <c r="P83" s="203"/>
      <c r="Q83" s="245" t="s">
        <v>617</v>
      </c>
      <c r="R83" s="203"/>
      <c r="S83" s="203">
        <v>24389245543</v>
      </c>
      <c r="T83" s="203"/>
      <c r="U83" s="6">
        <v>22711170672</v>
      </c>
      <c r="V83" s="25"/>
      <c r="W83" s="26">
        <f>U83/درآمدها!$J$5</f>
        <v>7.3596912497659994E-3</v>
      </c>
      <c r="X83" s="169"/>
      <c r="Y83" s="265"/>
      <c r="Z83" s="177"/>
      <c r="AA83" s="169"/>
      <c r="AB83" s="169"/>
    </row>
    <row r="84" spans="1:28">
      <c r="A84" s="117" t="s">
        <v>227</v>
      </c>
      <c r="C84" s="203">
        <v>1269653</v>
      </c>
      <c r="D84" s="203"/>
      <c r="E84" s="203">
        <v>2809524898</v>
      </c>
      <c r="F84" s="203"/>
      <c r="G84" s="6">
        <v>3459412169</v>
      </c>
      <c r="H84" s="203"/>
      <c r="I84" s="203">
        <v>56922</v>
      </c>
      <c r="J84" s="203">
        <v>136942203</v>
      </c>
      <c r="K84" s="25"/>
      <c r="L84" s="203">
        <v>259281</v>
      </c>
      <c r="M84" s="203">
        <v>573879923</v>
      </c>
      <c r="N84" s="203"/>
      <c r="O84" s="203">
        <v>1067294</v>
      </c>
      <c r="P84" s="203"/>
      <c r="Q84" s="245" t="s">
        <v>618</v>
      </c>
      <c r="R84" s="203"/>
      <c r="S84" s="203">
        <v>2372587178</v>
      </c>
      <c r="T84" s="203"/>
      <c r="U84" s="6">
        <v>2502765958</v>
      </c>
      <c r="V84" s="25"/>
      <c r="W84" s="26">
        <f>U84/درآمدها!$J$5</f>
        <v>8.110363392237564E-4</v>
      </c>
      <c r="X84" s="169"/>
      <c r="Y84" s="265"/>
      <c r="Z84" s="177"/>
      <c r="AA84" s="169"/>
      <c r="AB84" s="169"/>
    </row>
    <row r="85" spans="1:28">
      <c r="A85" s="117" t="s">
        <v>207</v>
      </c>
      <c r="C85" s="203">
        <v>5246749</v>
      </c>
      <c r="D85" s="203"/>
      <c r="E85" s="203">
        <v>27999393811</v>
      </c>
      <c r="F85" s="203"/>
      <c r="G85" s="6">
        <v>30771631980</v>
      </c>
      <c r="H85" s="203"/>
      <c r="I85" s="203">
        <v>1294034</v>
      </c>
      <c r="J85" s="203">
        <v>3359838216</v>
      </c>
      <c r="K85" s="25"/>
      <c r="L85" s="203">
        <v>1646990</v>
      </c>
      <c r="M85" s="203">
        <v>5139983667</v>
      </c>
      <c r="N85" s="203"/>
      <c r="O85" s="203">
        <v>4893793</v>
      </c>
      <c r="P85" s="203"/>
      <c r="Q85" s="245" t="s">
        <v>619</v>
      </c>
      <c r="R85" s="203"/>
      <c r="S85" s="203">
        <v>26219248360</v>
      </c>
      <c r="T85" s="203"/>
      <c r="U85" s="6">
        <v>24809842154</v>
      </c>
      <c r="V85" s="25"/>
      <c r="W85" s="26">
        <f>U85/درآمدها!$J$5</f>
        <v>8.0397783472246648E-3</v>
      </c>
      <c r="X85" s="169"/>
      <c r="Y85" s="265"/>
      <c r="Z85" s="177"/>
      <c r="AA85" s="169"/>
      <c r="AB85" s="169"/>
    </row>
    <row r="86" spans="1:28">
      <c r="A86" s="117" t="s">
        <v>184</v>
      </c>
      <c r="C86" s="203">
        <v>2515322</v>
      </c>
      <c r="D86" s="203"/>
      <c r="E86" s="203">
        <v>20794734133</v>
      </c>
      <c r="F86" s="203"/>
      <c r="G86" s="6">
        <v>22028134902</v>
      </c>
      <c r="H86" s="203"/>
      <c r="I86" s="203">
        <v>242177</v>
      </c>
      <c r="J86" s="203">
        <v>1854514948</v>
      </c>
      <c r="K86" s="25"/>
      <c r="L86" s="203">
        <v>466574</v>
      </c>
      <c r="M86" s="203">
        <v>3855979467</v>
      </c>
      <c r="N86" s="203"/>
      <c r="O86" s="203">
        <v>2290925</v>
      </c>
      <c r="P86" s="203"/>
      <c r="Q86" s="245" t="s">
        <v>620</v>
      </c>
      <c r="R86" s="203"/>
      <c r="S86" s="203">
        <v>18793269614</v>
      </c>
      <c r="T86" s="203"/>
      <c r="U86" s="6">
        <v>15895512098</v>
      </c>
      <c r="V86" s="25"/>
      <c r="W86" s="26">
        <f>U86/درآمدها!$J$5</f>
        <v>5.1510361569528955E-3</v>
      </c>
      <c r="X86" s="169"/>
      <c r="Y86" s="265"/>
      <c r="Z86" s="177"/>
      <c r="AA86" s="169"/>
      <c r="AB86" s="169"/>
    </row>
    <row r="87" spans="1:28">
      <c r="A87" s="117" t="s">
        <v>205</v>
      </c>
      <c r="C87" s="203">
        <v>3976018</v>
      </c>
      <c r="D87" s="203"/>
      <c r="E87" s="203">
        <v>18456534037</v>
      </c>
      <c r="F87" s="203"/>
      <c r="G87" s="6">
        <v>21034463610</v>
      </c>
      <c r="H87" s="203"/>
      <c r="I87" s="203">
        <v>367618</v>
      </c>
      <c r="J87" s="115">
        <v>1861626917</v>
      </c>
      <c r="K87" s="25"/>
      <c r="L87" s="203">
        <v>831097</v>
      </c>
      <c r="M87" s="115">
        <v>3879551439</v>
      </c>
      <c r="N87" s="203"/>
      <c r="O87" s="203">
        <v>3512539</v>
      </c>
      <c r="P87" s="203"/>
      <c r="Q87" s="245" t="s">
        <v>621</v>
      </c>
      <c r="R87" s="203"/>
      <c r="S87" s="115">
        <v>16438609515</v>
      </c>
      <c r="T87" s="203"/>
      <c r="U87" s="141">
        <v>16833193517</v>
      </c>
      <c r="V87" s="25"/>
      <c r="W87" s="26">
        <f>U87/درآمدها!$J$5</f>
        <v>5.4548974520903836E-3</v>
      </c>
      <c r="X87" s="169"/>
      <c r="Y87" s="265"/>
      <c r="Z87" s="177"/>
      <c r="AA87" s="169"/>
      <c r="AB87" s="169"/>
    </row>
    <row r="88" spans="1:28">
      <c r="A88" s="117" t="s">
        <v>158</v>
      </c>
      <c r="C88" s="203">
        <v>1803892</v>
      </c>
      <c r="D88" s="115"/>
      <c r="E88" s="203">
        <v>39995161487</v>
      </c>
      <c r="F88" s="203"/>
      <c r="G88" s="6">
        <v>47124214387</v>
      </c>
      <c r="H88" s="203"/>
      <c r="I88" s="203">
        <v>67989</v>
      </c>
      <c r="J88" s="203">
        <v>1615253472</v>
      </c>
      <c r="K88" s="25"/>
      <c r="L88" s="203">
        <v>359604</v>
      </c>
      <c r="M88" s="203">
        <v>7974249691</v>
      </c>
      <c r="N88" s="203"/>
      <c r="O88" s="203">
        <v>1512277</v>
      </c>
      <c r="P88" s="203"/>
      <c r="Q88" s="245" t="s">
        <v>622</v>
      </c>
      <c r="R88" s="203"/>
      <c r="S88" s="203">
        <v>33636165268</v>
      </c>
      <c r="T88" s="203"/>
      <c r="U88" s="6">
        <v>34500251949</v>
      </c>
      <c r="V88" s="25"/>
      <c r="W88" s="26">
        <f>U88/درآمدها!$J$5</f>
        <v>1.118001383771987E-2</v>
      </c>
      <c r="X88" s="169"/>
      <c r="Y88" s="265"/>
      <c r="Z88" s="177"/>
      <c r="AA88" s="169"/>
      <c r="AB88" s="169"/>
    </row>
    <row r="89" spans="1:28">
      <c r="A89" s="117" t="s">
        <v>160</v>
      </c>
      <c r="C89" s="203">
        <v>3134765</v>
      </c>
      <c r="D89" s="203"/>
      <c r="E89" s="203">
        <v>16183563043</v>
      </c>
      <c r="F89" s="203"/>
      <c r="G89" s="6">
        <v>19880801888</v>
      </c>
      <c r="H89" s="203"/>
      <c r="I89" s="203">
        <v>749968</v>
      </c>
      <c r="J89" s="203">
        <v>4429428883</v>
      </c>
      <c r="K89" s="25"/>
      <c r="L89" s="203">
        <v>413681</v>
      </c>
      <c r="M89" s="203">
        <v>2199123450</v>
      </c>
      <c r="N89" s="203"/>
      <c r="O89" s="203">
        <v>3471052</v>
      </c>
      <c r="P89" s="203"/>
      <c r="Q89" s="245" t="s">
        <v>623</v>
      </c>
      <c r="R89" s="203"/>
      <c r="S89" s="203">
        <v>18413868476</v>
      </c>
      <c r="T89" s="203"/>
      <c r="U89" s="6">
        <v>16665428336</v>
      </c>
      <c r="V89" s="25"/>
      <c r="W89" s="26">
        <f>U89/درآمدها!$J$5</f>
        <v>5.40053213766195E-3</v>
      </c>
      <c r="X89" s="169"/>
      <c r="Y89" s="265"/>
      <c r="Z89" s="177"/>
      <c r="AA89" s="169"/>
      <c r="AB89" s="169"/>
    </row>
    <row r="90" spans="1:28">
      <c r="A90" s="117" t="s">
        <v>123</v>
      </c>
      <c r="C90" s="203">
        <v>3144215</v>
      </c>
      <c r="D90" s="203"/>
      <c r="E90" s="203">
        <v>25731658812</v>
      </c>
      <c r="F90" s="203"/>
      <c r="G90" s="6">
        <v>31348834418</v>
      </c>
      <c r="H90" s="203"/>
      <c r="I90" s="203">
        <v>258125</v>
      </c>
      <c r="J90" s="203">
        <v>2280463308</v>
      </c>
      <c r="K90" s="25"/>
      <c r="L90" s="203">
        <v>497492</v>
      </c>
      <c r="M90" s="203">
        <v>4098469229</v>
      </c>
      <c r="N90" s="203"/>
      <c r="O90" s="203">
        <v>2904848</v>
      </c>
      <c r="P90" s="203"/>
      <c r="Q90" s="245" t="s">
        <v>624</v>
      </c>
      <c r="R90" s="203"/>
      <c r="S90" s="203">
        <v>23913652891</v>
      </c>
      <c r="T90" s="203"/>
      <c r="U90" s="6">
        <v>24226663258</v>
      </c>
      <c r="V90" s="25"/>
      <c r="W90" s="26">
        <f>U90/درآمدها!$J$5</f>
        <v>7.8507957236547184E-3</v>
      </c>
      <c r="X90" s="169"/>
      <c r="Y90" s="265"/>
      <c r="Z90" s="177"/>
      <c r="AA90" s="169"/>
      <c r="AB90" s="169"/>
    </row>
    <row r="91" spans="1:28">
      <c r="A91" s="117" t="s">
        <v>197</v>
      </c>
      <c r="C91" s="203">
        <v>1044846</v>
      </c>
      <c r="D91" s="203"/>
      <c r="E91" s="203">
        <v>18098789562</v>
      </c>
      <c r="F91" s="203"/>
      <c r="G91" s="6">
        <v>18996527454</v>
      </c>
      <c r="H91" s="203"/>
      <c r="I91" s="203">
        <v>47663</v>
      </c>
      <c r="J91" s="203">
        <v>778835982</v>
      </c>
      <c r="K91" s="25"/>
      <c r="L91" s="203">
        <v>219269</v>
      </c>
      <c r="M91" s="203">
        <v>3797726085</v>
      </c>
      <c r="N91" s="203"/>
      <c r="O91" s="203">
        <v>873240</v>
      </c>
      <c r="P91" s="203"/>
      <c r="Q91" s="245" t="s">
        <v>625</v>
      </c>
      <c r="R91" s="203"/>
      <c r="S91" s="203">
        <v>15079899459</v>
      </c>
      <c r="T91" s="203"/>
      <c r="U91" s="6">
        <v>13958151094</v>
      </c>
      <c r="V91" s="25"/>
      <c r="W91" s="26">
        <f>U91/درآمدها!$J$5</f>
        <v>4.523222688651349E-3</v>
      </c>
      <c r="X91" s="169"/>
      <c r="Y91" s="265"/>
      <c r="Z91" s="177"/>
      <c r="AA91" s="169"/>
      <c r="AB91" s="169"/>
    </row>
    <row r="92" spans="1:28">
      <c r="A92" s="117" t="s">
        <v>125</v>
      </c>
      <c r="C92" s="203">
        <v>4063186</v>
      </c>
      <c r="D92" s="203"/>
      <c r="E92" s="203">
        <v>42966021293</v>
      </c>
      <c r="F92" s="203"/>
      <c r="G92" s="6">
        <v>50083724539</v>
      </c>
      <c r="H92" s="203"/>
      <c r="I92" s="203">
        <v>1155543</v>
      </c>
      <c r="J92" s="203">
        <v>13521893990</v>
      </c>
      <c r="K92" s="25"/>
      <c r="L92" s="203">
        <v>903047</v>
      </c>
      <c r="M92" s="203">
        <v>9718914061</v>
      </c>
      <c r="N92" s="203"/>
      <c r="O92" s="203">
        <v>4315682</v>
      </c>
      <c r="P92" s="203"/>
      <c r="Q92" s="245" t="s">
        <v>537</v>
      </c>
      <c r="R92" s="203"/>
      <c r="S92" s="203">
        <v>46769001222</v>
      </c>
      <c r="T92" s="203"/>
      <c r="U92" s="6">
        <v>51608744420</v>
      </c>
      <c r="V92" s="25"/>
      <c r="W92" s="26">
        <f>U92/درآمدها!$J$5</f>
        <v>1.6724123569180838E-2</v>
      </c>
      <c r="X92" s="169"/>
      <c r="Y92" s="265"/>
      <c r="Z92" s="177"/>
      <c r="AA92" s="169"/>
      <c r="AB92" s="169"/>
    </row>
    <row r="93" spans="1:28">
      <c r="A93" s="117" t="s">
        <v>157</v>
      </c>
      <c r="C93" s="203">
        <v>1109837</v>
      </c>
      <c r="D93" s="203"/>
      <c r="E93" s="203">
        <v>15979254169</v>
      </c>
      <c r="F93" s="203"/>
      <c r="G93" s="6">
        <v>16360952362</v>
      </c>
      <c r="H93" s="203"/>
      <c r="I93" s="203">
        <v>750524</v>
      </c>
      <c r="J93" s="203">
        <v>11013226753</v>
      </c>
      <c r="K93" s="25"/>
      <c r="L93" s="203">
        <v>351091</v>
      </c>
      <c r="M93" s="203">
        <v>5104828076</v>
      </c>
      <c r="N93" s="203"/>
      <c r="O93" s="203">
        <v>1509270</v>
      </c>
      <c r="P93" s="203"/>
      <c r="Q93" s="245" t="s">
        <v>626</v>
      </c>
      <c r="R93" s="203"/>
      <c r="S93" s="203">
        <v>21887652846</v>
      </c>
      <c r="T93" s="203"/>
      <c r="U93" s="6">
        <v>20418944775</v>
      </c>
      <c r="V93" s="25"/>
      <c r="W93" s="26">
        <f>U93/درآمدها!$J$5</f>
        <v>6.6168816817221742E-3</v>
      </c>
      <c r="X93" s="169"/>
      <c r="Y93" s="265"/>
      <c r="Z93" s="177"/>
      <c r="AA93" s="169"/>
      <c r="AB93" s="169"/>
    </row>
    <row r="94" spans="1:28">
      <c r="A94" s="117" t="s">
        <v>156</v>
      </c>
      <c r="C94" s="203">
        <v>4057595</v>
      </c>
      <c r="D94" s="203"/>
      <c r="E94" s="203">
        <v>64524647937</v>
      </c>
      <c r="F94" s="203"/>
      <c r="G94" s="6">
        <v>75546561765</v>
      </c>
      <c r="H94" s="203"/>
      <c r="I94" s="203">
        <v>745907</v>
      </c>
      <c r="J94" s="203">
        <v>13661727291</v>
      </c>
      <c r="K94" s="25"/>
      <c r="L94" s="203">
        <v>907454</v>
      </c>
      <c r="M94" s="203">
        <v>14712238670</v>
      </c>
      <c r="N94" s="203"/>
      <c r="O94" s="203">
        <v>3896048</v>
      </c>
      <c r="P94" s="203"/>
      <c r="Q94" s="245" t="s">
        <v>627</v>
      </c>
      <c r="R94" s="203"/>
      <c r="S94" s="203">
        <v>63474136558</v>
      </c>
      <c r="T94" s="203"/>
      <c r="U94" s="6">
        <v>67930078666</v>
      </c>
      <c r="V94" s="25"/>
      <c r="W94" s="26">
        <f>U94/درآمدها!$J$5</f>
        <v>2.2013149950497461E-2</v>
      </c>
      <c r="X94" s="169"/>
      <c r="Y94" s="265"/>
      <c r="Z94" s="177"/>
      <c r="AA94" s="169"/>
      <c r="AB94" s="169"/>
    </row>
    <row r="95" spans="1:28">
      <c r="A95" s="117" t="s">
        <v>485</v>
      </c>
      <c r="C95" s="203">
        <v>2637269</v>
      </c>
      <c r="D95" s="203"/>
      <c r="E95" s="203">
        <v>11849191847</v>
      </c>
      <c r="F95" s="203"/>
      <c r="G95" s="6">
        <v>12583570800</v>
      </c>
      <c r="H95" s="203"/>
      <c r="I95" s="203">
        <v>524037</v>
      </c>
      <c r="J95" s="203">
        <v>2308569837</v>
      </c>
      <c r="K95" s="25"/>
      <c r="L95" s="203">
        <v>377881</v>
      </c>
      <c r="M95" s="203">
        <v>1695814124</v>
      </c>
      <c r="N95" s="203"/>
      <c r="O95" s="203">
        <v>2783425</v>
      </c>
      <c r="P95" s="203"/>
      <c r="Q95" s="245" t="s">
        <v>628</v>
      </c>
      <c r="R95" s="203"/>
      <c r="S95" s="203">
        <v>12461947560</v>
      </c>
      <c r="T95" s="203"/>
      <c r="U95" s="6">
        <v>11344140850</v>
      </c>
      <c r="V95" s="25"/>
      <c r="W95" s="26">
        <f>U95/درآمدها!$J$5</f>
        <v>3.6761369704640485E-3</v>
      </c>
      <c r="X95" s="169"/>
      <c r="Y95" s="265"/>
      <c r="Z95" s="177"/>
      <c r="AA95" s="169"/>
      <c r="AB95" s="169"/>
    </row>
    <row r="96" spans="1:28">
      <c r="A96" s="117" t="s">
        <v>134</v>
      </c>
      <c r="C96" s="203">
        <v>3634400</v>
      </c>
      <c r="D96" s="203"/>
      <c r="E96" s="203">
        <v>19708416238</v>
      </c>
      <c r="F96" s="203"/>
      <c r="G96" s="6">
        <v>25397810504</v>
      </c>
      <c r="H96" s="203"/>
      <c r="I96" s="203">
        <v>279057</v>
      </c>
      <c r="J96" s="203">
        <v>1825325003</v>
      </c>
      <c r="K96" s="25"/>
      <c r="L96" s="203">
        <v>482344</v>
      </c>
      <c r="M96" s="203">
        <v>2642069753</v>
      </c>
      <c r="N96" s="203"/>
      <c r="O96" s="203">
        <v>3431113</v>
      </c>
      <c r="P96" s="203"/>
      <c r="Q96" s="245" t="s">
        <v>629</v>
      </c>
      <c r="R96" s="203"/>
      <c r="S96" s="203">
        <v>18891671488</v>
      </c>
      <c r="T96" s="203"/>
      <c r="U96" s="6">
        <v>21146326843</v>
      </c>
      <c r="V96" s="25"/>
      <c r="W96" s="26">
        <f>U96/درآمدها!$J$5</f>
        <v>6.8525942092008321E-3</v>
      </c>
      <c r="X96" s="169"/>
      <c r="Y96" s="265"/>
      <c r="Z96" s="177"/>
      <c r="AA96" s="169"/>
      <c r="AB96" s="169"/>
    </row>
    <row r="97" spans="1:28">
      <c r="A97" s="117" t="s">
        <v>262</v>
      </c>
      <c r="C97" s="203">
        <v>483905</v>
      </c>
      <c r="D97" s="203"/>
      <c r="E97" s="203">
        <v>1510546027</v>
      </c>
      <c r="F97" s="203"/>
      <c r="G97" s="6">
        <v>2179046720</v>
      </c>
      <c r="H97" s="203"/>
      <c r="I97" s="203">
        <v>0</v>
      </c>
      <c r="J97" s="203">
        <v>0</v>
      </c>
      <c r="K97" s="25"/>
      <c r="L97" s="203">
        <v>483905</v>
      </c>
      <c r="M97" s="203">
        <v>1510546027</v>
      </c>
      <c r="N97" s="203"/>
      <c r="O97" s="203">
        <v>0</v>
      </c>
      <c r="P97" s="203"/>
      <c r="Q97" s="245"/>
      <c r="R97" s="203"/>
      <c r="S97" s="203">
        <v>0</v>
      </c>
      <c r="T97" s="203"/>
      <c r="U97" s="6">
        <v>0</v>
      </c>
      <c r="V97" s="25"/>
      <c r="W97" s="26">
        <f>U97/درآمدها!$J$5</f>
        <v>0</v>
      </c>
      <c r="X97" s="169"/>
      <c r="Y97" s="265"/>
      <c r="Z97" s="177"/>
      <c r="AA97" s="169"/>
      <c r="AB97" s="169"/>
    </row>
    <row r="98" spans="1:28">
      <c r="A98" s="117" t="s">
        <v>121</v>
      </c>
      <c r="C98" s="203">
        <v>2462784</v>
      </c>
      <c r="D98" s="203"/>
      <c r="E98" s="203">
        <v>30812152661</v>
      </c>
      <c r="F98" s="203"/>
      <c r="G98" s="6">
        <v>32804947834</v>
      </c>
      <c r="H98" s="203"/>
      <c r="I98" s="203">
        <v>89777</v>
      </c>
      <c r="J98" s="203">
        <v>1088469149</v>
      </c>
      <c r="K98" s="25"/>
      <c r="L98" s="203">
        <v>512279</v>
      </c>
      <c r="M98" s="203">
        <v>6408859384</v>
      </c>
      <c r="N98" s="203"/>
      <c r="O98" s="203">
        <v>2040282</v>
      </c>
      <c r="P98" s="203"/>
      <c r="Q98" s="245" t="s">
        <v>630</v>
      </c>
      <c r="R98" s="203"/>
      <c r="S98" s="203">
        <v>25491762426</v>
      </c>
      <c r="T98" s="203"/>
      <c r="U98" s="6">
        <v>24601366371</v>
      </c>
      <c r="V98" s="25"/>
      <c r="W98" s="26">
        <f>U98/درآمدها!$J$5</f>
        <v>7.9722205177277985E-3</v>
      </c>
      <c r="X98" s="169"/>
      <c r="Y98" s="265"/>
      <c r="Z98" s="177"/>
      <c r="AA98" s="169"/>
      <c r="AB98" s="169"/>
    </row>
    <row r="99" spans="1:28">
      <c r="A99" s="117" t="s">
        <v>275</v>
      </c>
      <c r="C99" s="203">
        <v>246131</v>
      </c>
      <c r="D99" s="203"/>
      <c r="E99" s="203">
        <v>3008285893</v>
      </c>
      <c r="F99" s="203"/>
      <c r="G99" s="6">
        <v>2409965232</v>
      </c>
      <c r="H99" s="203"/>
      <c r="I99" s="203">
        <v>0</v>
      </c>
      <c r="J99" s="203">
        <v>0</v>
      </c>
      <c r="K99" s="25"/>
      <c r="L99" s="203">
        <v>0</v>
      </c>
      <c r="M99" s="203">
        <v>0</v>
      </c>
      <c r="N99" s="203"/>
      <c r="O99" s="203">
        <v>246131</v>
      </c>
      <c r="P99" s="203"/>
      <c r="Q99" s="245" t="s">
        <v>517</v>
      </c>
      <c r="R99" s="203"/>
      <c r="S99" s="203">
        <v>3008285893</v>
      </c>
      <c r="T99" s="203"/>
      <c r="U99" s="6">
        <v>2409965232</v>
      </c>
      <c r="V99" s="25"/>
      <c r="W99" s="26">
        <f>U99/درآمدها!$J$5</f>
        <v>7.8096370664228556E-4</v>
      </c>
      <c r="X99" s="169"/>
      <c r="Y99" s="265"/>
      <c r="Z99" s="177"/>
      <c r="AA99" s="169"/>
      <c r="AB99" s="169"/>
    </row>
    <row r="100" spans="1:28">
      <c r="A100" s="117" t="s">
        <v>263</v>
      </c>
      <c r="C100" s="203">
        <v>775541</v>
      </c>
      <c r="D100" s="203"/>
      <c r="E100" s="203">
        <v>19819909063</v>
      </c>
      <c r="F100" s="203"/>
      <c r="G100" s="6">
        <v>21269862995</v>
      </c>
      <c r="H100" s="203"/>
      <c r="I100" s="203">
        <v>110141</v>
      </c>
      <c r="J100" s="203">
        <v>3003209550</v>
      </c>
      <c r="K100" s="25"/>
      <c r="L100" s="203">
        <v>144408</v>
      </c>
      <c r="M100" s="203">
        <v>3725414840</v>
      </c>
      <c r="N100" s="203"/>
      <c r="O100" s="203">
        <v>741274</v>
      </c>
      <c r="P100" s="203"/>
      <c r="Q100" s="245" t="s">
        <v>631</v>
      </c>
      <c r="R100" s="203"/>
      <c r="S100" s="203">
        <v>19097703773</v>
      </c>
      <c r="T100" s="203"/>
      <c r="U100" s="6">
        <v>18841597645</v>
      </c>
      <c r="V100" s="25"/>
      <c r="W100" s="26">
        <f>U100/درآمدها!$J$5</f>
        <v>6.1057328713785188E-3</v>
      </c>
      <c r="X100" s="169"/>
      <c r="Y100" s="265"/>
      <c r="Z100" s="177"/>
      <c r="AA100" s="169"/>
      <c r="AB100" s="169"/>
    </row>
    <row r="101" spans="1:28">
      <c r="A101" s="117" t="s">
        <v>122</v>
      </c>
      <c r="C101" s="203">
        <v>1304018</v>
      </c>
      <c r="D101" s="203"/>
      <c r="E101" s="203">
        <v>9347459751</v>
      </c>
      <c r="F101" s="203"/>
      <c r="G101" s="6">
        <v>13144067205</v>
      </c>
      <c r="H101" s="203"/>
      <c r="I101" s="203">
        <v>56232</v>
      </c>
      <c r="J101" s="203">
        <v>524077151</v>
      </c>
      <c r="K101" s="25"/>
      <c r="L101" s="203">
        <v>269279</v>
      </c>
      <c r="M101" s="203">
        <v>1931405552</v>
      </c>
      <c r="N101" s="203"/>
      <c r="O101" s="203">
        <v>1090971</v>
      </c>
      <c r="P101" s="203"/>
      <c r="Q101" s="245" t="s">
        <v>538</v>
      </c>
      <c r="R101" s="203"/>
      <c r="S101" s="203">
        <v>7940131350</v>
      </c>
      <c r="T101" s="203"/>
      <c r="U101" s="6">
        <v>9933834264</v>
      </c>
      <c r="V101" s="25"/>
      <c r="W101" s="26">
        <f>U101/درآمدها!$J$5</f>
        <v>3.2191186515771195E-3</v>
      </c>
      <c r="X101" s="169"/>
      <c r="Y101" s="265"/>
      <c r="Z101" s="177"/>
      <c r="AA101" s="169"/>
      <c r="AB101" s="169"/>
    </row>
    <row r="102" spans="1:28">
      <c r="A102" s="117" t="s">
        <v>522</v>
      </c>
      <c r="C102" s="203">
        <v>157</v>
      </c>
      <c r="D102" s="203"/>
      <c r="E102" s="203">
        <v>1571455</v>
      </c>
      <c r="F102" s="203"/>
      <c r="G102" s="6">
        <v>1560660</v>
      </c>
      <c r="H102" s="203"/>
      <c r="I102" s="203">
        <v>0</v>
      </c>
      <c r="J102" s="203">
        <v>0</v>
      </c>
      <c r="K102" s="25"/>
      <c r="L102" s="203">
        <v>157</v>
      </c>
      <c r="M102" s="203">
        <v>1571455</v>
      </c>
      <c r="N102" s="203"/>
      <c r="O102" s="203">
        <v>0</v>
      </c>
      <c r="P102" s="203"/>
      <c r="Q102" s="245"/>
      <c r="R102" s="203"/>
      <c r="S102" s="203">
        <v>0</v>
      </c>
      <c r="T102" s="203"/>
      <c r="U102" s="6">
        <v>0</v>
      </c>
      <c r="V102" s="25"/>
      <c r="W102" s="26">
        <f>U102/درآمدها!$J$5</f>
        <v>0</v>
      </c>
      <c r="X102" s="169"/>
      <c r="Y102" s="265"/>
      <c r="Z102" s="177"/>
      <c r="AA102" s="169"/>
      <c r="AB102" s="169"/>
    </row>
    <row r="103" spans="1:28">
      <c r="A103" s="117" t="s">
        <v>514</v>
      </c>
      <c r="C103" s="203">
        <v>4907406</v>
      </c>
      <c r="D103" s="203"/>
      <c r="E103" s="203">
        <v>70250272504</v>
      </c>
      <c r="F103" s="203"/>
      <c r="G103" s="6">
        <v>69514448816</v>
      </c>
      <c r="H103" s="203"/>
      <c r="I103" s="203">
        <v>385702</v>
      </c>
      <c r="J103" s="203">
        <v>5326336775</v>
      </c>
      <c r="K103" s="25"/>
      <c r="L103" s="203">
        <v>1077568</v>
      </c>
      <c r="M103" s="203">
        <v>15414694370</v>
      </c>
      <c r="N103" s="203"/>
      <c r="O103" s="203">
        <v>4215540</v>
      </c>
      <c r="P103" s="203"/>
      <c r="Q103" s="245" t="s">
        <v>632</v>
      </c>
      <c r="R103" s="203"/>
      <c r="S103" s="203">
        <v>60161914909</v>
      </c>
      <c r="T103" s="203"/>
      <c r="U103" s="6">
        <v>55900703546</v>
      </c>
      <c r="V103" s="25"/>
      <c r="W103" s="26">
        <f>U103/درآمدها!$J$5</f>
        <v>1.8114958699618166E-2</v>
      </c>
      <c r="X103" s="169"/>
      <c r="Y103" s="265"/>
      <c r="Z103" s="177"/>
      <c r="AA103" s="169"/>
      <c r="AB103" s="169"/>
    </row>
    <row r="104" spans="1:28">
      <c r="A104" s="117" t="s">
        <v>141</v>
      </c>
      <c r="C104" s="203">
        <v>260475</v>
      </c>
      <c r="D104" s="203"/>
      <c r="E104" s="203">
        <v>6984347366</v>
      </c>
      <c r="F104" s="203"/>
      <c r="G104" s="6">
        <v>9075327344</v>
      </c>
      <c r="H104" s="203"/>
      <c r="I104" s="203">
        <v>11854</v>
      </c>
      <c r="J104" s="203">
        <v>412494842</v>
      </c>
      <c r="K104" s="25"/>
      <c r="L104" s="203">
        <v>55597</v>
      </c>
      <c r="M104" s="203">
        <v>1491703330</v>
      </c>
      <c r="N104" s="203"/>
      <c r="O104" s="203">
        <v>216732</v>
      </c>
      <c r="P104" s="203"/>
      <c r="Q104" s="245" t="s">
        <v>633</v>
      </c>
      <c r="R104" s="203"/>
      <c r="S104" s="203">
        <v>5905138878</v>
      </c>
      <c r="T104" s="203"/>
      <c r="U104" s="6">
        <v>7314270996</v>
      </c>
      <c r="V104" s="25"/>
      <c r="W104" s="26">
        <f>U104/درآمدها!$J$5</f>
        <v>2.3702334426135493E-3</v>
      </c>
      <c r="X104" s="169"/>
      <c r="Y104" s="265"/>
      <c r="Z104" s="177"/>
      <c r="AA104" s="169"/>
      <c r="AB104" s="169"/>
    </row>
    <row r="105" spans="1:28">
      <c r="A105" s="117" t="s">
        <v>199</v>
      </c>
      <c r="C105" s="203">
        <v>171334</v>
      </c>
      <c r="D105" s="203"/>
      <c r="E105" s="203">
        <v>9361330748</v>
      </c>
      <c r="F105" s="203"/>
      <c r="G105" s="6">
        <v>12041239586</v>
      </c>
      <c r="H105" s="203"/>
      <c r="I105" s="203">
        <v>7664</v>
      </c>
      <c r="J105" s="203">
        <v>498387477</v>
      </c>
      <c r="K105" s="25"/>
      <c r="L105" s="203">
        <v>35919</v>
      </c>
      <c r="M105" s="203">
        <v>1963319243</v>
      </c>
      <c r="N105" s="203"/>
      <c r="O105" s="203">
        <v>143079</v>
      </c>
      <c r="P105" s="203"/>
      <c r="Q105" s="245" t="s">
        <v>634</v>
      </c>
      <c r="R105" s="203"/>
      <c r="S105" s="203">
        <v>7896398982</v>
      </c>
      <c r="T105" s="203"/>
      <c r="U105" s="6">
        <v>9241954646</v>
      </c>
      <c r="V105" s="25"/>
      <c r="W105" s="26">
        <f>U105/درآمدها!$J$5</f>
        <v>2.9949109062333773E-3</v>
      </c>
      <c r="X105" s="169"/>
      <c r="Y105" s="265"/>
      <c r="Z105" s="177"/>
      <c r="AA105" s="169"/>
      <c r="AB105" s="169"/>
    </row>
    <row r="106" spans="1:28">
      <c r="A106" s="117" t="s">
        <v>215</v>
      </c>
      <c r="C106" s="203">
        <v>810720</v>
      </c>
      <c r="D106" s="203"/>
      <c r="E106" s="203">
        <v>20583696191</v>
      </c>
      <c r="F106" s="203"/>
      <c r="G106" s="6">
        <v>26296393532</v>
      </c>
      <c r="H106" s="203"/>
      <c r="I106" s="203">
        <v>40193</v>
      </c>
      <c r="J106" s="203">
        <v>1293885834</v>
      </c>
      <c r="K106" s="25"/>
      <c r="L106" s="203">
        <v>154983</v>
      </c>
      <c r="M106" s="203">
        <v>3937874667</v>
      </c>
      <c r="N106" s="203"/>
      <c r="O106" s="203">
        <v>695930</v>
      </c>
      <c r="P106" s="203"/>
      <c r="Q106" s="245" t="s">
        <v>635</v>
      </c>
      <c r="R106" s="203"/>
      <c r="S106" s="203">
        <v>17939707358</v>
      </c>
      <c r="T106" s="203"/>
      <c r="U106" s="223">
        <v>21791360324</v>
      </c>
      <c r="V106" s="25"/>
      <c r="W106" s="26">
        <f>U106/درآمدها!$J$5</f>
        <v>7.0616211825120121E-3</v>
      </c>
      <c r="X106" s="169"/>
      <c r="Y106" s="265"/>
      <c r="Z106" s="177"/>
      <c r="AA106" s="169"/>
      <c r="AB106" s="169"/>
    </row>
    <row r="107" spans="1:28">
      <c r="A107" s="117" t="s">
        <v>104</v>
      </c>
      <c r="C107" s="203">
        <v>2555873</v>
      </c>
      <c r="D107" s="203"/>
      <c r="E107" s="203">
        <v>55912937320</v>
      </c>
      <c r="F107" s="203"/>
      <c r="G107" s="6">
        <v>61865206283</v>
      </c>
      <c r="H107" s="203"/>
      <c r="I107" s="203">
        <v>247144</v>
      </c>
      <c r="J107" s="203">
        <v>5832391264</v>
      </c>
      <c r="K107" s="25"/>
      <c r="L107" s="203">
        <v>519593</v>
      </c>
      <c r="M107" s="203">
        <v>11425941287</v>
      </c>
      <c r="N107" s="203"/>
      <c r="O107" s="203">
        <v>2283424</v>
      </c>
      <c r="P107" s="203"/>
      <c r="Q107" s="245" t="s">
        <v>636</v>
      </c>
      <c r="R107" s="203"/>
      <c r="S107" s="203">
        <v>50319387297</v>
      </c>
      <c r="T107" s="203"/>
      <c r="U107" s="6">
        <v>51729599529</v>
      </c>
      <c r="V107" s="25"/>
      <c r="W107" s="26">
        <f>U107/درآمدها!$J$5</f>
        <v>1.6763287393055996E-2</v>
      </c>
      <c r="X107" s="169"/>
      <c r="Y107" s="265"/>
      <c r="Z107" s="177"/>
      <c r="AA107" s="169"/>
      <c r="AB107" s="169"/>
    </row>
    <row r="108" spans="1:28">
      <c r="A108" s="117" t="s">
        <v>106</v>
      </c>
      <c r="C108" s="203">
        <v>1124123</v>
      </c>
      <c r="D108" s="203"/>
      <c r="E108" s="203">
        <v>21255266134</v>
      </c>
      <c r="F108" s="203"/>
      <c r="G108" s="6">
        <v>24036015413</v>
      </c>
      <c r="H108" s="203"/>
      <c r="I108" s="203">
        <v>532801</v>
      </c>
      <c r="J108" s="203">
        <v>11353995202</v>
      </c>
      <c r="K108" s="25"/>
      <c r="L108" s="203">
        <v>323599</v>
      </c>
      <c r="M108" s="203">
        <v>6364767362</v>
      </c>
      <c r="N108" s="203"/>
      <c r="O108" s="203">
        <v>1333325</v>
      </c>
      <c r="P108" s="203"/>
      <c r="Q108" s="245" t="s">
        <v>637</v>
      </c>
      <c r="R108" s="203"/>
      <c r="S108" s="203">
        <v>26244493974</v>
      </c>
      <c r="T108" s="203"/>
      <c r="U108" s="6">
        <v>26494580410</v>
      </c>
      <c r="V108" s="25"/>
      <c r="W108" s="26">
        <f>U108/درآمدها!$J$5</f>
        <v>8.5857278968934463E-3</v>
      </c>
      <c r="X108" s="169"/>
      <c r="Y108" s="265"/>
      <c r="Z108" s="177"/>
      <c r="AA108" s="169"/>
      <c r="AB108" s="169"/>
    </row>
    <row r="109" spans="1:28">
      <c r="A109" s="117" t="s">
        <v>187</v>
      </c>
      <c r="C109" s="203">
        <v>4614601</v>
      </c>
      <c r="D109" s="203"/>
      <c r="E109" s="203">
        <v>68208659463</v>
      </c>
      <c r="F109" s="203"/>
      <c r="G109" s="6">
        <v>76100721023</v>
      </c>
      <c r="H109" s="203"/>
      <c r="I109" s="203">
        <v>367939</v>
      </c>
      <c r="J109" s="203">
        <v>5716862141</v>
      </c>
      <c r="K109" s="25"/>
      <c r="L109" s="203">
        <v>896351</v>
      </c>
      <c r="M109" s="203">
        <v>13308252819</v>
      </c>
      <c r="N109" s="203"/>
      <c r="O109" s="203">
        <v>4086189</v>
      </c>
      <c r="P109" s="203"/>
      <c r="Q109" s="245" t="s">
        <v>638</v>
      </c>
      <c r="R109" s="203"/>
      <c r="S109" s="203">
        <v>60617268785</v>
      </c>
      <c r="T109" s="203"/>
      <c r="U109" s="6">
        <v>58653491976</v>
      </c>
      <c r="V109" s="25"/>
      <c r="W109" s="26">
        <f>U109/درآمدها!$J$5</f>
        <v>1.9007016322420751E-2</v>
      </c>
      <c r="X109" s="169"/>
      <c r="Y109" s="265"/>
      <c r="Z109" s="177"/>
      <c r="AA109" s="169"/>
      <c r="AB109" s="169"/>
    </row>
    <row r="110" spans="1:28">
      <c r="A110" s="117" t="s">
        <v>189</v>
      </c>
      <c r="C110" s="203">
        <v>342063</v>
      </c>
      <c r="D110" s="203"/>
      <c r="E110" s="203">
        <v>9680510215</v>
      </c>
      <c r="F110" s="203"/>
      <c r="G110" s="6">
        <v>13441295978</v>
      </c>
      <c r="H110" s="203"/>
      <c r="I110" s="203">
        <v>11332</v>
      </c>
      <c r="J110" s="203">
        <v>455811633</v>
      </c>
      <c r="K110" s="25"/>
      <c r="L110" s="203">
        <v>68138</v>
      </c>
      <c r="M110" s="203">
        <v>1929665339</v>
      </c>
      <c r="N110" s="203"/>
      <c r="O110" s="203">
        <v>285257</v>
      </c>
      <c r="P110" s="203"/>
      <c r="Q110" s="245" t="s">
        <v>639</v>
      </c>
      <c r="R110" s="203"/>
      <c r="S110" s="203">
        <v>8206656509</v>
      </c>
      <c r="T110" s="203"/>
      <c r="U110" s="6">
        <v>11169417407</v>
      </c>
      <c r="V110" s="25"/>
      <c r="W110" s="26">
        <f>U110/درآمدها!$J$5</f>
        <v>3.6195167894461913E-3</v>
      </c>
      <c r="X110" s="169"/>
      <c r="Y110" s="265"/>
      <c r="Z110" s="177"/>
      <c r="AA110" s="169"/>
      <c r="AB110" s="169"/>
    </row>
    <row r="111" spans="1:28">
      <c r="A111" s="117" t="s">
        <v>486</v>
      </c>
      <c r="C111" s="203">
        <v>746276</v>
      </c>
      <c r="D111" s="203"/>
      <c r="E111" s="203">
        <v>17460552752</v>
      </c>
      <c r="F111" s="203"/>
      <c r="G111" s="6">
        <v>20274368531</v>
      </c>
      <c r="H111" s="203"/>
      <c r="I111" s="203">
        <v>70559</v>
      </c>
      <c r="J111" s="203">
        <v>1735046616</v>
      </c>
      <c r="K111" s="25"/>
      <c r="L111" s="203">
        <v>155253</v>
      </c>
      <c r="M111" s="203">
        <v>3651350788</v>
      </c>
      <c r="N111" s="203"/>
      <c r="O111" s="203">
        <v>661582</v>
      </c>
      <c r="P111" s="203"/>
      <c r="Q111" s="245" t="s">
        <v>640</v>
      </c>
      <c r="R111" s="203"/>
      <c r="S111" s="203">
        <v>15544248580</v>
      </c>
      <c r="T111" s="203"/>
      <c r="U111" s="6">
        <v>15309989272</v>
      </c>
      <c r="V111" s="25"/>
      <c r="W111" s="26">
        <f>U111/درآمدها!$J$5</f>
        <v>4.9612939687898143E-3</v>
      </c>
      <c r="X111" s="169"/>
      <c r="Y111" s="265"/>
      <c r="Z111" s="177"/>
      <c r="AA111" s="169"/>
      <c r="AB111" s="169"/>
    </row>
    <row r="112" spans="1:28">
      <c r="A112" s="117" t="s">
        <v>487</v>
      </c>
      <c r="C112" s="203">
        <v>623239</v>
      </c>
      <c r="D112" s="203"/>
      <c r="E112" s="203">
        <v>8759079911</v>
      </c>
      <c r="F112" s="203"/>
      <c r="G112" s="6">
        <v>9949663495</v>
      </c>
      <c r="H112" s="203"/>
      <c r="I112" s="203">
        <v>92100</v>
      </c>
      <c r="J112" s="203">
        <v>1445553522</v>
      </c>
      <c r="K112" s="25"/>
      <c r="L112" s="203">
        <v>137828</v>
      </c>
      <c r="M112" s="203">
        <v>1965159299</v>
      </c>
      <c r="N112" s="203"/>
      <c r="O112" s="203">
        <v>577511</v>
      </c>
      <c r="P112" s="203"/>
      <c r="Q112" s="245" t="s">
        <v>641</v>
      </c>
      <c r="R112" s="203"/>
      <c r="S112" s="203">
        <v>8239474134</v>
      </c>
      <c r="T112" s="203"/>
      <c r="U112" s="6">
        <v>8209269779</v>
      </c>
      <c r="V112" s="25"/>
      <c r="W112" s="26">
        <f>U112/درآمدها!$J$5</f>
        <v>2.660263173221719E-3</v>
      </c>
      <c r="X112" s="169"/>
      <c r="Y112" s="265"/>
      <c r="Z112" s="177"/>
      <c r="AA112" s="169"/>
      <c r="AB112" s="169"/>
    </row>
    <row r="113" spans="1:28">
      <c r="A113" s="117" t="s">
        <v>218</v>
      </c>
      <c r="C113" s="203">
        <v>2189391</v>
      </c>
      <c r="D113" s="203"/>
      <c r="E113" s="203">
        <v>12527377939</v>
      </c>
      <c r="F113" s="203"/>
      <c r="G113" s="6">
        <v>15822167181</v>
      </c>
      <c r="H113" s="203"/>
      <c r="I113" s="203">
        <v>105176</v>
      </c>
      <c r="J113" s="203">
        <v>679794498</v>
      </c>
      <c r="K113" s="25"/>
      <c r="L113" s="203">
        <v>394627</v>
      </c>
      <c r="M113" s="203">
        <v>2258751778</v>
      </c>
      <c r="N113" s="203"/>
      <c r="O113" s="203">
        <v>1899940</v>
      </c>
      <c r="P113" s="203"/>
      <c r="Q113" s="245" t="s">
        <v>642</v>
      </c>
      <c r="R113" s="203"/>
      <c r="S113" s="203">
        <v>10948420659</v>
      </c>
      <c r="T113" s="203"/>
      <c r="U113" s="6">
        <v>12125038995</v>
      </c>
      <c r="V113" s="25"/>
      <c r="W113" s="26">
        <f>U113/درآمدها!$J$5</f>
        <v>3.9291917040890538E-3</v>
      </c>
      <c r="X113" s="169"/>
      <c r="Y113" s="265"/>
      <c r="Z113" s="177"/>
      <c r="AA113" s="169"/>
      <c r="AB113" s="169"/>
    </row>
    <row r="114" spans="1:28">
      <c r="A114" s="117" t="s">
        <v>488</v>
      </c>
      <c r="C114" s="203">
        <v>5190013</v>
      </c>
      <c r="D114" s="203"/>
      <c r="E114" s="203">
        <v>8580144832</v>
      </c>
      <c r="F114" s="203"/>
      <c r="G114" s="6">
        <v>13527245216</v>
      </c>
      <c r="H114" s="203"/>
      <c r="I114" s="203">
        <v>244297</v>
      </c>
      <c r="J114" s="203">
        <v>562979518</v>
      </c>
      <c r="K114" s="25"/>
      <c r="L114" s="203">
        <v>855150</v>
      </c>
      <c r="M114" s="203">
        <v>1415342812</v>
      </c>
      <c r="N114" s="203"/>
      <c r="O114" s="203">
        <v>4579160</v>
      </c>
      <c r="P114" s="203"/>
      <c r="Q114" s="245" t="s">
        <v>643</v>
      </c>
      <c r="R114" s="203"/>
      <c r="S114" s="203">
        <v>7727781538</v>
      </c>
      <c r="T114" s="203"/>
      <c r="U114" s="6">
        <v>9618194283</v>
      </c>
      <c r="V114" s="25"/>
      <c r="W114" s="26">
        <f>U114/درآمدها!$J$5</f>
        <v>3.1168336201363588E-3</v>
      </c>
      <c r="X114" s="169"/>
      <c r="Y114" s="265"/>
      <c r="Z114" s="177"/>
      <c r="AA114" s="169"/>
      <c r="AB114" s="169"/>
    </row>
    <row r="115" spans="1:28">
      <c r="A115" s="117" t="s">
        <v>255</v>
      </c>
      <c r="C115" s="203">
        <v>6947315</v>
      </c>
      <c r="D115" s="203"/>
      <c r="E115" s="203">
        <v>10059920621</v>
      </c>
      <c r="F115" s="203"/>
      <c r="G115" s="6">
        <v>10773326426</v>
      </c>
      <c r="H115" s="203"/>
      <c r="I115" s="203">
        <v>3046841</v>
      </c>
      <c r="J115" s="203">
        <v>4596436322</v>
      </c>
      <c r="K115" s="25"/>
      <c r="L115" s="203">
        <v>1810631</v>
      </c>
      <c r="M115" s="203">
        <v>2662050542</v>
      </c>
      <c r="N115" s="203"/>
      <c r="O115" s="203">
        <v>8183525</v>
      </c>
      <c r="P115" s="203"/>
      <c r="Q115" s="245" t="s">
        <v>644</v>
      </c>
      <c r="R115" s="203"/>
      <c r="S115" s="203">
        <v>11994306401</v>
      </c>
      <c r="T115" s="203"/>
      <c r="U115" s="6">
        <v>10868136926</v>
      </c>
      <c r="V115" s="25"/>
      <c r="W115" s="26">
        <f>U115/درآمدها!$J$5</f>
        <v>3.5218850402173995E-3</v>
      </c>
      <c r="X115" s="169"/>
      <c r="Y115" s="265"/>
      <c r="Z115" s="177"/>
      <c r="AA115" s="169"/>
      <c r="AB115" s="169"/>
    </row>
    <row r="116" spans="1:28">
      <c r="A116" s="117" t="s">
        <v>220</v>
      </c>
      <c r="C116" s="203">
        <v>1438159</v>
      </c>
      <c r="D116" s="203"/>
      <c r="E116" s="203">
        <v>15980376130</v>
      </c>
      <c r="F116" s="203"/>
      <c r="G116" s="6">
        <v>15997245870</v>
      </c>
      <c r="H116" s="203"/>
      <c r="I116" s="203">
        <v>2103891</v>
      </c>
      <c r="J116" s="203">
        <v>0</v>
      </c>
      <c r="K116" s="25"/>
      <c r="L116" s="203">
        <v>126642</v>
      </c>
      <c r="M116" s="203">
        <v>1407206571</v>
      </c>
      <c r="N116" s="203"/>
      <c r="O116" s="203">
        <v>3415408</v>
      </c>
      <c r="P116" s="203"/>
      <c r="Q116" s="245" t="s">
        <v>645</v>
      </c>
      <c r="R116" s="203"/>
      <c r="S116" s="203">
        <v>14573169559</v>
      </c>
      <c r="T116" s="203"/>
      <c r="U116" s="6">
        <v>14093139132</v>
      </c>
      <c r="V116" s="25"/>
      <c r="W116" s="26">
        <f>U116/درآمدها!$J$5</f>
        <v>4.5669663730452366E-3</v>
      </c>
      <c r="X116" s="169"/>
      <c r="Y116" s="265"/>
      <c r="Z116" s="177"/>
      <c r="AA116" s="169"/>
      <c r="AB116" s="169"/>
    </row>
    <row r="117" spans="1:28">
      <c r="A117" s="117" t="s">
        <v>198</v>
      </c>
      <c r="C117" s="203">
        <v>1075158</v>
      </c>
      <c r="D117" s="203"/>
      <c r="E117" s="203">
        <v>14761973055</v>
      </c>
      <c r="F117" s="203"/>
      <c r="G117" s="6">
        <v>26173952238</v>
      </c>
      <c r="H117" s="203"/>
      <c r="I117" s="203">
        <v>17705</v>
      </c>
      <c r="J117" s="203">
        <v>352052118</v>
      </c>
      <c r="K117" s="25"/>
      <c r="L117" s="203">
        <v>41658</v>
      </c>
      <c r="M117" s="203">
        <v>572302682</v>
      </c>
      <c r="N117" s="203"/>
      <c r="O117" s="203">
        <v>1051205</v>
      </c>
      <c r="P117" s="203"/>
      <c r="Q117" s="245" t="s">
        <v>646</v>
      </c>
      <c r="R117" s="203"/>
      <c r="S117" s="203">
        <v>14541722491</v>
      </c>
      <c r="T117" s="203"/>
      <c r="U117" s="6">
        <v>20240687899</v>
      </c>
      <c r="V117" s="25"/>
      <c r="W117" s="26">
        <f>U117/درآمدها!$J$5</f>
        <v>6.5591164705203911E-3</v>
      </c>
      <c r="X117" s="169"/>
      <c r="Y117" s="265"/>
      <c r="Z117" s="177"/>
      <c r="AA117" s="169"/>
      <c r="AB117" s="169"/>
    </row>
    <row r="118" spans="1:28">
      <c r="A118" s="117" t="s">
        <v>164</v>
      </c>
      <c r="C118" s="203">
        <v>544702</v>
      </c>
      <c r="D118" s="203"/>
      <c r="E118" s="203">
        <v>33283109023</v>
      </c>
      <c r="F118" s="203"/>
      <c r="G118" s="6">
        <v>33722192522</v>
      </c>
      <c r="H118" s="203"/>
      <c r="I118" s="203">
        <v>3629</v>
      </c>
      <c r="J118" s="203">
        <v>193036271</v>
      </c>
      <c r="K118" s="25"/>
      <c r="L118" s="203">
        <v>109348</v>
      </c>
      <c r="M118" s="203">
        <v>6681527524</v>
      </c>
      <c r="N118" s="203"/>
      <c r="O118" s="203">
        <v>438983</v>
      </c>
      <c r="P118" s="203"/>
      <c r="Q118" s="245" t="s">
        <v>647</v>
      </c>
      <c r="R118" s="203"/>
      <c r="S118" s="203">
        <v>26796297093</v>
      </c>
      <c r="T118" s="203"/>
      <c r="U118" s="6">
        <v>23040391503</v>
      </c>
      <c r="V118" s="25"/>
      <c r="W118" s="26">
        <f>U118/درآمدها!$J$5</f>
        <v>7.4663772372099927E-3</v>
      </c>
      <c r="X118" s="169"/>
      <c r="Y118" s="265"/>
      <c r="Z118" s="177"/>
      <c r="AA118" s="169"/>
      <c r="AB118" s="169"/>
    </row>
    <row r="119" spans="1:28">
      <c r="A119" s="117" t="s">
        <v>169</v>
      </c>
      <c r="C119" s="203">
        <v>6939032</v>
      </c>
      <c r="D119" s="203"/>
      <c r="E119" s="203">
        <v>23715431605</v>
      </c>
      <c r="F119" s="203"/>
      <c r="G119" s="6">
        <v>29260233273</v>
      </c>
      <c r="H119" s="203"/>
      <c r="I119" s="203">
        <v>770927</v>
      </c>
      <c r="J119" s="203">
        <v>3045689587</v>
      </c>
      <c r="K119" s="25"/>
      <c r="L119" s="203">
        <v>1279409</v>
      </c>
      <c r="M119" s="203">
        <v>4431885448</v>
      </c>
      <c r="N119" s="203"/>
      <c r="O119" s="203">
        <v>6430550</v>
      </c>
      <c r="P119" s="203"/>
      <c r="Q119" s="245" t="s">
        <v>648</v>
      </c>
      <c r="R119" s="203"/>
      <c r="S119" s="203">
        <v>22329235744</v>
      </c>
      <c r="T119" s="203"/>
      <c r="U119" s="6">
        <v>21733779975</v>
      </c>
      <c r="V119" s="25"/>
      <c r="W119" s="26">
        <f>U119/درآمدها!$J$5</f>
        <v>7.0429619246157983E-3</v>
      </c>
      <c r="X119" s="169"/>
      <c r="Y119" s="265"/>
      <c r="Z119" s="177"/>
      <c r="AA119" s="169"/>
      <c r="AB119" s="169"/>
    </row>
    <row r="120" spans="1:28">
      <c r="A120" s="117" t="s">
        <v>145</v>
      </c>
      <c r="C120" s="203">
        <v>2030246</v>
      </c>
      <c r="D120" s="203"/>
      <c r="E120" s="203">
        <v>20903073737</v>
      </c>
      <c r="F120" s="203"/>
      <c r="G120" s="6">
        <v>22159463081</v>
      </c>
      <c r="H120" s="203"/>
      <c r="I120" s="203">
        <v>90742</v>
      </c>
      <c r="J120" s="203">
        <v>866347178</v>
      </c>
      <c r="K120" s="25"/>
      <c r="L120" s="203">
        <v>421197</v>
      </c>
      <c r="M120" s="203">
        <v>4335959713</v>
      </c>
      <c r="N120" s="203"/>
      <c r="O120" s="203">
        <v>1699791</v>
      </c>
      <c r="P120" s="203"/>
      <c r="Q120" s="245" t="s">
        <v>649</v>
      </c>
      <c r="R120" s="203"/>
      <c r="S120" s="203">
        <v>17433461202</v>
      </c>
      <c r="T120" s="203"/>
      <c r="U120" s="6">
        <v>15680204825</v>
      </c>
      <c r="V120" s="25"/>
      <c r="W120" s="26">
        <f>U120/درآمدها!$J$5</f>
        <v>5.0812645420945431E-3</v>
      </c>
      <c r="X120" s="169"/>
      <c r="Y120" s="265"/>
      <c r="Z120" s="177"/>
      <c r="AA120" s="169"/>
      <c r="AB120" s="169"/>
    </row>
    <row r="121" spans="1:28">
      <c r="A121" s="117" t="s">
        <v>211</v>
      </c>
      <c r="C121" s="203">
        <v>1240466</v>
      </c>
      <c r="D121" s="203"/>
      <c r="E121" s="203">
        <v>12389951659</v>
      </c>
      <c r="F121" s="203"/>
      <c r="G121" s="6">
        <v>12688446993</v>
      </c>
      <c r="H121" s="203"/>
      <c r="I121" s="203">
        <v>161804</v>
      </c>
      <c r="J121" s="203">
        <v>1551235364</v>
      </c>
      <c r="K121" s="25"/>
      <c r="L121" s="203">
        <v>262861</v>
      </c>
      <c r="M121" s="203">
        <v>2624120058</v>
      </c>
      <c r="N121" s="203"/>
      <c r="O121" s="203">
        <v>1139409</v>
      </c>
      <c r="P121" s="203"/>
      <c r="Q121" s="245" t="s">
        <v>650</v>
      </c>
      <c r="R121" s="203"/>
      <c r="S121" s="203">
        <v>11317066965</v>
      </c>
      <c r="T121" s="203"/>
      <c r="U121" s="6">
        <v>10103055291</v>
      </c>
      <c r="V121" s="25"/>
      <c r="W121" s="26">
        <f>U121/درآمدها!$J$5</f>
        <v>3.2739557416450373E-3</v>
      </c>
      <c r="X121" s="169"/>
      <c r="Y121" s="265"/>
      <c r="Z121" s="177"/>
      <c r="AA121" s="169"/>
      <c r="AB121" s="169"/>
    </row>
    <row r="122" spans="1:28">
      <c r="A122" s="117" t="s">
        <v>124</v>
      </c>
      <c r="C122" s="203">
        <v>523299</v>
      </c>
      <c r="D122" s="203"/>
      <c r="E122" s="203">
        <v>8566322845</v>
      </c>
      <c r="F122" s="203"/>
      <c r="G122" s="6">
        <v>9467373754</v>
      </c>
      <c r="H122" s="203"/>
      <c r="I122" s="203">
        <v>128731</v>
      </c>
      <c r="J122" s="203">
        <v>2429694795</v>
      </c>
      <c r="K122" s="25"/>
      <c r="L122" s="203">
        <v>101359</v>
      </c>
      <c r="M122" s="203">
        <v>1705930467</v>
      </c>
      <c r="N122" s="203"/>
      <c r="O122" s="203">
        <v>550671</v>
      </c>
      <c r="P122" s="203"/>
      <c r="Q122" s="245" t="s">
        <v>651</v>
      </c>
      <c r="R122" s="203"/>
      <c r="S122" s="203">
        <v>9290087173</v>
      </c>
      <c r="T122" s="203"/>
      <c r="U122" s="6">
        <v>9984475820</v>
      </c>
      <c r="V122" s="25"/>
      <c r="W122" s="26">
        <f>U122/درآمدها!$J$5</f>
        <v>3.2355293519302827E-3</v>
      </c>
      <c r="X122" s="169"/>
      <c r="Y122" s="265"/>
      <c r="Z122" s="177"/>
      <c r="AA122" s="169"/>
      <c r="AB122" s="169"/>
    </row>
    <row r="123" spans="1:28">
      <c r="A123" s="117" t="s">
        <v>105</v>
      </c>
      <c r="C123" s="203">
        <v>4546528</v>
      </c>
      <c r="D123" s="203"/>
      <c r="E123" s="203">
        <v>12948743577</v>
      </c>
      <c r="F123" s="203"/>
      <c r="G123" s="6">
        <v>13874791809</v>
      </c>
      <c r="H123" s="203"/>
      <c r="I123" s="203">
        <v>208746</v>
      </c>
      <c r="J123" s="203">
        <v>562775921</v>
      </c>
      <c r="K123" s="25"/>
      <c r="L123" s="203">
        <v>923141</v>
      </c>
      <c r="M123" s="203">
        <v>2628845119</v>
      </c>
      <c r="N123" s="203"/>
      <c r="O123" s="203">
        <v>3832133</v>
      </c>
      <c r="P123" s="203"/>
      <c r="Q123" s="245" t="s">
        <v>652</v>
      </c>
      <c r="R123" s="203"/>
      <c r="S123" s="203">
        <v>10882674379</v>
      </c>
      <c r="T123" s="203"/>
      <c r="U123" s="6">
        <v>10266149229</v>
      </c>
      <c r="V123" s="25"/>
      <c r="W123" s="26">
        <f>U123/درآمدها!$J$5</f>
        <v>3.3268073117258489E-3</v>
      </c>
      <c r="X123" s="169"/>
      <c r="Y123" s="265"/>
      <c r="Z123" s="177"/>
      <c r="AA123" s="169"/>
      <c r="AB123" s="169"/>
    </row>
    <row r="124" spans="1:28">
      <c r="A124" s="117" t="s">
        <v>153</v>
      </c>
      <c r="C124" s="203">
        <v>722835</v>
      </c>
      <c r="D124" s="203"/>
      <c r="E124" s="203">
        <v>3957014259</v>
      </c>
      <c r="F124" s="203"/>
      <c r="G124" s="6">
        <v>3415432241.9997602</v>
      </c>
      <c r="H124" s="203"/>
      <c r="I124" s="203">
        <v>0</v>
      </c>
      <c r="J124" s="203">
        <v>0</v>
      </c>
      <c r="K124" s="25"/>
      <c r="L124" s="203">
        <v>0</v>
      </c>
      <c r="M124" s="203">
        <v>0</v>
      </c>
      <c r="N124" s="203"/>
      <c r="O124" s="203">
        <v>722835</v>
      </c>
      <c r="P124" s="203"/>
      <c r="Q124" s="245" t="s">
        <v>534</v>
      </c>
      <c r="R124" s="203"/>
      <c r="S124" s="203">
        <v>3957014259</v>
      </c>
      <c r="T124" s="203"/>
      <c r="U124" s="6">
        <v>3415432242</v>
      </c>
      <c r="V124" s="25"/>
      <c r="W124" s="26">
        <f>U124/درآمدها!$J$5</f>
        <v>1.1067913296343736E-3</v>
      </c>
      <c r="X124" s="169"/>
      <c r="Y124" s="265"/>
      <c r="Z124" s="177"/>
      <c r="AA124" s="169"/>
      <c r="AB124" s="169"/>
    </row>
    <row r="125" spans="1:28">
      <c r="A125" s="117" t="s">
        <v>98</v>
      </c>
      <c r="C125" s="203">
        <v>412273</v>
      </c>
      <c r="D125" s="203"/>
      <c r="E125" s="203">
        <v>8231232512</v>
      </c>
      <c r="F125" s="203"/>
      <c r="G125" s="6">
        <v>8737361886</v>
      </c>
      <c r="H125" s="203"/>
      <c r="I125" s="203">
        <v>19393</v>
      </c>
      <c r="J125" s="203">
        <v>366667529</v>
      </c>
      <c r="K125" s="25"/>
      <c r="L125" s="203">
        <v>76786</v>
      </c>
      <c r="M125" s="203">
        <v>1532882115</v>
      </c>
      <c r="N125" s="203"/>
      <c r="O125" s="203">
        <v>354880</v>
      </c>
      <c r="P125" s="203"/>
      <c r="Q125" s="245" t="s">
        <v>653</v>
      </c>
      <c r="R125" s="203"/>
      <c r="S125" s="203">
        <v>7065017926</v>
      </c>
      <c r="T125" s="203"/>
      <c r="U125" s="6">
        <v>6649685550</v>
      </c>
      <c r="V125" s="25"/>
      <c r="W125" s="26">
        <f>U125/درآمدها!$J$5</f>
        <v>2.1548705376234429E-3</v>
      </c>
      <c r="X125" s="169"/>
      <c r="Y125" s="265"/>
      <c r="Z125" s="177"/>
      <c r="AA125" s="169"/>
      <c r="AB125" s="169"/>
    </row>
    <row r="126" spans="1:28">
      <c r="A126" s="117" t="s">
        <v>229</v>
      </c>
      <c r="C126" s="203">
        <v>1366720</v>
      </c>
      <c r="D126" s="203"/>
      <c r="E126" s="203">
        <v>5895196746</v>
      </c>
      <c r="F126" s="203"/>
      <c r="G126" s="6">
        <v>6181575476</v>
      </c>
      <c r="H126" s="203"/>
      <c r="I126" s="203">
        <v>63317</v>
      </c>
      <c r="J126" s="203">
        <v>249597580</v>
      </c>
      <c r="K126" s="25"/>
      <c r="L126" s="203">
        <v>251541</v>
      </c>
      <c r="M126" s="203">
        <v>1084774321</v>
      </c>
      <c r="N126" s="203"/>
      <c r="O126" s="203">
        <v>1178496</v>
      </c>
      <c r="P126" s="203"/>
      <c r="Q126" s="245" t="s">
        <v>654</v>
      </c>
      <c r="R126" s="203"/>
      <c r="S126" s="203">
        <v>5060020005</v>
      </c>
      <c r="T126" s="203"/>
      <c r="U126" s="6">
        <v>4574644824</v>
      </c>
      <c r="V126" s="25"/>
      <c r="W126" s="26">
        <f>U126/درآمدها!$J$5</f>
        <v>1.4824411285627153E-3</v>
      </c>
      <c r="X126" s="169"/>
      <c r="Y126" s="265"/>
      <c r="Z126" s="177"/>
      <c r="AA126" s="169"/>
      <c r="AB126" s="169"/>
    </row>
    <row r="127" spans="1:28">
      <c r="A127" s="117" t="s">
        <v>102</v>
      </c>
      <c r="C127" s="203">
        <v>1503847</v>
      </c>
      <c r="D127" s="203"/>
      <c r="E127" s="203">
        <v>11284269184</v>
      </c>
      <c r="F127" s="203"/>
      <c r="G127" s="6">
        <v>13439143005</v>
      </c>
      <c r="H127" s="203"/>
      <c r="I127" s="203">
        <v>69838</v>
      </c>
      <c r="J127" s="203">
        <v>551991954</v>
      </c>
      <c r="K127" s="25"/>
      <c r="L127" s="203">
        <v>274983</v>
      </c>
      <c r="M127" s="203">
        <v>2063653103</v>
      </c>
      <c r="N127" s="203"/>
      <c r="O127" s="203">
        <v>1298702</v>
      </c>
      <c r="P127" s="203"/>
      <c r="Q127" s="245" t="s">
        <v>655</v>
      </c>
      <c r="R127" s="203"/>
      <c r="S127" s="203">
        <v>9772608035</v>
      </c>
      <c r="T127" s="203"/>
      <c r="U127" s="6">
        <v>10069602842</v>
      </c>
      <c r="V127" s="25"/>
      <c r="W127" s="26">
        <f>U127/درآمدها!$J$5</f>
        <v>3.2631152746455941E-3</v>
      </c>
      <c r="X127" s="169"/>
      <c r="Y127" s="265"/>
      <c r="Z127" s="177"/>
      <c r="AA127" s="169"/>
      <c r="AB127" s="169"/>
    </row>
    <row r="128" spans="1:28">
      <c r="A128" s="117" t="s">
        <v>100</v>
      </c>
      <c r="C128" s="203">
        <v>1845104</v>
      </c>
      <c r="D128" s="203"/>
      <c r="E128" s="203">
        <v>9225450852</v>
      </c>
      <c r="F128" s="203"/>
      <c r="G128" s="6">
        <v>9808903880</v>
      </c>
      <c r="H128" s="203"/>
      <c r="I128" s="203">
        <v>273304</v>
      </c>
      <c r="J128" s="203">
        <v>1335339692</v>
      </c>
      <c r="K128" s="25"/>
      <c r="L128" s="203">
        <v>341003</v>
      </c>
      <c r="M128" s="203">
        <v>1709974426</v>
      </c>
      <c r="N128" s="203"/>
      <c r="O128" s="203">
        <v>1777405</v>
      </c>
      <c r="P128" s="203"/>
      <c r="Q128" s="245" t="s">
        <v>656</v>
      </c>
      <c r="R128" s="203"/>
      <c r="S128" s="203">
        <v>8850816118</v>
      </c>
      <c r="T128" s="203"/>
      <c r="U128" s="6">
        <v>7286404614</v>
      </c>
      <c r="V128" s="25"/>
      <c r="W128" s="26">
        <f>U128/درآمدها!$J$5</f>
        <v>2.3612031741729674E-3</v>
      </c>
      <c r="X128" s="169"/>
      <c r="Y128" s="265"/>
      <c r="Z128" s="177"/>
      <c r="AA128" s="169"/>
      <c r="AB128" s="169"/>
    </row>
    <row r="129" spans="1:28">
      <c r="A129" s="117" t="s">
        <v>152</v>
      </c>
      <c r="C129" s="203">
        <v>3942548</v>
      </c>
      <c r="D129" s="203"/>
      <c r="E129" s="203">
        <v>25471364340</v>
      </c>
      <c r="F129" s="203"/>
      <c r="G129" s="6">
        <v>26689001809</v>
      </c>
      <c r="H129" s="203"/>
      <c r="I129" s="203">
        <v>182142</v>
      </c>
      <c r="J129" s="203">
        <v>1114635636</v>
      </c>
      <c r="K129" s="25"/>
      <c r="L129" s="203">
        <v>749811</v>
      </c>
      <c r="M129" s="203">
        <v>4843640205</v>
      </c>
      <c r="N129" s="203"/>
      <c r="O129" s="203">
        <v>3374879</v>
      </c>
      <c r="P129" s="203"/>
      <c r="Q129" s="245" t="s">
        <v>657</v>
      </c>
      <c r="R129" s="203"/>
      <c r="S129" s="203">
        <v>21742359771</v>
      </c>
      <c r="T129" s="203"/>
      <c r="U129" s="6">
        <v>21235874319</v>
      </c>
      <c r="V129" s="25"/>
      <c r="W129" s="26">
        <f>U129/درآمدها!$J$5</f>
        <v>6.8816126065821851E-3</v>
      </c>
      <c r="X129" s="169"/>
      <c r="Y129" s="265"/>
      <c r="Z129" s="177"/>
      <c r="AA129" s="169"/>
      <c r="AB129" s="169"/>
    </row>
    <row r="130" spans="1:28">
      <c r="A130" s="117" t="s">
        <v>163</v>
      </c>
      <c r="C130" s="203">
        <v>379023</v>
      </c>
      <c r="D130" s="203"/>
      <c r="E130" s="203">
        <v>4698568382</v>
      </c>
      <c r="F130" s="203"/>
      <c r="G130" s="6">
        <v>5775850579</v>
      </c>
      <c r="H130" s="203"/>
      <c r="I130" s="203">
        <v>16729</v>
      </c>
      <c r="J130" s="203">
        <v>248946800</v>
      </c>
      <c r="K130" s="25"/>
      <c r="L130" s="203">
        <v>81056</v>
      </c>
      <c r="M130" s="203">
        <v>1005223913</v>
      </c>
      <c r="N130" s="203"/>
      <c r="O130" s="203">
        <v>314696</v>
      </c>
      <c r="P130" s="203"/>
      <c r="Q130" s="245" t="s">
        <v>658</v>
      </c>
      <c r="R130" s="203"/>
      <c r="S130" s="203">
        <v>3942291269</v>
      </c>
      <c r="T130" s="203"/>
      <c r="U130" s="6">
        <v>4570352197</v>
      </c>
      <c r="V130" s="25"/>
      <c r="W130" s="26">
        <f>U130/درآمدها!$J$5</f>
        <v>1.4810500770036973E-3</v>
      </c>
      <c r="X130" s="169"/>
      <c r="Y130" s="265"/>
      <c r="Z130" s="177"/>
      <c r="AA130" s="169"/>
      <c r="AB130" s="169"/>
    </row>
    <row r="131" spans="1:28">
      <c r="A131" s="117" t="s">
        <v>261</v>
      </c>
      <c r="C131" s="203">
        <v>1526483</v>
      </c>
      <c r="D131" s="203"/>
      <c r="E131" s="203">
        <v>13868046233</v>
      </c>
      <c r="F131" s="203"/>
      <c r="G131" s="6">
        <v>19650335522</v>
      </c>
      <c r="H131" s="203"/>
      <c r="I131" s="203">
        <v>416611</v>
      </c>
      <c r="J131" s="203">
        <v>4922707354</v>
      </c>
      <c r="K131" s="25"/>
      <c r="L131" s="203">
        <v>350614</v>
      </c>
      <c r="M131" s="203">
        <v>3371321589</v>
      </c>
      <c r="N131" s="203"/>
      <c r="O131" s="203">
        <v>1592480</v>
      </c>
      <c r="P131" s="203"/>
      <c r="Q131" s="245" t="s">
        <v>659</v>
      </c>
      <c r="R131" s="203"/>
      <c r="S131" s="203">
        <v>15419431998</v>
      </c>
      <c r="T131" s="203"/>
      <c r="U131" s="6">
        <v>15956687824</v>
      </c>
      <c r="V131" s="25"/>
      <c r="W131" s="26">
        <f>U131/درآمدها!$J$5</f>
        <v>5.1708605183582437E-3</v>
      </c>
      <c r="X131" s="169"/>
      <c r="Y131" s="265"/>
      <c r="Z131" s="177"/>
      <c r="AA131" s="169"/>
      <c r="AB131" s="169"/>
    </row>
    <row r="132" spans="1:28">
      <c r="A132" s="117" t="s">
        <v>201</v>
      </c>
      <c r="C132" s="203">
        <v>6895107</v>
      </c>
      <c r="D132" s="203"/>
      <c r="E132" s="203">
        <v>29773416467</v>
      </c>
      <c r="F132" s="203"/>
      <c r="G132" s="6">
        <v>37491823692</v>
      </c>
      <c r="H132" s="203"/>
      <c r="I132" s="203">
        <v>532168</v>
      </c>
      <c r="J132" s="203">
        <v>2571153144</v>
      </c>
      <c r="K132" s="25"/>
      <c r="L132" s="203">
        <v>1034481</v>
      </c>
      <c r="M132" s="203">
        <v>4496158208</v>
      </c>
      <c r="N132" s="203"/>
      <c r="O132" s="203">
        <v>6392794</v>
      </c>
      <c r="P132" s="203"/>
      <c r="Q132" s="245" t="s">
        <v>660</v>
      </c>
      <c r="R132" s="203"/>
      <c r="S132" s="203">
        <v>27848411403</v>
      </c>
      <c r="T132" s="203"/>
      <c r="U132" s="6">
        <v>26702688395</v>
      </c>
      <c r="V132" s="25"/>
      <c r="W132" s="26">
        <f>U132/درآمدها!$J$5</f>
        <v>8.6531665392395769E-3</v>
      </c>
      <c r="X132" s="169"/>
      <c r="Y132" s="265"/>
      <c r="Z132" s="177"/>
      <c r="AA132" s="169"/>
      <c r="AB132" s="169"/>
    </row>
    <row r="133" spans="1:28">
      <c r="A133" s="117" t="s">
        <v>208</v>
      </c>
      <c r="C133" s="203">
        <v>1606061</v>
      </c>
      <c r="D133" s="203"/>
      <c r="E133" s="203">
        <v>23683219793</v>
      </c>
      <c r="F133" s="203"/>
      <c r="G133" s="6">
        <v>26182680969</v>
      </c>
      <c r="H133" s="203"/>
      <c r="I133" s="203">
        <v>73923</v>
      </c>
      <c r="J133" s="203">
        <v>1314924032</v>
      </c>
      <c r="K133" s="25"/>
      <c r="L133" s="203">
        <v>317835</v>
      </c>
      <c r="M133" s="203">
        <v>4688951931</v>
      </c>
      <c r="N133" s="203"/>
      <c r="O133" s="203">
        <v>1362149</v>
      </c>
      <c r="P133" s="203"/>
      <c r="Q133" s="245" t="s">
        <v>661</v>
      </c>
      <c r="R133" s="203"/>
      <c r="S133" s="203">
        <v>20309191894</v>
      </c>
      <c r="T133" s="203"/>
      <c r="U133" s="6">
        <v>24602983363</v>
      </c>
      <c r="V133" s="25"/>
      <c r="W133" s="26">
        <f>U133/درآمدها!$J$5</f>
        <v>7.9727445136963549E-3</v>
      </c>
      <c r="X133" s="169"/>
      <c r="Y133" s="265"/>
      <c r="Z133" s="177"/>
      <c r="AA133" s="169"/>
      <c r="AB133" s="169"/>
    </row>
    <row r="134" spans="1:28">
      <c r="A134" s="117" t="s">
        <v>101</v>
      </c>
      <c r="C134" s="203">
        <v>5973733</v>
      </c>
      <c r="D134" s="203"/>
      <c r="E134" s="203">
        <v>15816269335</v>
      </c>
      <c r="F134" s="203"/>
      <c r="G134" s="6">
        <v>21021190085</v>
      </c>
      <c r="H134" s="203"/>
      <c r="I134" s="203">
        <v>72052</v>
      </c>
      <c r="J134" s="203">
        <v>211140439</v>
      </c>
      <c r="K134" s="25"/>
      <c r="L134" s="203">
        <v>802576</v>
      </c>
      <c r="M134" s="203">
        <v>2125056330</v>
      </c>
      <c r="N134" s="203"/>
      <c r="O134" s="203">
        <v>5243209</v>
      </c>
      <c r="P134" s="203"/>
      <c r="Q134" s="245" t="s">
        <v>662</v>
      </c>
      <c r="R134" s="203"/>
      <c r="S134" s="203">
        <v>13902353444</v>
      </c>
      <c r="T134" s="203"/>
      <c r="U134" s="6">
        <v>16532501772</v>
      </c>
      <c r="V134" s="25"/>
      <c r="W134" s="26">
        <f>U134/درآمدها!$J$5</f>
        <v>5.3574564862980869E-3</v>
      </c>
      <c r="X134" s="169"/>
      <c r="Y134" s="265"/>
      <c r="Z134" s="177"/>
      <c r="AA134" s="169"/>
      <c r="AB134" s="169"/>
    </row>
    <row r="135" spans="1:28">
      <c r="A135" s="117" t="s">
        <v>119</v>
      </c>
      <c r="C135" s="203">
        <v>15650250</v>
      </c>
      <c r="D135" s="203"/>
      <c r="E135" s="203">
        <v>101758842862</v>
      </c>
      <c r="F135" s="203"/>
      <c r="G135" s="6">
        <v>123056906313</v>
      </c>
      <c r="H135" s="203"/>
      <c r="I135" s="203">
        <v>1032011</v>
      </c>
      <c r="J135" s="203">
        <v>8296363754</v>
      </c>
      <c r="K135" s="25"/>
      <c r="L135" s="203">
        <v>3289592</v>
      </c>
      <c r="M135" s="203">
        <v>21530803388</v>
      </c>
      <c r="N135" s="203"/>
      <c r="O135" s="203">
        <v>13392669</v>
      </c>
      <c r="P135" s="203"/>
      <c r="Q135" s="245" t="s">
        <v>663</v>
      </c>
      <c r="R135" s="203"/>
      <c r="S135" s="203">
        <v>88524403228</v>
      </c>
      <c r="T135" s="203"/>
      <c r="U135" s="6">
        <v>116488597924</v>
      </c>
      <c r="V135" s="25"/>
      <c r="W135" s="26">
        <f>U135/درآمدها!$J$5</f>
        <v>3.7748829737594275E-2</v>
      </c>
      <c r="X135" s="169"/>
      <c r="Y135" s="265"/>
      <c r="Z135" s="177"/>
      <c r="AA135" s="169"/>
      <c r="AB135" s="169"/>
    </row>
    <row r="136" spans="1:28">
      <c r="A136" s="117" t="s">
        <v>515</v>
      </c>
      <c r="C136" s="203">
        <v>274650</v>
      </c>
      <c r="D136" s="203"/>
      <c r="E136" s="203">
        <v>2742205906</v>
      </c>
      <c r="F136" s="203"/>
      <c r="G136" s="6">
        <v>2711047220</v>
      </c>
      <c r="H136" s="203"/>
      <c r="I136" s="203">
        <v>0</v>
      </c>
      <c r="J136" s="203">
        <v>0</v>
      </c>
      <c r="K136" s="25"/>
      <c r="L136" s="203">
        <v>274650</v>
      </c>
      <c r="M136" s="203">
        <v>0</v>
      </c>
      <c r="N136" s="203"/>
      <c r="O136" s="203">
        <v>0</v>
      </c>
      <c r="P136" s="203"/>
      <c r="Q136" s="245"/>
      <c r="R136" s="203"/>
      <c r="S136" s="203">
        <v>0</v>
      </c>
      <c r="T136" s="203"/>
      <c r="U136" s="6">
        <v>0</v>
      </c>
      <c r="V136" s="25"/>
      <c r="W136" s="26">
        <f>U136/درآمدها!$J$5</f>
        <v>0</v>
      </c>
      <c r="X136" s="169"/>
      <c r="Y136" s="265"/>
      <c r="Z136" s="177"/>
      <c r="AA136" s="169"/>
      <c r="AB136" s="169"/>
    </row>
    <row r="137" spans="1:28" ht="40.15" customHeight="1">
      <c r="A137" s="117" t="s">
        <v>137</v>
      </c>
      <c r="C137" s="203">
        <v>226154</v>
      </c>
      <c r="D137" s="203"/>
      <c r="E137" s="203">
        <v>2484158130</v>
      </c>
      <c r="F137" s="203"/>
      <c r="G137" s="6">
        <v>2560567494</v>
      </c>
      <c r="H137" s="203"/>
      <c r="I137" s="203">
        <v>279912</v>
      </c>
      <c r="J137" s="203">
        <v>55504419</v>
      </c>
      <c r="K137" s="25"/>
      <c r="L137" s="203">
        <v>42154</v>
      </c>
      <c r="M137" s="203">
        <v>463024688</v>
      </c>
      <c r="N137" s="203"/>
      <c r="O137" s="203">
        <v>463912</v>
      </c>
      <c r="P137" s="203"/>
      <c r="Q137" s="245" t="s">
        <v>664</v>
      </c>
      <c r="R137" s="203"/>
      <c r="S137" s="203">
        <v>5093493767</v>
      </c>
      <c r="T137" s="203"/>
      <c r="U137" s="6">
        <v>4888208272</v>
      </c>
      <c r="V137" s="25"/>
      <c r="W137" s="26">
        <f>U137/درآمدها!$J$5</f>
        <v>1.5840532470140637E-3</v>
      </c>
      <c r="X137" s="169"/>
      <c r="Y137" s="265"/>
      <c r="Z137" s="177"/>
      <c r="AA137" s="169"/>
      <c r="AB137" s="169"/>
    </row>
    <row r="138" spans="1:28">
      <c r="A138" s="117" t="s">
        <v>159</v>
      </c>
      <c r="C138" s="203">
        <v>5333519</v>
      </c>
      <c r="D138" s="203"/>
      <c r="E138" s="203">
        <v>18185433930</v>
      </c>
      <c r="F138" s="203"/>
      <c r="G138" s="6">
        <v>26503621030</v>
      </c>
      <c r="H138" s="203"/>
      <c r="I138" s="203">
        <v>817420</v>
      </c>
      <c r="J138" s="203">
        <v>3775787924</v>
      </c>
      <c r="K138" s="25"/>
      <c r="L138" s="203">
        <v>987642</v>
      </c>
      <c r="M138" s="203">
        <v>3511975704</v>
      </c>
      <c r="N138" s="203"/>
      <c r="O138" s="203">
        <v>5163297</v>
      </c>
      <c r="P138" s="203"/>
      <c r="Q138" s="245" t="s">
        <v>665</v>
      </c>
      <c r="R138" s="203"/>
      <c r="S138" s="203">
        <v>18449246150</v>
      </c>
      <c r="T138" s="203"/>
      <c r="U138" s="6">
        <v>19739884925</v>
      </c>
      <c r="V138" s="25"/>
      <c r="W138" s="26">
        <f>U138/درآمدها!$J$5</f>
        <v>6.3968282591888338E-3</v>
      </c>
      <c r="X138" s="169"/>
      <c r="Y138" s="265"/>
      <c r="Z138" s="177"/>
      <c r="AA138" s="169"/>
      <c r="AB138" s="169"/>
    </row>
    <row r="139" spans="1:28">
      <c r="A139" s="117" t="s">
        <v>271</v>
      </c>
      <c r="C139" s="203">
        <v>111382</v>
      </c>
      <c r="D139" s="203"/>
      <c r="E139" s="203">
        <v>8600966393</v>
      </c>
      <c r="F139" s="203"/>
      <c r="G139" s="6">
        <v>10222710856</v>
      </c>
      <c r="H139" s="203"/>
      <c r="I139" s="203">
        <v>5715</v>
      </c>
      <c r="J139" s="203">
        <v>459810193</v>
      </c>
      <c r="K139" s="25"/>
      <c r="L139" s="203">
        <v>13809</v>
      </c>
      <c r="M139" s="203">
        <v>1066545741</v>
      </c>
      <c r="N139" s="203"/>
      <c r="O139" s="203">
        <v>103288</v>
      </c>
      <c r="P139" s="203"/>
      <c r="Q139" s="245" t="s">
        <v>666</v>
      </c>
      <c r="R139" s="203"/>
      <c r="S139" s="203">
        <v>7994230845</v>
      </c>
      <c r="T139" s="203"/>
      <c r="U139" s="6">
        <v>8113254948</v>
      </c>
      <c r="V139" s="25"/>
      <c r="W139" s="26">
        <f>U139/درآمدها!$J$5</f>
        <v>2.6291489906124683E-3</v>
      </c>
      <c r="X139" s="169"/>
      <c r="Y139" s="265"/>
      <c r="Z139" s="177"/>
      <c r="AA139" s="169"/>
      <c r="AB139" s="169"/>
    </row>
    <row r="140" spans="1:28">
      <c r="A140" s="117" t="s">
        <v>138</v>
      </c>
      <c r="C140" s="203">
        <v>5361382</v>
      </c>
      <c r="D140" s="203"/>
      <c r="E140" s="203">
        <v>15187507901</v>
      </c>
      <c r="F140" s="203"/>
      <c r="G140" s="6">
        <v>14831947790</v>
      </c>
      <c r="H140" s="203"/>
      <c r="I140" s="203">
        <v>642422</v>
      </c>
      <c r="J140" s="203">
        <v>1643591527</v>
      </c>
      <c r="K140" s="25"/>
      <c r="L140" s="203">
        <v>781032</v>
      </c>
      <c r="M140" s="203">
        <v>2209740855</v>
      </c>
      <c r="N140" s="203"/>
      <c r="O140" s="203">
        <v>5222772</v>
      </c>
      <c r="P140" s="203"/>
      <c r="Q140" s="245" t="s">
        <v>667</v>
      </c>
      <c r="R140" s="203"/>
      <c r="S140" s="203">
        <v>14621358573</v>
      </c>
      <c r="T140" s="203"/>
      <c r="U140" s="6">
        <v>11208872763</v>
      </c>
      <c r="V140" s="25"/>
      <c r="W140" s="26">
        <f>U140/درآمدها!$J$5</f>
        <v>3.6323025345098574E-3</v>
      </c>
      <c r="X140" s="169"/>
      <c r="Y140" s="265"/>
      <c r="Z140" s="177"/>
      <c r="AA140" s="169"/>
      <c r="AB140" s="169"/>
    </row>
    <row r="141" spans="1:28">
      <c r="A141" s="117" t="s">
        <v>223</v>
      </c>
      <c r="C141" s="203">
        <v>3548951</v>
      </c>
      <c r="D141" s="203"/>
      <c r="E141" s="203">
        <v>18202711575</v>
      </c>
      <c r="F141" s="203"/>
      <c r="G141" s="6">
        <v>23318987646</v>
      </c>
      <c r="H141" s="203"/>
      <c r="I141" s="203">
        <v>316238</v>
      </c>
      <c r="J141" s="203">
        <v>1992775462</v>
      </c>
      <c r="K141" s="25"/>
      <c r="L141" s="203">
        <v>739701</v>
      </c>
      <c r="M141" s="203">
        <v>3840892916</v>
      </c>
      <c r="N141" s="203"/>
      <c r="O141" s="203">
        <v>3125488</v>
      </c>
      <c r="P141" s="203"/>
      <c r="Q141" s="245" t="s">
        <v>668</v>
      </c>
      <c r="R141" s="203"/>
      <c r="S141" s="203">
        <v>16354594121</v>
      </c>
      <c r="T141" s="203"/>
      <c r="U141" s="6">
        <v>18486003515</v>
      </c>
      <c r="V141" s="25"/>
      <c r="W141" s="26">
        <f>U141/درآمدها!$J$5</f>
        <v>5.990500458006906E-3</v>
      </c>
      <c r="X141" s="169"/>
      <c r="Y141" s="265"/>
      <c r="Z141" s="177"/>
      <c r="AA141" s="169"/>
      <c r="AB141" s="169"/>
    </row>
    <row r="142" spans="1:28">
      <c r="A142" s="117" t="s">
        <v>228</v>
      </c>
      <c r="C142" s="203">
        <v>798233</v>
      </c>
      <c r="D142" s="203"/>
      <c r="E142" s="203">
        <v>17465829067</v>
      </c>
      <c r="F142" s="203"/>
      <c r="G142" s="6">
        <v>18353271120</v>
      </c>
      <c r="H142" s="203"/>
      <c r="I142" s="203">
        <v>2793815</v>
      </c>
      <c r="J142" s="203">
        <v>0</v>
      </c>
      <c r="K142" s="25"/>
      <c r="L142" s="203">
        <v>0</v>
      </c>
      <c r="M142" s="203">
        <v>0</v>
      </c>
      <c r="N142" s="203"/>
      <c r="O142" s="203">
        <v>3592048</v>
      </c>
      <c r="P142" s="203"/>
      <c r="Q142" s="245" t="s">
        <v>669</v>
      </c>
      <c r="R142" s="203"/>
      <c r="S142" s="203">
        <v>17465829067</v>
      </c>
      <c r="T142" s="203"/>
      <c r="U142" s="6">
        <v>18353271120</v>
      </c>
      <c r="V142" s="25"/>
      <c r="W142" s="26">
        <f>U142/درآمدها!$J$5</f>
        <v>5.9474877282735886E-3</v>
      </c>
      <c r="X142" s="169"/>
      <c r="Y142" s="265"/>
      <c r="Z142" s="177"/>
      <c r="AA142" s="169"/>
      <c r="AB142" s="169"/>
    </row>
    <row r="143" spans="1:28">
      <c r="A143" s="117" t="s">
        <v>209</v>
      </c>
      <c r="C143" s="203">
        <v>2033780</v>
      </c>
      <c r="D143" s="203"/>
      <c r="E143" s="203">
        <v>15183332576</v>
      </c>
      <c r="F143" s="203"/>
      <c r="G143" s="6">
        <v>17709908122</v>
      </c>
      <c r="H143" s="203"/>
      <c r="I143" s="203">
        <v>213501</v>
      </c>
      <c r="J143" s="203">
        <v>1717649811</v>
      </c>
      <c r="K143" s="25"/>
      <c r="L143" s="203">
        <v>377982</v>
      </c>
      <c r="M143" s="203">
        <v>2849094938</v>
      </c>
      <c r="N143" s="203"/>
      <c r="O143" s="203">
        <v>1869299</v>
      </c>
      <c r="P143" s="203"/>
      <c r="Q143" s="245" t="s">
        <v>670</v>
      </c>
      <c r="R143" s="203"/>
      <c r="S143" s="203">
        <v>14051887449</v>
      </c>
      <c r="T143" s="203"/>
      <c r="U143" s="6">
        <v>12375456633</v>
      </c>
      <c r="V143" s="25"/>
      <c r="W143" s="26">
        <f>U143/درآمدها!$J$5</f>
        <v>4.010341043583378E-3</v>
      </c>
      <c r="X143" s="169"/>
      <c r="Y143" s="265"/>
      <c r="Z143" s="177"/>
      <c r="AA143" s="169"/>
      <c r="AB143" s="169"/>
    </row>
    <row r="144" spans="1:28">
      <c r="A144" s="117" t="s">
        <v>114</v>
      </c>
      <c r="C144" s="203">
        <v>3752506</v>
      </c>
      <c r="D144" s="203"/>
      <c r="E144" s="203">
        <v>12613496111</v>
      </c>
      <c r="F144" s="203"/>
      <c r="G144" s="6">
        <v>12145461491</v>
      </c>
      <c r="H144" s="203"/>
      <c r="I144" s="203">
        <v>832890</v>
      </c>
      <c r="J144" s="203">
        <v>2535076560</v>
      </c>
      <c r="K144" s="25"/>
      <c r="L144" s="203">
        <v>748274</v>
      </c>
      <c r="M144" s="203">
        <v>2492615573</v>
      </c>
      <c r="N144" s="203"/>
      <c r="O144" s="203">
        <v>3837122</v>
      </c>
      <c r="P144" s="203"/>
      <c r="Q144" s="245" t="s">
        <v>671</v>
      </c>
      <c r="R144" s="203"/>
      <c r="S144" s="203">
        <v>12655957098</v>
      </c>
      <c r="T144" s="203"/>
      <c r="U144" s="6">
        <v>9646342257</v>
      </c>
      <c r="V144" s="25"/>
      <c r="W144" s="26">
        <f>U144/درآمدها!$J$5</f>
        <v>3.1259551401556611E-3</v>
      </c>
      <c r="X144" s="169"/>
      <c r="Y144" s="265"/>
      <c r="Z144" s="177"/>
      <c r="AA144" s="169"/>
      <c r="AB144" s="169"/>
    </row>
    <row r="145" spans="1:28">
      <c r="A145" s="117" t="s">
        <v>489</v>
      </c>
      <c r="C145" s="203">
        <v>1161972</v>
      </c>
      <c r="D145" s="203"/>
      <c r="E145" s="203">
        <v>19924987340</v>
      </c>
      <c r="F145" s="203"/>
      <c r="G145" s="6">
        <v>25411281868</v>
      </c>
      <c r="H145" s="203"/>
      <c r="I145" s="203">
        <v>52466</v>
      </c>
      <c r="J145" s="203">
        <v>1108794763</v>
      </c>
      <c r="K145" s="25"/>
      <c r="L145" s="203">
        <v>243762</v>
      </c>
      <c r="M145" s="203">
        <v>4181938637</v>
      </c>
      <c r="N145" s="203"/>
      <c r="O145" s="203">
        <v>970676</v>
      </c>
      <c r="P145" s="203"/>
      <c r="Q145" s="245" t="s">
        <v>672</v>
      </c>
      <c r="R145" s="203"/>
      <c r="S145" s="203">
        <v>16851843466</v>
      </c>
      <c r="T145" s="203"/>
      <c r="U145" s="6">
        <v>20137472974</v>
      </c>
      <c r="V145" s="25"/>
      <c r="W145" s="26">
        <f>U145/درآمدها!$J$5</f>
        <v>6.5256690542097786E-3</v>
      </c>
      <c r="X145" s="169"/>
      <c r="Y145" s="265"/>
      <c r="Z145" s="177"/>
      <c r="AA145" s="169"/>
      <c r="AB145" s="169"/>
    </row>
    <row r="146" spans="1:28">
      <c r="A146" s="117" t="s">
        <v>162</v>
      </c>
      <c r="C146" s="203">
        <v>621796</v>
      </c>
      <c r="D146" s="203"/>
      <c r="E146" s="203">
        <v>18288732240</v>
      </c>
      <c r="F146" s="203"/>
      <c r="G146" s="6">
        <v>21658094840</v>
      </c>
      <c r="H146" s="203"/>
      <c r="I146" s="203">
        <v>28244</v>
      </c>
      <c r="J146" s="203">
        <v>945530306</v>
      </c>
      <c r="K146" s="25"/>
      <c r="L146" s="203">
        <v>125062</v>
      </c>
      <c r="M146" s="203">
        <v>3679678418</v>
      </c>
      <c r="N146" s="203"/>
      <c r="O146" s="203">
        <v>524978</v>
      </c>
      <c r="P146" s="203"/>
      <c r="Q146" s="245" t="s">
        <v>673</v>
      </c>
      <c r="R146" s="203"/>
      <c r="S146" s="203">
        <v>15554584128</v>
      </c>
      <c r="T146" s="203"/>
      <c r="U146" s="6">
        <v>17398625064</v>
      </c>
      <c r="V146" s="25"/>
      <c r="W146" s="26">
        <f>U146/درآمدها!$J$5</f>
        <v>5.6381289406339501E-3</v>
      </c>
      <c r="X146" s="169"/>
      <c r="Y146" s="265"/>
      <c r="Z146" s="177"/>
      <c r="AA146" s="169"/>
      <c r="AB146" s="169"/>
    </row>
    <row r="147" spans="1:28">
      <c r="A147" s="117" t="s">
        <v>165</v>
      </c>
      <c r="C147" s="203">
        <v>1368594</v>
      </c>
      <c r="D147" s="203"/>
      <c r="E147" s="203">
        <v>11934472658</v>
      </c>
      <c r="F147" s="203"/>
      <c r="G147" s="6">
        <v>12053594673</v>
      </c>
      <c r="H147" s="203"/>
      <c r="I147" s="203">
        <v>63159</v>
      </c>
      <c r="J147" s="203">
        <v>527119613</v>
      </c>
      <c r="K147" s="25"/>
      <c r="L147" s="203">
        <v>245381</v>
      </c>
      <c r="M147" s="203">
        <v>2139556710</v>
      </c>
      <c r="N147" s="203"/>
      <c r="O147" s="203">
        <v>1186372</v>
      </c>
      <c r="P147" s="203"/>
      <c r="Q147" s="245" t="s">
        <v>674</v>
      </c>
      <c r="R147" s="203"/>
      <c r="S147" s="203">
        <v>10322035561</v>
      </c>
      <c r="T147" s="203"/>
      <c r="U147" s="6">
        <v>9800091752</v>
      </c>
      <c r="V147" s="25"/>
      <c r="W147" s="26">
        <f>U147/درآمدها!$J$5</f>
        <v>3.1757785873636245E-3</v>
      </c>
      <c r="X147" s="169"/>
      <c r="Y147" s="265"/>
      <c r="Z147" s="177"/>
      <c r="AA147" s="169"/>
      <c r="AB147" s="169"/>
    </row>
    <row r="148" spans="1:28">
      <c r="A148" s="117" t="s">
        <v>94</v>
      </c>
      <c r="C148" s="203">
        <v>1532494</v>
      </c>
      <c r="D148" s="203"/>
      <c r="E148" s="203">
        <v>8509500962</v>
      </c>
      <c r="F148" s="203"/>
      <c r="G148" s="6">
        <v>9841006771</v>
      </c>
      <c r="H148" s="203"/>
      <c r="I148" s="203">
        <v>66347</v>
      </c>
      <c r="J148" s="203">
        <v>386633132</v>
      </c>
      <c r="K148" s="25"/>
      <c r="L148" s="203">
        <v>304764</v>
      </c>
      <c r="M148" s="203">
        <v>1692424884</v>
      </c>
      <c r="N148" s="203"/>
      <c r="O148" s="203">
        <v>1294077</v>
      </c>
      <c r="P148" s="203"/>
      <c r="Q148" s="245" t="s">
        <v>675</v>
      </c>
      <c r="R148" s="203"/>
      <c r="S148" s="203">
        <v>7203709210</v>
      </c>
      <c r="T148" s="203"/>
      <c r="U148" s="6">
        <v>7705399681</v>
      </c>
      <c r="V148" s="25"/>
      <c r="W148" s="26">
        <f>U148/درآمدها!$J$5</f>
        <v>2.4969810419381371E-3</v>
      </c>
      <c r="X148" s="169"/>
      <c r="Y148" s="265"/>
      <c r="Z148" s="177"/>
      <c r="AA148" s="169"/>
      <c r="AB148" s="169"/>
    </row>
    <row r="149" spans="1:28">
      <c r="A149" s="117" t="s">
        <v>224</v>
      </c>
      <c r="C149" s="203">
        <v>1260563</v>
      </c>
      <c r="D149" s="203"/>
      <c r="E149" s="203">
        <v>12887388994</v>
      </c>
      <c r="F149" s="203"/>
      <c r="G149" s="6">
        <v>14635771756</v>
      </c>
      <c r="H149" s="203"/>
      <c r="I149" s="203">
        <v>19284</v>
      </c>
      <c r="J149" s="203">
        <v>207282031</v>
      </c>
      <c r="K149" s="25"/>
      <c r="L149" s="203">
        <v>254800</v>
      </c>
      <c r="M149" s="203">
        <v>2604992804</v>
      </c>
      <c r="N149" s="203"/>
      <c r="O149" s="203">
        <v>1025047</v>
      </c>
      <c r="P149" s="203"/>
      <c r="Q149" s="245" t="s">
        <v>533</v>
      </c>
      <c r="R149" s="203"/>
      <c r="S149" s="203">
        <v>10489678221</v>
      </c>
      <c r="T149" s="203"/>
      <c r="U149" s="6">
        <v>11188048717</v>
      </c>
      <c r="V149" s="25"/>
      <c r="W149" s="26">
        <f>U149/درآمدها!$J$5</f>
        <v>3.6255543773433107E-3</v>
      </c>
      <c r="X149" s="169"/>
      <c r="Y149" s="265"/>
      <c r="Z149" s="177"/>
      <c r="AA149" s="169"/>
      <c r="AB149" s="169"/>
    </row>
    <row r="150" spans="1:28">
      <c r="A150" s="117" t="s">
        <v>127</v>
      </c>
      <c r="C150" s="203">
        <v>317836</v>
      </c>
      <c r="D150" s="203"/>
      <c r="E150" s="203">
        <v>14257806832</v>
      </c>
      <c r="F150" s="203"/>
      <c r="G150" s="6">
        <v>16555511495</v>
      </c>
      <c r="H150" s="203"/>
      <c r="I150" s="203">
        <v>14628</v>
      </c>
      <c r="J150" s="203">
        <v>739968470</v>
      </c>
      <c r="K150" s="25"/>
      <c r="L150" s="203">
        <v>60270</v>
      </c>
      <c r="M150" s="203">
        <v>2704639934</v>
      </c>
      <c r="N150" s="203"/>
      <c r="O150" s="203">
        <v>272194</v>
      </c>
      <c r="P150" s="203"/>
      <c r="Q150" s="245" t="s">
        <v>676</v>
      </c>
      <c r="R150" s="203"/>
      <c r="S150" s="203">
        <v>12293135368</v>
      </c>
      <c r="T150" s="203"/>
      <c r="U150" s="6">
        <v>13677538232</v>
      </c>
      <c r="V150" s="25"/>
      <c r="W150" s="26">
        <f>U150/درآمدها!$J$5</f>
        <v>4.4322884054803216E-3</v>
      </c>
      <c r="X150" s="169"/>
      <c r="Y150" s="265"/>
      <c r="Z150" s="177"/>
      <c r="AA150" s="169"/>
      <c r="AB150" s="169"/>
    </row>
    <row r="151" spans="1:28">
      <c r="A151" s="117" t="s">
        <v>150</v>
      </c>
      <c r="C151" s="203">
        <v>9934250</v>
      </c>
      <c r="D151" s="203"/>
      <c r="E151" s="203">
        <v>29820618503</v>
      </c>
      <c r="F151" s="203"/>
      <c r="G151" s="6">
        <v>30810440586</v>
      </c>
      <c r="H151" s="203"/>
      <c r="I151" s="203">
        <v>812870</v>
      </c>
      <c r="J151" s="203">
        <v>2339343862</v>
      </c>
      <c r="K151" s="25"/>
      <c r="L151" s="203">
        <v>1894040</v>
      </c>
      <c r="M151" s="203">
        <v>5685399476</v>
      </c>
      <c r="N151" s="203"/>
      <c r="O151" s="203">
        <v>8853080</v>
      </c>
      <c r="P151" s="203"/>
      <c r="Q151" s="245" t="s">
        <v>677</v>
      </c>
      <c r="R151" s="203"/>
      <c r="S151" s="203">
        <v>26474562889</v>
      </c>
      <c r="T151" s="203"/>
      <c r="U151" s="6">
        <v>24984347454</v>
      </c>
      <c r="V151" s="25"/>
      <c r="W151" s="26">
        <f>U151/درآمدها!$J$5</f>
        <v>8.0963278376932988E-3</v>
      </c>
      <c r="X151" s="169"/>
      <c r="Y151" s="265"/>
      <c r="Z151" s="177"/>
      <c r="AA151" s="169"/>
      <c r="AB151" s="169"/>
    </row>
    <row r="152" spans="1:28">
      <c r="A152" s="117" t="s">
        <v>182</v>
      </c>
      <c r="C152" s="203">
        <v>2393848</v>
      </c>
      <c r="D152" s="203"/>
      <c r="E152" s="203">
        <v>51319855334</v>
      </c>
      <c r="F152" s="203"/>
      <c r="G152" s="6">
        <v>60322976725</v>
      </c>
      <c r="H152" s="203"/>
      <c r="I152" s="203">
        <v>376474</v>
      </c>
      <c r="J152" s="203">
        <v>8978878325</v>
      </c>
      <c r="K152" s="25"/>
      <c r="L152" s="203">
        <v>525709</v>
      </c>
      <c r="M152" s="203">
        <v>11371453769</v>
      </c>
      <c r="N152" s="203"/>
      <c r="O152" s="203">
        <v>2244613</v>
      </c>
      <c r="P152" s="203"/>
      <c r="Q152" s="245" t="s">
        <v>678</v>
      </c>
      <c r="R152" s="203"/>
      <c r="S152" s="203">
        <v>48927279890</v>
      </c>
      <c r="T152" s="203"/>
      <c r="U152" s="6">
        <v>53706369294</v>
      </c>
      <c r="V152" s="25"/>
      <c r="W152" s="26">
        <f>U152/درآمدها!$J$5</f>
        <v>1.740387150703163E-2</v>
      </c>
      <c r="X152" s="169"/>
      <c r="Y152" s="265"/>
      <c r="Z152" s="177"/>
      <c r="AA152" s="169"/>
      <c r="AB152" s="169"/>
    </row>
    <row r="153" spans="1:28">
      <c r="A153" s="117" t="s">
        <v>178</v>
      </c>
      <c r="C153" s="203">
        <v>839524</v>
      </c>
      <c r="D153" s="203"/>
      <c r="E153" s="203">
        <v>3717838992</v>
      </c>
      <c r="F153" s="203"/>
      <c r="G153" s="6">
        <v>4791864558</v>
      </c>
      <c r="H153" s="203"/>
      <c r="I153" s="203">
        <v>564585</v>
      </c>
      <c r="J153" s="203">
        <v>303163813</v>
      </c>
      <c r="K153" s="25"/>
      <c r="L153" s="203">
        <v>565787</v>
      </c>
      <c r="M153" s="203">
        <v>248335450</v>
      </c>
      <c r="N153" s="203"/>
      <c r="O153" s="203">
        <v>838322</v>
      </c>
      <c r="P153" s="203"/>
      <c r="Q153" s="245" t="s">
        <v>560</v>
      </c>
      <c r="R153" s="203"/>
      <c r="S153" s="203">
        <v>3772667355</v>
      </c>
      <c r="T153" s="203"/>
      <c r="U153" s="6">
        <v>4075003187</v>
      </c>
      <c r="V153" s="25"/>
      <c r="W153" s="26">
        <f>U153/درآمدها!$J$5</f>
        <v>1.3205292554604982E-3</v>
      </c>
      <c r="X153" s="169"/>
      <c r="Y153" s="265"/>
      <c r="Z153" s="177"/>
      <c r="AA153" s="169"/>
      <c r="AB153" s="169"/>
    </row>
    <row r="154" spans="1:28">
      <c r="A154" s="117" t="s">
        <v>265</v>
      </c>
      <c r="C154" s="203">
        <v>279079</v>
      </c>
      <c r="D154" s="203"/>
      <c r="E154" s="203">
        <v>6766456896</v>
      </c>
      <c r="F154" s="203"/>
      <c r="G154" s="6">
        <v>8378038097</v>
      </c>
      <c r="H154" s="203"/>
      <c r="I154" s="203">
        <v>49080</v>
      </c>
      <c r="J154" s="203">
        <v>1359890599</v>
      </c>
      <c r="K154" s="25"/>
      <c r="L154" s="203">
        <v>56054</v>
      </c>
      <c r="M154" s="203">
        <v>1388038183</v>
      </c>
      <c r="N154" s="203"/>
      <c r="O154" s="203">
        <v>272105</v>
      </c>
      <c r="P154" s="203"/>
      <c r="Q154" s="245" t="s">
        <v>679</v>
      </c>
      <c r="R154" s="203"/>
      <c r="S154" s="203">
        <v>6738309312</v>
      </c>
      <c r="T154" s="203"/>
      <c r="U154" s="6">
        <v>6805427142</v>
      </c>
      <c r="V154" s="25"/>
      <c r="W154" s="26">
        <f>U154/درآمدها!$J$5</f>
        <v>2.2053395358279325E-3</v>
      </c>
      <c r="X154" s="169"/>
      <c r="Y154" s="265"/>
      <c r="Z154" s="177"/>
      <c r="AA154" s="169"/>
      <c r="AB154" s="169"/>
    </row>
    <row r="155" spans="1:28">
      <c r="A155" s="117" t="s">
        <v>219</v>
      </c>
      <c r="C155" s="203">
        <v>4372339</v>
      </c>
      <c r="D155" s="203"/>
      <c r="E155" s="203">
        <v>22468390971</v>
      </c>
      <c r="F155" s="203"/>
      <c r="G155" s="6">
        <v>26469110624</v>
      </c>
      <c r="H155" s="203"/>
      <c r="I155" s="203">
        <v>232138</v>
      </c>
      <c r="J155" s="203">
        <v>874595340</v>
      </c>
      <c r="K155" s="25"/>
      <c r="L155" s="203">
        <v>306007</v>
      </c>
      <c r="M155" s="203">
        <v>1184248894</v>
      </c>
      <c r="N155" s="203"/>
      <c r="O155" s="203">
        <v>4298470</v>
      </c>
      <c r="P155" s="203"/>
      <c r="Q155" s="245" t="s">
        <v>680</v>
      </c>
      <c r="R155" s="203"/>
      <c r="S155" s="203">
        <v>16160518569</v>
      </c>
      <c r="T155" s="203"/>
      <c r="U155" s="6">
        <v>14955129365</v>
      </c>
      <c r="V155" s="25"/>
      <c r="W155" s="26">
        <f>U155/درآمدها!$J$5</f>
        <v>4.8462994847907788E-3</v>
      </c>
      <c r="X155" s="169"/>
      <c r="Y155" s="265"/>
      <c r="Z155" s="177"/>
      <c r="AA155" s="169"/>
      <c r="AB155" s="169"/>
    </row>
    <row r="156" spans="1:28">
      <c r="A156" s="117" t="s">
        <v>554</v>
      </c>
      <c r="C156" s="203">
        <v>0</v>
      </c>
      <c r="D156" s="203"/>
      <c r="E156" s="203">
        <v>0</v>
      </c>
      <c r="F156" s="203"/>
      <c r="H156" s="203"/>
      <c r="I156" s="203">
        <v>2173920</v>
      </c>
      <c r="J156" s="203">
        <v>0</v>
      </c>
      <c r="K156" s="25"/>
      <c r="L156" s="203">
        <v>0</v>
      </c>
      <c r="M156" s="203">
        <v>0</v>
      </c>
      <c r="N156" s="203"/>
      <c r="O156" s="203">
        <v>2173920</v>
      </c>
      <c r="P156" s="203"/>
      <c r="Q156" s="245" t="s">
        <v>681</v>
      </c>
      <c r="R156" s="203"/>
      <c r="S156" s="203">
        <v>5998218848</v>
      </c>
      <c r="T156" s="203"/>
      <c r="U156" s="6">
        <v>4410570747</v>
      </c>
      <c r="V156" s="25"/>
      <c r="W156" s="26">
        <f>U156/درآمدها!$J$5</f>
        <v>1.4292719385526613E-3</v>
      </c>
      <c r="X156" s="169"/>
      <c r="Y156" s="265"/>
      <c r="Z156" s="255"/>
      <c r="AA156" s="169"/>
      <c r="AB156" s="169"/>
    </row>
    <row r="157" spans="1:28">
      <c r="A157" s="117" t="s">
        <v>193</v>
      </c>
      <c r="C157" s="203">
        <v>489616</v>
      </c>
      <c r="D157" s="203"/>
      <c r="E157" s="203">
        <v>12478903534</v>
      </c>
      <c r="F157" s="203"/>
      <c r="G157" s="6">
        <v>15233797168</v>
      </c>
      <c r="H157" s="203"/>
      <c r="I157" s="203">
        <v>22220</v>
      </c>
      <c r="J157" s="203">
        <v>700745031</v>
      </c>
      <c r="K157" s="25"/>
      <c r="L157" s="203">
        <v>97521</v>
      </c>
      <c r="M157" s="203">
        <v>2486893775</v>
      </c>
      <c r="N157" s="203"/>
      <c r="O157" s="203">
        <v>414315</v>
      </c>
      <c r="P157" s="203"/>
      <c r="Q157" s="245" t="s">
        <v>682</v>
      </c>
      <c r="R157" s="203"/>
      <c r="S157" s="203">
        <v>10692754790</v>
      </c>
      <c r="T157" s="203"/>
      <c r="U157" s="6">
        <v>12499642216</v>
      </c>
      <c r="V157" s="25"/>
      <c r="W157" s="26">
        <f>U157/درآمدها!$J$5</f>
        <v>4.0505841275596264E-3</v>
      </c>
      <c r="X157" s="169"/>
      <c r="Y157" s="265"/>
      <c r="Z157" s="177"/>
      <c r="AA157" s="169"/>
      <c r="AB157" s="169"/>
    </row>
    <row r="158" spans="1:28">
      <c r="A158" s="117" t="s">
        <v>217</v>
      </c>
      <c r="C158" s="203">
        <v>7314125</v>
      </c>
      <c r="D158" s="203"/>
      <c r="E158" s="203">
        <v>13590683905</v>
      </c>
      <c r="F158" s="203"/>
      <c r="G158" s="6">
        <v>17907502473</v>
      </c>
      <c r="H158" s="203"/>
      <c r="I158" s="203">
        <v>116520</v>
      </c>
      <c r="J158" s="203">
        <v>234313097</v>
      </c>
      <c r="K158" s="25"/>
      <c r="L158" s="203">
        <v>1195946</v>
      </c>
      <c r="M158" s="203">
        <v>2222237664</v>
      </c>
      <c r="N158" s="203"/>
      <c r="O158" s="203">
        <v>6234699</v>
      </c>
      <c r="P158" s="203"/>
      <c r="Q158" s="245" t="s">
        <v>683</v>
      </c>
      <c r="R158" s="203"/>
      <c r="S158" s="203">
        <v>11602759338</v>
      </c>
      <c r="T158" s="203"/>
      <c r="U158" s="6">
        <v>12426193097</v>
      </c>
      <c r="V158" s="25"/>
      <c r="W158" s="26">
        <f>U158/درآمدها!$J$5</f>
        <v>4.0267824994439181E-3</v>
      </c>
      <c r="X158" s="169"/>
      <c r="Y158" s="265"/>
      <c r="Z158" s="177"/>
      <c r="AA158" s="169"/>
      <c r="AB158" s="169"/>
    </row>
    <row r="159" spans="1:28">
      <c r="A159" s="117" t="s">
        <v>142</v>
      </c>
      <c r="C159" s="203">
        <v>1468955</v>
      </c>
      <c r="D159" s="203"/>
      <c r="E159" s="203">
        <v>16997971006</v>
      </c>
      <c r="F159" s="203"/>
      <c r="G159" s="6">
        <v>17566383059</v>
      </c>
      <c r="H159" s="203"/>
      <c r="I159" s="203">
        <v>278334</v>
      </c>
      <c r="J159" s="203">
        <v>594925498</v>
      </c>
      <c r="K159" s="25"/>
      <c r="L159" s="203">
        <v>431163</v>
      </c>
      <c r="M159" s="203">
        <v>2476207767</v>
      </c>
      <c r="N159" s="203"/>
      <c r="O159" s="203">
        <v>1316126</v>
      </c>
      <c r="P159" s="203"/>
      <c r="Q159" s="245" t="s">
        <v>684</v>
      </c>
      <c r="R159" s="203"/>
      <c r="S159" s="203">
        <v>15116688737</v>
      </c>
      <c r="T159" s="203"/>
      <c r="U159" s="6">
        <v>12638130190</v>
      </c>
      <c r="V159" s="25"/>
      <c r="W159" s="26"/>
      <c r="X159" s="169"/>
      <c r="Y159" s="265"/>
      <c r="Z159" s="177"/>
      <c r="AA159" s="169"/>
      <c r="AB159" s="169"/>
    </row>
    <row r="160" spans="1:28">
      <c r="A160" s="117" t="s">
        <v>89</v>
      </c>
      <c r="C160" s="203">
        <v>966662</v>
      </c>
      <c r="D160" s="203"/>
      <c r="E160" s="203">
        <v>33531854229</v>
      </c>
      <c r="F160" s="203"/>
      <c r="G160" s="6">
        <v>31911833094</v>
      </c>
      <c r="H160" s="203"/>
      <c r="I160" s="203">
        <v>44267</v>
      </c>
      <c r="J160" s="203">
        <v>1286826422</v>
      </c>
      <c r="K160" s="25"/>
      <c r="L160" s="203">
        <v>195086</v>
      </c>
      <c r="M160" s="203">
        <v>6764629550</v>
      </c>
      <c r="N160" s="203"/>
      <c r="O160" s="203">
        <v>815843</v>
      </c>
      <c r="P160" s="203"/>
      <c r="Q160" s="245" t="s">
        <v>685</v>
      </c>
      <c r="R160" s="203"/>
      <c r="S160" s="203">
        <v>28054051101</v>
      </c>
      <c r="T160" s="203"/>
      <c r="U160" s="6">
        <v>22829332870</v>
      </c>
      <c r="V160" s="25"/>
      <c r="W160" s="26">
        <f>U160/درآمدها!$J$5</f>
        <v>7.3979824196591425E-3</v>
      </c>
      <c r="X160" s="169"/>
      <c r="Y160" s="265"/>
      <c r="Z160" s="177"/>
      <c r="AA160" s="169"/>
      <c r="AB160" s="169"/>
    </row>
    <row r="161" spans="1:28">
      <c r="A161" s="117" t="s">
        <v>170</v>
      </c>
      <c r="C161" s="203">
        <v>279034</v>
      </c>
      <c r="D161" s="203"/>
      <c r="E161" s="203">
        <v>3840963069</v>
      </c>
      <c r="F161" s="203"/>
      <c r="G161" s="6">
        <v>2540743532</v>
      </c>
      <c r="H161" s="203"/>
      <c r="I161" s="203">
        <v>11045</v>
      </c>
      <c r="J161" s="203">
        <v>93329692</v>
      </c>
      <c r="K161" s="25"/>
      <c r="L161" s="203">
        <v>60632</v>
      </c>
      <c r="M161" s="203">
        <v>833959493</v>
      </c>
      <c r="N161" s="203"/>
      <c r="O161" s="203">
        <v>229447</v>
      </c>
      <c r="P161" s="203"/>
      <c r="Q161" s="245" t="s">
        <v>686</v>
      </c>
      <c r="R161" s="203"/>
      <c r="S161" s="203">
        <v>3100333268</v>
      </c>
      <c r="T161" s="203"/>
      <c r="U161" s="6">
        <v>1840620051</v>
      </c>
      <c r="V161" s="25"/>
      <c r="W161" s="26">
        <f>U161/درآمدها!$J$5</f>
        <v>5.9646398149741967E-4</v>
      </c>
      <c r="X161" s="169"/>
      <c r="Y161" s="265"/>
      <c r="Z161" s="177"/>
      <c r="AA161" s="169"/>
      <c r="AB161" s="169"/>
    </row>
    <row r="162" spans="1:28">
      <c r="A162" s="117" t="s">
        <v>267</v>
      </c>
      <c r="C162" s="203">
        <v>2677242</v>
      </c>
      <c r="D162" s="203"/>
      <c r="E162" s="203">
        <v>13103926376</v>
      </c>
      <c r="F162" s="203"/>
      <c r="G162" s="6">
        <v>16766268188</v>
      </c>
      <c r="H162" s="203"/>
      <c r="I162" s="203">
        <v>127750</v>
      </c>
      <c r="J162" s="203">
        <v>731833046</v>
      </c>
      <c r="K162" s="25"/>
      <c r="L162" s="203">
        <v>447913</v>
      </c>
      <c r="M162" s="203">
        <v>2193393321</v>
      </c>
      <c r="N162" s="203"/>
      <c r="O162" s="203">
        <v>2357079</v>
      </c>
      <c r="P162" s="203"/>
      <c r="Q162" s="245" t="s">
        <v>529</v>
      </c>
      <c r="R162" s="203"/>
      <c r="S162" s="203">
        <v>11642366101</v>
      </c>
      <c r="T162" s="203"/>
      <c r="U162" s="6">
        <v>13824020846</v>
      </c>
      <c r="V162" s="25"/>
      <c r="W162" s="26">
        <f>U162/درآمدها!$J$5</f>
        <v>4.4797569762584791E-3</v>
      </c>
      <c r="X162" s="169"/>
      <c r="Y162" s="265"/>
      <c r="Z162" s="177"/>
      <c r="AA162" s="169"/>
      <c r="AB162" s="169"/>
    </row>
    <row r="163" spans="1:28">
      <c r="A163" s="117" t="s">
        <v>204</v>
      </c>
      <c r="C163" s="203">
        <v>202190</v>
      </c>
      <c r="D163" s="203"/>
      <c r="E163" s="203">
        <v>7227451251</v>
      </c>
      <c r="F163" s="203"/>
      <c r="G163" s="6">
        <v>7818393116</v>
      </c>
      <c r="H163" s="203"/>
      <c r="I163" s="203">
        <v>36414</v>
      </c>
      <c r="J163" s="203">
        <v>1396550881</v>
      </c>
      <c r="K163" s="25"/>
      <c r="L163" s="203">
        <v>35268</v>
      </c>
      <c r="M163" s="203">
        <v>1274474663</v>
      </c>
      <c r="N163" s="203"/>
      <c r="O163" s="203">
        <v>203336</v>
      </c>
      <c r="P163" s="203"/>
      <c r="Q163" s="245" t="s">
        <v>687</v>
      </c>
      <c r="R163" s="203"/>
      <c r="S163" s="203">
        <v>7349527469</v>
      </c>
      <c r="T163" s="203"/>
      <c r="U163" s="6">
        <v>7187605927</v>
      </c>
      <c r="V163" s="25"/>
      <c r="W163" s="26">
        <f>U163/درآمدها!$J$5</f>
        <v>2.3291868663082773E-3</v>
      </c>
      <c r="X163" s="169"/>
      <c r="Y163" s="265"/>
      <c r="Z163" s="177"/>
      <c r="AA163" s="169"/>
      <c r="AB163" s="169"/>
    </row>
    <row r="164" spans="1:28">
      <c r="A164" s="117" t="s">
        <v>259</v>
      </c>
      <c r="C164" s="203">
        <v>258399</v>
      </c>
      <c r="D164" s="203"/>
      <c r="E164" s="203">
        <v>4337462294</v>
      </c>
      <c r="F164" s="203"/>
      <c r="G164" s="6">
        <v>4292441501.99997</v>
      </c>
      <c r="H164" s="203"/>
      <c r="I164" s="203">
        <v>213208</v>
      </c>
      <c r="J164" s="203">
        <v>225110306</v>
      </c>
      <c r="K164" s="25"/>
      <c r="L164" s="203">
        <v>217521</v>
      </c>
      <c r="M164" s="203">
        <v>277926347</v>
      </c>
      <c r="N164" s="203"/>
      <c r="O164" s="203">
        <v>254086</v>
      </c>
      <c r="P164" s="203"/>
      <c r="Q164" s="245" t="s">
        <v>688</v>
      </c>
      <c r="R164" s="203"/>
      <c r="S164" s="203">
        <v>4284646253</v>
      </c>
      <c r="T164" s="203"/>
      <c r="U164" s="6">
        <v>4899939255</v>
      </c>
      <c r="V164" s="25"/>
      <c r="W164" s="26">
        <f>U164/درآمدها!$J$5</f>
        <v>1.5878547425064425E-3</v>
      </c>
      <c r="X164" s="169"/>
      <c r="Y164" s="265"/>
      <c r="Z164" s="177"/>
      <c r="AA164" s="169"/>
      <c r="AB164" s="169"/>
    </row>
    <row r="165" spans="1:28">
      <c r="A165" s="117" t="s">
        <v>172</v>
      </c>
      <c r="C165" s="203">
        <v>1000393</v>
      </c>
      <c r="D165" s="203"/>
      <c r="E165" s="203">
        <v>10058867305</v>
      </c>
      <c r="F165" s="203"/>
      <c r="G165" s="6">
        <v>26849897867</v>
      </c>
      <c r="H165" s="203"/>
      <c r="I165" s="203">
        <v>18814</v>
      </c>
      <c r="J165" s="203">
        <v>553714076</v>
      </c>
      <c r="K165" s="25"/>
      <c r="L165" s="203">
        <v>620883</v>
      </c>
      <c r="M165" s="203">
        <v>6247972347</v>
      </c>
      <c r="N165" s="203"/>
      <c r="O165" s="203">
        <v>398324</v>
      </c>
      <c r="P165" s="203"/>
      <c r="Q165" s="245" t="s">
        <v>689</v>
      </c>
      <c r="R165" s="203"/>
      <c r="S165" s="203">
        <v>4364609034</v>
      </c>
      <c r="T165" s="203"/>
      <c r="U165" s="6">
        <v>12116191553</v>
      </c>
      <c r="V165" s="25"/>
      <c r="W165" s="26">
        <f>U165/درآمدها!$J$5</f>
        <v>3.9263246373750296E-3</v>
      </c>
      <c r="X165" s="169"/>
      <c r="Y165" s="265"/>
      <c r="Z165" s="177"/>
      <c r="AA165" s="169"/>
      <c r="AB165" s="169"/>
    </row>
    <row r="166" spans="1:28">
      <c r="A166" s="117" t="s">
        <v>115</v>
      </c>
      <c r="C166" s="203">
        <v>597302</v>
      </c>
      <c r="D166" s="203"/>
      <c r="E166" s="203">
        <v>2006899164</v>
      </c>
      <c r="F166" s="203"/>
      <c r="G166" s="6">
        <v>2674241235</v>
      </c>
      <c r="H166" s="203"/>
      <c r="I166" s="203">
        <v>26684</v>
      </c>
      <c r="J166" s="203">
        <v>101105406</v>
      </c>
      <c r="K166" s="25"/>
      <c r="L166" s="203">
        <v>120585</v>
      </c>
      <c r="M166" s="203">
        <v>405298779</v>
      </c>
      <c r="N166" s="203"/>
      <c r="O166" s="203">
        <v>503401</v>
      </c>
      <c r="P166" s="203"/>
      <c r="Q166" s="245" t="s">
        <v>690</v>
      </c>
      <c r="R166" s="203"/>
      <c r="S166" s="203">
        <v>1702705791</v>
      </c>
      <c r="T166" s="203"/>
      <c r="U166" s="6">
        <v>1871517560</v>
      </c>
      <c r="V166" s="25"/>
      <c r="W166" s="26">
        <f>U166/درآمدها!$J$5</f>
        <v>6.0647650484599443E-4</v>
      </c>
      <c r="X166" s="169"/>
      <c r="Y166" s="265"/>
      <c r="Z166" s="177"/>
      <c r="AA166" s="169"/>
      <c r="AB166" s="169"/>
    </row>
    <row r="167" spans="1:28">
      <c r="A167" s="117" t="s">
        <v>174</v>
      </c>
      <c r="C167" s="203">
        <v>14444345</v>
      </c>
      <c r="D167" s="203"/>
      <c r="E167" s="203">
        <v>20324011916</v>
      </c>
      <c r="F167" s="203"/>
      <c r="G167" s="6">
        <v>24825675586</v>
      </c>
      <c r="H167" s="203"/>
      <c r="I167" s="203">
        <v>682845</v>
      </c>
      <c r="J167" s="203">
        <v>908600692</v>
      </c>
      <c r="K167" s="25"/>
      <c r="L167" s="203">
        <v>2379424</v>
      </c>
      <c r="M167" s="203">
        <v>3347521495</v>
      </c>
      <c r="N167" s="203"/>
      <c r="O167" s="203">
        <v>12747766</v>
      </c>
      <c r="P167" s="203"/>
      <c r="Q167" s="245" t="s">
        <v>691</v>
      </c>
      <c r="R167" s="203"/>
      <c r="S167" s="203">
        <v>17885091113</v>
      </c>
      <c r="T167" s="203"/>
      <c r="U167" s="6">
        <v>16486163750</v>
      </c>
      <c r="V167" s="25"/>
      <c r="W167" s="26">
        <f>U167/درآمدها!$J$5</f>
        <v>5.3424403719827948E-3</v>
      </c>
      <c r="X167" s="169"/>
      <c r="Y167" s="265"/>
      <c r="Z167" s="177"/>
      <c r="AA167" s="169"/>
      <c r="AB167" s="169"/>
    </row>
    <row r="168" spans="1:28">
      <c r="A168" s="117" t="s">
        <v>97</v>
      </c>
      <c r="C168" s="203">
        <v>4200458</v>
      </c>
      <c r="D168" s="203"/>
      <c r="E168" s="203">
        <v>14301318399</v>
      </c>
      <c r="F168" s="203"/>
      <c r="G168" s="6">
        <v>19875214712</v>
      </c>
      <c r="H168" s="203"/>
      <c r="I168" s="203">
        <v>93105</v>
      </c>
      <c r="J168" s="203">
        <v>480109610</v>
      </c>
      <c r="K168" s="25"/>
      <c r="L168" s="203">
        <v>691074</v>
      </c>
      <c r="M168" s="203">
        <v>2352902781</v>
      </c>
      <c r="N168" s="203"/>
      <c r="O168" s="203">
        <v>3602489</v>
      </c>
      <c r="P168" s="203"/>
      <c r="Q168" s="245" t="s">
        <v>692</v>
      </c>
      <c r="R168" s="203"/>
      <c r="S168" s="203">
        <v>12428525228</v>
      </c>
      <c r="T168" s="203"/>
      <c r="U168" s="6">
        <v>17976892041</v>
      </c>
      <c r="V168" s="25"/>
      <c r="W168" s="26">
        <f>U168/درآمدها!$J$5</f>
        <v>5.8255198273530788E-3</v>
      </c>
      <c r="X168" s="169"/>
      <c r="Y168" s="265"/>
      <c r="Z168" s="177"/>
      <c r="AA168" s="169"/>
      <c r="AB168" s="169"/>
    </row>
    <row r="169" spans="1:28">
      <c r="A169" s="117" t="s">
        <v>154</v>
      </c>
      <c r="C169" s="203">
        <v>224027</v>
      </c>
      <c r="D169" s="203"/>
      <c r="E169" s="203">
        <v>1724754047</v>
      </c>
      <c r="F169" s="203"/>
      <c r="G169" s="6">
        <v>1937438144</v>
      </c>
      <c r="H169" s="203"/>
      <c r="I169" s="203">
        <v>10679</v>
      </c>
      <c r="J169" s="203">
        <v>89058200</v>
      </c>
      <c r="K169" s="25"/>
      <c r="L169" s="203">
        <v>41770</v>
      </c>
      <c r="M169" s="203">
        <v>321647832</v>
      </c>
      <c r="N169" s="203"/>
      <c r="O169" s="203">
        <v>192936</v>
      </c>
      <c r="P169" s="203"/>
      <c r="Q169" s="245" t="s">
        <v>693</v>
      </c>
      <c r="R169" s="203"/>
      <c r="S169" s="203">
        <v>1492164415</v>
      </c>
      <c r="T169" s="203"/>
      <c r="U169" s="6">
        <v>1591840657</v>
      </c>
      <c r="V169" s="25"/>
      <c r="W169" s="26">
        <f>U169/درآمدها!$J$5</f>
        <v>5.1584552480988285E-4</v>
      </c>
      <c r="X169" s="169"/>
      <c r="Y169" s="265"/>
      <c r="Z169" s="177"/>
      <c r="AA169" s="169"/>
      <c r="AB169" s="169"/>
    </row>
    <row r="170" spans="1:28">
      <c r="A170" s="117" t="s">
        <v>136</v>
      </c>
      <c r="C170" s="203">
        <v>2075239</v>
      </c>
      <c r="D170" s="203"/>
      <c r="E170" s="203">
        <v>5517085567</v>
      </c>
      <c r="F170" s="203"/>
      <c r="G170" s="6">
        <v>3999946288</v>
      </c>
      <c r="H170" s="203"/>
      <c r="I170" s="203">
        <v>0</v>
      </c>
      <c r="J170" s="203">
        <v>0</v>
      </c>
      <c r="K170" s="25"/>
      <c r="L170" s="203">
        <v>0</v>
      </c>
      <c r="M170" s="203">
        <v>0</v>
      </c>
      <c r="N170" s="203"/>
      <c r="O170" s="203">
        <v>2075239</v>
      </c>
      <c r="P170" s="203"/>
      <c r="Q170" s="245" t="s">
        <v>456</v>
      </c>
      <c r="R170" s="203"/>
      <c r="S170" s="203">
        <v>5517085567</v>
      </c>
      <c r="T170" s="203"/>
      <c r="U170" s="6">
        <v>3999946288</v>
      </c>
      <c r="V170" s="25"/>
      <c r="W170" s="26">
        <f>U170/درآمدها!$J$5</f>
        <v>1.2962066165801561E-3</v>
      </c>
      <c r="X170" s="169"/>
      <c r="Y170" s="265"/>
      <c r="Z170" s="177"/>
      <c r="AA170" s="169"/>
      <c r="AB170" s="169"/>
    </row>
    <row r="171" spans="1:28">
      <c r="A171" s="117" t="s">
        <v>131</v>
      </c>
      <c r="C171" s="203">
        <v>6709841</v>
      </c>
      <c r="D171" s="203"/>
      <c r="E171" s="203">
        <v>10048318152</v>
      </c>
      <c r="F171" s="203"/>
      <c r="G171" s="6">
        <v>10811936184</v>
      </c>
      <c r="H171" s="203"/>
      <c r="I171" s="203">
        <v>357196</v>
      </c>
      <c r="J171" s="203">
        <v>520060198</v>
      </c>
      <c r="K171" s="25"/>
      <c r="L171" s="203">
        <v>361446</v>
      </c>
      <c r="M171" s="203">
        <v>541175934</v>
      </c>
      <c r="N171" s="203"/>
      <c r="O171" s="203">
        <v>6705591</v>
      </c>
      <c r="P171" s="203"/>
      <c r="Q171" s="245" t="s">
        <v>694</v>
      </c>
      <c r="R171" s="203"/>
      <c r="S171" s="203">
        <v>10027202416</v>
      </c>
      <c r="T171" s="203"/>
      <c r="U171" s="6">
        <v>9331969832</v>
      </c>
      <c r="V171" s="25"/>
      <c r="W171" s="26">
        <f>U171/درآمدها!$J$5</f>
        <v>3.0240808678490953E-3</v>
      </c>
      <c r="X171" s="169"/>
      <c r="Y171" s="265"/>
      <c r="Z171" s="177"/>
      <c r="AA171" s="169"/>
      <c r="AB171" s="169"/>
    </row>
    <row r="172" spans="1:28">
      <c r="A172" s="117" t="s">
        <v>190</v>
      </c>
      <c r="C172" s="203">
        <v>1745421</v>
      </c>
      <c r="D172" s="203"/>
      <c r="E172" s="203">
        <v>52428697758</v>
      </c>
      <c r="F172" s="203"/>
      <c r="G172" s="6">
        <v>57065325659</v>
      </c>
      <c r="H172" s="203"/>
      <c r="I172" s="203">
        <v>205271</v>
      </c>
      <c r="J172" s="203">
        <v>6009294537</v>
      </c>
      <c r="K172" s="25"/>
      <c r="L172" s="203">
        <v>359981</v>
      </c>
      <c r="M172" s="203">
        <v>10811224974</v>
      </c>
      <c r="N172" s="203"/>
      <c r="O172" s="203">
        <v>1590711</v>
      </c>
      <c r="P172" s="203"/>
      <c r="Q172" s="245" t="s">
        <v>695</v>
      </c>
      <c r="R172" s="203"/>
      <c r="S172" s="203">
        <v>47626767321</v>
      </c>
      <c r="T172" s="203"/>
      <c r="U172" s="6">
        <v>45365955480</v>
      </c>
      <c r="V172" s="25"/>
      <c r="W172" s="26">
        <f>U172/درآمدها!$J$5</f>
        <v>1.4701110321673597E-2</v>
      </c>
      <c r="X172" s="169"/>
      <c r="Y172" s="265"/>
      <c r="Z172" s="224"/>
      <c r="AA172" s="169"/>
      <c r="AB172" s="169"/>
    </row>
    <row r="173" spans="1:28" ht="61.5">
      <c r="A173" s="117" t="s">
        <v>96</v>
      </c>
      <c r="C173" s="203">
        <v>1133041</v>
      </c>
      <c r="D173" s="203"/>
      <c r="E173" s="203">
        <v>20388020328</v>
      </c>
      <c r="F173" s="203"/>
      <c r="G173" s="6">
        <v>21917786445</v>
      </c>
      <c r="H173" s="203"/>
      <c r="I173" s="203">
        <v>40289</v>
      </c>
      <c r="J173" s="203">
        <v>651853410</v>
      </c>
      <c r="K173" s="25"/>
      <c r="L173" s="203">
        <v>185076</v>
      </c>
      <c r="M173" s="203">
        <v>3329592758</v>
      </c>
      <c r="N173" s="203"/>
      <c r="O173" s="203">
        <v>988254</v>
      </c>
      <c r="P173" s="203"/>
      <c r="Q173" s="245" t="s">
        <v>696</v>
      </c>
      <c r="R173" s="203"/>
      <c r="S173" s="203">
        <v>17710280980</v>
      </c>
      <c r="T173" s="203"/>
      <c r="U173" s="6">
        <v>15678687265</v>
      </c>
      <c r="V173" s="25"/>
      <c r="W173" s="26">
        <f>U173/درآمدها!$J$5</f>
        <v>5.0807727676627319E-3</v>
      </c>
      <c r="X173" s="169"/>
      <c r="Y173" s="265"/>
      <c r="Z173" s="177"/>
      <c r="AA173" s="169"/>
      <c r="AB173" s="169"/>
    </row>
    <row r="174" spans="1:28">
      <c r="A174" s="117" t="s">
        <v>194</v>
      </c>
      <c r="C174" s="203">
        <v>350956</v>
      </c>
      <c r="D174" s="203"/>
      <c r="E174" s="203">
        <v>10278846778</v>
      </c>
      <c r="F174" s="203"/>
      <c r="G174" s="6">
        <v>11460307620</v>
      </c>
      <c r="H174" s="203"/>
      <c r="I174" s="203">
        <v>106555</v>
      </c>
      <c r="J174" s="203">
        <v>3510071595</v>
      </c>
      <c r="K174" s="25"/>
      <c r="L174" s="203">
        <v>89755</v>
      </c>
      <c r="M174" s="203">
        <v>2699628509</v>
      </c>
      <c r="N174" s="203"/>
      <c r="O174" s="203">
        <v>367756</v>
      </c>
      <c r="P174" s="203"/>
      <c r="Q174" s="245" t="s">
        <v>697</v>
      </c>
      <c r="R174" s="203"/>
      <c r="S174" s="203">
        <v>11089289864</v>
      </c>
      <c r="T174" s="203"/>
      <c r="U174" s="6">
        <v>12089328862</v>
      </c>
      <c r="V174" s="25"/>
      <c r="W174" s="26">
        <f>U174/درآمدها!$J$5</f>
        <v>3.9176196210307336E-3</v>
      </c>
      <c r="X174" s="169"/>
      <c r="Y174" s="265"/>
      <c r="Z174" s="177"/>
      <c r="AA174" s="169"/>
      <c r="AB174" s="169"/>
    </row>
    <row r="175" spans="1:28">
      <c r="A175" s="117" t="s">
        <v>95</v>
      </c>
      <c r="C175" s="203">
        <v>1213542</v>
      </c>
      <c r="D175" s="203"/>
      <c r="E175" s="203">
        <v>14013684750</v>
      </c>
      <c r="F175" s="203"/>
      <c r="G175" s="6">
        <v>14849816745</v>
      </c>
      <c r="H175" s="203"/>
      <c r="I175" s="203">
        <v>314869</v>
      </c>
      <c r="J175" s="203">
        <v>3732015059</v>
      </c>
      <c r="K175" s="25"/>
      <c r="L175" s="203">
        <v>309442</v>
      </c>
      <c r="M175" s="203">
        <v>3593498708</v>
      </c>
      <c r="N175" s="203"/>
      <c r="O175" s="203">
        <v>1218969</v>
      </c>
      <c r="P175" s="203"/>
      <c r="Q175" s="245" t="s">
        <v>698</v>
      </c>
      <c r="R175" s="203"/>
      <c r="S175" s="203">
        <v>14152201101</v>
      </c>
      <c r="T175" s="203"/>
      <c r="U175" s="6">
        <v>13934735549</v>
      </c>
      <c r="V175" s="25"/>
      <c r="W175" s="26">
        <f>U175/درآمدها!$J$5</f>
        <v>4.5156347406704262E-3</v>
      </c>
      <c r="X175" s="169"/>
      <c r="Y175" s="265"/>
      <c r="Z175" s="177"/>
      <c r="AA175" s="169"/>
      <c r="AB175" s="169"/>
    </row>
    <row r="176" spans="1:28">
      <c r="A176" s="117" t="s">
        <v>206</v>
      </c>
      <c r="C176" s="203">
        <v>2542023</v>
      </c>
      <c r="D176" s="203"/>
      <c r="E176" s="203">
        <v>18652784092</v>
      </c>
      <c r="F176" s="203"/>
      <c r="G176" s="6">
        <v>19962493913</v>
      </c>
      <c r="H176" s="203"/>
      <c r="I176" s="203">
        <v>114797</v>
      </c>
      <c r="J176" s="203">
        <v>901695025</v>
      </c>
      <c r="K176" s="25"/>
      <c r="L176" s="203">
        <v>510958</v>
      </c>
      <c r="M176" s="203">
        <v>3749857330</v>
      </c>
      <c r="N176" s="203"/>
      <c r="O176" s="203">
        <v>2145862</v>
      </c>
      <c r="P176" s="203"/>
      <c r="Q176" s="245" t="s">
        <v>699</v>
      </c>
      <c r="R176" s="203"/>
      <c r="S176" s="203">
        <v>15804621787</v>
      </c>
      <c r="T176" s="203"/>
      <c r="U176" s="6">
        <v>16894105443</v>
      </c>
      <c r="V176" s="25"/>
      <c r="W176" s="26">
        <f>U176/درآمدها!$J$5</f>
        <v>5.4746363275214637E-3</v>
      </c>
      <c r="X176" s="169"/>
      <c r="Y176" s="265"/>
      <c r="Z176" s="177"/>
      <c r="AA176" s="169"/>
      <c r="AB176" s="169"/>
    </row>
    <row r="177" spans="1:28">
      <c r="A177" s="117" t="s">
        <v>177</v>
      </c>
      <c r="C177" s="203">
        <v>1999583</v>
      </c>
      <c r="D177" s="203"/>
      <c r="E177" s="203">
        <v>13277961991</v>
      </c>
      <c r="F177" s="203"/>
      <c r="G177" s="6">
        <v>15603331031</v>
      </c>
      <c r="H177" s="203"/>
      <c r="I177" s="203">
        <v>915570</v>
      </c>
      <c r="J177" s="203">
        <v>653292051</v>
      </c>
      <c r="K177" s="25"/>
      <c r="L177" s="203">
        <v>1140660</v>
      </c>
      <c r="M177" s="203">
        <v>2049943858</v>
      </c>
      <c r="N177" s="203"/>
      <c r="O177" s="203">
        <v>1774493</v>
      </c>
      <c r="P177" s="203"/>
      <c r="Q177" s="245" t="s">
        <v>700</v>
      </c>
      <c r="R177" s="203"/>
      <c r="S177" s="203">
        <v>11881310184</v>
      </c>
      <c r="T177" s="203"/>
      <c r="U177" s="6">
        <v>13335346838</v>
      </c>
      <c r="V177" s="25"/>
      <c r="W177" s="26">
        <f>U177/درآمدها!$J$5</f>
        <v>4.3213992292005657E-3</v>
      </c>
      <c r="X177" s="169"/>
      <c r="Y177" s="265"/>
      <c r="Z177" s="177"/>
      <c r="AA177" s="169"/>
      <c r="AB177" s="169"/>
    </row>
    <row r="178" spans="1:28">
      <c r="A178" s="117" t="s">
        <v>175</v>
      </c>
      <c r="C178" s="203">
        <v>101825</v>
      </c>
      <c r="D178" s="203"/>
      <c r="E178" s="203">
        <v>3511690572</v>
      </c>
      <c r="F178" s="203"/>
      <c r="G178" s="6">
        <v>4064960717</v>
      </c>
      <c r="H178" s="203"/>
      <c r="I178" s="203">
        <v>3276</v>
      </c>
      <c r="J178" s="203">
        <v>105542876</v>
      </c>
      <c r="K178" s="25"/>
      <c r="L178" s="203">
        <v>12939</v>
      </c>
      <c r="M178" s="203">
        <v>446183566</v>
      </c>
      <c r="N178" s="203"/>
      <c r="O178" s="203">
        <v>92162</v>
      </c>
      <c r="P178" s="203"/>
      <c r="Q178" s="245" t="s">
        <v>701</v>
      </c>
      <c r="R178" s="203"/>
      <c r="S178" s="203">
        <v>3171049882</v>
      </c>
      <c r="T178" s="203"/>
      <c r="U178" s="6">
        <v>2785054541</v>
      </c>
      <c r="V178" s="25"/>
      <c r="W178" s="26">
        <f>U178/درآمدها!$J$5</f>
        <v>9.0251364984849259E-4</v>
      </c>
      <c r="X178" s="169"/>
      <c r="Y178" s="265"/>
      <c r="Z178" s="177"/>
      <c r="AA178" s="169"/>
      <c r="AB178" s="169"/>
    </row>
    <row r="179" spans="1:28" ht="42" customHeight="1">
      <c r="A179" s="117" t="s">
        <v>120</v>
      </c>
      <c r="C179" s="203">
        <v>608875</v>
      </c>
      <c r="D179" s="203"/>
      <c r="E179" s="203">
        <v>22660315218</v>
      </c>
      <c r="F179" s="203"/>
      <c r="G179" s="6">
        <v>23871146526</v>
      </c>
      <c r="H179" s="203"/>
      <c r="I179" s="203">
        <v>20686</v>
      </c>
      <c r="J179" s="203">
        <v>687674022</v>
      </c>
      <c r="K179" s="25"/>
      <c r="L179" s="203">
        <v>122888</v>
      </c>
      <c r="M179" s="203">
        <v>4572752892</v>
      </c>
      <c r="N179" s="203"/>
      <c r="O179" s="203">
        <v>506673</v>
      </c>
      <c r="P179" s="203"/>
      <c r="Q179" s="245" t="s">
        <v>702</v>
      </c>
      <c r="R179" s="203"/>
      <c r="S179" s="203">
        <v>18775236348</v>
      </c>
      <c r="T179" s="203"/>
      <c r="U179" s="6">
        <v>16771821248</v>
      </c>
      <c r="V179" s="25"/>
      <c r="W179" s="26">
        <f>U179/درآمدها!$J$5</f>
        <v>5.4350093997455329E-3</v>
      </c>
      <c r="X179" s="169"/>
      <c r="Y179" s="265"/>
      <c r="Z179" s="177"/>
      <c r="AA179" s="169"/>
      <c r="AB179" s="169"/>
    </row>
    <row r="180" spans="1:28">
      <c r="A180" s="117" t="s">
        <v>171</v>
      </c>
      <c r="C180" s="203">
        <v>4103625</v>
      </c>
      <c r="D180" s="203"/>
      <c r="E180" s="203">
        <v>18442688546</v>
      </c>
      <c r="F180" s="203"/>
      <c r="G180" s="6">
        <v>28350498601</v>
      </c>
      <c r="H180" s="203"/>
      <c r="I180" s="203">
        <v>208028</v>
      </c>
      <c r="J180" s="203">
        <v>1207128902</v>
      </c>
      <c r="K180" s="25"/>
      <c r="L180" s="203">
        <v>488815</v>
      </c>
      <c r="M180" s="203">
        <v>2199389717</v>
      </c>
      <c r="N180" s="203"/>
      <c r="O180" s="203">
        <v>3822838</v>
      </c>
      <c r="P180" s="203"/>
      <c r="Q180" s="245" t="s">
        <v>703</v>
      </c>
      <c r="R180" s="203"/>
      <c r="S180" s="203">
        <v>17450427731</v>
      </c>
      <c r="T180" s="203"/>
      <c r="U180" s="6">
        <v>23066559135</v>
      </c>
      <c r="V180" s="25"/>
      <c r="W180" s="26">
        <f>U180/درآمدها!$J$5</f>
        <v>7.4748570155111146E-3</v>
      </c>
      <c r="X180" s="169"/>
      <c r="Y180" s="265"/>
      <c r="Z180" s="177"/>
      <c r="AA180" s="169"/>
      <c r="AB180" s="169"/>
    </row>
    <row r="181" spans="1:28">
      <c r="A181" s="117" t="s">
        <v>269</v>
      </c>
      <c r="C181" s="203">
        <v>5977169</v>
      </c>
      <c r="D181" s="203"/>
      <c r="E181" s="203">
        <v>18005434180</v>
      </c>
      <c r="F181" s="203"/>
      <c r="G181" s="6">
        <v>18365500579</v>
      </c>
      <c r="H181" s="203"/>
      <c r="I181" s="203">
        <v>1261413</v>
      </c>
      <c r="J181" s="203">
        <v>3648179403</v>
      </c>
      <c r="K181" s="25"/>
      <c r="L181" s="203">
        <v>1077472</v>
      </c>
      <c r="M181" s="203">
        <v>3235388021</v>
      </c>
      <c r="N181" s="203"/>
      <c r="O181" s="203">
        <v>6161110</v>
      </c>
      <c r="P181" s="203"/>
      <c r="Q181" s="245" t="s">
        <v>704</v>
      </c>
      <c r="R181" s="203"/>
      <c r="S181" s="203">
        <v>18418225562</v>
      </c>
      <c r="T181" s="203"/>
      <c r="U181" s="6">
        <v>16235920652</v>
      </c>
      <c r="V181" s="25"/>
      <c r="W181" s="26">
        <f>U181/درآمدها!$J$5</f>
        <v>5.2613475932236824E-3</v>
      </c>
      <c r="X181" s="169"/>
      <c r="Y181" s="265"/>
      <c r="Z181" s="177"/>
      <c r="AA181" s="169"/>
      <c r="AB181" s="169"/>
    </row>
    <row r="182" spans="1:28">
      <c r="A182" s="117" t="s">
        <v>491</v>
      </c>
      <c r="C182" s="203">
        <v>260661</v>
      </c>
      <c r="D182" s="203"/>
      <c r="E182" s="203">
        <v>4205923558</v>
      </c>
      <c r="F182" s="203"/>
      <c r="G182" s="6">
        <v>5249569963</v>
      </c>
      <c r="H182" s="203"/>
      <c r="I182" s="203">
        <v>12132</v>
      </c>
      <c r="J182" s="203">
        <v>229239284</v>
      </c>
      <c r="K182" s="25"/>
      <c r="L182" s="203">
        <v>53624</v>
      </c>
      <c r="M182" s="203">
        <v>865663339</v>
      </c>
      <c r="N182" s="203"/>
      <c r="O182" s="203">
        <v>219169</v>
      </c>
      <c r="P182" s="203"/>
      <c r="Q182" s="245" t="s">
        <v>705</v>
      </c>
      <c r="R182" s="203"/>
      <c r="S182" s="203">
        <v>3569499503</v>
      </c>
      <c r="T182" s="203"/>
      <c r="U182" s="6">
        <v>4100218259</v>
      </c>
      <c r="V182" s="25"/>
      <c r="W182" s="26">
        <f>U182/درآمدها!$J$5</f>
        <v>1.3287003509729548E-3</v>
      </c>
      <c r="X182" s="169"/>
      <c r="Y182" s="265"/>
      <c r="Z182" s="177"/>
      <c r="AA182" s="169"/>
      <c r="AB182" s="169"/>
    </row>
    <row r="183" spans="1:28">
      <c r="A183" s="117" t="s">
        <v>148</v>
      </c>
      <c r="C183" s="203">
        <v>5933672</v>
      </c>
      <c r="D183" s="203"/>
      <c r="E183" s="203">
        <v>21962836238</v>
      </c>
      <c r="F183" s="203"/>
      <c r="G183" s="6">
        <v>25020871339</v>
      </c>
      <c r="H183" s="203"/>
      <c r="I183" s="203">
        <v>521236</v>
      </c>
      <c r="J183" s="203">
        <v>2055765487</v>
      </c>
      <c r="K183" s="25"/>
      <c r="L183" s="203">
        <v>1299269</v>
      </c>
      <c r="M183" s="203">
        <v>4828681205</v>
      </c>
      <c r="N183" s="203"/>
      <c r="O183" s="203">
        <v>5155639</v>
      </c>
      <c r="P183" s="203"/>
      <c r="Q183" s="245" t="s">
        <v>706</v>
      </c>
      <c r="R183" s="203"/>
      <c r="S183" s="203">
        <v>19189920520</v>
      </c>
      <c r="T183" s="203"/>
      <c r="U183" s="6">
        <v>20141104390</v>
      </c>
      <c r="V183" s="25"/>
      <c r="W183" s="26">
        <f>U183/درآمدها!$J$5</f>
        <v>6.5268458363732977E-3</v>
      </c>
      <c r="X183" s="169"/>
      <c r="Y183" s="265"/>
      <c r="Z183" s="177"/>
      <c r="AA183" s="169"/>
      <c r="AB183" s="169"/>
    </row>
    <row r="184" spans="1:28">
      <c r="A184" s="117" t="s">
        <v>112</v>
      </c>
      <c r="C184" s="203">
        <v>1260954</v>
      </c>
      <c r="D184" s="203"/>
      <c r="E184" s="203">
        <v>23773247365</v>
      </c>
      <c r="F184" s="203"/>
      <c r="G184" s="6">
        <v>20581670739</v>
      </c>
      <c r="H184" s="203"/>
      <c r="I184" s="203">
        <v>49541</v>
      </c>
      <c r="J184" s="203">
        <v>715060650</v>
      </c>
      <c r="K184" s="25"/>
      <c r="L184" s="203">
        <v>231216</v>
      </c>
      <c r="M184" s="203">
        <v>4356767699</v>
      </c>
      <c r="N184" s="203"/>
      <c r="O184" s="203">
        <v>1079279</v>
      </c>
      <c r="P184" s="203"/>
      <c r="Q184" s="245" t="s">
        <v>707</v>
      </c>
      <c r="R184" s="203"/>
      <c r="S184" s="203">
        <v>20131540316</v>
      </c>
      <c r="T184" s="203"/>
      <c r="U184" s="6">
        <v>16200145082</v>
      </c>
      <c r="V184" s="25"/>
      <c r="W184" s="26">
        <f>U184/درآمدها!$J$5</f>
        <v>5.2497543049125255E-3</v>
      </c>
      <c r="X184" s="169"/>
      <c r="Y184" s="265"/>
      <c r="Z184" s="177"/>
      <c r="AA184" s="169"/>
      <c r="AB184" s="169"/>
    </row>
    <row r="185" spans="1:28">
      <c r="A185" s="117" t="s">
        <v>167</v>
      </c>
      <c r="C185" s="203">
        <v>2835240</v>
      </c>
      <c r="D185" s="203"/>
      <c r="E185" s="203">
        <v>10958977149</v>
      </c>
      <c r="F185" s="203"/>
      <c r="G185" s="6">
        <v>13511267328</v>
      </c>
      <c r="H185" s="203"/>
      <c r="I185" s="203">
        <v>776687</v>
      </c>
      <c r="J185" s="203">
        <v>3659870405</v>
      </c>
      <c r="K185" s="25"/>
      <c r="L185" s="203">
        <v>572285</v>
      </c>
      <c r="M185" s="203">
        <v>2312893269</v>
      </c>
      <c r="N185" s="203"/>
      <c r="O185" s="203">
        <v>3039642</v>
      </c>
      <c r="P185" s="203"/>
      <c r="Q185" s="245" t="s">
        <v>628</v>
      </c>
      <c r="R185" s="203"/>
      <c r="S185" s="203">
        <v>12305954285</v>
      </c>
      <c r="T185" s="203"/>
      <c r="U185" s="6">
        <v>12388380137</v>
      </c>
      <c r="V185" s="25"/>
      <c r="W185" s="26">
        <f>U185/درآمدها!$J$5</f>
        <v>4.0145289826675748E-3</v>
      </c>
      <c r="X185" s="169"/>
      <c r="Y185" s="265"/>
      <c r="Z185" s="177"/>
      <c r="AA185" s="169"/>
      <c r="AB185" s="169"/>
    </row>
    <row r="186" spans="1:28">
      <c r="A186" s="117" t="s">
        <v>151</v>
      </c>
      <c r="C186" s="203">
        <v>877716</v>
      </c>
      <c r="D186" s="203"/>
      <c r="E186" s="203">
        <v>9841028624</v>
      </c>
      <c r="F186" s="203"/>
      <c r="G186" s="6">
        <v>8655136414</v>
      </c>
      <c r="H186" s="203"/>
      <c r="I186" s="203">
        <v>26616</v>
      </c>
      <c r="J186" s="203">
        <v>245727478</v>
      </c>
      <c r="K186" s="25"/>
      <c r="L186" s="203">
        <v>156611</v>
      </c>
      <c r="M186" s="203">
        <v>1755494124</v>
      </c>
      <c r="N186" s="203"/>
      <c r="O186" s="203">
        <v>747721</v>
      </c>
      <c r="P186" s="203"/>
      <c r="Q186" s="245" t="s">
        <v>708</v>
      </c>
      <c r="R186" s="203"/>
      <c r="S186" s="203">
        <v>8331261978</v>
      </c>
      <c r="T186" s="203"/>
      <c r="U186" s="6">
        <v>6421870602</v>
      </c>
      <c r="V186" s="25"/>
      <c r="W186" s="26">
        <f>U186/درآمدها!$J$5</f>
        <v>2.0810457355656346E-3</v>
      </c>
      <c r="X186" s="169"/>
      <c r="Y186" s="265"/>
      <c r="Z186" s="177"/>
      <c r="AA186" s="169"/>
      <c r="AB186" s="169"/>
    </row>
    <row r="187" spans="1:28">
      <c r="A187" s="117" t="s">
        <v>492</v>
      </c>
      <c r="C187" s="203">
        <v>1051819</v>
      </c>
      <c r="D187" s="203"/>
      <c r="E187" s="203">
        <v>26632189503</v>
      </c>
      <c r="F187" s="203"/>
      <c r="G187" s="6">
        <v>30216703566</v>
      </c>
      <c r="H187" s="203"/>
      <c r="I187" s="203">
        <v>160375</v>
      </c>
      <c r="J187" s="203">
        <v>4366807677</v>
      </c>
      <c r="K187" s="25"/>
      <c r="L187" s="203">
        <v>181030</v>
      </c>
      <c r="M187" s="203">
        <v>4644232276</v>
      </c>
      <c r="N187" s="203"/>
      <c r="O187" s="203">
        <v>1031164</v>
      </c>
      <c r="P187" s="203"/>
      <c r="Q187" s="245" t="s">
        <v>709</v>
      </c>
      <c r="R187" s="203"/>
      <c r="S187" s="203">
        <v>26354764904</v>
      </c>
      <c r="T187" s="203"/>
      <c r="U187" s="6">
        <v>23934417210</v>
      </c>
      <c r="V187" s="25"/>
      <c r="W187" s="26">
        <f>U187/درآمدها!$J$5</f>
        <v>7.7560916366964877E-3</v>
      </c>
      <c r="X187" s="169"/>
      <c r="Y187" s="265"/>
      <c r="Z187" s="177"/>
      <c r="AA187" s="169"/>
      <c r="AB187" s="169"/>
    </row>
    <row r="188" spans="1:28">
      <c r="A188" s="117" t="s">
        <v>139</v>
      </c>
      <c r="C188" s="203">
        <v>3605262</v>
      </c>
      <c r="D188" s="203"/>
      <c r="E188" s="203">
        <v>25467389906</v>
      </c>
      <c r="F188" s="203"/>
      <c r="G188" s="6">
        <v>28097075821</v>
      </c>
      <c r="H188" s="203"/>
      <c r="I188" s="203">
        <v>301055</v>
      </c>
      <c r="J188" s="203">
        <v>2333428576</v>
      </c>
      <c r="K188" s="25"/>
      <c r="L188" s="203">
        <v>746403</v>
      </c>
      <c r="M188" s="203">
        <v>5290980257</v>
      </c>
      <c r="N188" s="203"/>
      <c r="O188" s="203">
        <v>3159914</v>
      </c>
      <c r="P188" s="203"/>
      <c r="Q188" s="245" t="s">
        <v>710</v>
      </c>
      <c r="R188" s="203"/>
      <c r="S188" s="203">
        <v>22509838225</v>
      </c>
      <c r="T188" s="203"/>
      <c r="U188" s="6">
        <v>24720555471</v>
      </c>
      <c r="V188" s="25"/>
      <c r="W188" s="26">
        <f>U188/درآمدها!$J$5</f>
        <v>8.0108444613811725E-3</v>
      </c>
      <c r="X188" s="169"/>
      <c r="Y188" s="265"/>
      <c r="Z188" s="177"/>
      <c r="AA188" s="169"/>
      <c r="AB188" s="169"/>
    </row>
    <row r="189" spans="1:28" ht="31.5" thickBot="1">
      <c r="A189" s="117" t="s">
        <v>133</v>
      </c>
      <c r="C189" s="203">
        <v>2639955</v>
      </c>
      <c r="D189" s="203"/>
      <c r="E189" s="203">
        <v>11883616188</v>
      </c>
      <c r="F189" s="203"/>
      <c r="G189" s="6">
        <v>13777298161</v>
      </c>
      <c r="H189" s="203"/>
      <c r="I189" s="203">
        <v>537507</v>
      </c>
      <c r="J189" s="203">
        <v>2593529723</v>
      </c>
      <c r="K189" s="25"/>
      <c r="L189" s="203">
        <v>449910</v>
      </c>
      <c r="M189" s="203">
        <v>2059194920</v>
      </c>
      <c r="N189" s="203"/>
      <c r="O189" s="203">
        <v>2727552</v>
      </c>
      <c r="P189" s="203"/>
      <c r="Q189" s="245" t="s">
        <v>711</v>
      </c>
      <c r="R189" s="203"/>
      <c r="S189" s="203">
        <v>12417950991</v>
      </c>
      <c r="T189" s="203"/>
      <c r="U189" s="6">
        <v>10148482239</v>
      </c>
      <c r="V189" s="25"/>
      <c r="W189" s="26">
        <f>U189/درآمدها!$J$5</f>
        <v>3.2886766169591118E-3</v>
      </c>
      <c r="X189" s="169"/>
      <c r="Y189" s="265"/>
      <c r="Z189" s="177"/>
      <c r="AA189" s="169"/>
      <c r="AB189" s="169"/>
    </row>
    <row r="190" spans="1:28" ht="31.5" thickBot="1">
      <c r="A190" s="117"/>
      <c r="D190" s="144"/>
      <c r="E190" s="144">
        <f>SUM(E10:E189)</f>
        <v>3227567040881</v>
      </c>
      <c r="F190" s="203"/>
      <c r="G190" s="145">
        <f>SUM(G10:G189)</f>
        <v>3674169493534.5361</v>
      </c>
      <c r="H190" s="203"/>
      <c r="I190" s="203"/>
      <c r="J190" s="144">
        <f>SUM(J10:J189)</f>
        <v>340440463034</v>
      </c>
      <c r="K190" s="25"/>
      <c r="L190" s="203"/>
      <c r="M190" s="144">
        <f>SUM(M10:M189)</f>
        <v>617175420123</v>
      </c>
      <c r="N190" s="203"/>
      <c r="P190" s="203"/>
      <c r="Q190" s="222"/>
      <c r="R190" s="203"/>
      <c r="S190" s="144">
        <f>SUM(S10:S189)</f>
        <v>2951108413115</v>
      </c>
      <c r="T190" s="203"/>
      <c r="U190" s="145">
        <f>SUM(U10:U189)</f>
        <v>2989727622719</v>
      </c>
      <c r="V190" s="25"/>
      <c r="W190" s="160">
        <f>SUM(W10:W189)</f>
        <v>0.96474372917063289</v>
      </c>
      <c r="Y190" s="265"/>
    </row>
    <row r="191" spans="1:28" ht="31.5" thickTop="1"/>
    <row r="192" spans="1:28">
      <c r="C192" s="203"/>
    </row>
    <row r="193" spans="5:23">
      <c r="E193" s="167"/>
      <c r="G193" s="246"/>
      <c r="S193" s="159"/>
      <c r="U193" s="159"/>
      <c r="W193" s="6"/>
    </row>
    <row r="194" spans="5:23">
      <c r="O194" s="128"/>
      <c r="Q194" s="82"/>
      <c r="U194" s="6"/>
      <c r="W194" s="6"/>
    </row>
    <row r="195" spans="5:23">
      <c r="O195" s="82"/>
      <c r="Q195" s="82"/>
      <c r="U195" s="6"/>
      <c r="W195" s="170"/>
    </row>
    <row r="196" spans="5:23" ht="31.5">
      <c r="E196" s="158"/>
      <c r="G196" s="203"/>
      <c r="U196" s="6"/>
      <c r="W196" s="170"/>
    </row>
    <row r="197" spans="5:23">
      <c r="E197" s="159"/>
      <c r="G197" s="203"/>
      <c r="U197" s="6"/>
      <c r="W197" s="170"/>
    </row>
    <row r="198" spans="5:23" ht="31.5">
      <c r="E198" s="169"/>
      <c r="G198" s="158"/>
      <c r="U198" s="6"/>
    </row>
    <row r="199" spans="5:23">
      <c r="G199" s="159"/>
      <c r="U199" s="6"/>
    </row>
    <row r="200" spans="5:23" ht="31.5">
      <c r="U200" s="174"/>
    </row>
  </sheetData>
  <autoFilter ref="A9:W9" xr:uid="{00000000-0009-0000-0000-000001000000}">
    <sortState xmlns:xlrd2="http://schemas.microsoft.com/office/spreadsheetml/2017/richdata2" ref="A11:W193">
      <sortCondition ref="A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honeticPr fontId="57" type="noConversion"/>
  <conditionalFormatting sqref="Y9">
    <cfRule type="cellIs" dxfId="2" priority="4" operator="notEqual">
      <formula>$Y$9</formula>
    </cfRule>
  </conditionalFormatting>
  <conditionalFormatting sqref="Y8">
    <cfRule type="cellIs" dxfId="1" priority="3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E20" sqref="E20"/>
    </sheetView>
  </sheetViews>
  <sheetFormatPr defaultColWidth="9.140625" defaultRowHeight="15.75"/>
  <cols>
    <col min="1" max="1" width="29" style="14" customWidth="1"/>
    <col min="2" max="2" width="0.5703125" style="14" customWidth="1"/>
    <col min="3" max="3" width="12.5703125" style="14" customWidth="1"/>
    <col min="4" max="4" width="0.5703125" style="14" customWidth="1"/>
    <col min="5" max="5" width="29.140625" style="14" customWidth="1"/>
    <col min="6" max="6" width="0.5703125" style="14" customWidth="1"/>
    <col min="7" max="7" width="20.28515625" style="14" bestFit="1" customWidth="1"/>
    <col min="8" max="8" width="0.5703125" style="14" customWidth="1"/>
    <col min="9" max="9" width="16.5703125" style="14" bestFit="1" customWidth="1"/>
    <col min="10" max="10" width="0.42578125" style="14" customWidth="1"/>
    <col min="11" max="11" width="17.28515625" style="14" bestFit="1" customWidth="1"/>
    <col min="12" max="12" width="0.7109375" style="14" customWidth="1"/>
    <col min="13" max="13" width="7.85546875" style="14" bestFit="1" customWidth="1"/>
    <col min="14" max="14" width="1.140625" style="14" customWidth="1"/>
    <col min="15" max="15" width="17.28515625" style="14" bestFit="1" customWidth="1"/>
    <col min="16" max="16" width="0.5703125" style="14" customWidth="1"/>
    <col min="17" max="17" width="22.5703125" style="14" bestFit="1" customWidth="1"/>
    <col min="18" max="18" width="0.5703125" style="14" customWidth="1"/>
    <col min="19" max="19" width="13.7109375" style="14" bestFit="1" customWidth="1"/>
    <col min="20" max="20" width="17.28515625" style="14" bestFit="1" customWidth="1"/>
    <col min="21" max="21" width="0.5703125" style="14" customWidth="1"/>
    <col min="22" max="22" width="7.85546875" style="14" bestFit="1" customWidth="1"/>
    <col min="23" max="23" width="13.140625" style="14" bestFit="1" customWidth="1"/>
    <col min="24" max="24" width="0.5703125" style="14" customWidth="1"/>
    <col min="25" max="25" width="7.85546875" style="14" bestFit="1" customWidth="1"/>
    <col min="26" max="26" width="0.42578125" style="14" customWidth="1"/>
    <col min="27" max="27" width="21" style="14" bestFit="1" customWidth="1"/>
    <col min="28" max="28" width="0.7109375" style="14" customWidth="1"/>
    <col min="29" max="29" width="17.28515625" style="14" bestFit="1" customWidth="1"/>
    <col min="30" max="30" width="0.7109375" style="14" customWidth="1"/>
    <col min="31" max="31" width="22.5703125" style="14" bestFit="1" customWidth="1"/>
    <col min="32" max="32" width="0.7109375" style="14" customWidth="1"/>
    <col min="33" max="33" width="16.5703125" style="14" customWidth="1"/>
    <col min="34" max="34" width="20.42578125" style="14" customWidth="1"/>
    <col min="35" max="35" width="25.42578125" style="14" bestFit="1" customWidth="1"/>
    <col min="36" max="36" width="14.5703125" style="14" bestFit="1" customWidth="1"/>
    <col min="37" max="16384" width="9.140625" style="14"/>
  </cols>
  <sheetData>
    <row r="1" spans="1:36" s="4" customFormat="1" ht="24.75">
      <c r="A1" s="291" t="s">
        <v>84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36" s="4" customFormat="1" ht="24.75">
      <c r="A2" s="291" t="s">
        <v>47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</row>
    <row r="3" spans="1:36" s="4" customFormat="1" ht="24.75">
      <c r="A3" s="291" t="str">
        <f>' سهام'!A3:W3</f>
        <v>برای ماه منتهی به 1401/11/30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 spans="1:36" ht="24.75">
      <c r="A4" s="297" t="s">
        <v>61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6" ht="24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6" ht="27.75" customHeight="1" thickBot="1">
      <c r="A6" s="290" t="s">
        <v>62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 t="s">
        <v>520</v>
      </c>
      <c r="N6" s="290"/>
      <c r="O6" s="290"/>
      <c r="P6" s="290"/>
      <c r="Q6" s="290"/>
      <c r="R6" s="15"/>
      <c r="S6" s="298" t="s">
        <v>7</v>
      </c>
      <c r="T6" s="298"/>
      <c r="U6" s="298"/>
      <c r="V6" s="298"/>
      <c r="W6" s="298"/>
      <c r="X6" s="17"/>
      <c r="Y6" s="290" t="s">
        <v>550</v>
      </c>
      <c r="Z6" s="290"/>
      <c r="AA6" s="290"/>
      <c r="AB6" s="290"/>
      <c r="AC6" s="290"/>
      <c r="AD6" s="290"/>
      <c r="AE6" s="290"/>
      <c r="AF6" s="290"/>
      <c r="AG6" s="290"/>
    </row>
    <row r="7" spans="1:36" ht="26.25" customHeight="1">
      <c r="A7" s="288" t="s">
        <v>63</v>
      </c>
      <c r="B7" s="207"/>
      <c r="C7" s="294" t="s">
        <v>64</v>
      </c>
      <c r="D7" s="207"/>
      <c r="E7" s="296" t="s">
        <v>69</v>
      </c>
      <c r="F7" s="207"/>
      <c r="G7" s="289" t="s">
        <v>65</v>
      </c>
      <c r="H7" s="207"/>
      <c r="I7" s="294" t="s">
        <v>23</v>
      </c>
      <c r="J7" s="207"/>
      <c r="K7" s="296" t="s">
        <v>66</v>
      </c>
      <c r="L7" s="16"/>
      <c r="M7" s="292" t="s">
        <v>3</v>
      </c>
      <c r="N7" s="289"/>
      <c r="O7" s="289" t="s">
        <v>0</v>
      </c>
      <c r="P7" s="289"/>
      <c r="Q7" s="289" t="s">
        <v>21</v>
      </c>
      <c r="R7" s="207"/>
      <c r="S7" s="291" t="s">
        <v>4</v>
      </c>
      <c r="T7" s="291"/>
      <c r="U7" s="17"/>
      <c r="V7" s="291" t="s">
        <v>5</v>
      </c>
      <c r="W7" s="291"/>
      <c r="X7" s="17"/>
      <c r="Y7" s="292" t="s">
        <v>3</v>
      </c>
      <c r="Z7" s="288"/>
      <c r="AA7" s="289" t="s">
        <v>67</v>
      </c>
      <c r="AB7" s="207"/>
      <c r="AC7" s="289" t="s">
        <v>0</v>
      </c>
      <c r="AD7" s="288"/>
      <c r="AE7" s="289" t="s">
        <v>21</v>
      </c>
      <c r="AF7" s="18"/>
      <c r="AG7" s="289" t="s">
        <v>22</v>
      </c>
    </row>
    <row r="8" spans="1:36" s="22" customFormat="1" ht="55.5" customHeight="1" thickBot="1">
      <c r="A8" s="290"/>
      <c r="B8" s="207"/>
      <c r="C8" s="295"/>
      <c r="D8" s="207"/>
      <c r="E8" s="295"/>
      <c r="F8" s="207"/>
      <c r="G8" s="290"/>
      <c r="H8" s="207"/>
      <c r="I8" s="295"/>
      <c r="J8" s="207"/>
      <c r="K8" s="295"/>
      <c r="L8" s="15"/>
      <c r="M8" s="293"/>
      <c r="N8" s="288"/>
      <c r="O8" s="290"/>
      <c r="P8" s="288"/>
      <c r="Q8" s="290"/>
      <c r="R8" s="207"/>
      <c r="S8" s="19" t="s">
        <v>3</v>
      </c>
      <c r="T8" s="19" t="s">
        <v>0</v>
      </c>
      <c r="U8" s="20"/>
      <c r="V8" s="19" t="s">
        <v>3</v>
      </c>
      <c r="W8" s="19" t="s">
        <v>46</v>
      </c>
      <c r="X8" s="20"/>
      <c r="Y8" s="293"/>
      <c r="Z8" s="288"/>
      <c r="AA8" s="290"/>
      <c r="AB8" s="207"/>
      <c r="AC8" s="290"/>
      <c r="AD8" s="288"/>
      <c r="AE8" s="290"/>
      <c r="AF8" s="18"/>
      <c r="AG8" s="290"/>
      <c r="AH8" s="21"/>
      <c r="AJ8" s="21"/>
    </row>
    <row r="9" spans="1:36" s="22" customFormat="1" ht="55.5" customHeight="1" thickBot="1">
      <c r="A9" s="23" t="s">
        <v>81</v>
      </c>
      <c r="B9" s="207"/>
      <c r="C9" s="24" t="s">
        <v>276</v>
      </c>
      <c r="D9" s="8"/>
      <c r="E9" s="24" t="s">
        <v>249</v>
      </c>
      <c r="F9" s="8"/>
      <c r="G9" s="24" t="s">
        <v>81</v>
      </c>
      <c r="H9" s="8"/>
      <c r="I9" s="24" t="s">
        <v>81</v>
      </c>
      <c r="J9" s="24"/>
      <c r="K9" s="203">
        <v>0</v>
      </c>
      <c r="L9" s="15"/>
      <c r="M9" s="6">
        <v>0</v>
      </c>
      <c r="N9" s="25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6">
        <f>AE9/درآمدها!$J$5</f>
        <v>0</v>
      </c>
      <c r="AH9" s="21"/>
      <c r="AI9" s="6"/>
      <c r="AJ9" s="21"/>
    </row>
    <row r="10" spans="1:36" s="22" customFormat="1" ht="55.5" customHeight="1" thickBo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4"/>
      <c r="N10" s="14"/>
      <c r="O10" s="13">
        <f>SUM(O9:O9)</f>
        <v>0</v>
      </c>
      <c r="P10" s="14"/>
      <c r="Q10" s="13">
        <f>SUM(Q9:Q9)</f>
        <v>0</v>
      </c>
      <c r="R10" s="14"/>
      <c r="S10" s="14"/>
      <c r="T10" s="13">
        <f>SUM(T9:T9)</f>
        <v>0</v>
      </c>
      <c r="U10" s="14"/>
      <c r="V10" s="14"/>
      <c r="W10" s="13">
        <f>SUM(W9:W9)</f>
        <v>0</v>
      </c>
      <c r="X10" s="14"/>
      <c r="Y10" s="14"/>
      <c r="Z10" s="14"/>
      <c r="AA10" s="14"/>
      <c r="AB10" s="14"/>
      <c r="AC10" s="13">
        <f>SUM(AC9:AC9)</f>
        <v>0</v>
      </c>
      <c r="AD10" s="14"/>
      <c r="AE10" s="13">
        <f>SUM(AE9:AE9)</f>
        <v>0</v>
      </c>
      <c r="AF10" s="14"/>
      <c r="AG10" s="29">
        <f>SUM(AG9:AG9)</f>
        <v>0</v>
      </c>
      <c r="AH10" s="21"/>
      <c r="AI10" s="6"/>
      <c r="AJ10" s="21"/>
    </row>
    <row r="11" spans="1:36" s="22" customFormat="1" ht="55.5" customHeight="1" thickTop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4"/>
      <c r="N11" s="14"/>
      <c r="O11" s="31"/>
      <c r="P11" s="14"/>
      <c r="Q11" s="31"/>
      <c r="R11" s="14"/>
      <c r="S11" s="14"/>
      <c r="T11" s="31"/>
      <c r="U11" s="14"/>
      <c r="V11" s="14"/>
      <c r="W11" s="31"/>
      <c r="X11" s="14"/>
      <c r="Y11" s="14"/>
      <c r="Z11" s="14"/>
      <c r="AA11" s="14"/>
      <c r="AB11" s="14"/>
      <c r="AC11" s="31"/>
      <c r="AD11" s="14"/>
      <c r="AE11" s="31"/>
      <c r="AF11" s="14"/>
      <c r="AG11" s="31"/>
      <c r="AH11" s="21"/>
      <c r="AJ11" s="21"/>
    </row>
    <row r="12" spans="1:36" s="22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1"/>
      <c r="AI12" s="6"/>
      <c r="AJ12" s="21"/>
    </row>
    <row r="13" spans="1:36" s="30" customFormat="1" ht="30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6"/>
      <c r="AJ13" s="21"/>
    </row>
    <row r="14" spans="1:36" s="31" customFormat="1" ht="31.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6"/>
      <c r="AD14" s="6"/>
      <c r="AE14" s="6"/>
      <c r="AF14" s="6"/>
      <c r="AG14" s="26"/>
    </row>
    <row r="15" spans="1:36" s="6" customFormat="1" ht="30.75">
      <c r="AC15" s="26"/>
      <c r="AG15" s="26"/>
    </row>
    <row r="16" spans="1:36" s="6" customFormat="1" ht="30.75">
      <c r="AC16" s="26"/>
      <c r="AG16" s="32"/>
    </row>
    <row r="17" spans="1:33" s="6" customFormat="1" ht="30.75"/>
    <row r="18" spans="1:33" s="6" customFormat="1" ht="30.75"/>
    <row r="19" spans="1:33" s="6" customFormat="1" ht="30.75"/>
    <row r="20" spans="1:33" s="6" customFormat="1" ht="30.75"/>
    <row r="21" spans="1:33" s="6" customFormat="1" ht="30.75"/>
    <row r="22" spans="1:33" s="6" customFormat="1" ht="30.75"/>
    <row r="23" spans="1:33" s="6" customFormat="1" ht="30.7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6" customFormat="1" ht="30.7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6" customFormat="1" ht="30.7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rightToLeft="1" view="pageBreakPreview" zoomScaleNormal="100" zoomScaleSheetLayoutView="100" workbookViewId="0">
      <selection activeCell="N19" sqref="N19"/>
    </sheetView>
  </sheetViews>
  <sheetFormatPr defaultColWidth="9.140625" defaultRowHeight="15"/>
  <cols>
    <col min="1" max="1" width="23.28515625" style="33" customWidth="1"/>
    <col min="2" max="2" width="0.7109375" style="33" customWidth="1"/>
    <col min="3" max="3" width="27.140625" style="33" bestFit="1" customWidth="1"/>
    <col min="4" max="4" width="0.7109375" style="33" customWidth="1"/>
    <col min="5" max="5" width="9.5703125" style="33" bestFit="1" customWidth="1"/>
    <col min="6" max="6" width="0.7109375" style="33" customWidth="1"/>
    <col min="7" max="7" width="15.85546875" style="33" bestFit="1" customWidth="1"/>
    <col min="8" max="8" width="0.7109375" style="33" customWidth="1"/>
    <col min="9" max="9" width="9.28515625" style="33" customWidth="1"/>
    <col min="10" max="10" width="0.5703125" style="33" customWidth="1"/>
    <col min="11" max="11" width="21.28515625" style="52" customWidth="1"/>
    <col min="12" max="12" width="0.7109375" style="33" customWidth="1"/>
    <col min="13" max="13" width="21.85546875" style="33" customWidth="1"/>
    <col min="14" max="14" width="0.42578125" style="33" customWidth="1"/>
    <col min="15" max="15" width="22.140625" style="33" customWidth="1"/>
    <col min="16" max="16" width="0.42578125" style="33" customWidth="1"/>
    <col min="17" max="17" width="21.140625" style="33" bestFit="1" customWidth="1"/>
    <col min="18" max="18" width="0.5703125" style="33" customWidth="1"/>
    <col min="19" max="19" width="12.140625" style="33" customWidth="1"/>
    <col min="20" max="16384" width="9.140625" style="33"/>
  </cols>
  <sheetData>
    <row r="1" spans="1:21" ht="18.75">
      <c r="A1" s="305" t="s">
        <v>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1" ht="18.75">
      <c r="A2" s="305" t="s">
        <v>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1" ht="18.75">
      <c r="A3" s="305" t="str">
        <f>' سهام'!A3:W3</f>
        <v>برای ماه منتهی به 1401/11/30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1" ht="18.75">
      <c r="A4" s="307" t="s">
        <v>48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21" ht="18.75" thickBot="1">
      <c r="A5" s="5"/>
      <c r="B5" s="5"/>
      <c r="C5" s="34"/>
      <c r="D5" s="34"/>
      <c r="E5" s="34"/>
      <c r="F5" s="34"/>
      <c r="G5" s="34"/>
      <c r="H5" s="34"/>
      <c r="I5" s="34"/>
      <c r="J5" s="34"/>
      <c r="K5" s="35"/>
      <c r="L5" s="34"/>
      <c r="M5" s="34"/>
      <c r="N5" s="34"/>
      <c r="O5" s="34"/>
      <c r="P5" s="34"/>
      <c r="Q5" s="34"/>
      <c r="R5" s="34"/>
      <c r="S5" s="34"/>
    </row>
    <row r="6" spans="1:21" ht="18.75" customHeight="1" thickBot="1">
      <c r="A6" s="36"/>
      <c r="B6" s="5"/>
      <c r="C6" s="303" t="s">
        <v>11</v>
      </c>
      <c r="D6" s="303"/>
      <c r="E6" s="303"/>
      <c r="F6" s="303"/>
      <c r="G6" s="303"/>
      <c r="H6" s="303"/>
      <c r="I6" s="303"/>
      <c r="J6" s="37"/>
      <c r="K6" s="38" t="str">
        <f>اوراق!M6</f>
        <v>1401/10/30</v>
      </c>
      <c r="L6" s="221"/>
      <c r="M6" s="304" t="s">
        <v>7</v>
      </c>
      <c r="N6" s="304"/>
      <c r="O6" s="304"/>
      <c r="P6" s="5"/>
      <c r="Q6" s="303" t="str">
        <f>اوراق!Y6</f>
        <v>1401/11/30</v>
      </c>
      <c r="R6" s="303"/>
      <c r="S6" s="303"/>
    </row>
    <row r="7" spans="1:21" ht="24" customHeight="1">
      <c r="A7" s="310" t="s">
        <v>8</v>
      </c>
      <c r="B7" s="39"/>
      <c r="C7" s="299" t="s">
        <v>9</v>
      </c>
      <c r="D7" s="39"/>
      <c r="E7" s="299" t="s">
        <v>10</v>
      </c>
      <c r="F7" s="39"/>
      <c r="G7" s="299" t="s">
        <v>33</v>
      </c>
      <c r="H7" s="39"/>
      <c r="I7" s="299" t="s">
        <v>78</v>
      </c>
      <c r="J7" s="310"/>
      <c r="K7" s="312" t="s">
        <v>6</v>
      </c>
      <c r="L7" s="39"/>
      <c r="M7" s="301" t="s">
        <v>35</v>
      </c>
      <c r="N7" s="40"/>
      <c r="O7" s="301" t="s">
        <v>36</v>
      </c>
      <c r="P7" s="5"/>
      <c r="Q7" s="308" t="s">
        <v>6</v>
      </c>
      <c r="R7" s="310"/>
      <c r="S7" s="306" t="s">
        <v>22</v>
      </c>
    </row>
    <row r="8" spans="1:21" ht="18.75" thickBot="1">
      <c r="A8" s="311"/>
      <c r="B8" s="39"/>
      <c r="C8" s="300"/>
      <c r="D8" s="41"/>
      <c r="E8" s="300"/>
      <c r="F8" s="41"/>
      <c r="G8" s="300"/>
      <c r="H8" s="41"/>
      <c r="I8" s="300"/>
      <c r="J8" s="310"/>
      <c r="K8" s="313"/>
      <c r="L8" s="39"/>
      <c r="M8" s="302"/>
      <c r="N8" s="5"/>
      <c r="O8" s="302"/>
      <c r="P8" s="5"/>
      <c r="Q8" s="309"/>
      <c r="R8" s="310"/>
      <c r="S8" s="300"/>
    </row>
    <row r="9" spans="1:21" ht="18">
      <c r="A9" s="210" t="s">
        <v>443</v>
      </c>
      <c r="B9" s="39"/>
      <c r="C9" s="121" t="s">
        <v>444</v>
      </c>
      <c r="D9" s="39"/>
      <c r="E9" s="44" t="s">
        <v>80</v>
      </c>
      <c r="F9" s="39"/>
      <c r="G9" s="121" t="s">
        <v>81</v>
      </c>
      <c r="H9" s="39"/>
      <c r="I9" s="121" t="s">
        <v>81</v>
      </c>
      <c r="J9" s="210"/>
      <c r="K9" s="211">
        <v>382891</v>
      </c>
      <c r="L9" s="39"/>
      <c r="M9" s="149">
        <v>2220</v>
      </c>
      <c r="N9" s="157"/>
      <c r="O9" s="149">
        <v>0</v>
      </c>
      <c r="P9" s="67"/>
      <c r="Q9" s="211">
        <f>K9+M9-O9</f>
        <v>385111</v>
      </c>
      <c r="R9" s="210"/>
      <c r="S9" s="156">
        <f>Q9/درآمدها!$J$5</f>
        <v>1.2479753236071467E-7</v>
      </c>
    </row>
    <row r="10" spans="1:21" ht="18">
      <c r="A10" s="210" t="s">
        <v>457</v>
      </c>
      <c r="B10" s="39"/>
      <c r="C10" s="121" t="s">
        <v>458</v>
      </c>
      <c r="D10" s="39"/>
      <c r="E10" s="44" t="s">
        <v>80</v>
      </c>
      <c r="F10" s="39"/>
      <c r="G10" s="121" t="s">
        <v>81</v>
      </c>
      <c r="H10" s="39"/>
      <c r="I10" s="121" t="s">
        <v>81</v>
      </c>
      <c r="J10" s="210"/>
      <c r="K10" s="211">
        <v>1450985</v>
      </c>
      <c r="L10" s="39"/>
      <c r="M10" s="149">
        <v>9143</v>
      </c>
      <c r="N10" s="157"/>
      <c r="O10" s="149">
        <v>0</v>
      </c>
      <c r="P10" s="67"/>
      <c r="Q10" s="211">
        <f>K10+M10-O10</f>
        <v>1460128</v>
      </c>
      <c r="R10" s="210"/>
      <c r="S10" s="156">
        <f>Q10/درآمدها!$J$5</f>
        <v>4.7316324729957227E-7</v>
      </c>
    </row>
    <row r="11" spans="1:21" s="5" customFormat="1" ht="18.75" thickBot="1">
      <c r="A11" s="44" t="s">
        <v>230</v>
      </c>
      <c r="C11" s="43" t="s">
        <v>231</v>
      </c>
      <c r="E11" s="44" t="s">
        <v>80</v>
      </c>
      <c r="G11" s="43" t="s">
        <v>81</v>
      </c>
      <c r="I11" s="45" t="s">
        <v>81</v>
      </c>
      <c r="J11" s="46"/>
      <c r="K11" s="46">
        <v>216469722750</v>
      </c>
      <c r="L11" s="46"/>
      <c r="M11" s="149">
        <v>1095487273046</v>
      </c>
      <c r="N11" s="46"/>
      <c r="O11" s="149">
        <v>1284325860288</v>
      </c>
      <c r="P11" s="46"/>
      <c r="Q11" s="211">
        <f>K11+M11-O11</f>
        <v>27631135508</v>
      </c>
      <c r="S11" s="156">
        <f>Q11/درآمدها!$J$5</f>
        <v>8.954035402060502E-3</v>
      </c>
      <c r="T11" s="47"/>
      <c r="U11" s="48"/>
    </row>
    <row r="12" spans="1:21" s="5" customFormat="1" ht="18.75" thickBot="1">
      <c r="A12" s="210"/>
      <c r="B12" s="39"/>
      <c r="C12" s="39"/>
      <c r="D12" s="39"/>
      <c r="E12" s="39"/>
      <c r="F12" s="39"/>
      <c r="G12" s="39"/>
      <c r="H12" s="39"/>
      <c r="I12" s="39"/>
      <c r="J12" s="210"/>
      <c r="K12" s="50">
        <f>SUM(K9:K11)</f>
        <v>216471556626</v>
      </c>
      <c r="M12" s="50">
        <f>SUM(M9:M11)</f>
        <v>1095487284409</v>
      </c>
      <c r="O12" s="50">
        <f>SUM(O9:O11)</f>
        <v>1284325860288</v>
      </c>
      <c r="Q12" s="50">
        <f>SUM(Q9:Q11)</f>
        <v>27632980747</v>
      </c>
      <c r="S12" s="51">
        <f>SUM(S9:S11)</f>
        <v>8.9546333628401625E-3</v>
      </c>
      <c r="T12" s="47"/>
      <c r="U12" s="48"/>
    </row>
    <row r="13" spans="1:21" s="5" customFormat="1" ht="18.75" thickTop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52"/>
      <c r="M13" s="33"/>
      <c r="O13" s="33"/>
      <c r="Q13" s="33"/>
      <c r="S13" s="33"/>
      <c r="T13" s="49"/>
      <c r="U13" s="48"/>
    </row>
    <row r="14" spans="1:21" s="5" customFormat="1" ht="24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2"/>
      <c r="M14" s="33"/>
      <c r="O14" s="33"/>
      <c r="Q14" s="33"/>
      <c r="S14" s="33"/>
    </row>
    <row r="15" spans="1:21" ht="21.75">
      <c r="K15" s="53"/>
      <c r="L15" s="53"/>
      <c r="M15" s="53"/>
      <c r="N15" s="4"/>
      <c r="O15" s="53"/>
      <c r="P15" s="53"/>
      <c r="Q15" s="53"/>
    </row>
    <row r="16" spans="1:21" s="266" customFormat="1" ht="18"/>
    <row r="17" spans="11:17" ht="18">
      <c r="K17" s="155"/>
      <c r="M17" s="155"/>
      <c r="O17" s="155"/>
      <c r="Q17" s="155"/>
    </row>
    <row r="18" spans="11:17" ht="21.75">
      <c r="K18" s="53"/>
      <c r="L18" s="53"/>
      <c r="M18" s="53"/>
      <c r="N18" s="4"/>
      <c r="O18" s="53"/>
      <c r="P18" s="53"/>
      <c r="Q18" s="69"/>
    </row>
    <row r="19" spans="11:17" ht="21.75">
      <c r="K19" s="53"/>
      <c r="M19" s="53"/>
      <c r="O19" s="53"/>
      <c r="Q19" s="53"/>
    </row>
    <row r="20" spans="11:17">
      <c r="Q20" s="54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rightToLeft="1" view="pageBreakPreview" zoomScaleNormal="100" zoomScaleSheetLayoutView="100" workbookViewId="0">
      <selection activeCell="E25" sqref="E25"/>
    </sheetView>
  </sheetViews>
  <sheetFormatPr defaultColWidth="9.140625" defaultRowHeight="18"/>
  <cols>
    <col min="1" max="1" width="60.140625" style="234" customWidth="1"/>
    <col min="2" max="2" width="1" style="234" customWidth="1"/>
    <col min="3" max="3" width="9.140625" style="68"/>
    <col min="4" max="4" width="1.140625" style="68" customWidth="1"/>
    <col min="5" max="5" width="25.28515625" style="80" bestFit="1" customWidth="1"/>
    <col min="6" max="6" width="1" style="68" customWidth="1"/>
    <col min="7" max="7" width="19.7109375" style="68" customWidth="1"/>
    <col min="8" max="8" width="0.42578125" style="68" customWidth="1"/>
    <col min="9" max="9" width="24.5703125" style="68" customWidth="1"/>
    <col min="10" max="11" width="24" style="238" bestFit="1" customWidth="1"/>
    <col min="12" max="16384" width="9.140625" style="68"/>
  </cols>
  <sheetData>
    <row r="1" spans="1:12" ht="21">
      <c r="A1" s="305" t="s">
        <v>84</v>
      </c>
      <c r="B1" s="305"/>
      <c r="C1" s="305"/>
      <c r="D1" s="305"/>
      <c r="E1" s="305"/>
      <c r="F1" s="305"/>
      <c r="G1" s="305"/>
      <c r="H1" s="305"/>
      <c r="I1" s="305"/>
      <c r="J1" s="225"/>
      <c r="K1" s="225"/>
    </row>
    <row r="2" spans="1:12" ht="21">
      <c r="A2" s="305" t="s">
        <v>47</v>
      </c>
      <c r="B2" s="305"/>
      <c r="C2" s="305"/>
      <c r="D2" s="305"/>
      <c r="E2" s="305"/>
      <c r="F2" s="305"/>
      <c r="G2" s="305"/>
      <c r="H2" s="305"/>
      <c r="I2" s="305"/>
      <c r="J2" s="226"/>
      <c r="K2" s="225"/>
    </row>
    <row r="3" spans="1:12" ht="21.75" thickBot="1">
      <c r="A3" s="305" t="str">
        <f>سپرده!A3</f>
        <v>برای ماه منتهی به 1401/11/30</v>
      </c>
      <c r="B3" s="305"/>
      <c r="C3" s="305"/>
      <c r="D3" s="305"/>
      <c r="E3" s="305"/>
      <c r="F3" s="305"/>
      <c r="G3" s="305"/>
      <c r="H3" s="305"/>
      <c r="I3" s="305"/>
      <c r="J3" s="225"/>
      <c r="K3" s="225"/>
    </row>
    <row r="4" spans="1:12" ht="21.75" thickBot="1">
      <c r="A4" s="209" t="s">
        <v>27</v>
      </c>
      <c r="B4" s="135"/>
      <c r="C4" s="135"/>
      <c r="D4" s="135"/>
      <c r="E4" s="135"/>
      <c r="F4" s="135"/>
      <c r="G4" s="135"/>
      <c r="H4" s="135"/>
      <c r="I4" s="135"/>
      <c r="J4" s="12">
        <v>184307422644</v>
      </c>
      <c r="K4" s="227" t="s">
        <v>79</v>
      </c>
    </row>
    <row r="5" spans="1:12" ht="21.75" customHeight="1" thickBot="1">
      <c r="A5" s="209"/>
      <c r="B5" s="209"/>
      <c r="C5" s="209"/>
      <c r="D5" s="209"/>
      <c r="E5" s="303" t="str">
        <f>اوراق!Y6</f>
        <v>1401/11/30</v>
      </c>
      <c r="F5" s="303"/>
      <c r="G5" s="303"/>
      <c r="H5" s="303"/>
      <c r="I5" s="303"/>
      <c r="J5" s="12">
        <f>3057348836974+28537500000</f>
        <v>3085886336974</v>
      </c>
      <c r="K5" s="227" t="s">
        <v>454</v>
      </c>
    </row>
    <row r="6" spans="1:12" ht="21.75" customHeight="1" thickBot="1">
      <c r="A6" s="212" t="s">
        <v>37</v>
      </c>
      <c r="B6" s="84"/>
      <c r="C6" s="1" t="s">
        <v>38</v>
      </c>
      <c r="D6" s="40"/>
      <c r="E6" s="228" t="s">
        <v>6</v>
      </c>
      <c r="F6" s="40"/>
      <c r="G6" s="1" t="s">
        <v>19</v>
      </c>
      <c r="H6" s="40"/>
      <c r="I6" s="1" t="s">
        <v>77</v>
      </c>
      <c r="J6" s="229"/>
      <c r="K6" s="229"/>
      <c r="L6" s="229"/>
    </row>
    <row r="7" spans="1:12" ht="21" customHeight="1">
      <c r="A7" s="230" t="s">
        <v>43</v>
      </c>
      <c r="B7" s="230"/>
      <c r="C7" s="231" t="s">
        <v>49</v>
      </c>
      <c r="D7" s="135"/>
      <c r="E7" s="134">
        <f>'درآمد سرمایه گذاری در سهام '!U204</f>
        <v>173789740441</v>
      </c>
      <c r="F7" s="135"/>
      <c r="G7" s="171">
        <f>E7/$E$11</f>
        <v>0.99078145436672815</v>
      </c>
      <c r="H7" s="137"/>
      <c r="I7" s="171">
        <f>E7/$J$5</f>
        <v>5.6317609096197978E-2</v>
      </c>
      <c r="J7" s="229"/>
      <c r="K7" s="229"/>
      <c r="L7" s="229"/>
    </row>
    <row r="8" spans="1:12" ht="18.75" customHeight="1">
      <c r="A8" s="230" t="s">
        <v>44</v>
      </c>
      <c r="B8" s="230"/>
      <c r="C8" s="231" t="s">
        <v>50</v>
      </c>
      <c r="D8" s="135"/>
      <c r="E8" s="127">
        <f>'درآمد سرمایه گذاری در اوراق بها'!Q11</f>
        <v>1228793</v>
      </c>
      <c r="F8" s="135"/>
      <c r="G8" s="171">
        <f>E8/$E$11</f>
        <v>7.0053923353949263E-6</v>
      </c>
      <c r="H8" s="136"/>
      <c r="I8" s="171">
        <f t="shared" ref="I8:I10" si="0">E8/$J$5</f>
        <v>3.9819775125124877E-7</v>
      </c>
      <c r="J8" s="229"/>
      <c r="K8" s="229"/>
      <c r="L8" s="229"/>
    </row>
    <row r="9" spans="1:12" ht="18.75" customHeight="1">
      <c r="A9" s="230" t="s">
        <v>45</v>
      </c>
      <c r="B9" s="230"/>
      <c r="C9" s="231" t="s">
        <v>51</v>
      </c>
      <c r="D9" s="135"/>
      <c r="E9" s="127">
        <f>'درآمد سپرده بانکی'!I11</f>
        <v>146680055</v>
      </c>
      <c r="F9" s="135"/>
      <c r="G9" s="171">
        <f>E9/$E$11</f>
        <v>8.3622817923955154E-4</v>
      </c>
      <c r="H9" s="136"/>
      <c r="I9" s="171">
        <f t="shared" si="0"/>
        <v>4.7532552719953226E-5</v>
      </c>
      <c r="J9" s="229"/>
      <c r="K9" s="229"/>
      <c r="L9" s="229"/>
    </row>
    <row r="10" spans="1:12" ht="19.5" customHeight="1" thickBot="1">
      <c r="A10" s="230" t="s">
        <v>32</v>
      </c>
      <c r="B10" s="230"/>
      <c r="C10" s="231" t="s">
        <v>52</v>
      </c>
      <c r="D10" s="135"/>
      <c r="E10" s="232">
        <f>'سایر درآمدها'!E11</f>
        <v>1469086147</v>
      </c>
      <c r="F10" s="135"/>
      <c r="G10" s="171">
        <f>E10/$E$11</f>
        <v>8.3753120616968553E-3</v>
      </c>
      <c r="H10" s="136"/>
      <c r="I10" s="171">
        <f t="shared" si="0"/>
        <v>4.7606618863369295E-4</v>
      </c>
      <c r="J10" s="229"/>
      <c r="K10" s="229"/>
      <c r="L10" s="229"/>
    </row>
    <row r="11" spans="1:12" ht="19.5" customHeight="1" thickBot="1">
      <c r="A11" s="230"/>
      <c r="B11" s="233"/>
      <c r="C11" s="5"/>
      <c r="D11" s="5"/>
      <c r="E11" s="138">
        <f>SUM(E7:E10)</f>
        <v>175406735436</v>
      </c>
      <c r="F11" s="5"/>
      <c r="G11" s="172">
        <f>SUM(G7:G10)</f>
        <v>1</v>
      </c>
      <c r="H11" s="137"/>
      <c r="I11" s="250">
        <f>SUM(I7:I10)</f>
        <v>5.6841606035302882E-2</v>
      </c>
      <c r="J11" s="229"/>
      <c r="K11" s="229"/>
      <c r="L11" s="229"/>
    </row>
    <row r="12" spans="1:12" ht="18.75" customHeight="1" thickTop="1">
      <c r="J12" s="229"/>
      <c r="K12" s="229"/>
      <c r="L12" s="229"/>
    </row>
    <row r="13" spans="1:12" ht="18" customHeight="1">
      <c r="E13" s="235"/>
      <c r="F13" s="235"/>
      <c r="G13" s="235"/>
      <c r="I13" s="201"/>
      <c r="J13" s="229"/>
      <c r="K13" s="229"/>
      <c r="L13" s="229"/>
    </row>
    <row r="14" spans="1:12" ht="18" customHeight="1">
      <c r="E14" s="236"/>
      <c r="F14" s="235"/>
      <c r="G14" s="235"/>
      <c r="I14" s="201"/>
      <c r="J14" s="229"/>
      <c r="K14" s="229"/>
      <c r="L14" s="229"/>
    </row>
    <row r="15" spans="1:12" ht="18" customHeight="1">
      <c r="E15" s="235"/>
      <c r="F15" s="235"/>
      <c r="G15" s="235"/>
      <c r="I15" s="70"/>
      <c r="J15" s="229"/>
      <c r="K15" s="229"/>
      <c r="L15" s="229"/>
    </row>
    <row r="16" spans="1:12" ht="18" customHeight="1">
      <c r="E16" s="235"/>
      <c r="F16" s="235"/>
      <c r="G16" s="235"/>
      <c r="I16" s="201"/>
      <c r="J16" s="237"/>
      <c r="K16" s="237"/>
    </row>
    <row r="17" spans="5:11" ht="17.45" customHeight="1">
      <c r="E17" s="235"/>
      <c r="F17" s="235"/>
      <c r="G17" s="235"/>
      <c r="I17" s="70"/>
      <c r="J17" s="237"/>
      <c r="K17" s="237"/>
    </row>
    <row r="18" spans="5:11" ht="17.45" customHeight="1">
      <c r="E18" s="235"/>
      <c r="F18" s="235"/>
      <c r="G18" s="235"/>
    </row>
    <row r="19" spans="5:11" ht="17.45" customHeight="1"/>
    <row r="27" spans="5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1"/>
  <sheetViews>
    <sheetView rightToLeft="1" view="pageBreakPreview" zoomScaleNormal="100" zoomScaleSheetLayoutView="100" workbookViewId="0">
      <selection activeCell="A15" sqref="A15"/>
    </sheetView>
  </sheetViews>
  <sheetFormatPr defaultColWidth="9.140625" defaultRowHeight="21.75"/>
  <cols>
    <col min="1" max="1" width="50.85546875" style="5" customWidth="1"/>
    <col min="2" max="2" width="0.85546875" style="5" customWidth="1"/>
    <col min="3" max="3" width="14" style="5" bestFit="1" customWidth="1"/>
    <col min="4" max="4" width="1.28515625" style="5" customWidth="1"/>
    <col min="5" max="5" width="12.42578125" style="5" customWidth="1"/>
    <col min="6" max="6" width="1" style="5" customWidth="1"/>
    <col min="7" max="7" width="25" style="67" bestFit="1" customWidth="1"/>
    <col min="8" max="8" width="0.85546875" style="67" customWidth="1"/>
    <col min="9" max="9" width="25" style="67" bestFit="1" customWidth="1"/>
    <col min="10" max="10" width="0.7109375" style="67" customWidth="1"/>
    <col min="11" max="11" width="23.140625" style="67" bestFit="1" customWidth="1"/>
    <col min="12" max="12" width="0.7109375" style="67" customWidth="1"/>
    <col min="13" max="13" width="23.140625" style="67" bestFit="1" customWidth="1"/>
    <col min="14" max="14" width="0.5703125" style="67" customWidth="1"/>
    <col min="15" max="15" width="17" style="67" bestFit="1" customWidth="1"/>
    <col min="16" max="16" width="0.5703125" style="67" customWidth="1"/>
    <col min="17" max="17" width="23.140625" style="67" bestFit="1" customWidth="1"/>
    <col min="18" max="18" width="13.5703125" style="5" bestFit="1" customWidth="1"/>
    <col min="19" max="19" width="17.85546875" style="5" bestFit="1" customWidth="1"/>
    <col min="20" max="20" width="21.28515625" style="5" bestFit="1" customWidth="1"/>
    <col min="21" max="21" width="17.85546875" style="55" bestFit="1" customWidth="1"/>
    <col min="22" max="22" width="9.140625" style="55"/>
    <col min="23" max="16384" width="9.140625" style="5"/>
  </cols>
  <sheetData>
    <row r="1" spans="1:22" ht="24.75">
      <c r="A1" s="291" t="s">
        <v>84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22" ht="24.75">
      <c r="A2" s="291" t="s">
        <v>53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22" ht="24.75">
      <c r="A3" s="291" t="str">
        <f>' سهام'!A3:W3</f>
        <v>برای ماه منتهی به 1401/11/30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</row>
    <row r="4" spans="1:22" ht="24.75">
      <c r="A4" s="297" t="s">
        <v>59</v>
      </c>
      <c r="B4" s="297"/>
      <c r="C4" s="297"/>
      <c r="D4" s="297"/>
      <c r="E4" s="297"/>
      <c r="F4" s="297"/>
      <c r="G4" s="297"/>
      <c r="H4" s="56"/>
      <c r="I4" s="57"/>
      <c r="J4" s="57"/>
      <c r="K4" s="57"/>
      <c r="L4" s="57"/>
      <c r="M4" s="57"/>
      <c r="N4" s="57"/>
      <c r="O4" s="57"/>
      <c r="P4" s="57"/>
      <c r="Q4" s="57"/>
    </row>
    <row r="5" spans="1:22" ht="24.75" customHeight="1" thickBot="1">
      <c r="A5" s="58"/>
      <c r="B5" s="314"/>
      <c r="C5" s="314"/>
      <c r="D5" s="314"/>
      <c r="E5" s="314"/>
      <c r="F5" s="59"/>
      <c r="G5" s="315" t="s">
        <v>551</v>
      </c>
      <c r="H5" s="315"/>
      <c r="I5" s="315"/>
      <c r="J5" s="315"/>
      <c r="K5" s="315"/>
      <c r="L5" s="57"/>
      <c r="M5" s="315" t="s">
        <v>552</v>
      </c>
      <c r="N5" s="315"/>
      <c r="O5" s="315"/>
      <c r="P5" s="315"/>
      <c r="Q5" s="315"/>
    </row>
    <row r="6" spans="1:22" ht="46.5" customHeight="1" thickBot="1">
      <c r="A6" s="60" t="s">
        <v>37</v>
      </c>
      <c r="B6" s="218"/>
      <c r="C6" s="61" t="s">
        <v>23</v>
      </c>
      <c r="D6" s="218"/>
      <c r="E6" s="61" t="s">
        <v>34</v>
      </c>
      <c r="F6" s="218"/>
      <c r="G6" s="62" t="s">
        <v>54</v>
      </c>
      <c r="H6" s="216"/>
      <c r="I6" s="62" t="s">
        <v>39</v>
      </c>
      <c r="J6" s="216"/>
      <c r="K6" s="62" t="s">
        <v>40</v>
      </c>
      <c r="L6" s="57"/>
      <c r="M6" s="62" t="s">
        <v>54</v>
      </c>
      <c r="N6" s="216"/>
      <c r="O6" s="62" t="s">
        <v>39</v>
      </c>
      <c r="P6" s="216"/>
      <c r="Q6" s="62" t="s">
        <v>40</v>
      </c>
    </row>
    <row r="7" spans="1:22" ht="24">
      <c r="A7" s="60" t="s">
        <v>230</v>
      </c>
      <c r="B7" s="218"/>
      <c r="C7" s="64" t="s">
        <v>81</v>
      </c>
      <c r="D7" s="218"/>
      <c r="E7" s="108" t="s">
        <v>81</v>
      </c>
      <c r="F7" s="218"/>
      <c r="G7" s="53">
        <v>-32177288</v>
      </c>
      <c r="H7" s="53"/>
      <c r="I7" s="53">
        <v>0</v>
      </c>
      <c r="J7" s="53"/>
      <c r="K7" s="53">
        <v>-32177288</v>
      </c>
      <c r="L7" s="53"/>
      <c r="M7" s="53">
        <v>114462891</v>
      </c>
      <c r="N7" s="53"/>
      <c r="O7" s="53">
        <v>0</v>
      </c>
      <c r="P7" s="53"/>
      <c r="Q7" s="53">
        <f>O7+M7</f>
        <v>114462891</v>
      </c>
    </row>
    <row r="8" spans="1:22" ht="24">
      <c r="A8" s="60" t="s">
        <v>457</v>
      </c>
      <c r="B8" s="218"/>
      <c r="C8" s="64"/>
      <c r="D8" s="218"/>
      <c r="E8" s="108"/>
      <c r="F8" s="218"/>
      <c r="G8" s="53">
        <v>9143</v>
      </c>
      <c r="H8" s="53"/>
      <c r="I8" s="53">
        <v>0</v>
      </c>
      <c r="J8" s="53"/>
      <c r="K8" s="53">
        <v>9143</v>
      </c>
      <c r="L8" s="53"/>
      <c r="M8" s="53">
        <v>36128</v>
      </c>
      <c r="N8" s="53"/>
      <c r="O8" s="53">
        <v>0</v>
      </c>
      <c r="P8" s="53"/>
      <c r="Q8" s="53">
        <f t="shared" ref="Q8:Q9" si="0">O8+M8</f>
        <v>36128</v>
      </c>
    </row>
    <row r="9" spans="1:22" s="4" customFormat="1">
      <c r="A9" s="199" t="s">
        <v>443</v>
      </c>
      <c r="B9" s="63"/>
      <c r="C9" s="64" t="s">
        <v>81</v>
      </c>
      <c r="E9" s="108" t="s">
        <v>81</v>
      </c>
      <c r="G9" s="53">
        <v>2220</v>
      </c>
      <c r="H9" s="53"/>
      <c r="I9" s="53">
        <v>0</v>
      </c>
      <c r="J9" s="53"/>
      <c r="K9" s="53">
        <v>2220</v>
      </c>
      <c r="L9" s="53"/>
      <c r="M9" s="53">
        <v>15111</v>
      </c>
      <c r="N9" s="53"/>
      <c r="O9" s="53">
        <v>0</v>
      </c>
      <c r="P9" s="53"/>
      <c r="Q9" s="53">
        <f t="shared" si="0"/>
        <v>15111</v>
      </c>
      <c r="R9" s="47"/>
      <c r="S9" s="65"/>
      <c r="U9" s="55"/>
      <c r="V9" s="55"/>
    </row>
    <row r="10" spans="1:22" s="4" customFormat="1" ht="24.75" thickBot="1">
      <c r="A10" s="44"/>
      <c r="B10" s="59"/>
      <c r="C10" s="59"/>
      <c r="D10" s="59"/>
      <c r="E10" s="59"/>
      <c r="F10" s="59"/>
      <c r="G10" s="195">
        <f>SUM(G7:G9)</f>
        <v>-32165925</v>
      </c>
      <c r="H10" s="66"/>
      <c r="I10" s="195">
        <f>SUM(I9:I9)</f>
        <v>0</v>
      </c>
      <c r="J10" s="66"/>
      <c r="K10" s="195">
        <f>SUM(K7:K9)</f>
        <v>-32165925</v>
      </c>
      <c r="L10" s="66"/>
      <c r="M10" s="195">
        <f>SUM(M7:M9)</f>
        <v>114514130</v>
      </c>
      <c r="N10" s="66"/>
      <c r="O10" s="195">
        <f>SUM(O9:O9)</f>
        <v>0</v>
      </c>
      <c r="P10" s="196" t="e">
        <f>SUM(#REF!)</f>
        <v>#REF!</v>
      </c>
      <c r="Q10" s="195">
        <f>SUM(Q7:Q9)</f>
        <v>114514130</v>
      </c>
      <c r="R10" s="47"/>
      <c r="S10" s="65"/>
      <c r="U10" s="55"/>
      <c r="V10" s="55"/>
    </row>
    <row r="11" spans="1:22" s="4" customFormat="1" ht="22.5" thickTop="1">
      <c r="A11" s="5"/>
      <c r="B11" s="5"/>
      <c r="C11" s="5"/>
      <c r="D11" s="5"/>
      <c r="E11" s="5"/>
      <c r="F11" s="5"/>
      <c r="G11" s="67"/>
      <c r="I11" s="67"/>
      <c r="K11" s="67"/>
      <c r="M11" s="67"/>
      <c r="O11" s="67"/>
      <c r="P11" s="67"/>
      <c r="Q11" s="67"/>
      <c r="R11" s="47"/>
      <c r="S11" s="65"/>
      <c r="T11" s="55"/>
      <c r="U11" s="55"/>
      <c r="V11" s="55"/>
    </row>
    <row r="12" spans="1:22" s="4" customFormat="1">
      <c r="A12" s="5"/>
      <c r="B12" s="5"/>
      <c r="C12" s="5"/>
      <c r="D12" s="5"/>
      <c r="E12" s="5"/>
      <c r="F12" s="5"/>
      <c r="G12" s="67"/>
      <c r="I12" s="67"/>
      <c r="K12" s="67"/>
      <c r="M12" s="67"/>
      <c r="O12" s="67"/>
      <c r="P12" s="67"/>
      <c r="Q12" s="67"/>
      <c r="R12" s="47"/>
      <c r="S12" s="65"/>
      <c r="U12" s="55"/>
      <c r="V12" s="55"/>
    </row>
    <row r="13" spans="1:22" s="4" customFormat="1">
      <c r="A13" s="5"/>
      <c r="B13" s="5"/>
      <c r="C13" s="5"/>
      <c r="D13" s="5"/>
      <c r="E13" s="5"/>
      <c r="F13" s="5"/>
      <c r="G13" s="67"/>
      <c r="I13" s="67"/>
      <c r="K13" s="67"/>
      <c r="M13" s="67"/>
      <c r="N13" s="67"/>
      <c r="O13" s="67"/>
      <c r="P13" s="67"/>
      <c r="Q13" s="166"/>
      <c r="R13" s="47"/>
      <c r="S13" s="65"/>
      <c r="U13" s="55"/>
      <c r="V13" s="55"/>
    </row>
    <row r="14" spans="1:22">
      <c r="A14" s="68"/>
      <c r="B14" s="68"/>
      <c r="C14" s="68"/>
      <c r="D14" s="68"/>
      <c r="E14" s="68"/>
      <c r="F14" s="68"/>
      <c r="G14" s="53"/>
      <c r="H14" s="68"/>
      <c r="I14" s="68"/>
      <c r="J14" s="68"/>
      <c r="K14" s="46"/>
      <c r="L14" s="68"/>
      <c r="M14" s="53"/>
      <c r="N14" s="68"/>
      <c r="O14" s="68"/>
      <c r="P14" s="68"/>
      <c r="Q14" s="46"/>
      <c r="R14"/>
      <c r="S14" s="49"/>
    </row>
    <row r="15" spans="1:22">
      <c r="A15" s="68"/>
      <c r="B15" s="68"/>
      <c r="C15" s="68"/>
      <c r="D15" s="68"/>
      <c r="E15" s="68"/>
      <c r="F15" s="68"/>
      <c r="G15" s="69"/>
      <c r="H15" s="70"/>
      <c r="I15" s="68"/>
      <c r="J15" s="68"/>
      <c r="K15" s="46"/>
      <c r="L15" s="68"/>
      <c r="M15" s="69"/>
      <c r="N15" s="68"/>
      <c r="O15" s="70"/>
      <c r="P15" s="68"/>
      <c r="Q15" s="46"/>
      <c r="S15" s="48"/>
    </row>
    <row r="16" spans="1:22">
      <c r="G16" s="53"/>
      <c r="H16" s="4"/>
      <c r="J16" s="4"/>
      <c r="K16" s="46"/>
      <c r="M16" s="53"/>
      <c r="Q16" s="46"/>
    </row>
    <row r="17" spans="1:22">
      <c r="G17" s="69"/>
      <c r="J17" s="4"/>
      <c r="K17" s="46"/>
      <c r="M17" s="69"/>
      <c r="Q17" s="46"/>
    </row>
    <row r="18" spans="1:22" s="68" customFormat="1">
      <c r="A18" s="5"/>
      <c r="B18" s="5"/>
      <c r="C18" s="5"/>
      <c r="D18" s="5"/>
      <c r="E18" s="5"/>
      <c r="F18" s="5"/>
      <c r="G18" s="67"/>
      <c r="H18" s="67"/>
      <c r="I18" s="67"/>
      <c r="J18" s="67"/>
      <c r="K18" s="46"/>
      <c r="L18" s="67"/>
      <c r="M18" s="67"/>
      <c r="N18" s="67"/>
      <c r="O18" s="67"/>
      <c r="P18" s="67"/>
      <c r="Q18" s="46"/>
      <c r="U18" s="55"/>
      <c r="V18" s="55"/>
    </row>
    <row r="19" spans="1:22" s="68" customFormat="1">
      <c r="A19" s="5"/>
      <c r="B19" s="5"/>
      <c r="C19" s="5"/>
      <c r="D19" s="5"/>
      <c r="E19" s="5"/>
      <c r="F19" s="5"/>
      <c r="G19" s="67"/>
      <c r="H19" s="67"/>
      <c r="I19" s="67"/>
      <c r="J19" s="67"/>
      <c r="K19" s="46"/>
      <c r="L19" s="67"/>
      <c r="M19" s="67"/>
      <c r="N19" s="67"/>
      <c r="O19" s="67"/>
      <c r="P19" s="67"/>
      <c r="Q19" s="46"/>
      <c r="U19" s="55"/>
      <c r="V19" s="55"/>
    </row>
    <row r="20" spans="1:22">
      <c r="K20" s="46"/>
      <c r="Q20" s="46"/>
    </row>
    <row r="21" spans="1:22">
      <c r="K21" s="46"/>
      <c r="Q21" s="46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7"/>
  <sheetViews>
    <sheetView rightToLeft="1" view="pageBreakPreview" topLeftCell="B1" zoomScaleNormal="100" zoomScaleSheetLayoutView="100" workbookViewId="0">
      <selection activeCell="D18" sqref="D18"/>
    </sheetView>
  </sheetViews>
  <sheetFormatPr defaultColWidth="9.140625" defaultRowHeight="21.75"/>
  <cols>
    <col min="1" max="1" width="11.5703125" style="53" hidden="1" customWidth="1"/>
    <col min="2" max="2" width="26.85546875" style="68" bestFit="1" customWidth="1"/>
    <col min="3" max="3" width="0.5703125" style="68" customWidth="1"/>
    <col min="4" max="4" width="16.5703125" style="68" bestFit="1" customWidth="1"/>
    <col min="5" max="5" width="0.85546875" style="68" customWidth="1"/>
    <col min="6" max="6" width="16" style="68" customWidth="1"/>
    <col min="7" max="7" width="1.140625" style="68" customWidth="1"/>
    <col min="8" max="8" width="9.42578125" style="68" bestFit="1" customWidth="1"/>
    <col min="9" max="9" width="0.5703125" style="68" customWidth="1"/>
    <col min="10" max="10" width="13.140625" style="68" customWidth="1"/>
    <col min="11" max="11" width="1" style="68" customWidth="1"/>
    <col min="12" max="12" width="13.5703125" style="68" customWidth="1"/>
    <col min="13" max="13" width="1.140625" style="68" customWidth="1"/>
    <col min="14" max="14" width="12.28515625" style="68" customWidth="1"/>
    <col min="15" max="15" width="1" style="68" customWidth="1"/>
    <col min="16" max="16" width="12.7109375" style="68" customWidth="1"/>
    <col min="17" max="17" width="1.140625" style="68" customWidth="1"/>
    <col min="18" max="18" width="13.7109375" style="68" customWidth="1"/>
    <col min="19" max="19" width="1.140625" style="68" customWidth="1"/>
    <col min="20" max="20" width="14.42578125" style="68" customWidth="1"/>
    <col min="21" max="21" width="2.85546875" style="68" customWidth="1"/>
    <col min="22" max="16384" width="9.140625" style="68"/>
  </cols>
  <sheetData>
    <row r="1" spans="1:20" ht="22.5">
      <c r="B1" s="318" t="s">
        <v>84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0" ht="22.5">
      <c r="B2" s="318" t="s">
        <v>53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0" ht="22.5">
      <c r="B3" s="318" t="str">
        <f>روکش!A26</f>
        <v>منتهی به 1401/11/30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</row>
    <row r="4" spans="1:20" ht="22.5">
      <c r="B4" s="319" t="s">
        <v>70</v>
      </c>
      <c r="C4" s="319"/>
      <c r="D4" s="319"/>
      <c r="E4" s="319"/>
      <c r="F4" s="319"/>
      <c r="G4" s="319"/>
      <c r="H4" s="319"/>
      <c r="I4" s="319"/>
      <c r="J4" s="320"/>
      <c r="K4" s="320"/>
      <c r="L4" s="320"/>
      <c r="M4" s="320"/>
      <c r="N4" s="320"/>
      <c r="O4" s="320"/>
      <c r="P4" s="320"/>
      <c r="Q4" s="320"/>
      <c r="R4" s="319"/>
      <c r="S4" s="319"/>
      <c r="T4" s="319"/>
    </row>
    <row r="6" spans="1:20">
      <c r="D6" s="316" t="s">
        <v>71</v>
      </c>
      <c r="E6" s="317"/>
      <c r="F6" s="317"/>
      <c r="G6" s="317"/>
      <c r="H6" s="317"/>
      <c r="J6" s="316" t="s">
        <v>551</v>
      </c>
      <c r="K6" s="317"/>
      <c r="L6" s="317"/>
      <c r="M6" s="317"/>
      <c r="N6" s="317"/>
      <c r="P6" s="316" t="s">
        <v>552</v>
      </c>
      <c r="Q6" s="317"/>
      <c r="R6" s="317"/>
      <c r="S6" s="317"/>
      <c r="T6" s="317"/>
    </row>
    <row r="7" spans="1:20" ht="56.25">
      <c r="B7" s="213" t="s">
        <v>72</v>
      </c>
      <c r="D7" s="119" t="s">
        <v>474</v>
      </c>
      <c r="F7" s="119" t="s">
        <v>475</v>
      </c>
      <c r="H7" s="119" t="s">
        <v>73</v>
      </c>
      <c r="J7" s="119" t="s">
        <v>74</v>
      </c>
      <c r="L7" s="119" t="s">
        <v>75</v>
      </c>
      <c r="N7" s="119" t="s">
        <v>76</v>
      </c>
      <c r="P7" s="119" t="s">
        <v>74</v>
      </c>
      <c r="R7" s="119" t="s">
        <v>75</v>
      </c>
      <c r="T7" s="119" t="s">
        <v>76</v>
      </c>
    </row>
    <row r="8" spans="1:20">
      <c r="A8" s="53" t="s">
        <v>280</v>
      </c>
      <c r="B8" s="85" t="s">
        <v>191</v>
      </c>
      <c r="C8" s="120"/>
      <c r="D8" s="121" t="s">
        <v>233</v>
      </c>
      <c r="E8" s="122">
        <v>6436755</v>
      </c>
      <c r="F8" s="243">
        <v>6436755</v>
      </c>
      <c r="G8" s="122"/>
      <c r="H8" s="123">
        <v>70</v>
      </c>
      <c r="I8" s="122"/>
      <c r="J8" s="46">
        <v>0</v>
      </c>
      <c r="K8" s="46"/>
      <c r="L8" s="46">
        <v>0</v>
      </c>
      <c r="M8" s="46"/>
      <c r="N8" s="46">
        <f>J8+L8</f>
        <v>0</v>
      </c>
      <c r="O8" s="46"/>
      <c r="P8" s="46">
        <v>450572850</v>
      </c>
      <c r="Q8" s="46"/>
      <c r="R8" s="46">
        <v>0</v>
      </c>
      <c r="S8" s="46"/>
      <c r="T8" s="46">
        <f>P8+R8</f>
        <v>450572850</v>
      </c>
    </row>
    <row r="9" spans="1:20">
      <c r="A9" s="53" t="s">
        <v>281</v>
      </c>
      <c r="B9" s="85" t="s">
        <v>109</v>
      </c>
      <c r="C9" s="120"/>
      <c r="D9" s="121" t="s">
        <v>243</v>
      </c>
      <c r="E9" s="122">
        <v>710475</v>
      </c>
      <c r="F9" s="243">
        <v>710475</v>
      </c>
      <c r="G9" s="122"/>
      <c r="H9" s="123">
        <v>50</v>
      </c>
      <c r="I9" s="122"/>
      <c r="J9" s="46">
        <v>0</v>
      </c>
      <c r="K9" s="46"/>
      <c r="L9" s="46">
        <v>0</v>
      </c>
      <c r="M9" s="46"/>
      <c r="N9" s="46">
        <f t="shared" ref="N9:N74" si="0">J9+L9</f>
        <v>0</v>
      </c>
      <c r="O9" s="46"/>
      <c r="P9" s="46">
        <v>35523750</v>
      </c>
      <c r="Q9" s="46"/>
      <c r="R9" s="46">
        <v>-480051</v>
      </c>
      <c r="S9" s="46"/>
      <c r="T9" s="46">
        <f t="shared" ref="T9:T74" si="1">P9+R9</f>
        <v>35043699</v>
      </c>
    </row>
    <row r="10" spans="1:20">
      <c r="A10" s="53" t="s">
        <v>282</v>
      </c>
      <c r="B10" s="85" t="s">
        <v>173</v>
      </c>
      <c r="C10" s="120"/>
      <c r="D10" s="121" t="s">
        <v>242</v>
      </c>
      <c r="E10" s="122">
        <v>1940047</v>
      </c>
      <c r="F10" s="243">
        <v>1940047</v>
      </c>
      <c r="G10" s="122"/>
      <c r="H10" s="123">
        <v>100</v>
      </c>
      <c r="I10" s="122"/>
      <c r="J10" s="46">
        <v>0</v>
      </c>
      <c r="K10" s="46"/>
      <c r="L10" s="46">
        <v>0</v>
      </c>
      <c r="M10" s="46"/>
      <c r="N10" s="46">
        <f t="shared" si="0"/>
        <v>0</v>
      </c>
      <c r="O10" s="46"/>
      <c r="P10" s="46">
        <v>194004700</v>
      </c>
      <c r="Q10" s="46"/>
      <c r="R10" s="46">
        <v>0</v>
      </c>
      <c r="S10" s="46"/>
      <c r="T10" s="46">
        <f t="shared" si="1"/>
        <v>194004700</v>
      </c>
    </row>
    <row r="11" spans="1:20">
      <c r="A11" s="53" t="s">
        <v>285</v>
      </c>
      <c r="B11" s="85" t="s">
        <v>212</v>
      </c>
      <c r="C11" s="120"/>
      <c r="D11" s="121" t="s">
        <v>247</v>
      </c>
      <c r="E11" s="122">
        <v>707643</v>
      </c>
      <c r="F11" s="243">
        <v>707643</v>
      </c>
      <c r="G11" s="122"/>
      <c r="H11" s="123">
        <v>22</v>
      </c>
      <c r="I11" s="122"/>
      <c r="J11" s="46">
        <v>0</v>
      </c>
      <c r="K11" s="46"/>
      <c r="L11" s="46">
        <v>0</v>
      </c>
      <c r="M11" s="46"/>
      <c r="N11" s="46">
        <f t="shared" si="0"/>
        <v>0</v>
      </c>
      <c r="O11" s="46"/>
      <c r="P11" s="46">
        <v>15568146</v>
      </c>
      <c r="Q11" s="46"/>
      <c r="R11" s="46">
        <v>0</v>
      </c>
      <c r="S11" s="46"/>
      <c r="T11" s="46">
        <f t="shared" si="1"/>
        <v>15568146</v>
      </c>
    </row>
    <row r="12" spans="1:20">
      <c r="A12" s="53" t="s">
        <v>286</v>
      </c>
      <c r="B12" s="85" t="s">
        <v>99</v>
      </c>
      <c r="C12" s="120"/>
      <c r="D12" s="121" t="s">
        <v>247</v>
      </c>
      <c r="E12" s="122">
        <v>475245</v>
      </c>
      <c r="F12" s="243">
        <v>475245</v>
      </c>
      <c r="G12" s="122"/>
      <c r="H12" s="123">
        <v>1350</v>
      </c>
      <c r="I12" s="122"/>
      <c r="J12" s="46">
        <v>0</v>
      </c>
      <c r="K12" s="46"/>
      <c r="L12" s="46">
        <v>0</v>
      </c>
      <c r="M12" s="46"/>
      <c r="N12" s="46">
        <f t="shared" si="0"/>
        <v>0</v>
      </c>
      <c r="O12" s="46"/>
      <c r="P12" s="46">
        <v>641580750</v>
      </c>
      <c r="Q12" s="46"/>
      <c r="R12" s="46">
        <v>0</v>
      </c>
      <c r="S12" s="46"/>
      <c r="T12" s="46">
        <f t="shared" si="1"/>
        <v>641580750</v>
      </c>
    </row>
    <row r="13" spans="1:20">
      <c r="A13" s="53" t="s">
        <v>287</v>
      </c>
      <c r="B13" s="85" t="s">
        <v>129</v>
      </c>
      <c r="C13" s="120"/>
      <c r="D13" s="121" t="s">
        <v>235</v>
      </c>
      <c r="E13" s="122">
        <v>2429809</v>
      </c>
      <c r="F13" s="243">
        <v>2429809</v>
      </c>
      <c r="G13" s="122"/>
      <c r="H13" s="123">
        <v>34</v>
      </c>
      <c r="I13" s="122"/>
      <c r="J13" s="46">
        <v>0</v>
      </c>
      <c r="K13" s="46"/>
      <c r="L13" s="46">
        <v>0</v>
      </c>
      <c r="M13" s="46"/>
      <c r="N13" s="46">
        <f t="shared" si="0"/>
        <v>0</v>
      </c>
      <c r="O13" s="46"/>
      <c r="P13" s="46">
        <v>82613506</v>
      </c>
      <c r="Q13" s="46"/>
      <c r="R13" s="46">
        <v>0</v>
      </c>
      <c r="S13" s="46"/>
      <c r="T13" s="46">
        <f t="shared" si="1"/>
        <v>82613506</v>
      </c>
    </row>
    <row r="14" spans="1:20">
      <c r="A14" s="53" t="s">
        <v>288</v>
      </c>
      <c r="B14" s="85" t="s">
        <v>213</v>
      </c>
      <c r="C14" s="120"/>
      <c r="D14" s="121" t="s">
        <v>247</v>
      </c>
      <c r="E14" s="122">
        <v>7612002</v>
      </c>
      <c r="F14" s="243">
        <v>7612002</v>
      </c>
      <c r="G14" s="122"/>
      <c r="H14" s="123">
        <v>200</v>
      </c>
      <c r="I14" s="122"/>
      <c r="J14" s="46">
        <v>0</v>
      </c>
      <c r="K14" s="46"/>
      <c r="L14" s="46">
        <v>0</v>
      </c>
      <c r="M14" s="46"/>
      <c r="N14" s="46">
        <f t="shared" si="0"/>
        <v>0</v>
      </c>
      <c r="O14" s="46"/>
      <c r="P14" s="46">
        <v>1522400400</v>
      </c>
      <c r="Q14" s="46"/>
      <c r="R14" s="46">
        <v>0</v>
      </c>
      <c r="S14" s="46"/>
      <c r="T14" s="46">
        <f t="shared" si="1"/>
        <v>1522400400</v>
      </c>
    </row>
    <row r="15" spans="1:20">
      <c r="A15" s="53" t="s">
        <v>289</v>
      </c>
      <c r="B15" s="85" t="s">
        <v>110</v>
      </c>
      <c r="C15" s="120"/>
      <c r="D15" s="121" t="s">
        <v>252</v>
      </c>
      <c r="E15" s="122">
        <v>4644799</v>
      </c>
      <c r="F15" s="243">
        <v>4644799</v>
      </c>
      <c r="G15" s="122"/>
      <c r="H15" s="123">
        <v>29</v>
      </c>
      <c r="I15" s="122"/>
      <c r="J15" s="46">
        <v>0</v>
      </c>
      <c r="K15" s="46"/>
      <c r="L15" s="46">
        <v>0</v>
      </c>
      <c r="M15" s="46"/>
      <c r="N15" s="46">
        <f t="shared" si="0"/>
        <v>0</v>
      </c>
      <c r="O15" s="46"/>
      <c r="P15" s="46">
        <v>134699171</v>
      </c>
      <c r="Q15" s="46"/>
      <c r="R15" s="46">
        <v>0</v>
      </c>
      <c r="S15" s="46"/>
      <c r="T15" s="46">
        <f t="shared" si="1"/>
        <v>134699171</v>
      </c>
    </row>
    <row r="16" spans="1:20">
      <c r="A16" s="53" t="s">
        <v>293</v>
      </c>
      <c r="B16" s="85" t="s">
        <v>222</v>
      </c>
      <c r="C16" s="120"/>
      <c r="D16" s="121" t="s">
        <v>523</v>
      </c>
      <c r="E16" s="122">
        <v>1290936</v>
      </c>
      <c r="F16" s="243">
        <v>1290936</v>
      </c>
      <c r="G16" s="122"/>
      <c r="H16" s="123">
        <v>307</v>
      </c>
      <c r="I16" s="122"/>
      <c r="J16" s="46">
        <v>0</v>
      </c>
      <c r="K16" s="46"/>
      <c r="L16" s="46">
        <v>0</v>
      </c>
      <c r="M16" s="46"/>
      <c r="N16" s="46">
        <f t="shared" si="0"/>
        <v>0</v>
      </c>
      <c r="O16" s="46"/>
      <c r="P16" s="46">
        <v>396317352</v>
      </c>
      <c r="Q16" s="46"/>
      <c r="R16" s="46">
        <v>-50457619</v>
      </c>
      <c r="S16" s="46"/>
      <c r="T16" s="46">
        <f t="shared" si="1"/>
        <v>345859733</v>
      </c>
    </row>
    <row r="17" spans="1:20">
      <c r="A17" s="53" t="s">
        <v>294</v>
      </c>
      <c r="B17" s="85" t="s">
        <v>149</v>
      </c>
      <c r="C17" s="120"/>
      <c r="D17" s="121" t="s">
        <v>234</v>
      </c>
      <c r="E17" s="122">
        <v>3166253</v>
      </c>
      <c r="F17" s="243">
        <v>3166253</v>
      </c>
      <c r="G17" s="122"/>
      <c r="H17" s="123">
        <v>130</v>
      </c>
      <c r="I17" s="122"/>
      <c r="J17" s="46">
        <v>0</v>
      </c>
      <c r="K17" s="46"/>
      <c r="L17" s="46">
        <v>0</v>
      </c>
      <c r="M17" s="46"/>
      <c r="N17" s="46">
        <f t="shared" si="0"/>
        <v>0</v>
      </c>
      <c r="O17" s="46"/>
      <c r="P17" s="46">
        <v>411612890</v>
      </c>
      <c r="Q17" s="46"/>
      <c r="R17" s="46">
        <v>0</v>
      </c>
      <c r="S17" s="46"/>
      <c r="T17" s="46">
        <f t="shared" si="1"/>
        <v>411612890</v>
      </c>
    </row>
    <row r="18" spans="1:20">
      <c r="A18" s="53" t="s">
        <v>298</v>
      </c>
      <c r="B18" s="85" t="s">
        <v>92</v>
      </c>
      <c r="C18" s="120"/>
      <c r="D18" s="121" t="s">
        <v>241</v>
      </c>
      <c r="E18" s="122">
        <v>3984345</v>
      </c>
      <c r="F18" s="243">
        <v>3984345</v>
      </c>
      <c r="G18" s="122"/>
      <c r="H18" s="123">
        <v>120</v>
      </c>
      <c r="I18" s="122"/>
      <c r="J18" s="46">
        <v>0</v>
      </c>
      <c r="K18" s="46"/>
      <c r="L18" s="46">
        <v>0</v>
      </c>
      <c r="M18" s="46"/>
      <c r="N18" s="46">
        <f t="shared" si="0"/>
        <v>0</v>
      </c>
      <c r="O18" s="46"/>
      <c r="P18" s="46">
        <v>478121400</v>
      </c>
      <c r="Q18" s="46"/>
      <c r="R18" s="46">
        <v>0</v>
      </c>
      <c r="S18" s="46"/>
      <c r="T18" s="46">
        <f t="shared" si="1"/>
        <v>478121400</v>
      </c>
    </row>
    <row r="19" spans="1:20">
      <c r="A19" s="53" t="s">
        <v>302</v>
      </c>
      <c r="B19" s="85" t="s">
        <v>108</v>
      </c>
      <c r="C19" s="120"/>
      <c r="D19" s="121" t="s">
        <v>235</v>
      </c>
      <c r="E19" s="122">
        <v>365663</v>
      </c>
      <c r="F19" s="243">
        <v>365663</v>
      </c>
      <c r="G19" s="122"/>
      <c r="H19" s="123">
        <v>3400</v>
      </c>
      <c r="I19" s="122"/>
      <c r="J19" s="46">
        <v>0</v>
      </c>
      <c r="K19" s="46"/>
      <c r="L19" s="46">
        <v>0</v>
      </c>
      <c r="M19" s="46"/>
      <c r="N19" s="46">
        <f t="shared" si="0"/>
        <v>0</v>
      </c>
      <c r="O19" s="46"/>
      <c r="P19" s="46">
        <v>1243254200</v>
      </c>
      <c r="Q19" s="46"/>
      <c r="R19" s="46">
        <v>0</v>
      </c>
      <c r="S19" s="46"/>
      <c r="T19" s="46">
        <f t="shared" si="1"/>
        <v>1243254200</v>
      </c>
    </row>
    <row r="20" spans="1:20">
      <c r="A20" s="53" t="s">
        <v>303</v>
      </c>
      <c r="B20" s="85" t="s">
        <v>88</v>
      </c>
      <c r="C20" s="120"/>
      <c r="D20" s="121" t="s">
        <v>246</v>
      </c>
      <c r="E20" s="122">
        <v>6146333</v>
      </c>
      <c r="F20" s="243">
        <v>6146333</v>
      </c>
      <c r="G20" s="122"/>
      <c r="H20" s="123">
        <v>650</v>
      </c>
      <c r="I20" s="122"/>
      <c r="J20" s="46">
        <v>0</v>
      </c>
      <c r="K20" s="46"/>
      <c r="L20" s="46">
        <v>0</v>
      </c>
      <c r="M20" s="46"/>
      <c r="N20" s="46">
        <f t="shared" si="0"/>
        <v>0</v>
      </c>
      <c r="O20" s="46"/>
      <c r="P20" s="46">
        <v>3995116450</v>
      </c>
      <c r="Q20" s="46"/>
      <c r="R20" s="46">
        <v>0</v>
      </c>
      <c r="S20" s="46"/>
      <c r="T20" s="46">
        <f t="shared" si="1"/>
        <v>3995116450</v>
      </c>
    </row>
    <row r="21" spans="1:20">
      <c r="A21" s="53" t="s">
        <v>304</v>
      </c>
      <c r="B21" s="85" t="s">
        <v>183</v>
      </c>
      <c r="C21" s="120"/>
      <c r="D21" s="121" t="s">
        <v>246</v>
      </c>
      <c r="E21" s="122">
        <v>882636</v>
      </c>
      <c r="F21" s="243">
        <v>882636</v>
      </c>
      <c r="G21" s="122"/>
      <c r="H21" s="123">
        <v>230</v>
      </c>
      <c r="I21" s="122"/>
      <c r="J21" s="46">
        <v>0</v>
      </c>
      <c r="K21" s="46"/>
      <c r="L21" s="46">
        <v>0</v>
      </c>
      <c r="M21" s="46"/>
      <c r="N21" s="46">
        <f t="shared" si="0"/>
        <v>0</v>
      </c>
      <c r="O21" s="46"/>
      <c r="P21" s="46">
        <v>203006280</v>
      </c>
      <c r="Q21" s="46"/>
      <c r="R21" s="46">
        <v>0</v>
      </c>
      <c r="S21" s="46"/>
      <c r="T21" s="46">
        <f t="shared" si="1"/>
        <v>203006280</v>
      </c>
    </row>
    <row r="22" spans="1:20">
      <c r="A22" s="53" t="s">
        <v>305</v>
      </c>
      <c r="B22" s="85" t="s">
        <v>188</v>
      </c>
      <c r="C22" s="120"/>
      <c r="D22" s="121" t="s">
        <v>493</v>
      </c>
      <c r="E22" s="122">
        <v>642599</v>
      </c>
      <c r="F22" s="243">
        <v>642599</v>
      </c>
      <c r="G22" s="122"/>
      <c r="H22" s="123">
        <v>6000</v>
      </c>
      <c r="I22" s="122"/>
      <c r="J22" s="46">
        <v>0</v>
      </c>
      <c r="K22" s="46"/>
      <c r="L22" s="46">
        <v>0</v>
      </c>
      <c r="M22" s="46"/>
      <c r="N22" s="46">
        <f t="shared" si="0"/>
        <v>0</v>
      </c>
      <c r="O22" s="46"/>
      <c r="P22" s="46">
        <v>3855594000</v>
      </c>
      <c r="Q22" s="46"/>
      <c r="R22" s="46">
        <v>0</v>
      </c>
      <c r="S22" s="46"/>
      <c r="T22" s="46">
        <f t="shared" si="1"/>
        <v>3855594000</v>
      </c>
    </row>
    <row r="23" spans="1:20">
      <c r="A23" s="53" t="s">
        <v>306</v>
      </c>
      <c r="B23" s="85" t="s">
        <v>221</v>
      </c>
      <c r="C23" s="120"/>
      <c r="D23" s="121" t="s">
        <v>244</v>
      </c>
      <c r="E23" s="122">
        <v>271970</v>
      </c>
      <c r="F23" s="243">
        <v>271970</v>
      </c>
      <c r="G23" s="122"/>
      <c r="H23" s="123">
        <v>5000</v>
      </c>
      <c r="I23" s="122"/>
      <c r="J23" s="46">
        <v>0</v>
      </c>
      <c r="K23" s="46"/>
      <c r="L23" s="46">
        <v>0</v>
      </c>
      <c r="M23" s="46"/>
      <c r="N23" s="46">
        <f t="shared" si="0"/>
        <v>0</v>
      </c>
      <c r="O23" s="46"/>
      <c r="P23" s="46">
        <v>1359850000</v>
      </c>
      <c r="Q23" s="46"/>
      <c r="R23" s="46">
        <v>0</v>
      </c>
      <c r="S23" s="46"/>
      <c r="T23" s="46">
        <f t="shared" si="1"/>
        <v>1359850000</v>
      </c>
    </row>
    <row r="24" spans="1:20">
      <c r="A24" s="53" t="s">
        <v>307</v>
      </c>
      <c r="B24" s="85" t="s">
        <v>126</v>
      </c>
      <c r="C24" s="120"/>
      <c r="D24" s="121" t="s">
        <v>237</v>
      </c>
      <c r="E24" s="122">
        <v>108155</v>
      </c>
      <c r="F24" s="243">
        <v>108155</v>
      </c>
      <c r="G24" s="122"/>
      <c r="H24" s="123">
        <v>3750</v>
      </c>
      <c r="I24" s="122"/>
      <c r="J24" s="46">
        <v>0</v>
      </c>
      <c r="K24" s="46"/>
      <c r="L24" s="46">
        <v>0</v>
      </c>
      <c r="M24" s="46"/>
      <c r="N24" s="46">
        <f t="shared" si="0"/>
        <v>0</v>
      </c>
      <c r="O24" s="46"/>
      <c r="P24" s="46">
        <v>405581250</v>
      </c>
      <c r="Q24" s="46"/>
      <c r="R24" s="46">
        <v>0</v>
      </c>
      <c r="S24" s="46"/>
      <c r="T24" s="46">
        <f t="shared" si="1"/>
        <v>405581250</v>
      </c>
    </row>
    <row r="25" spans="1:20">
      <c r="A25" s="53" t="s">
        <v>313</v>
      </c>
      <c r="B25" s="85" t="s">
        <v>186</v>
      </c>
      <c r="C25" s="120"/>
      <c r="D25" s="121" t="s">
        <v>245</v>
      </c>
      <c r="E25" s="122">
        <v>1119769</v>
      </c>
      <c r="F25" s="243">
        <v>1119769</v>
      </c>
      <c r="G25" s="122"/>
      <c r="H25" s="123">
        <v>1000</v>
      </c>
      <c r="I25" s="122"/>
      <c r="J25" s="46">
        <v>0</v>
      </c>
      <c r="K25" s="46"/>
      <c r="L25" s="46">
        <v>0</v>
      </c>
      <c r="M25" s="46"/>
      <c r="N25" s="46">
        <f t="shared" si="0"/>
        <v>0</v>
      </c>
      <c r="O25" s="46"/>
      <c r="P25" s="46">
        <v>1119769000</v>
      </c>
      <c r="Q25" s="46"/>
      <c r="R25" s="46">
        <v>0</v>
      </c>
      <c r="S25" s="46"/>
      <c r="T25" s="46">
        <f t="shared" si="1"/>
        <v>1119769000</v>
      </c>
    </row>
    <row r="26" spans="1:20">
      <c r="A26" s="53" t="s">
        <v>314</v>
      </c>
      <c r="B26" s="85" t="s">
        <v>210</v>
      </c>
      <c r="C26" s="120"/>
      <c r="D26" s="121" t="s">
        <v>462</v>
      </c>
      <c r="E26" s="122">
        <v>240173</v>
      </c>
      <c r="F26" s="243">
        <v>240173</v>
      </c>
      <c r="G26" s="122"/>
      <c r="H26" s="123">
        <v>800</v>
      </c>
      <c r="I26" s="122"/>
      <c r="J26" s="46">
        <v>0</v>
      </c>
      <c r="K26" s="46"/>
      <c r="L26" s="46">
        <v>0</v>
      </c>
      <c r="M26" s="46"/>
      <c r="N26" s="46">
        <f t="shared" si="0"/>
        <v>0</v>
      </c>
      <c r="O26" s="46"/>
      <c r="P26" s="46">
        <v>192138400</v>
      </c>
      <c r="Q26" s="46"/>
      <c r="R26" s="46">
        <v>0</v>
      </c>
      <c r="S26" s="46"/>
      <c r="T26" s="46">
        <f t="shared" si="1"/>
        <v>192138400</v>
      </c>
    </row>
    <row r="27" spans="1:20">
      <c r="A27" s="53" t="s">
        <v>316</v>
      </c>
      <c r="B27" s="85" t="s">
        <v>146</v>
      </c>
      <c r="C27" s="120"/>
      <c r="D27" s="121" t="s">
        <v>246</v>
      </c>
      <c r="E27" s="122">
        <v>2787425</v>
      </c>
      <c r="F27" s="243">
        <v>2787425</v>
      </c>
      <c r="G27" s="122"/>
      <c r="H27" s="140">
        <v>35</v>
      </c>
      <c r="I27" s="122"/>
      <c r="J27" s="139">
        <v>0</v>
      </c>
      <c r="K27" s="139"/>
      <c r="L27" s="46">
        <v>0</v>
      </c>
      <c r="M27" s="139"/>
      <c r="N27" s="46">
        <f t="shared" si="0"/>
        <v>0</v>
      </c>
      <c r="O27" s="139"/>
      <c r="P27" s="139">
        <v>97559875</v>
      </c>
      <c r="Q27" s="139"/>
      <c r="R27" s="139">
        <v>0</v>
      </c>
      <c r="S27" s="139"/>
      <c r="T27" s="46">
        <f t="shared" si="1"/>
        <v>97559875</v>
      </c>
    </row>
    <row r="28" spans="1:20">
      <c r="A28" s="53" t="s">
        <v>317</v>
      </c>
      <c r="B28" s="85" t="s">
        <v>155</v>
      </c>
      <c r="C28" s="120"/>
      <c r="D28" s="121" t="s">
        <v>240</v>
      </c>
      <c r="E28" s="122">
        <v>2714040</v>
      </c>
      <c r="F28" s="243">
        <v>2714040</v>
      </c>
      <c r="G28" s="122"/>
      <c r="H28" s="123">
        <v>500</v>
      </c>
      <c r="I28" s="122"/>
      <c r="J28" s="46">
        <v>0</v>
      </c>
      <c r="K28" s="46"/>
      <c r="L28" s="46">
        <v>0</v>
      </c>
      <c r="M28" s="46"/>
      <c r="N28" s="46">
        <f t="shared" si="0"/>
        <v>0</v>
      </c>
      <c r="O28" s="46"/>
      <c r="P28" s="46">
        <v>1357020000</v>
      </c>
      <c r="Q28" s="46"/>
      <c r="R28" s="46">
        <v>0</v>
      </c>
      <c r="S28" s="46"/>
      <c r="T28" s="46">
        <f t="shared" si="1"/>
        <v>1357020000</v>
      </c>
    </row>
    <row r="29" spans="1:20">
      <c r="A29" s="53" t="s">
        <v>321</v>
      </c>
      <c r="B29" s="85" t="s">
        <v>93</v>
      </c>
      <c r="C29" s="120"/>
      <c r="D29" s="121" t="s">
        <v>241</v>
      </c>
      <c r="E29" s="122">
        <v>727710</v>
      </c>
      <c r="F29" s="243">
        <v>727710</v>
      </c>
      <c r="G29" s="122"/>
      <c r="H29" s="123">
        <v>700</v>
      </c>
      <c r="I29" s="122"/>
      <c r="J29" s="46">
        <v>0</v>
      </c>
      <c r="K29" s="46"/>
      <c r="L29" s="46">
        <v>0</v>
      </c>
      <c r="M29" s="46"/>
      <c r="N29" s="46">
        <f t="shared" si="0"/>
        <v>0</v>
      </c>
      <c r="O29" s="46"/>
      <c r="P29" s="46">
        <v>509397000</v>
      </c>
      <c r="Q29" s="46"/>
      <c r="R29" s="46">
        <v>0</v>
      </c>
      <c r="S29" s="46"/>
      <c r="T29" s="46">
        <f t="shared" si="1"/>
        <v>509397000</v>
      </c>
    </row>
    <row r="30" spans="1:20">
      <c r="B30" s="85" t="s">
        <v>481</v>
      </c>
      <c r="C30" s="120"/>
      <c r="D30" s="121" t="s">
        <v>716</v>
      </c>
      <c r="E30" s="122"/>
      <c r="F30" s="243">
        <v>282123</v>
      </c>
      <c r="G30" s="122"/>
      <c r="H30" s="123">
        <v>75</v>
      </c>
      <c r="I30" s="122"/>
      <c r="J30" s="46">
        <v>21159225</v>
      </c>
      <c r="K30" s="46"/>
      <c r="L30" s="46">
        <v>-2379609</v>
      </c>
      <c r="M30" s="46"/>
      <c r="N30" s="46">
        <f t="shared" si="0"/>
        <v>18779616</v>
      </c>
      <c r="O30" s="46"/>
      <c r="P30" s="46">
        <v>21159225</v>
      </c>
      <c r="Q30" s="46"/>
      <c r="R30" s="46">
        <v>-2379609</v>
      </c>
      <c r="S30" s="46"/>
      <c r="T30" s="46">
        <f t="shared" si="1"/>
        <v>18779616</v>
      </c>
    </row>
    <row r="31" spans="1:20">
      <c r="A31" s="53" t="s">
        <v>322</v>
      </c>
      <c r="B31" s="85" t="s">
        <v>130</v>
      </c>
      <c r="C31" s="120"/>
      <c r="D31" s="121" t="s">
        <v>238</v>
      </c>
      <c r="E31" s="122">
        <v>301384</v>
      </c>
      <c r="F31" s="243">
        <v>301384</v>
      </c>
      <c r="G31" s="122"/>
      <c r="H31" s="123">
        <v>1590</v>
      </c>
      <c r="I31" s="122"/>
      <c r="J31" s="46">
        <v>0</v>
      </c>
      <c r="K31" s="46"/>
      <c r="L31" s="46">
        <v>0</v>
      </c>
      <c r="M31" s="46"/>
      <c r="N31" s="46">
        <f t="shared" si="0"/>
        <v>0</v>
      </c>
      <c r="O31" s="46"/>
      <c r="P31" s="46">
        <v>479200560</v>
      </c>
      <c r="Q31" s="46"/>
      <c r="R31" s="46">
        <v>0</v>
      </c>
      <c r="S31" s="46"/>
      <c r="T31" s="46">
        <f t="shared" si="1"/>
        <v>479200560</v>
      </c>
    </row>
    <row r="32" spans="1:20">
      <c r="A32" s="53" t="s">
        <v>330</v>
      </c>
      <c r="B32" s="85" t="s">
        <v>103</v>
      </c>
      <c r="C32" s="120"/>
      <c r="D32" s="121" t="s">
        <v>253</v>
      </c>
      <c r="E32" s="122">
        <v>6014827</v>
      </c>
      <c r="F32" s="243">
        <v>6014827</v>
      </c>
      <c r="G32" s="122"/>
      <c r="H32" s="123">
        <v>190</v>
      </c>
      <c r="I32" s="122"/>
      <c r="J32" s="46">
        <v>0</v>
      </c>
      <c r="K32" s="46"/>
      <c r="L32" s="46">
        <v>0</v>
      </c>
      <c r="M32" s="46"/>
      <c r="N32" s="46">
        <f t="shared" si="0"/>
        <v>0</v>
      </c>
      <c r="O32" s="46"/>
      <c r="P32" s="46">
        <v>1142817130</v>
      </c>
      <c r="Q32" s="46"/>
      <c r="R32" s="46">
        <v>0</v>
      </c>
      <c r="S32" s="46"/>
      <c r="T32" s="46">
        <f t="shared" si="1"/>
        <v>1142817130</v>
      </c>
    </row>
    <row r="33" spans="1:20">
      <c r="A33" s="53" t="s">
        <v>331</v>
      </c>
      <c r="B33" s="85" t="s">
        <v>166</v>
      </c>
      <c r="C33" s="120"/>
      <c r="D33" s="121" t="s">
        <v>243</v>
      </c>
      <c r="E33" s="122">
        <v>216299</v>
      </c>
      <c r="F33" s="243">
        <v>216299</v>
      </c>
      <c r="G33" s="122"/>
      <c r="H33" s="123">
        <v>4720</v>
      </c>
      <c r="I33" s="122"/>
      <c r="J33" s="46">
        <v>0</v>
      </c>
      <c r="K33" s="46"/>
      <c r="L33" s="46">
        <v>0</v>
      </c>
      <c r="M33" s="46"/>
      <c r="N33" s="46">
        <f t="shared" si="0"/>
        <v>0</v>
      </c>
      <c r="O33" s="46"/>
      <c r="P33" s="46">
        <v>1020931280</v>
      </c>
      <c r="Q33" s="46"/>
      <c r="R33" s="46">
        <v>0</v>
      </c>
      <c r="S33" s="46"/>
      <c r="T33" s="46">
        <f t="shared" si="1"/>
        <v>1020931280</v>
      </c>
    </row>
    <row r="34" spans="1:20">
      <c r="A34" s="53" t="s">
        <v>333</v>
      </c>
      <c r="B34" s="85" t="s">
        <v>135</v>
      </c>
      <c r="C34" s="120"/>
      <c r="D34" s="121" t="s">
        <v>250</v>
      </c>
      <c r="E34" s="122">
        <v>569239</v>
      </c>
      <c r="F34" s="243">
        <v>569239</v>
      </c>
      <c r="G34" s="122"/>
      <c r="H34" s="123">
        <v>18</v>
      </c>
      <c r="I34" s="122"/>
      <c r="J34" s="46">
        <v>0</v>
      </c>
      <c r="K34" s="46"/>
      <c r="L34" s="46">
        <v>0</v>
      </c>
      <c r="M34" s="46"/>
      <c r="N34" s="46">
        <f t="shared" si="0"/>
        <v>0</v>
      </c>
      <c r="O34" s="46"/>
      <c r="P34" s="46">
        <v>10246302</v>
      </c>
      <c r="Q34" s="46"/>
      <c r="R34" s="46">
        <v>0</v>
      </c>
      <c r="S34" s="46"/>
      <c r="T34" s="46">
        <f t="shared" si="1"/>
        <v>10246302</v>
      </c>
    </row>
    <row r="35" spans="1:20">
      <c r="A35" s="53" t="s">
        <v>334</v>
      </c>
      <c r="B35" s="85" t="s">
        <v>266</v>
      </c>
      <c r="C35" s="120"/>
      <c r="D35" s="121" t="s">
        <v>463</v>
      </c>
      <c r="E35" s="122">
        <v>104826</v>
      </c>
      <c r="F35" s="243">
        <v>104826</v>
      </c>
      <c r="G35" s="122"/>
      <c r="H35" s="123">
        <v>850</v>
      </c>
      <c r="I35" s="122"/>
      <c r="J35" s="46">
        <v>0</v>
      </c>
      <c r="K35" s="46"/>
      <c r="L35" s="46">
        <v>0</v>
      </c>
      <c r="M35" s="46"/>
      <c r="N35" s="46">
        <f t="shared" si="0"/>
        <v>0</v>
      </c>
      <c r="O35" s="46"/>
      <c r="P35" s="46">
        <v>89102100</v>
      </c>
      <c r="Q35" s="46"/>
      <c r="R35" s="46">
        <v>0</v>
      </c>
      <c r="S35" s="46"/>
      <c r="T35" s="46">
        <f t="shared" si="1"/>
        <v>89102100</v>
      </c>
    </row>
    <row r="36" spans="1:20">
      <c r="A36" s="53" t="s">
        <v>336</v>
      </c>
      <c r="B36" s="85" t="s">
        <v>180</v>
      </c>
      <c r="C36" s="120"/>
      <c r="D36" s="121" t="s">
        <v>244</v>
      </c>
      <c r="E36" s="122">
        <v>221685</v>
      </c>
      <c r="F36" s="243">
        <v>221685</v>
      </c>
      <c r="G36" s="122"/>
      <c r="H36" s="123">
        <v>270</v>
      </c>
      <c r="I36" s="122"/>
      <c r="J36" s="46">
        <v>0</v>
      </c>
      <c r="K36" s="46"/>
      <c r="L36" s="46">
        <v>0</v>
      </c>
      <c r="M36" s="46"/>
      <c r="N36" s="46">
        <f t="shared" si="0"/>
        <v>0</v>
      </c>
      <c r="O36" s="46"/>
      <c r="P36" s="46">
        <v>59854950</v>
      </c>
      <c r="Q36" s="46"/>
      <c r="R36" s="46">
        <v>0</v>
      </c>
      <c r="S36" s="46"/>
      <c r="T36" s="46">
        <f t="shared" si="1"/>
        <v>59854950</v>
      </c>
    </row>
    <row r="37" spans="1:20">
      <c r="B37" s="85" t="s">
        <v>712</v>
      </c>
      <c r="C37" s="120"/>
      <c r="D37" s="121" t="s">
        <v>550</v>
      </c>
      <c r="E37" s="122"/>
      <c r="F37" s="243">
        <v>6430734</v>
      </c>
      <c r="G37" s="122"/>
      <c r="H37" s="123">
        <v>400</v>
      </c>
      <c r="I37" s="122"/>
      <c r="J37" s="46">
        <v>2572293600</v>
      </c>
      <c r="K37" s="46"/>
      <c r="L37" s="46">
        <v>-369625767</v>
      </c>
      <c r="M37" s="46"/>
      <c r="N37" s="46">
        <f t="shared" si="0"/>
        <v>2202667833</v>
      </c>
      <c r="O37" s="46"/>
      <c r="P37" s="46">
        <v>2572293600</v>
      </c>
      <c r="Q37" s="46"/>
      <c r="R37" s="46">
        <v>-369625767</v>
      </c>
      <c r="S37" s="46"/>
      <c r="T37" s="46">
        <f t="shared" si="1"/>
        <v>2202667833</v>
      </c>
    </row>
    <row r="38" spans="1:20">
      <c r="A38" s="53" t="s">
        <v>338</v>
      </c>
      <c r="B38" s="85" t="s">
        <v>90</v>
      </c>
      <c r="C38" s="120"/>
      <c r="D38" s="121" t="s">
        <v>239</v>
      </c>
      <c r="E38" s="122">
        <v>4147582</v>
      </c>
      <c r="F38" s="243">
        <v>4147582</v>
      </c>
      <c r="G38" s="122"/>
      <c r="H38" s="123">
        <v>100</v>
      </c>
      <c r="I38" s="122"/>
      <c r="J38" s="46">
        <v>0</v>
      </c>
      <c r="K38" s="46"/>
      <c r="L38" s="46">
        <v>0</v>
      </c>
      <c r="M38" s="46"/>
      <c r="N38" s="46">
        <f t="shared" si="0"/>
        <v>0</v>
      </c>
      <c r="O38" s="46"/>
      <c r="P38" s="46">
        <v>414758200</v>
      </c>
      <c r="Q38" s="46"/>
      <c r="R38" s="46">
        <v>0</v>
      </c>
      <c r="S38" s="46"/>
      <c r="T38" s="46">
        <f t="shared" si="1"/>
        <v>414758200</v>
      </c>
    </row>
    <row r="39" spans="1:20">
      <c r="A39" s="53" t="s">
        <v>340</v>
      </c>
      <c r="B39" s="85" t="s">
        <v>143</v>
      </c>
      <c r="C39" s="120"/>
      <c r="D39" s="121" t="s">
        <v>235</v>
      </c>
      <c r="E39" s="122">
        <v>4047359</v>
      </c>
      <c r="F39" s="243">
        <v>4047359</v>
      </c>
      <c r="G39" s="122"/>
      <c r="H39" s="123">
        <v>12</v>
      </c>
      <c r="I39" s="122"/>
      <c r="J39" s="46">
        <v>0</v>
      </c>
      <c r="K39" s="46"/>
      <c r="L39" s="46">
        <v>0</v>
      </c>
      <c r="M39" s="46"/>
      <c r="N39" s="46">
        <f t="shared" si="0"/>
        <v>0</v>
      </c>
      <c r="O39" s="46"/>
      <c r="P39" s="46">
        <v>48568308</v>
      </c>
      <c r="Q39" s="46"/>
      <c r="R39" s="46">
        <v>0</v>
      </c>
      <c r="S39" s="46"/>
      <c r="T39" s="46">
        <f t="shared" si="1"/>
        <v>48568308</v>
      </c>
    </row>
    <row r="40" spans="1:20">
      <c r="A40" s="53" t="s">
        <v>343</v>
      </c>
      <c r="B40" s="85" t="s">
        <v>207</v>
      </c>
      <c r="C40" s="120"/>
      <c r="D40" s="121" t="s">
        <v>247</v>
      </c>
      <c r="E40" s="122">
        <v>2219908</v>
      </c>
      <c r="F40" s="243">
        <v>2219908</v>
      </c>
      <c r="G40" s="122"/>
      <c r="H40" s="123">
        <v>150</v>
      </c>
      <c r="I40" s="122"/>
      <c r="J40" s="46">
        <v>0</v>
      </c>
      <c r="K40" s="46"/>
      <c r="L40" s="46">
        <v>0</v>
      </c>
      <c r="M40" s="46"/>
      <c r="N40" s="46">
        <f t="shared" si="0"/>
        <v>0</v>
      </c>
      <c r="O40" s="46"/>
      <c r="P40" s="46">
        <v>332986200</v>
      </c>
      <c r="Q40" s="46"/>
      <c r="R40" s="46">
        <v>-3386300</v>
      </c>
      <c r="S40" s="46"/>
      <c r="T40" s="46">
        <f t="shared" si="1"/>
        <v>329599900</v>
      </c>
    </row>
    <row r="41" spans="1:20">
      <c r="A41" s="53" t="s">
        <v>344</v>
      </c>
      <c r="B41" s="85" t="s">
        <v>184</v>
      </c>
      <c r="C41" s="120"/>
      <c r="D41" s="121" t="s">
        <v>518</v>
      </c>
      <c r="E41" s="122">
        <v>1415917</v>
      </c>
      <c r="F41" s="243">
        <v>1415917</v>
      </c>
      <c r="G41" s="122"/>
      <c r="H41" s="123">
        <v>650</v>
      </c>
      <c r="I41" s="122"/>
      <c r="J41" s="46">
        <v>0</v>
      </c>
      <c r="K41" s="46"/>
      <c r="L41" s="46">
        <v>0</v>
      </c>
      <c r="M41" s="46"/>
      <c r="N41" s="46">
        <f t="shared" si="0"/>
        <v>0</v>
      </c>
      <c r="O41" s="46"/>
      <c r="P41" s="46">
        <v>920346050</v>
      </c>
      <c r="Q41" s="46"/>
      <c r="R41" s="46">
        <v>0</v>
      </c>
      <c r="S41" s="46"/>
      <c r="T41" s="46">
        <f t="shared" si="1"/>
        <v>920346050</v>
      </c>
    </row>
    <row r="42" spans="1:20">
      <c r="A42" s="53" t="s">
        <v>345</v>
      </c>
      <c r="B42" s="85" t="s">
        <v>158</v>
      </c>
      <c r="C42" s="120"/>
      <c r="D42" s="121" t="s">
        <v>446</v>
      </c>
      <c r="E42" s="122">
        <v>1126816</v>
      </c>
      <c r="F42" s="243">
        <v>1126816</v>
      </c>
      <c r="G42" s="122"/>
      <c r="H42" s="123">
        <v>2750</v>
      </c>
      <c r="I42" s="122"/>
      <c r="J42" s="46">
        <v>0</v>
      </c>
      <c r="K42" s="46"/>
      <c r="L42" s="46">
        <v>0</v>
      </c>
      <c r="M42" s="46"/>
      <c r="N42" s="46">
        <f t="shared" si="0"/>
        <v>0</v>
      </c>
      <c r="O42" s="46"/>
      <c r="P42" s="46">
        <v>3098744000</v>
      </c>
      <c r="Q42" s="46"/>
      <c r="R42" s="46">
        <v>0</v>
      </c>
      <c r="S42" s="46"/>
      <c r="T42" s="46">
        <f t="shared" si="1"/>
        <v>3098744000</v>
      </c>
    </row>
    <row r="43" spans="1:20">
      <c r="A43" s="53" t="s">
        <v>347</v>
      </c>
      <c r="B43" s="85" t="s">
        <v>160</v>
      </c>
      <c r="C43" s="120"/>
      <c r="D43" s="121" t="s">
        <v>240</v>
      </c>
      <c r="E43" s="122">
        <v>3293765</v>
      </c>
      <c r="F43" s="243">
        <v>3293765</v>
      </c>
      <c r="G43" s="122"/>
      <c r="H43" s="140">
        <v>200</v>
      </c>
      <c r="I43" s="122"/>
      <c r="J43" s="139">
        <v>0</v>
      </c>
      <c r="K43" s="139"/>
      <c r="L43" s="46">
        <v>0</v>
      </c>
      <c r="M43" s="139"/>
      <c r="N43" s="46">
        <f t="shared" si="0"/>
        <v>0</v>
      </c>
      <c r="O43" s="139"/>
      <c r="P43" s="139">
        <v>658753000</v>
      </c>
      <c r="Q43" s="139"/>
      <c r="R43" s="139">
        <v>0</v>
      </c>
      <c r="S43" s="139"/>
      <c r="T43" s="46">
        <f t="shared" si="1"/>
        <v>658753000</v>
      </c>
    </row>
    <row r="44" spans="1:20">
      <c r="A44" s="53" t="s">
        <v>348</v>
      </c>
      <c r="B44" s="85" t="s">
        <v>123</v>
      </c>
      <c r="C44" s="120"/>
      <c r="D44" s="121" t="s">
        <v>464</v>
      </c>
      <c r="E44" s="122">
        <v>1677595</v>
      </c>
      <c r="F44" s="243">
        <v>1677595</v>
      </c>
      <c r="G44" s="122"/>
      <c r="H44" s="123">
        <v>30</v>
      </c>
      <c r="I44" s="122"/>
      <c r="J44" s="46">
        <v>0</v>
      </c>
      <c r="K44" s="46"/>
      <c r="L44" s="46">
        <v>0</v>
      </c>
      <c r="M44" s="46"/>
      <c r="N44" s="46">
        <f t="shared" si="0"/>
        <v>0</v>
      </c>
      <c r="O44" s="46"/>
      <c r="P44" s="46">
        <v>50327850</v>
      </c>
      <c r="Q44" s="46"/>
      <c r="R44" s="46">
        <v>0</v>
      </c>
      <c r="S44" s="46"/>
      <c r="T44" s="46">
        <f t="shared" si="1"/>
        <v>50327850</v>
      </c>
    </row>
    <row r="45" spans="1:20">
      <c r="A45" s="53" t="s">
        <v>352</v>
      </c>
      <c r="B45" s="85" t="s">
        <v>125</v>
      </c>
      <c r="C45" s="120"/>
      <c r="D45" s="121" t="s">
        <v>254</v>
      </c>
      <c r="E45" s="122">
        <v>1318171</v>
      </c>
      <c r="F45" s="243">
        <v>1318171</v>
      </c>
      <c r="G45" s="122"/>
      <c r="H45" s="123">
        <v>1300</v>
      </c>
      <c r="I45" s="122"/>
      <c r="J45" s="46">
        <v>0</v>
      </c>
      <c r="K45" s="46"/>
      <c r="L45" s="46">
        <v>0</v>
      </c>
      <c r="M45" s="46"/>
      <c r="N45" s="46">
        <f t="shared" si="0"/>
        <v>0</v>
      </c>
      <c r="O45" s="46"/>
      <c r="P45" s="46">
        <v>1713622300</v>
      </c>
      <c r="Q45" s="46"/>
      <c r="R45" s="46">
        <v>0</v>
      </c>
      <c r="S45" s="46"/>
      <c r="T45" s="46">
        <f t="shared" si="1"/>
        <v>1713622300</v>
      </c>
    </row>
    <row r="46" spans="1:20">
      <c r="A46" s="53" t="s">
        <v>357</v>
      </c>
      <c r="B46" s="85" t="s">
        <v>157</v>
      </c>
      <c r="C46" s="120"/>
      <c r="D46" s="121" t="s">
        <v>246</v>
      </c>
      <c r="E46" s="122">
        <v>2009331</v>
      </c>
      <c r="F46" s="243">
        <v>2009331</v>
      </c>
      <c r="G46" s="122"/>
      <c r="H46" s="123">
        <v>2400</v>
      </c>
      <c r="I46" s="122"/>
      <c r="J46" s="46">
        <v>0</v>
      </c>
      <c r="K46" s="46"/>
      <c r="L46" s="46">
        <v>0</v>
      </c>
      <c r="M46" s="46"/>
      <c r="N46" s="46">
        <f t="shared" si="0"/>
        <v>0</v>
      </c>
      <c r="O46" s="46"/>
      <c r="P46" s="46">
        <v>4822394400</v>
      </c>
      <c r="Q46" s="46"/>
      <c r="R46" s="46">
        <v>0</v>
      </c>
      <c r="S46" s="46"/>
      <c r="T46" s="46">
        <f t="shared" si="1"/>
        <v>4822394400</v>
      </c>
    </row>
    <row r="47" spans="1:20">
      <c r="A47" s="53" t="s">
        <v>366</v>
      </c>
      <c r="B47" s="241" t="s">
        <v>485</v>
      </c>
      <c r="C47" s="120"/>
      <c r="D47" s="121" t="s">
        <v>717</v>
      </c>
      <c r="E47" s="122">
        <v>1045247</v>
      </c>
      <c r="F47" s="243">
        <v>2742097</v>
      </c>
      <c r="G47" s="122"/>
      <c r="H47" s="123">
        <v>50</v>
      </c>
      <c r="I47" s="122"/>
      <c r="J47" s="46">
        <v>137104850</v>
      </c>
      <c r="K47" s="46"/>
      <c r="L47" s="46">
        <v>-7122330</v>
      </c>
      <c r="M47" s="46"/>
      <c r="N47" s="46">
        <f t="shared" si="0"/>
        <v>129982520</v>
      </c>
      <c r="O47" s="46"/>
      <c r="P47" s="46">
        <v>137104850</v>
      </c>
      <c r="Q47" s="46"/>
      <c r="R47" s="46">
        <v>-7122330</v>
      </c>
      <c r="S47" s="46"/>
      <c r="T47" s="46">
        <f t="shared" si="1"/>
        <v>129982520</v>
      </c>
    </row>
    <row r="48" spans="1:20">
      <c r="A48" s="53" t="s">
        <v>368</v>
      </c>
      <c r="B48" s="85" t="s">
        <v>121</v>
      </c>
      <c r="C48" s="120"/>
      <c r="D48" s="121" t="s">
        <v>254</v>
      </c>
      <c r="E48" s="122">
        <v>357051</v>
      </c>
      <c r="F48" s="243">
        <v>1045247</v>
      </c>
      <c r="G48" s="122"/>
      <c r="H48" s="123">
        <v>2150</v>
      </c>
      <c r="I48" s="122"/>
      <c r="J48" s="46">
        <v>0</v>
      </c>
      <c r="K48" s="46"/>
      <c r="L48" s="46">
        <v>0</v>
      </c>
      <c r="M48" s="46"/>
      <c r="N48" s="46">
        <f t="shared" si="0"/>
        <v>0</v>
      </c>
      <c r="O48" s="46"/>
      <c r="P48" s="46">
        <v>2247281050</v>
      </c>
      <c r="Q48" s="46"/>
      <c r="R48" s="46">
        <v>0</v>
      </c>
      <c r="S48" s="46"/>
      <c r="T48" s="46">
        <f t="shared" si="1"/>
        <v>2247281050</v>
      </c>
    </row>
    <row r="49" spans="1:20">
      <c r="A49" s="53" t="s">
        <v>370</v>
      </c>
      <c r="B49" s="85" t="s">
        <v>141</v>
      </c>
      <c r="C49" s="120"/>
      <c r="D49" s="121" t="s">
        <v>241</v>
      </c>
      <c r="E49" s="122">
        <v>623239</v>
      </c>
      <c r="F49" s="243">
        <v>357051</v>
      </c>
      <c r="G49" s="122"/>
      <c r="H49" s="123">
        <v>2570</v>
      </c>
      <c r="I49" s="122"/>
      <c r="J49" s="46">
        <v>0</v>
      </c>
      <c r="K49" s="46"/>
      <c r="L49" s="46">
        <v>0</v>
      </c>
      <c r="M49" s="46"/>
      <c r="N49" s="46">
        <f t="shared" si="0"/>
        <v>0</v>
      </c>
      <c r="O49" s="46"/>
      <c r="P49" s="46">
        <v>917621070</v>
      </c>
      <c r="Q49" s="46"/>
      <c r="R49" s="46">
        <v>-628077</v>
      </c>
      <c r="S49" s="46"/>
      <c r="T49" s="46">
        <f t="shared" si="1"/>
        <v>916992993</v>
      </c>
    </row>
    <row r="50" spans="1:20">
      <c r="A50" s="53" t="s">
        <v>371</v>
      </c>
      <c r="B50" s="85" t="s">
        <v>487</v>
      </c>
      <c r="C50" s="120"/>
      <c r="D50" s="121" t="s">
        <v>524</v>
      </c>
      <c r="E50" s="122">
        <v>870763</v>
      </c>
      <c r="F50" s="243">
        <v>623239</v>
      </c>
      <c r="G50" s="122"/>
      <c r="H50" s="123">
        <v>850</v>
      </c>
      <c r="I50" s="122"/>
      <c r="J50" s="46">
        <v>0</v>
      </c>
      <c r="K50" s="46"/>
      <c r="L50" s="46">
        <v>0</v>
      </c>
      <c r="M50" s="46"/>
      <c r="N50" s="46">
        <f t="shared" si="0"/>
        <v>0</v>
      </c>
      <c r="O50" s="46"/>
      <c r="P50" s="46">
        <v>529753150</v>
      </c>
      <c r="Q50" s="46"/>
      <c r="R50" s="46">
        <v>-58718071</v>
      </c>
      <c r="S50" s="46"/>
      <c r="T50" s="46">
        <f t="shared" si="1"/>
        <v>471035079</v>
      </c>
    </row>
    <row r="51" spans="1:20">
      <c r="A51" s="53" t="s">
        <v>373</v>
      </c>
      <c r="B51" s="85" t="s">
        <v>218</v>
      </c>
      <c r="C51" s="120"/>
      <c r="D51" s="121" t="s">
        <v>240</v>
      </c>
      <c r="E51" s="122">
        <v>922577</v>
      </c>
      <c r="F51" s="243">
        <v>870763</v>
      </c>
      <c r="G51" s="122"/>
      <c r="H51" s="123">
        <v>300</v>
      </c>
      <c r="I51" s="122"/>
      <c r="J51" s="46">
        <v>0</v>
      </c>
      <c r="K51" s="46"/>
      <c r="L51" s="46">
        <v>0</v>
      </c>
      <c r="M51" s="46"/>
      <c r="N51" s="46">
        <f t="shared" si="0"/>
        <v>0</v>
      </c>
      <c r="O51" s="46"/>
      <c r="P51" s="46">
        <v>261228900</v>
      </c>
      <c r="Q51" s="46"/>
      <c r="R51" s="46">
        <v>0</v>
      </c>
      <c r="S51" s="46"/>
      <c r="T51" s="46">
        <f t="shared" si="1"/>
        <v>261228900</v>
      </c>
    </row>
    <row r="52" spans="1:20">
      <c r="A52" s="53" t="s">
        <v>374</v>
      </c>
      <c r="B52" s="85" t="s">
        <v>220</v>
      </c>
      <c r="C52" s="120"/>
      <c r="D52" s="121" t="s">
        <v>459</v>
      </c>
      <c r="E52" s="122">
        <v>139761</v>
      </c>
      <c r="F52" s="243">
        <v>922577</v>
      </c>
      <c r="G52" s="122"/>
      <c r="H52" s="123">
        <v>250</v>
      </c>
      <c r="I52" s="122"/>
      <c r="J52" s="46">
        <v>0</v>
      </c>
      <c r="K52" s="46"/>
      <c r="L52" s="46">
        <v>0</v>
      </c>
      <c r="M52" s="46"/>
      <c r="N52" s="46">
        <f t="shared" si="0"/>
        <v>0</v>
      </c>
      <c r="O52" s="46"/>
      <c r="P52" s="46">
        <v>230644250</v>
      </c>
      <c r="Q52" s="46"/>
      <c r="R52" s="46">
        <v>-4643844</v>
      </c>
      <c r="S52" s="46"/>
      <c r="T52" s="46">
        <f t="shared" si="1"/>
        <v>226000406</v>
      </c>
    </row>
    <row r="53" spans="1:20">
      <c r="A53" s="53" t="s">
        <v>376</v>
      </c>
      <c r="B53" s="85" t="s">
        <v>164</v>
      </c>
      <c r="C53" s="120"/>
      <c r="D53" s="121" t="s">
        <v>236</v>
      </c>
      <c r="E53" s="122">
        <v>4403047</v>
      </c>
      <c r="F53" s="243">
        <v>139761</v>
      </c>
      <c r="G53" s="122"/>
      <c r="H53" s="123">
        <v>5700</v>
      </c>
      <c r="I53" s="122"/>
      <c r="J53" s="46">
        <v>0</v>
      </c>
      <c r="K53" s="46"/>
      <c r="L53" s="46">
        <v>0</v>
      </c>
      <c r="M53" s="46"/>
      <c r="N53" s="46">
        <f t="shared" si="0"/>
        <v>0</v>
      </c>
      <c r="O53" s="46"/>
      <c r="P53" s="46">
        <v>796637700</v>
      </c>
      <c r="Q53" s="46"/>
      <c r="R53" s="46">
        <v>0</v>
      </c>
      <c r="S53" s="46"/>
      <c r="T53" s="46">
        <f t="shared" si="1"/>
        <v>796637700</v>
      </c>
    </row>
    <row r="54" spans="1:20">
      <c r="A54" s="53" t="s">
        <v>377</v>
      </c>
      <c r="B54" s="85" t="s">
        <v>169</v>
      </c>
      <c r="C54" s="120"/>
      <c r="D54" s="121" t="s">
        <v>233</v>
      </c>
      <c r="E54" s="122">
        <v>69093</v>
      </c>
      <c r="F54" s="243">
        <v>4403047</v>
      </c>
      <c r="G54" s="122"/>
      <c r="H54" s="123">
        <v>32</v>
      </c>
      <c r="I54" s="122"/>
      <c r="J54" s="46">
        <v>0</v>
      </c>
      <c r="K54" s="46"/>
      <c r="L54" s="46">
        <v>0</v>
      </c>
      <c r="M54" s="46"/>
      <c r="N54" s="46">
        <f t="shared" si="0"/>
        <v>0</v>
      </c>
      <c r="O54" s="46"/>
      <c r="P54" s="46">
        <v>140897504</v>
      </c>
      <c r="Q54" s="46"/>
      <c r="R54" s="46">
        <v>0</v>
      </c>
      <c r="S54" s="46"/>
      <c r="T54" s="46">
        <f t="shared" si="1"/>
        <v>140897504</v>
      </c>
    </row>
    <row r="55" spans="1:20">
      <c r="A55" s="53" t="s">
        <v>381</v>
      </c>
      <c r="B55" s="85" t="s">
        <v>211</v>
      </c>
      <c r="C55" s="120"/>
      <c r="D55" s="121" t="s">
        <v>238</v>
      </c>
      <c r="E55" s="122">
        <v>293469</v>
      </c>
      <c r="F55" s="243">
        <v>69093</v>
      </c>
      <c r="G55" s="122"/>
      <c r="H55" s="123">
        <v>400</v>
      </c>
      <c r="I55" s="122"/>
      <c r="J55" s="46">
        <v>0</v>
      </c>
      <c r="K55" s="46"/>
      <c r="L55" s="46">
        <v>0</v>
      </c>
      <c r="M55" s="46"/>
      <c r="N55" s="46">
        <f t="shared" si="0"/>
        <v>0</v>
      </c>
      <c r="O55" s="46"/>
      <c r="P55" s="46">
        <v>27637200</v>
      </c>
      <c r="Q55" s="46"/>
      <c r="R55" s="46">
        <v>0</v>
      </c>
      <c r="S55" s="46"/>
      <c r="T55" s="46">
        <f t="shared" si="1"/>
        <v>27637200</v>
      </c>
    </row>
    <row r="56" spans="1:20">
      <c r="A56" s="53" t="s">
        <v>382</v>
      </c>
      <c r="B56" s="85" t="s">
        <v>124</v>
      </c>
      <c r="C56" s="120"/>
      <c r="D56" s="121" t="s">
        <v>241</v>
      </c>
      <c r="E56" s="122">
        <v>355050</v>
      </c>
      <c r="F56" s="243">
        <v>293469</v>
      </c>
      <c r="G56" s="122"/>
      <c r="H56" s="123">
        <v>740</v>
      </c>
      <c r="I56" s="122"/>
      <c r="J56" s="46">
        <v>0</v>
      </c>
      <c r="K56" s="46"/>
      <c r="L56" s="46">
        <v>0</v>
      </c>
      <c r="M56" s="46"/>
      <c r="N56" s="46">
        <f t="shared" si="0"/>
        <v>0</v>
      </c>
      <c r="O56" s="46"/>
      <c r="P56" s="46">
        <v>217167060</v>
      </c>
      <c r="Q56" s="46"/>
      <c r="R56" s="46">
        <v>0</v>
      </c>
      <c r="S56" s="46"/>
      <c r="T56" s="46">
        <f t="shared" si="1"/>
        <v>217167060</v>
      </c>
    </row>
    <row r="57" spans="1:20">
      <c r="A57" s="53" t="s">
        <v>386</v>
      </c>
      <c r="B57" s="85" t="s">
        <v>153</v>
      </c>
      <c r="D57" s="121" t="s">
        <v>240</v>
      </c>
      <c r="E57" s="122">
        <v>491633</v>
      </c>
      <c r="F57" s="243">
        <v>355050</v>
      </c>
      <c r="H57" s="139">
        <v>2000</v>
      </c>
      <c r="J57" s="139">
        <v>0</v>
      </c>
      <c r="K57" s="150"/>
      <c r="L57" s="46">
        <v>0</v>
      </c>
      <c r="M57" s="150"/>
      <c r="N57" s="46">
        <f t="shared" si="0"/>
        <v>0</v>
      </c>
      <c r="O57" s="150"/>
      <c r="P57" s="139">
        <v>710100000</v>
      </c>
      <c r="Q57" s="150"/>
      <c r="R57" s="139">
        <v>0</v>
      </c>
      <c r="S57" s="150"/>
      <c r="T57" s="46">
        <f t="shared" si="1"/>
        <v>710100000</v>
      </c>
    </row>
    <row r="58" spans="1:20">
      <c r="A58" s="53" t="s">
        <v>387</v>
      </c>
      <c r="B58" s="150" t="s">
        <v>98</v>
      </c>
      <c r="C58" s="120"/>
      <c r="D58" s="121" t="s">
        <v>246</v>
      </c>
      <c r="E58" s="122">
        <v>1369159</v>
      </c>
      <c r="F58" s="243">
        <v>491633</v>
      </c>
      <c r="G58" s="122"/>
      <c r="H58" s="123">
        <v>4350</v>
      </c>
      <c r="I58" s="122"/>
      <c r="J58" s="46">
        <v>0</v>
      </c>
      <c r="K58" s="46"/>
      <c r="L58" s="46">
        <v>0</v>
      </c>
      <c r="M58" s="46"/>
      <c r="N58" s="46">
        <f t="shared" si="0"/>
        <v>0</v>
      </c>
      <c r="O58" s="46"/>
      <c r="P58" s="46">
        <v>2138603550</v>
      </c>
      <c r="Q58" s="46"/>
      <c r="R58" s="46">
        <v>0</v>
      </c>
      <c r="S58" s="46"/>
      <c r="T58" s="46">
        <f t="shared" si="1"/>
        <v>2138603550</v>
      </c>
    </row>
    <row r="59" spans="1:20">
      <c r="A59" s="53" t="s">
        <v>388</v>
      </c>
      <c r="B59" s="85" t="s">
        <v>152</v>
      </c>
      <c r="C59" s="120"/>
      <c r="D59" s="121" t="s">
        <v>240</v>
      </c>
      <c r="E59" s="122">
        <v>105355</v>
      </c>
      <c r="F59" s="243">
        <v>1369159</v>
      </c>
      <c r="G59" s="122"/>
      <c r="H59" s="123">
        <v>700</v>
      </c>
      <c r="I59" s="122"/>
      <c r="J59" s="46">
        <v>0</v>
      </c>
      <c r="K59" s="46"/>
      <c r="L59" s="46">
        <v>0</v>
      </c>
      <c r="M59" s="46"/>
      <c r="N59" s="46">
        <f t="shared" si="0"/>
        <v>0</v>
      </c>
      <c r="O59" s="46"/>
      <c r="P59" s="46">
        <v>958411300</v>
      </c>
      <c r="Q59" s="46"/>
      <c r="R59" s="46">
        <v>0</v>
      </c>
      <c r="S59" s="46"/>
      <c r="T59" s="46">
        <f t="shared" si="1"/>
        <v>958411300</v>
      </c>
    </row>
    <row r="60" spans="1:20">
      <c r="A60" s="53" t="s">
        <v>389</v>
      </c>
      <c r="B60" s="85" t="s">
        <v>163</v>
      </c>
      <c r="C60" s="120"/>
      <c r="D60" s="121" t="s">
        <v>238</v>
      </c>
      <c r="E60" s="122">
        <v>1048281</v>
      </c>
      <c r="F60" s="243">
        <v>105355</v>
      </c>
      <c r="G60" s="122"/>
      <c r="H60" s="123">
        <v>400</v>
      </c>
      <c r="I60" s="122"/>
      <c r="J60" s="46">
        <v>0</v>
      </c>
      <c r="K60" s="46"/>
      <c r="L60" s="46">
        <v>0</v>
      </c>
      <c r="M60" s="46"/>
      <c r="N60" s="46">
        <f t="shared" si="0"/>
        <v>0</v>
      </c>
      <c r="O60" s="46"/>
      <c r="P60" s="46">
        <v>42142000</v>
      </c>
      <c r="Q60" s="46"/>
      <c r="R60" s="46">
        <v>0</v>
      </c>
      <c r="S60" s="46"/>
      <c r="T60" s="46">
        <f t="shared" si="1"/>
        <v>42142000</v>
      </c>
    </row>
    <row r="61" spans="1:20">
      <c r="A61" s="53" t="s">
        <v>393</v>
      </c>
      <c r="B61" s="85" t="s">
        <v>101</v>
      </c>
      <c r="C61" s="120"/>
      <c r="D61" s="121" t="s">
        <v>246</v>
      </c>
      <c r="E61" s="122">
        <v>1976188</v>
      </c>
      <c r="F61" s="243">
        <v>1048281</v>
      </c>
      <c r="G61" s="122"/>
      <c r="H61" s="123">
        <v>85</v>
      </c>
      <c r="I61" s="122"/>
      <c r="J61" s="46">
        <v>0</v>
      </c>
      <c r="K61" s="46"/>
      <c r="L61" s="139">
        <v>0</v>
      </c>
      <c r="M61" s="46"/>
      <c r="N61" s="46">
        <f t="shared" si="0"/>
        <v>0</v>
      </c>
      <c r="O61" s="46"/>
      <c r="P61" s="46">
        <v>89103885</v>
      </c>
      <c r="Q61" s="46"/>
      <c r="R61" s="46">
        <v>0</v>
      </c>
      <c r="S61" s="46"/>
      <c r="T61" s="46">
        <f t="shared" si="1"/>
        <v>89103885</v>
      </c>
    </row>
    <row r="62" spans="1:20">
      <c r="A62" s="53" t="s">
        <v>394</v>
      </c>
      <c r="B62" s="85" t="s">
        <v>119</v>
      </c>
      <c r="C62" s="120"/>
      <c r="D62" s="121" t="s">
        <v>246</v>
      </c>
      <c r="E62" s="122">
        <v>2821</v>
      </c>
      <c r="F62" s="243">
        <v>1976188</v>
      </c>
      <c r="G62" s="122"/>
      <c r="H62" s="123">
        <v>640</v>
      </c>
      <c r="I62" s="122"/>
      <c r="J62" s="46">
        <v>0</v>
      </c>
      <c r="K62" s="46"/>
      <c r="L62" s="139">
        <v>0</v>
      </c>
      <c r="M62" s="46"/>
      <c r="N62" s="46">
        <f t="shared" si="0"/>
        <v>0</v>
      </c>
      <c r="O62" s="46"/>
      <c r="P62" s="46">
        <v>1264760320</v>
      </c>
      <c r="Q62" s="46"/>
      <c r="R62" s="46">
        <v>0</v>
      </c>
      <c r="S62" s="46"/>
      <c r="T62" s="46">
        <f t="shared" si="1"/>
        <v>1264760320</v>
      </c>
    </row>
    <row r="63" spans="1:20">
      <c r="A63" s="53" t="s">
        <v>395</v>
      </c>
      <c r="B63" s="85" t="s">
        <v>192</v>
      </c>
      <c r="C63" s="120"/>
      <c r="D63" s="121" t="s">
        <v>251</v>
      </c>
      <c r="E63" s="122">
        <v>226122</v>
      </c>
      <c r="F63" s="243">
        <v>2821</v>
      </c>
      <c r="G63" s="122"/>
      <c r="H63" s="123">
        <v>1700</v>
      </c>
      <c r="I63" s="122"/>
      <c r="J63" s="46">
        <v>0</v>
      </c>
      <c r="K63" s="46"/>
      <c r="L63" s="139">
        <v>0</v>
      </c>
      <c r="M63" s="46"/>
      <c r="N63" s="46">
        <f t="shared" si="0"/>
        <v>0</v>
      </c>
      <c r="O63" s="46"/>
      <c r="P63" s="46">
        <v>4795700</v>
      </c>
      <c r="Q63" s="46"/>
      <c r="R63" s="46">
        <v>0</v>
      </c>
      <c r="S63" s="46"/>
      <c r="T63" s="46">
        <f t="shared" si="1"/>
        <v>4795700</v>
      </c>
    </row>
    <row r="64" spans="1:20">
      <c r="A64" s="53" t="s">
        <v>397</v>
      </c>
      <c r="B64" s="85" t="s">
        <v>137</v>
      </c>
      <c r="C64" s="120"/>
      <c r="D64" s="121" t="s">
        <v>237</v>
      </c>
      <c r="E64" s="122">
        <v>1754536</v>
      </c>
      <c r="F64" s="243">
        <v>226122</v>
      </c>
      <c r="G64" s="122"/>
      <c r="H64" s="123">
        <v>1250</v>
      </c>
      <c r="I64" s="122"/>
      <c r="J64" s="46">
        <v>0</v>
      </c>
      <c r="K64" s="46"/>
      <c r="L64" s="139">
        <v>0</v>
      </c>
      <c r="M64" s="46"/>
      <c r="N64" s="46">
        <f t="shared" si="0"/>
        <v>0</v>
      </c>
      <c r="O64" s="46"/>
      <c r="P64" s="46">
        <v>282652500</v>
      </c>
      <c r="Q64" s="46"/>
      <c r="R64" s="46">
        <v>0</v>
      </c>
      <c r="S64" s="46"/>
      <c r="T64" s="46">
        <f t="shared" si="1"/>
        <v>282652500</v>
      </c>
    </row>
    <row r="65" spans="1:20">
      <c r="A65" s="53" t="s">
        <v>398</v>
      </c>
      <c r="B65" s="85" t="s">
        <v>223</v>
      </c>
      <c r="C65" s="120"/>
      <c r="D65" s="121" t="s">
        <v>246</v>
      </c>
      <c r="E65" s="122">
        <v>528705</v>
      </c>
      <c r="F65" s="243">
        <v>1754536</v>
      </c>
      <c r="G65" s="122"/>
      <c r="H65" s="123">
        <v>450</v>
      </c>
      <c r="I65" s="122"/>
      <c r="J65" s="46">
        <v>0</v>
      </c>
      <c r="K65" s="46"/>
      <c r="L65" s="139">
        <v>0</v>
      </c>
      <c r="M65" s="46"/>
      <c r="N65" s="46">
        <f t="shared" si="0"/>
        <v>0</v>
      </c>
      <c r="O65" s="46"/>
      <c r="P65" s="46">
        <v>789541200</v>
      </c>
      <c r="Q65" s="46"/>
      <c r="R65" s="46">
        <v>0</v>
      </c>
      <c r="S65" s="46"/>
      <c r="T65" s="46">
        <f t="shared" si="1"/>
        <v>789541200</v>
      </c>
    </row>
    <row r="66" spans="1:20">
      <c r="A66" s="53" t="s">
        <v>399</v>
      </c>
      <c r="B66" s="85" t="s">
        <v>228</v>
      </c>
      <c r="C66" s="120"/>
      <c r="D66" s="121" t="s">
        <v>494</v>
      </c>
      <c r="E66" s="122">
        <v>633854</v>
      </c>
      <c r="F66" s="243">
        <v>528705</v>
      </c>
      <c r="G66" s="122"/>
      <c r="H66" s="123">
        <v>265</v>
      </c>
      <c r="I66" s="122"/>
      <c r="J66" s="46">
        <v>0</v>
      </c>
      <c r="K66" s="46"/>
      <c r="L66" s="139">
        <v>0</v>
      </c>
      <c r="M66" s="46"/>
      <c r="N66" s="46">
        <f t="shared" si="0"/>
        <v>0</v>
      </c>
      <c r="O66" s="46"/>
      <c r="P66" s="46">
        <v>140106825</v>
      </c>
      <c r="Q66" s="46"/>
      <c r="R66" s="46">
        <v>0</v>
      </c>
      <c r="S66" s="46"/>
      <c r="T66" s="46">
        <f t="shared" si="1"/>
        <v>140106825</v>
      </c>
    </row>
    <row r="67" spans="1:20">
      <c r="A67" s="53" t="s">
        <v>401</v>
      </c>
      <c r="B67" s="85" t="s">
        <v>209</v>
      </c>
      <c r="C67" s="120"/>
      <c r="D67" s="121" t="s">
        <v>245</v>
      </c>
      <c r="E67" s="122">
        <v>302497</v>
      </c>
      <c r="F67" s="243">
        <v>633854</v>
      </c>
      <c r="G67" s="122"/>
      <c r="H67" s="140">
        <v>400</v>
      </c>
      <c r="I67" s="122"/>
      <c r="J67" s="139">
        <v>0</v>
      </c>
      <c r="K67" s="139"/>
      <c r="L67" s="139">
        <v>0</v>
      </c>
      <c r="M67" s="139"/>
      <c r="N67" s="46">
        <f t="shared" si="0"/>
        <v>0</v>
      </c>
      <c r="O67" s="139"/>
      <c r="P67" s="139">
        <v>253541600</v>
      </c>
      <c r="Q67" s="139"/>
      <c r="R67" s="139">
        <v>0</v>
      </c>
      <c r="S67" s="139"/>
      <c r="T67" s="46">
        <f t="shared" si="1"/>
        <v>253541600</v>
      </c>
    </row>
    <row r="68" spans="1:20">
      <c r="A68" s="53" t="s">
        <v>403</v>
      </c>
      <c r="B68" s="85" t="s">
        <v>162</v>
      </c>
      <c r="C68" s="120"/>
      <c r="D68" s="121" t="s">
        <v>233</v>
      </c>
      <c r="E68" s="122">
        <v>521923</v>
      </c>
      <c r="F68" s="243">
        <v>302497</v>
      </c>
      <c r="G68" s="122"/>
      <c r="H68" s="123">
        <v>2650</v>
      </c>
      <c r="I68" s="122"/>
      <c r="J68" s="46">
        <v>0</v>
      </c>
      <c r="K68" s="46"/>
      <c r="L68" s="139">
        <v>0</v>
      </c>
      <c r="M68" s="46"/>
      <c r="N68" s="46">
        <f t="shared" si="0"/>
        <v>0</v>
      </c>
      <c r="O68" s="46"/>
      <c r="P68" s="46">
        <v>801617050</v>
      </c>
      <c r="Q68" s="46"/>
      <c r="R68" s="46">
        <v>0</v>
      </c>
      <c r="S68" s="46"/>
      <c r="T68" s="46">
        <f t="shared" si="1"/>
        <v>801617050</v>
      </c>
    </row>
    <row r="69" spans="1:20">
      <c r="A69" s="53" t="s">
        <v>460</v>
      </c>
      <c r="B69" s="85" t="s">
        <v>165</v>
      </c>
      <c r="C69" s="120"/>
      <c r="D69" s="121" t="s">
        <v>238</v>
      </c>
      <c r="E69" s="122">
        <v>813670</v>
      </c>
      <c r="F69" s="243">
        <v>521923</v>
      </c>
      <c r="G69" s="122"/>
      <c r="H69" s="123">
        <v>510</v>
      </c>
      <c r="I69" s="122"/>
      <c r="J69" s="46">
        <v>0</v>
      </c>
      <c r="K69" s="46"/>
      <c r="L69" s="139">
        <v>0</v>
      </c>
      <c r="M69" s="46"/>
      <c r="N69" s="46">
        <f t="shared" si="0"/>
        <v>0</v>
      </c>
      <c r="O69" s="46"/>
      <c r="P69" s="46">
        <v>266180730</v>
      </c>
      <c r="Q69" s="46"/>
      <c r="R69" s="46">
        <v>0</v>
      </c>
      <c r="S69" s="46"/>
      <c r="T69" s="46">
        <f t="shared" si="1"/>
        <v>266180730</v>
      </c>
    </row>
    <row r="70" spans="1:20">
      <c r="A70" s="53" t="s">
        <v>405</v>
      </c>
      <c r="B70" s="85" t="s">
        <v>94</v>
      </c>
      <c r="C70" s="120"/>
      <c r="D70" s="121" t="s">
        <v>245</v>
      </c>
      <c r="E70" s="122">
        <v>104252</v>
      </c>
      <c r="F70" s="243">
        <v>813670</v>
      </c>
      <c r="G70" s="122"/>
      <c r="H70" s="123">
        <v>36</v>
      </c>
      <c r="I70" s="122"/>
      <c r="J70" s="46">
        <v>0</v>
      </c>
      <c r="K70" s="46"/>
      <c r="L70" s="139">
        <v>0</v>
      </c>
      <c r="M70" s="46"/>
      <c r="N70" s="46">
        <f t="shared" si="0"/>
        <v>0</v>
      </c>
      <c r="O70" s="46"/>
      <c r="P70" s="46">
        <v>29292120</v>
      </c>
      <c r="Q70" s="46"/>
      <c r="R70" s="46">
        <v>0</v>
      </c>
      <c r="S70" s="46"/>
      <c r="T70" s="46">
        <f t="shared" si="1"/>
        <v>29292120</v>
      </c>
    </row>
    <row r="71" spans="1:20">
      <c r="A71" s="53" t="s">
        <v>408</v>
      </c>
      <c r="B71" s="85" t="s">
        <v>127</v>
      </c>
      <c r="C71" s="120"/>
      <c r="D71" s="121" t="s">
        <v>245</v>
      </c>
      <c r="E71" s="122">
        <v>901999</v>
      </c>
      <c r="F71" s="243">
        <v>104252</v>
      </c>
      <c r="G71" s="122"/>
      <c r="H71" s="140">
        <v>3680</v>
      </c>
      <c r="I71" s="122"/>
      <c r="J71" s="139">
        <v>0</v>
      </c>
      <c r="K71" s="139"/>
      <c r="L71" s="139">
        <v>0</v>
      </c>
      <c r="M71" s="139"/>
      <c r="N71" s="46">
        <f t="shared" si="0"/>
        <v>0</v>
      </c>
      <c r="O71" s="139"/>
      <c r="P71" s="139">
        <v>383647360</v>
      </c>
      <c r="Q71" s="139"/>
      <c r="R71" s="139">
        <v>0</v>
      </c>
      <c r="S71" s="139"/>
      <c r="T71" s="46">
        <f t="shared" si="1"/>
        <v>383647360</v>
      </c>
    </row>
    <row r="72" spans="1:20">
      <c r="A72" s="53" t="s">
        <v>409</v>
      </c>
      <c r="B72" s="85" t="s">
        <v>182</v>
      </c>
      <c r="C72" s="120"/>
      <c r="D72" s="121" t="s">
        <v>247</v>
      </c>
      <c r="E72" s="122">
        <v>91306</v>
      </c>
      <c r="F72" s="243">
        <v>901999</v>
      </c>
      <c r="G72" s="122"/>
      <c r="H72" s="123">
        <v>2000</v>
      </c>
      <c r="I72" s="122"/>
      <c r="J72" s="46">
        <v>0</v>
      </c>
      <c r="K72" s="46"/>
      <c r="L72" s="139">
        <v>0</v>
      </c>
      <c r="M72" s="46"/>
      <c r="N72" s="46">
        <f t="shared" si="0"/>
        <v>0</v>
      </c>
      <c r="O72" s="46"/>
      <c r="P72" s="46">
        <v>1803998000</v>
      </c>
      <c r="Q72" s="46"/>
      <c r="R72" s="46">
        <v>0</v>
      </c>
      <c r="S72" s="46"/>
      <c r="T72" s="46">
        <f t="shared" si="1"/>
        <v>1803998000</v>
      </c>
    </row>
    <row r="73" spans="1:20">
      <c r="A73" s="53" t="s">
        <v>411</v>
      </c>
      <c r="B73" s="85" t="s">
        <v>178</v>
      </c>
      <c r="C73" s="120"/>
      <c r="D73" s="121" t="s">
        <v>459</v>
      </c>
      <c r="E73" s="122">
        <v>125122</v>
      </c>
      <c r="F73" s="243">
        <v>91306</v>
      </c>
      <c r="G73" s="122"/>
      <c r="H73" s="123">
        <v>170</v>
      </c>
      <c r="I73" s="122"/>
      <c r="J73" s="46">
        <v>0</v>
      </c>
      <c r="K73" s="46"/>
      <c r="L73" s="139">
        <v>0</v>
      </c>
      <c r="M73" s="46"/>
      <c r="N73" s="46">
        <f t="shared" si="0"/>
        <v>0</v>
      </c>
      <c r="O73" s="46"/>
      <c r="P73" s="46">
        <v>15522020</v>
      </c>
      <c r="Q73" s="46"/>
      <c r="R73" s="46">
        <v>-474112</v>
      </c>
      <c r="S73" s="46"/>
      <c r="T73" s="46">
        <f t="shared" si="1"/>
        <v>15047908</v>
      </c>
    </row>
    <row r="74" spans="1:20">
      <c r="A74" s="53" t="s">
        <v>461</v>
      </c>
      <c r="B74" s="85" t="s">
        <v>265</v>
      </c>
      <c r="C74" s="120"/>
      <c r="D74" s="121" t="s">
        <v>465</v>
      </c>
      <c r="E74" s="122">
        <v>7379981</v>
      </c>
      <c r="F74" s="243">
        <v>125122</v>
      </c>
      <c r="G74" s="122"/>
      <c r="H74" s="123">
        <v>2900</v>
      </c>
      <c r="I74" s="122"/>
      <c r="J74" s="46">
        <v>0</v>
      </c>
      <c r="K74" s="46"/>
      <c r="L74" s="139">
        <v>0</v>
      </c>
      <c r="M74" s="46"/>
      <c r="N74" s="46">
        <f t="shared" si="0"/>
        <v>0</v>
      </c>
      <c r="O74" s="46"/>
      <c r="P74" s="46">
        <v>362853800</v>
      </c>
      <c r="Q74" s="46"/>
      <c r="R74" s="46">
        <v>0</v>
      </c>
      <c r="S74" s="46"/>
      <c r="T74" s="46">
        <f t="shared" si="1"/>
        <v>362853800</v>
      </c>
    </row>
    <row r="75" spans="1:20">
      <c r="A75" s="53" t="s">
        <v>344</v>
      </c>
      <c r="B75" s="85" t="s">
        <v>217</v>
      </c>
      <c r="C75" s="120"/>
      <c r="D75" s="121" t="s">
        <v>245</v>
      </c>
      <c r="E75" s="122">
        <v>467028</v>
      </c>
      <c r="F75" s="243">
        <v>7379981</v>
      </c>
      <c r="G75" s="122"/>
      <c r="H75" s="123">
        <v>7</v>
      </c>
      <c r="I75" s="122"/>
      <c r="J75" s="46">
        <v>0</v>
      </c>
      <c r="K75" s="46"/>
      <c r="L75" s="139">
        <v>0</v>
      </c>
      <c r="M75" s="46"/>
      <c r="N75" s="46">
        <f t="shared" ref="N75:N92" si="2">J75+L75</f>
        <v>0</v>
      </c>
      <c r="O75" s="46"/>
      <c r="P75" s="46">
        <v>51659867</v>
      </c>
      <c r="Q75" s="46"/>
      <c r="R75" s="46">
        <v>0</v>
      </c>
      <c r="S75" s="46"/>
      <c r="T75" s="46">
        <f t="shared" ref="T75:T92" si="3">P75+R75</f>
        <v>51659867</v>
      </c>
    </row>
    <row r="76" spans="1:20">
      <c r="A76" s="53" t="s">
        <v>420</v>
      </c>
      <c r="B76" s="85" t="s">
        <v>142</v>
      </c>
      <c r="C76" s="120"/>
      <c r="D76" s="121" t="s">
        <v>459</v>
      </c>
      <c r="E76" s="122">
        <v>966662</v>
      </c>
      <c r="F76" s="243">
        <v>467028</v>
      </c>
      <c r="G76" s="122"/>
      <c r="H76" s="123">
        <v>350</v>
      </c>
      <c r="I76" s="122"/>
      <c r="J76" s="46">
        <v>0</v>
      </c>
      <c r="K76" s="46"/>
      <c r="L76" s="139">
        <v>0</v>
      </c>
      <c r="M76" s="46"/>
      <c r="N76" s="46">
        <f t="shared" si="2"/>
        <v>0</v>
      </c>
      <c r="O76" s="46"/>
      <c r="P76" s="46">
        <v>163459800</v>
      </c>
      <c r="Q76" s="46"/>
      <c r="R76" s="46">
        <v>0</v>
      </c>
      <c r="S76" s="46"/>
      <c r="T76" s="46">
        <f t="shared" si="3"/>
        <v>163459800</v>
      </c>
    </row>
    <row r="77" spans="1:20">
      <c r="A77" s="53" t="s">
        <v>423</v>
      </c>
      <c r="B77" s="85" t="s">
        <v>89</v>
      </c>
      <c r="C77" s="120"/>
      <c r="D77" s="121" t="s">
        <v>525</v>
      </c>
      <c r="E77" s="122">
        <v>353719</v>
      </c>
      <c r="F77" s="243">
        <v>966662</v>
      </c>
      <c r="G77" s="122"/>
      <c r="H77" s="123">
        <v>5100</v>
      </c>
      <c r="I77" s="122"/>
      <c r="J77" s="46">
        <v>0</v>
      </c>
      <c r="K77" s="46"/>
      <c r="L77" s="139">
        <v>0</v>
      </c>
      <c r="M77" s="46"/>
      <c r="N77" s="46">
        <f t="shared" si="2"/>
        <v>0</v>
      </c>
      <c r="O77" s="46"/>
      <c r="P77" s="46">
        <v>4929976200</v>
      </c>
      <c r="Q77" s="46"/>
      <c r="R77" s="46">
        <v>-625092676</v>
      </c>
      <c r="S77" s="46"/>
      <c r="T77" s="46">
        <f t="shared" si="3"/>
        <v>4304883524</v>
      </c>
    </row>
    <row r="78" spans="1:20">
      <c r="A78" s="53" t="s">
        <v>427</v>
      </c>
      <c r="B78" s="85" t="s">
        <v>170</v>
      </c>
      <c r="C78" s="120"/>
      <c r="D78" s="121" t="s">
        <v>238</v>
      </c>
      <c r="E78" s="122">
        <v>1548536</v>
      </c>
      <c r="F78" s="243">
        <v>353719</v>
      </c>
      <c r="G78" s="122"/>
      <c r="H78" s="123">
        <v>1270</v>
      </c>
      <c r="I78" s="122"/>
      <c r="J78" s="46">
        <v>0</v>
      </c>
      <c r="K78" s="46"/>
      <c r="L78" s="139">
        <v>0</v>
      </c>
      <c r="M78" s="46"/>
      <c r="N78" s="46">
        <f t="shared" si="2"/>
        <v>0</v>
      </c>
      <c r="O78" s="46"/>
      <c r="P78" s="46">
        <v>449223130</v>
      </c>
      <c r="Q78" s="46"/>
      <c r="R78" s="46">
        <v>0</v>
      </c>
      <c r="S78" s="46"/>
      <c r="T78" s="46">
        <f t="shared" si="3"/>
        <v>449223130</v>
      </c>
    </row>
    <row r="79" spans="1:20">
      <c r="A79" s="53" t="s">
        <v>428</v>
      </c>
      <c r="B79" s="85" t="s">
        <v>267</v>
      </c>
      <c r="C79" s="120"/>
      <c r="D79" s="121" t="s">
        <v>526</v>
      </c>
      <c r="E79" s="122">
        <v>1477813</v>
      </c>
      <c r="F79" s="243">
        <v>1548536</v>
      </c>
      <c r="G79" s="122"/>
      <c r="H79" s="123">
        <v>100</v>
      </c>
      <c r="I79" s="122"/>
      <c r="J79" s="46">
        <v>0</v>
      </c>
      <c r="K79" s="46"/>
      <c r="L79" s="139">
        <v>0</v>
      </c>
      <c r="M79" s="46"/>
      <c r="N79" s="46">
        <f t="shared" si="2"/>
        <v>0</v>
      </c>
      <c r="O79" s="46"/>
      <c r="P79" s="46">
        <v>154853600</v>
      </c>
      <c r="Q79" s="46"/>
      <c r="R79" s="46">
        <v>-1053426</v>
      </c>
      <c r="S79" s="46"/>
      <c r="T79" s="46">
        <f t="shared" si="3"/>
        <v>153800174</v>
      </c>
    </row>
    <row r="80" spans="1:20">
      <c r="A80" s="53" t="s">
        <v>429</v>
      </c>
      <c r="B80" s="85" t="s">
        <v>172</v>
      </c>
      <c r="C80" s="120"/>
      <c r="D80" s="121" t="s">
        <v>247</v>
      </c>
      <c r="E80" s="122">
        <v>3966117</v>
      </c>
      <c r="F80" s="243">
        <v>1477813</v>
      </c>
      <c r="G80" s="122"/>
      <c r="H80" s="123">
        <v>120</v>
      </c>
      <c r="I80" s="122"/>
      <c r="J80" s="46">
        <v>0</v>
      </c>
      <c r="K80" s="46"/>
      <c r="L80" s="139">
        <v>0</v>
      </c>
      <c r="M80" s="46"/>
      <c r="N80" s="46">
        <f t="shared" si="2"/>
        <v>0</v>
      </c>
      <c r="O80" s="46"/>
      <c r="P80" s="46">
        <v>177337560</v>
      </c>
      <c r="Q80" s="46"/>
      <c r="R80" s="46">
        <v>0</v>
      </c>
      <c r="S80" s="46"/>
      <c r="T80" s="46">
        <f t="shared" si="3"/>
        <v>177337560</v>
      </c>
    </row>
    <row r="81" spans="1:20">
      <c r="A81" s="53" t="s">
        <v>433</v>
      </c>
      <c r="B81" s="85" t="s">
        <v>174</v>
      </c>
      <c r="C81" s="120"/>
      <c r="D81" s="121" t="s">
        <v>236</v>
      </c>
      <c r="E81" s="122">
        <v>516554</v>
      </c>
      <c r="F81" s="243">
        <v>3966117</v>
      </c>
      <c r="G81" s="122"/>
      <c r="H81" s="123">
        <v>130</v>
      </c>
      <c r="I81" s="122"/>
      <c r="J81" s="46">
        <v>0</v>
      </c>
      <c r="K81" s="46"/>
      <c r="L81" s="139">
        <v>0</v>
      </c>
      <c r="M81" s="46"/>
      <c r="N81" s="46">
        <f t="shared" si="2"/>
        <v>0</v>
      </c>
      <c r="O81" s="46"/>
      <c r="P81" s="46">
        <v>515595210</v>
      </c>
      <c r="Q81" s="46"/>
      <c r="R81" s="46">
        <v>0</v>
      </c>
      <c r="S81" s="46"/>
      <c r="T81" s="46">
        <f t="shared" si="3"/>
        <v>515595210</v>
      </c>
    </row>
    <row r="82" spans="1:20">
      <c r="B82" s="85" t="s">
        <v>97</v>
      </c>
      <c r="C82" s="120"/>
      <c r="D82" s="121" t="s">
        <v>716</v>
      </c>
      <c r="E82" s="122">
        <v>6709841</v>
      </c>
      <c r="F82" s="243">
        <v>3576219</v>
      </c>
      <c r="G82" s="122"/>
      <c r="H82" s="123">
        <v>250</v>
      </c>
      <c r="I82" s="122"/>
      <c r="J82" s="46">
        <v>894054750</v>
      </c>
      <c r="K82" s="46"/>
      <c r="L82" s="139">
        <v>-60517116</v>
      </c>
      <c r="M82" s="46"/>
      <c r="N82" s="46">
        <f t="shared" si="2"/>
        <v>833537634</v>
      </c>
      <c r="O82" s="46"/>
      <c r="P82" s="46">
        <v>894054750</v>
      </c>
      <c r="Q82" s="46"/>
      <c r="R82" s="46">
        <v>-60517116</v>
      </c>
      <c r="S82" s="46"/>
      <c r="T82" s="46">
        <f t="shared" si="3"/>
        <v>833537634</v>
      </c>
    </row>
    <row r="83" spans="1:20">
      <c r="B83" s="85" t="s">
        <v>154</v>
      </c>
      <c r="C83" s="120"/>
      <c r="D83" s="121" t="s">
        <v>232</v>
      </c>
      <c r="E83" s="122">
        <v>1336086</v>
      </c>
      <c r="F83" s="243">
        <v>516554</v>
      </c>
      <c r="G83" s="122"/>
      <c r="H83" s="123">
        <v>200</v>
      </c>
      <c r="I83" s="122"/>
      <c r="J83" s="46">
        <v>0</v>
      </c>
      <c r="K83" s="46"/>
      <c r="L83" s="139">
        <v>0</v>
      </c>
      <c r="M83" s="46"/>
      <c r="N83" s="46">
        <f t="shared" si="2"/>
        <v>0</v>
      </c>
      <c r="O83" s="46"/>
      <c r="P83" s="46">
        <v>103310800</v>
      </c>
      <c r="Q83" s="46"/>
      <c r="R83" s="46">
        <v>0</v>
      </c>
      <c r="S83" s="46"/>
      <c r="T83" s="46">
        <f t="shared" si="3"/>
        <v>103310800</v>
      </c>
    </row>
    <row r="84" spans="1:20">
      <c r="B84" s="85" t="s">
        <v>131</v>
      </c>
      <c r="C84" s="120"/>
      <c r="D84" s="121" t="s">
        <v>525</v>
      </c>
      <c r="E84" s="122">
        <v>1256325</v>
      </c>
      <c r="F84" s="243">
        <v>6709841</v>
      </c>
      <c r="G84" s="122"/>
      <c r="H84" s="123">
        <v>20</v>
      </c>
      <c r="I84" s="122"/>
      <c r="J84" s="46">
        <v>0</v>
      </c>
      <c r="K84" s="46"/>
      <c r="L84" s="139">
        <v>0</v>
      </c>
      <c r="M84" s="46"/>
      <c r="N84" s="46">
        <f t="shared" si="2"/>
        <v>0</v>
      </c>
      <c r="O84" s="46"/>
      <c r="P84" s="46">
        <v>134196820</v>
      </c>
      <c r="Q84" s="46"/>
      <c r="R84" s="46">
        <v>-17015386</v>
      </c>
      <c r="S84" s="46"/>
      <c r="T84" s="46">
        <f t="shared" si="3"/>
        <v>117181434</v>
      </c>
    </row>
    <row r="85" spans="1:20">
      <c r="B85" s="85" t="s">
        <v>190</v>
      </c>
      <c r="C85" s="120"/>
      <c r="D85" s="121" t="s">
        <v>244</v>
      </c>
      <c r="E85" s="122">
        <v>1084467</v>
      </c>
      <c r="F85" s="243">
        <v>1336086</v>
      </c>
      <c r="G85" s="122"/>
      <c r="H85" s="123">
        <v>6500</v>
      </c>
      <c r="I85" s="122"/>
      <c r="J85" s="46">
        <v>0</v>
      </c>
      <c r="K85" s="46"/>
      <c r="L85" s="139">
        <v>0</v>
      </c>
      <c r="M85" s="46"/>
      <c r="N85" s="46">
        <f t="shared" si="2"/>
        <v>0</v>
      </c>
      <c r="O85" s="46"/>
      <c r="P85" s="46">
        <v>8684559000</v>
      </c>
      <c r="Q85" s="46"/>
      <c r="R85" s="46">
        <v>0</v>
      </c>
      <c r="S85" s="46"/>
      <c r="T85" s="46">
        <f t="shared" si="3"/>
        <v>8684559000</v>
      </c>
    </row>
    <row r="86" spans="1:20">
      <c r="B86" s="85" t="s">
        <v>206</v>
      </c>
      <c r="C86" s="120"/>
      <c r="D86" s="121" t="s">
        <v>246</v>
      </c>
      <c r="E86" s="122">
        <v>121684</v>
      </c>
      <c r="F86" s="243">
        <v>1256325</v>
      </c>
      <c r="G86" s="122"/>
      <c r="H86" s="123">
        <v>700</v>
      </c>
      <c r="I86" s="122"/>
      <c r="J86" s="46">
        <v>0</v>
      </c>
      <c r="K86" s="46"/>
      <c r="L86" s="139">
        <v>0</v>
      </c>
      <c r="M86" s="46"/>
      <c r="N86" s="46">
        <f t="shared" si="2"/>
        <v>0</v>
      </c>
      <c r="O86" s="46"/>
      <c r="P86" s="46">
        <v>879427500</v>
      </c>
      <c r="Q86" s="46"/>
      <c r="R86" s="46">
        <v>0</v>
      </c>
      <c r="S86" s="46"/>
      <c r="T86" s="46">
        <f t="shared" si="3"/>
        <v>879427500</v>
      </c>
    </row>
    <row r="87" spans="1:20">
      <c r="B87" s="85" t="s">
        <v>177</v>
      </c>
      <c r="C87" s="120"/>
      <c r="D87" s="121" t="s">
        <v>246</v>
      </c>
      <c r="E87" s="122">
        <v>1974707</v>
      </c>
      <c r="F87" s="243">
        <v>1084467</v>
      </c>
      <c r="G87" s="122"/>
      <c r="H87" s="123">
        <v>102</v>
      </c>
      <c r="I87" s="122"/>
      <c r="J87" s="46">
        <v>0</v>
      </c>
      <c r="K87" s="46"/>
      <c r="L87" s="139">
        <v>0</v>
      </c>
      <c r="M87" s="46"/>
      <c r="N87" s="46">
        <f t="shared" si="2"/>
        <v>0</v>
      </c>
      <c r="O87" s="46"/>
      <c r="P87" s="46">
        <v>110615634</v>
      </c>
      <c r="Q87" s="46"/>
      <c r="R87" s="46">
        <v>0</v>
      </c>
      <c r="S87" s="46"/>
      <c r="T87" s="46">
        <f t="shared" si="3"/>
        <v>110615634</v>
      </c>
    </row>
    <row r="88" spans="1:20">
      <c r="B88" s="85" t="s">
        <v>175</v>
      </c>
      <c r="C88" s="120"/>
      <c r="D88" s="121" t="s">
        <v>445</v>
      </c>
      <c r="E88" s="122">
        <v>3802934</v>
      </c>
      <c r="F88" s="243">
        <v>121684</v>
      </c>
      <c r="G88" s="122"/>
      <c r="H88" s="123">
        <v>50</v>
      </c>
      <c r="I88" s="122"/>
      <c r="J88" s="46">
        <v>0</v>
      </c>
      <c r="K88" s="46"/>
      <c r="L88" s="139">
        <v>0</v>
      </c>
      <c r="M88" s="46"/>
      <c r="N88" s="46">
        <f t="shared" si="2"/>
        <v>0</v>
      </c>
      <c r="O88" s="46"/>
      <c r="P88" s="46">
        <v>6084200</v>
      </c>
      <c r="Q88" s="46"/>
      <c r="R88" s="46">
        <v>0</v>
      </c>
      <c r="S88" s="46"/>
      <c r="T88" s="46">
        <f t="shared" si="3"/>
        <v>6084200</v>
      </c>
    </row>
    <row r="89" spans="1:20">
      <c r="B89" s="85" t="s">
        <v>269</v>
      </c>
      <c r="C89" s="120"/>
      <c r="D89" s="121" t="s">
        <v>519</v>
      </c>
      <c r="E89" s="122"/>
      <c r="F89" s="243">
        <v>1974707</v>
      </c>
      <c r="G89" s="122"/>
      <c r="H89" s="123">
        <v>280</v>
      </c>
      <c r="I89" s="122"/>
      <c r="J89" s="46">
        <v>0</v>
      </c>
      <c r="K89" s="46"/>
      <c r="L89" s="139">
        <v>0</v>
      </c>
      <c r="M89" s="46"/>
      <c r="N89" s="46">
        <f t="shared" si="2"/>
        <v>0</v>
      </c>
      <c r="O89" s="46"/>
      <c r="P89" s="46">
        <v>552917960</v>
      </c>
      <c r="Q89" s="46"/>
      <c r="R89" s="46">
        <v>-52756732</v>
      </c>
      <c r="S89" s="46"/>
      <c r="T89" s="46">
        <f t="shared" si="3"/>
        <v>500161228</v>
      </c>
    </row>
    <row r="90" spans="1:20">
      <c r="B90" s="85" t="s">
        <v>148</v>
      </c>
      <c r="C90" s="120"/>
      <c r="D90" s="121" t="s">
        <v>236</v>
      </c>
      <c r="E90" s="122"/>
      <c r="F90" s="243">
        <v>3802934</v>
      </c>
      <c r="G90" s="122"/>
      <c r="H90" s="123">
        <v>600</v>
      </c>
      <c r="I90" s="122"/>
      <c r="J90" s="46">
        <v>0</v>
      </c>
      <c r="K90" s="46"/>
      <c r="L90" s="139">
        <v>0</v>
      </c>
      <c r="M90" s="46"/>
      <c r="N90" s="46">
        <f t="shared" si="2"/>
        <v>0</v>
      </c>
      <c r="O90" s="46"/>
      <c r="P90" s="46">
        <v>2281760400</v>
      </c>
      <c r="Q90" s="46"/>
      <c r="R90" s="46">
        <v>0</v>
      </c>
      <c r="S90" s="46"/>
      <c r="T90" s="46">
        <f t="shared" si="3"/>
        <v>2281760400</v>
      </c>
    </row>
    <row r="91" spans="1:20">
      <c r="B91" s="85" t="s">
        <v>151</v>
      </c>
      <c r="C91" s="120"/>
      <c r="D91" s="121" t="s">
        <v>714</v>
      </c>
      <c r="E91" s="122"/>
      <c r="F91" s="243">
        <v>701575</v>
      </c>
      <c r="G91" s="122"/>
      <c r="H91" s="123">
        <v>2</v>
      </c>
      <c r="I91" s="122"/>
      <c r="J91" s="46">
        <v>0</v>
      </c>
      <c r="K91" s="46"/>
      <c r="L91" s="139">
        <v>0</v>
      </c>
      <c r="M91" s="46"/>
      <c r="N91" s="46">
        <f t="shared" si="2"/>
        <v>0</v>
      </c>
      <c r="O91" s="46"/>
      <c r="P91" s="46">
        <v>1403150</v>
      </c>
      <c r="Q91" s="46"/>
      <c r="R91" s="46">
        <v>0</v>
      </c>
      <c r="S91" s="46"/>
      <c r="T91" s="46">
        <f t="shared" si="3"/>
        <v>1403150</v>
      </c>
    </row>
    <row r="92" spans="1:20">
      <c r="B92" s="85" t="s">
        <v>713</v>
      </c>
      <c r="C92" s="120"/>
      <c r="D92" s="121" t="s">
        <v>715</v>
      </c>
      <c r="E92" s="122"/>
      <c r="F92" s="243">
        <v>1043338</v>
      </c>
      <c r="G92" s="122"/>
      <c r="H92" s="123">
        <v>3000</v>
      </c>
      <c r="I92" s="122"/>
      <c r="J92" s="46">
        <v>3130014000</v>
      </c>
      <c r="K92" s="46"/>
      <c r="L92" s="139">
        <v>-2142378</v>
      </c>
      <c r="M92" s="46"/>
      <c r="N92" s="46">
        <f t="shared" si="2"/>
        <v>3127871622</v>
      </c>
      <c r="O92" s="46"/>
      <c r="P92" s="46">
        <v>3130014000</v>
      </c>
      <c r="Q92" s="46"/>
      <c r="R92" s="46">
        <v>-2142378</v>
      </c>
      <c r="S92" s="46"/>
      <c r="T92" s="46">
        <f t="shared" si="3"/>
        <v>3127871622</v>
      </c>
    </row>
    <row r="93" spans="1:20" ht="22.5" thickBot="1">
      <c r="B93" s="85" t="s">
        <v>2</v>
      </c>
      <c r="C93" s="120"/>
      <c r="D93" s="121"/>
      <c r="E93" s="122"/>
      <c r="F93" s="243"/>
      <c r="G93" s="122"/>
      <c r="H93" s="140"/>
      <c r="I93" s="122"/>
      <c r="J93" s="148">
        <f>SUM(J8:J92)</f>
        <v>6754626425</v>
      </c>
      <c r="K93" s="46"/>
      <c r="L93" s="148">
        <f>SUM(L8:L92)</f>
        <v>-441787200</v>
      </c>
      <c r="M93" s="46"/>
      <c r="N93" s="148">
        <f>SUM(N8:N92)</f>
        <v>6312839225</v>
      </c>
      <c r="O93" s="46"/>
      <c r="P93" s="148">
        <f>SUM(P8:P92)</f>
        <v>75220699100</v>
      </c>
      <c r="Q93" s="46"/>
      <c r="R93" s="148">
        <f>SUM(R8:R92)</f>
        <v>-1256493494</v>
      </c>
      <c r="S93" s="46"/>
      <c r="T93" s="148">
        <f>SUM(T8:T92)</f>
        <v>73964205606</v>
      </c>
    </row>
    <row r="94" spans="1:20" ht="22.5" thickTop="1">
      <c r="B94" s="85"/>
      <c r="C94" s="120"/>
      <c r="D94" s="121"/>
      <c r="E94" s="122"/>
      <c r="F94" s="243"/>
      <c r="G94" s="122"/>
      <c r="H94" s="140"/>
      <c r="I94" s="122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</row>
    <row r="95" spans="1:20">
      <c r="B95" s="147"/>
      <c r="J95" s="122"/>
      <c r="L95" s="122"/>
      <c r="N95" s="122"/>
      <c r="P95" s="247"/>
      <c r="R95" s="122"/>
      <c r="T95" s="122"/>
    </row>
    <row r="96" spans="1:20" ht="16.5" customHeight="1">
      <c r="B96" s="85"/>
      <c r="J96" s="248"/>
      <c r="L96" s="201"/>
      <c r="P96" s="155"/>
      <c r="R96" s="248"/>
      <c r="T96" s="201"/>
    </row>
    <row r="97" spans="1:20" s="46" customFormat="1">
      <c r="A97" s="53"/>
      <c r="B97" s="68"/>
      <c r="J97" s="155"/>
      <c r="P97" s="155"/>
    </row>
    <row r="98" spans="1:20" s="46" customFormat="1">
      <c r="A98" s="53"/>
      <c r="B98" s="68"/>
      <c r="C98" s="53"/>
      <c r="E98" s="53"/>
      <c r="G98" s="53"/>
      <c r="I98" s="53"/>
      <c r="J98" s="155"/>
      <c r="K98" s="53"/>
      <c r="M98" s="53"/>
      <c r="O98" s="53"/>
      <c r="Q98" s="53"/>
      <c r="S98" s="53"/>
    </row>
    <row r="99" spans="1:20" s="46" customFormat="1" ht="24">
      <c r="A99" s="53"/>
      <c r="P99" s="82"/>
      <c r="R99" s="82"/>
      <c r="T99" s="82"/>
    </row>
    <row r="100" spans="1:20" s="46" customFormat="1">
      <c r="A100" s="53"/>
      <c r="C100" s="53"/>
      <c r="E100" s="53"/>
      <c r="G100" s="53"/>
      <c r="I100" s="53"/>
      <c r="K100" s="53"/>
      <c r="M100" s="53"/>
      <c r="O100" s="53"/>
      <c r="Q100" s="53"/>
      <c r="S100" s="53"/>
    </row>
    <row r="101" spans="1:20" s="46" customFormat="1">
      <c r="A101" s="53"/>
    </row>
    <row r="102" spans="1:20" s="46" customFormat="1">
      <c r="A102" s="53"/>
    </row>
    <row r="103" spans="1:20" s="46" customFormat="1">
      <c r="A103" s="53"/>
    </row>
    <row r="104" spans="1:20" s="46" customFormat="1">
      <c r="A104" s="53"/>
    </row>
    <row r="105" spans="1:20" s="46" customFormat="1">
      <c r="A105" s="53"/>
    </row>
    <row r="106" spans="1:20">
      <c r="B106" s="46"/>
      <c r="P106" s="70"/>
    </row>
    <row r="107" spans="1:20">
      <c r="B107" s="46"/>
    </row>
  </sheetData>
  <autoFilter ref="A7:U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FC245"/>
  <sheetViews>
    <sheetView rightToLeft="1" view="pageBreakPreview" zoomScale="60" zoomScaleNormal="100" workbookViewId="0">
      <selection activeCell="D198" sqref="D198"/>
    </sheetView>
  </sheetViews>
  <sheetFormatPr defaultColWidth="9.140625" defaultRowHeight="21.75"/>
  <cols>
    <col min="1" max="1" width="2.28515625" style="68" customWidth="1"/>
    <col min="2" max="2" width="11.5703125" style="53" hidden="1" customWidth="1"/>
    <col min="3" max="3" width="36" style="68" bestFit="1" customWidth="1"/>
    <col min="4" max="4" width="1.28515625" style="68" customWidth="1"/>
    <col min="5" max="5" width="11.28515625" style="68" bestFit="1" customWidth="1"/>
    <col min="6" max="6" width="0.85546875" style="68" customWidth="1"/>
    <col min="7" max="7" width="18.140625" style="80" bestFit="1" customWidth="1"/>
    <col min="8" max="8" width="0.5703125" style="80" customWidth="1"/>
    <col min="9" max="9" width="18.85546875" style="80" bestFit="1" customWidth="1"/>
    <col min="10" max="10" width="0.85546875" style="80" customWidth="1"/>
    <col min="11" max="11" width="18.42578125" style="81" bestFit="1" customWidth="1"/>
    <col min="12" max="12" width="0.5703125" style="81" customWidth="1"/>
    <col min="13" max="13" width="11.28515625" style="81" bestFit="1" customWidth="1"/>
    <col min="14" max="14" width="0.42578125" style="81" customWidth="1"/>
    <col min="15" max="15" width="19.28515625" style="81" bestFit="1" customWidth="1"/>
    <col min="16" max="16" width="0.42578125" style="81" customWidth="1"/>
    <col min="17" max="17" width="19.85546875" style="81" bestFit="1" customWidth="1"/>
    <col min="18" max="18" width="0.5703125" style="81" customWidth="1"/>
    <col min="19" max="19" width="23.7109375" style="81" bestFit="1" customWidth="1"/>
    <col min="20" max="20" width="10.7109375" style="68" customWidth="1"/>
    <col min="21" max="21" width="6.5703125" style="68" bestFit="1" customWidth="1"/>
    <col min="22" max="16384" width="9.140625" style="68"/>
  </cols>
  <sheetData>
    <row r="1" spans="2:21" ht="22.5">
      <c r="C1" s="318" t="s">
        <v>84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2:21" ht="22.5">
      <c r="C2" s="318" t="s">
        <v>53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21" ht="22.5">
      <c r="C3" s="318" t="str">
        <f>' سهام'!A3</f>
        <v>برای ماه منتهی به 1401/11/30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2:21" ht="22.5"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</row>
    <row r="5" spans="2:21" ht="22.5">
      <c r="C5" s="130" t="s">
        <v>85</v>
      </c>
      <c r="D5" s="130"/>
      <c r="E5" s="130"/>
      <c r="F5" s="130"/>
      <c r="G5" s="130"/>
      <c r="H5" s="130"/>
      <c r="I5" s="130"/>
      <c r="J5" s="130"/>
      <c r="K5" s="130"/>
      <c r="L5" s="131"/>
      <c r="M5" s="131"/>
      <c r="N5" s="131"/>
      <c r="O5" s="131"/>
      <c r="P5" s="131"/>
      <c r="Q5" s="131"/>
      <c r="R5" s="131"/>
      <c r="S5" s="131"/>
    </row>
    <row r="6" spans="2:21" ht="15.75" customHeight="1" thickBot="1">
      <c r="C6" s="4"/>
      <c r="D6" s="4"/>
      <c r="E6" s="325" t="str">
        <f>'سود اوراق بهادار و سپرده بانکی'!G5</f>
        <v>طی بهمن ماه</v>
      </c>
      <c r="F6" s="325"/>
      <c r="G6" s="325"/>
      <c r="H6" s="325"/>
      <c r="I6" s="325"/>
      <c r="J6" s="325"/>
      <c r="K6" s="325"/>
      <c r="L6" s="2"/>
      <c r="M6" s="324" t="str">
        <f>'سود اوراق بهادار و سپرده بانکی'!$M$5</f>
        <v>از ابتدای سال مالی تا پایان بهمن ماه</v>
      </c>
      <c r="N6" s="324"/>
      <c r="O6" s="324"/>
      <c r="P6" s="324"/>
      <c r="Q6" s="324"/>
      <c r="R6" s="324"/>
      <c r="S6" s="324"/>
    </row>
    <row r="7" spans="2:21" ht="44.25" thickBot="1">
      <c r="C7" s="71" t="s">
        <v>37</v>
      </c>
      <c r="D7" s="71"/>
      <c r="E7" s="124" t="s">
        <v>3</v>
      </c>
      <c r="F7" s="71"/>
      <c r="G7" s="125" t="s">
        <v>469</v>
      </c>
      <c r="H7" s="72"/>
      <c r="I7" s="133" t="s">
        <v>41</v>
      </c>
      <c r="J7" s="72"/>
      <c r="K7" s="109" t="s">
        <v>467</v>
      </c>
      <c r="L7" s="2"/>
      <c r="M7" s="110" t="s">
        <v>3</v>
      </c>
      <c r="N7" s="73"/>
      <c r="O7" s="109" t="s">
        <v>468</v>
      </c>
      <c r="P7" s="73"/>
      <c r="Q7" s="110" t="s">
        <v>41</v>
      </c>
      <c r="R7" s="73"/>
      <c r="S7" s="109" t="s">
        <v>467</v>
      </c>
    </row>
    <row r="8" spans="2:21">
      <c r="B8" s="53" t="s">
        <v>438</v>
      </c>
      <c r="C8" s="74" t="s">
        <v>118</v>
      </c>
      <c r="D8" s="75"/>
      <c r="E8" s="76">
        <v>1288357</v>
      </c>
      <c r="F8" s="75"/>
      <c r="G8" s="76">
        <v>9389641987</v>
      </c>
      <c r="H8" s="53"/>
      <c r="I8" s="76">
        <v>-10605535753</v>
      </c>
      <c r="J8" s="75"/>
      <c r="K8" s="76">
        <f>I8+G8</f>
        <v>-1215893766</v>
      </c>
      <c r="L8" s="76"/>
      <c r="M8" s="53">
        <v>1569660</v>
      </c>
      <c r="N8" s="76"/>
      <c r="O8" s="76">
        <v>11481901827</v>
      </c>
      <c r="P8" s="75"/>
      <c r="Q8" s="76">
        <v>-12953132770</v>
      </c>
      <c r="R8" s="76"/>
      <c r="S8" s="76">
        <f>O8+Q8</f>
        <v>-1471230943</v>
      </c>
      <c r="T8" s="70"/>
      <c r="U8" s="111"/>
    </row>
    <row r="9" spans="2:21">
      <c r="B9" s="53" t="s">
        <v>437</v>
      </c>
      <c r="C9" s="74" t="s">
        <v>447</v>
      </c>
      <c r="D9" s="75"/>
      <c r="E9" s="76">
        <v>0</v>
      </c>
      <c r="F9" s="75"/>
      <c r="G9" s="76">
        <v>0</v>
      </c>
      <c r="H9" s="53"/>
      <c r="I9" s="76">
        <v>0</v>
      </c>
      <c r="J9" s="75"/>
      <c r="K9" s="76">
        <f t="shared" ref="K9:K72" si="0">I9+G9</f>
        <v>0</v>
      </c>
      <c r="L9" s="76"/>
      <c r="M9" s="53">
        <v>1200</v>
      </c>
      <c r="N9" s="76"/>
      <c r="O9" s="76">
        <v>815072242</v>
      </c>
      <c r="P9" s="75"/>
      <c r="Q9" s="76">
        <v>-813843449</v>
      </c>
      <c r="R9" s="76"/>
      <c r="S9" s="76">
        <f t="shared" ref="S9:S39" si="1">O9+Q9</f>
        <v>1228793</v>
      </c>
      <c r="T9" s="70"/>
      <c r="U9" s="111"/>
    </row>
    <row r="10" spans="2:21">
      <c r="B10" s="53" t="s">
        <v>511</v>
      </c>
      <c r="C10" s="74" t="s">
        <v>273</v>
      </c>
      <c r="D10" s="75"/>
      <c r="E10" s="76">
        <v>0</v>
      </c>
      <c r="F10" s="75"/>
      <c r="G10" s="76">
        <v>0</v>
      </c>
      <c r="H10" s="53"/>
      <c r="I10" s="76">
        <v>0</v>
      </c>
      <c r="J10" s="75"/>
      <c r="K10" s="76">
        <f t="shared" si="0"/>
        <v>0</v>
      </c>
      <c r="L10" s="76"/>
      <c r="M10" s="53">
        <v>94102</v>
      </c>
      <c r="N10" s="76"/>
      <c r="O10" s="76">
        <v>447108217</v>
      </c>
      <c r="P10" s="75"/>
      <c r="Q10" s="76">
        <v>-435356155</v>
      </c>
      <c r="R10" s="76"/>
      <c r="S10" s="76">
        <f t="shared" si="1"/>
        <v>11752062</v>
      </c>
      <c r="T10" s="70"/>
      <c r="U10" s="111"/>
    </row>
    <row r="11" spans="2:21">
      <c r="B11" s="53" t="s">
        <v>436</v>
      </c>
      <c r="C11" s="74" t="s">
        <v>260</v>
      </c>
      <c r="D11" s="75"/>
      <c r="E11" s="76">
        <v>4916</v>
      </c>
      <c r="F11" s="75"/>
      <c r="G11" s="76">
        <v>71815076</v>
      </c>
      <c r="H11" s="53"/>
      <c r="I11" s="76">
        <v>-89710119</v>
      </c>
      <c r="J11" s="75"/>
      <c r="K11" s="76">
        <f t="shared" si="0"/>
        <v>-17895043</v>
      </c>
      <c r="L11" s="76"/>
      <c r="M11" s="53">
        <v>28582</v>
      </c>
      <c r="N11" s="76"/>
      <c r="O11" s="76">
        <v>450421904</v>
      </c>
      <c r="P11" s="75"/>
      <c r="Q11" s="76">
        <v>-547596162</v>
      </c>
      <c r="R11" s="76"/>
      <c r="S11" s="76">
        <f t="shared" si="1"/>
        <v>-97174258</v>
      </c>
      <c r="T11" s="70"/>
      <c r="U11" s="111"/>
    </row>
    <row r="12" spans="2:21">
      <c r="B12" s="53" t="s">
        <v>435</v>
      </c>
      <c r="C12" s="74" t="s">
        <v>476</v>
      </c>
      <c r="D12" s="75"/>
      <c r="E12" s="76">
        <v>0</v>
      </c>
      <c r="F12" s="75"/>
      <c r="G12" s="76">
        <v>0</v>
      </c>
      <c r="H12" s="53"/>
      <c r="I12" s="76">
        <v>0</v>
      </c>
      <c r="J12" s="75"/>
      <c r="K12" s="76">
        <f t="shared" si="0"/>
        <v>0</v>
      </c>
      <c r="L12" s="76"/>
      <c r="M12" s="53">
        <v>68915</v>
      </c>
      <c r="N12" s="76"/>
      <c r="O12" s="76">
        <v>691410474</v>
      </c>
      <c r="P12" s="75"/>
      <c r="Q12" s="76">
        <v>-631736487</v>
      </c>
      <c r="R12" s="76"/>
      <c r="S12" s="76">
        <f t="shared" si="1"/>
        <v>59673987</v>
      </c>
      <c r="T12" s="70"/>
      <c r="U12" s="111"/>
    </row>
    <row r="13" spans="2:21">
      <c r="B13" s="53" t="s">
        <v>434</v>
      </c>
      <c r="C13" s="74" t="s">
        <v>191</v>
      </c>
      <c r="D13" s="75"/>
      <c r="E13" s="76">
        <v>1261442</v>
      </c>
      <c r="F13" s="75"/>
      <c r="G13" s="76">
        <v>2424734784</v>
      </c>
      <c r="H13" s="53"/>
      <c r="I13" s="76">
        <v>-2653917393</v>
      </c>
      <c r="J13" s="75"/>
      <c r="K13" s="76">
        <f t="shared" si="0"/>
        <v>-229182609</v>
      </c>
      <c r="L13" s="76"/>
      <c r="M13" s="53">
        <v>2661074</v>
      </c>
      <c r="N13" s="76"/>
      <c r="O13" s="76">
        <v>5156671002</v>
      </c>
      <c r="P13" s="75"/>
      <c r="Q13" s="76">
        <v>-5496537957</v>
      </c>
      <c r="R13" s="76"/>
      <c r="S13" s="76">
        <f t="shared" si="1"/>
        <v>-339866955</v>
      </c>
      <c r="T13" s="70"/>
      <c r="U13" s="111"/>
    </row>
    <row r="14" spans="2:21">
      <c r="B14" s="53" t="s">
        <v>433</v>
      </c>
      <c r="C14" s="74" t="s">
        <v>512</v>
      </c>
      <c r="D14" s="75"/>
      <c r="E14" s="76">
        <v>24960</v>
      </c>
      <c r="F14" s="75"/>
      <c r="G14" s="76">
        <v>238511652</v>
      </c>
      <c r="H14" s="53"/>
      <c r="I14" s="76">
        <v>-187500395</v>
      </c>
      <c r="J14" s="75"/>
      <c r="K14" s="76">
        <f t="shared" si="0"/>
        <v>51011257</v>
      </c>
      <c r="L14" s="76"/>
      <c r="M14" s="53">
        <v>46415</v>
      </c>
      <c r="N14" s="76"/>
      <c r="O14" s="76">
        <v>583059631</v>
      </c>
      <c r="P14" s="75"/>
      <c r="Q14" s="76">
        <v>-527451110</v>
      </c>
      <c r="R14" s="76"/>
      <c r="S14" s="76">
        <f t="shared" si="1"/>
        <v>55608521</v>
      </c>
      <c r="T14" s="70"/>
      <c r="U14" s="111"/>
    </row>
    <row r="15" spans="2:21">
      <c r="B15" s="53" t="s">
        <v>510</v>
      </c>
      <c r="C15" s="74" t="s">
        <v>109</v>
      </c>
      <c r="D15" s="75"/>
      <c r="E15" s="76">
        <v>1364892</v>
      </c>
      <c r="F15" s="75"/>
      <c r="G15" s="76">
        <v>3990408041</v>
      </c>
      <c r="H15" s="53"/>
      <c r="I15" s="76">
        <v>-3615031851</v>
      </c>
      <c r="J15" s="75"/>
      <c r="K15" s="76">
        <f t="shared" si="0"/>
        <v>375376190</v>
      </c>
      <c r="L15" s="76"/>
      <c r="M15" s="53">
        <v>1819192</v>
      </c>
      <c r="N15" s="76"/>
      <c r="O15" s="76">
        <v>5236233684</v>
      </c>
      <c r="P15" s="75"/>
      <c r="Q15" s="76">
        <v>-4668577085</v>
      </c>
      <c r="R15" s="76"/>
      <c r="S15" s="76">
        <f t="shared" si="1"/>
        <v>567656599</v>
      </c>
      <c r="T15" s="70"/>
      <c r="U15" s="111"/>
    </row>
    <row r="16" spans="2:21">
      <c r="B16" s="53" t="s">
        <v>432</v>
      </c>
      <c r="C16" s="74" t="s">
        <v>173</v>
      </c>
      <c r="D16" s="75"/>
      <c r="E16" s="76">
        <v>203197</v>
      </c>
      <c r="F16" s="75"/>
      <c r="G16" s="76">
        <v>981572517</v>
      </c>
      <c r="H16" s="53"/>
      <c r="I16" s="76">
        <v>-933679684</v>
      </c>
      <c r="J16" s="75"/>
      <c r="K16" s="76">
        <f t="shared" si="0"/>
        <v>47892833</v>
      </c>
      <c r="L16" s="76"/>
      <c r="M16" s="53">
        <v>742813</v>
      </c>
      <c r="N16" s="76"/>
      <c r="O16" s="76">
        <v>4476277262</v>
      </c>
      <c r="P16" s="75"/>
      <c r="Q16" s="76">
        <v>-4675863550</v>
      </c>
      <c r="R16" s="76"/>
      <c r="S16" s="76">
        <f t="shared" si="1"/>
        <v>-199586288</v>
      </c>
      <c r="T16" s="70"/>
      <c r="U16" s="111"/>
    </row>
    <row r="17" spans="2:21">
      <c r="B17" s="53" t="s">
        <v>431</v>
      </c>
      <c r="C17" s="74" t="s">
        <v>168</v>
      </c>
      <c r="D17" s="75"/>
      <c r="E17" s="76">
        <v>563631</v>
      </c>
      <c r="F17" s="75"/>
      <c r="G17" s="76">
        <v>995786869</v>
      </c>
      <c r="H17" s="53"/>
      <c r="I17" s="76">
        <v>-501515870</v>
      </c>
      <c r="J17" s="75"/>
      <c r="K17" s="76">
        <f t="shared" si="0"/>
        <v>494270999</v>
      </c>
      <c r="L17" s="76"/>
      <c r="M17" s="53">
        <v>3620583</v>
      </c>
      <c r="N17" s="76"/>
      <c r="O17" s="76">
        <v>3768151230</v>
      </c>
      <c r="P17" s="75"/>
      <c r="Q17" s="76">
        <v>-3224261120</v>
      </c>
      <c r="R17" s="76"/>
      <c r="S17" s="76">
        <f t="shared" si="1"/>
        <v>543890110</v>
      </c>
      <c r="T17" s="70"/>
      <c r="U17" s="111"/>
    </row>
    <row r="18" spans="2:21">
      <c r="B18" s="53" t="s">
        <v>430</v>
      </c>
      <c r="C18" s="74" t="s">
        <v>268</v>
      </c>
      <c r="D18" s="75"/>
      <c r="E18" s="76">
        <v>14434</v>
      </c>
      <c r="F18" s="75"/>
      <c r="G18" s="76">
        <v>170421553</v>
      </c>
      <c r="H18" s="53"/>
      <c r="I18" s="76">
        <v>-128240098</v>
      </c>
      <c r="J18" s="75"/>
      <c r="K18" s="76">
        <f t="shared" si="0"/>
        <v>42181455</v>
      </c>
      <c r="L18" s="76"/>
      <c r="M18" s="53">
        <v>47827</v>
      </c>
      <c r="N18" s="76"/>
      <c r="O18" s="76">
        <v>492496199</v>
      </c>
      <c r="P18" s="75"/>
      <c r="Q18" s="76">
        <v>-424456990</v>
      </c>
      <c r="R18" s="76"/>
      <c r="S18" s="76">
        <f t="shared" si="1"/>
        <v>68039209</v>
      </c>
      <c r="T18" s="70"/>
      <c r="U18" s="111"/>
    </row>
    <row r="19" spans="2:21">
      <c r="B19" s="53" t="s">
        <v>429</v>
      </c>
      <c r="C19" s="74" t="s">
        <v>212</v>
      </c>
      <c r="D19" s="75"/>
      <c r="E19" s="76">
        <v>185666</v>
      </c>
      <c r="F19" s="75"/>
      <c r="G19" s="76">
        <v>1356648308</v>
      </c>
      <c r="H19" s="53"/>
      <c r="I19" s="76">
        <v>-1312483326</v>
      </c>
      <c r="J19" s="75"/>
      <c r="K19" s="76">
        <f t="shared" si="0"/>
        <v>44164982</v>
      </c>
      <c r="L19" s="76"/>
      <c r="M19" s="53">
        <v>379589</v>
      </c>
      <c r="N19" s="76"/>
      <c r="O19" s="76">
        <v>2677970674</v>
      </c>
      <c r="P19" s="75"/>
      <c r="Q19" s="76">
        <v>-2667603762</v>
      </c>
      <c r="R19" s="76"/>
      <c r="S19" s="76">
        <f t="shared" si="1"/>
        <v>10366912</v>
      </c>
      <c r="T19" s="70"/>
      <c r="U19" s="111"/>
    </row>
    <row r="20" spans="2:21">
      <c r="B20" s="53" t="s">
        <v>428</v>
      </c>
      <c r="C20" s="74" t="s">
        <v>99</v>
      </c>
      <c r="D20" s="75"/>
      <c r="E20" s="76">
        <v>1133487</v>
      </c>
      <c r="F20" s="75"/>
      <c r="G20" s="76">
        <v>7057899457</v>
      </c>
      <c r="H20" s="53"/>
      <c r="I20" s="76">
        <v>-5732692020</v>
      </c>
      <c r="J20" s="75"/>
      <c r="K20" s="76">
        <f t="shared" si="0"/>
        <v>1325207437</v>
      </c>
      <c r="L20" s="76"/>
      <c r="M20" s="53">
        <v>1625053</v>
      </c>
      <c r="N20" s="76"/>
      <c r="O20" s="76">
        <v>9592466785</v>
      </c>
      <c r="P20" s="75"/>
      <c r="Q20" s="76">
        <v>-8328277398</v>
      </c>
      <c r="R20" s="76"/>
      <c r="S20" s="76">
        <f t="shared" si="1"/>
        <v>1264189387</v>
      </c>
      <c r="T20" s="70"/>
      <c r="U20" s="111"/>
    </row>
    <row r="21" spans="2:21">
      <c r="B21" s="53" t="s">
        <v>427</v>
      </c>
      <c r="C21" s="74" t="s">
        <v>129</v>
      </c>
      <c r="D21" s="75"/>
      <c r="E21" s="76">
        <v>255414</v>
      </c>
      <c r="F21" s="75"/>
      <c r="G21" s="76">
        <v>1927298611</v>
      </c>
      <c r="H21" s="53"/>
      <c r="I21" s="76">
        <v>-1524171359</v>
      </c>
      <c r="J21" s="75"/>
      <c r="K21" s="76">
        <f t="shared" si="0"/>
        <v>403127252</v>
      </c>
      <c r="L21" s="76"/>
      <c r="M21" s="53">
        <v>842870</v>
      </c>
      <c r="N21" s="76"/>
      <c r="O21" s="76">
        <v>5248632280</v>
      </c>
      <c r="P21" s="75"/>
      <c r="Q21" s="76">
        <v>-4953145728</v>
      </c>
      <c r="R21" s="76"/>
      <c r="S21" s="76">
        <f t="shared" si="1"/>
        <v>295486552</v>
      </c>
      <c r="T21" s="70"/>
      <c r="U21" s="111"/>
    </row>
    <row r="22" spans="2:21">
      <c r="B22" s="53" t="s">
        <v>426</v>
      </c>
      <c r="C22" s="74" t="s">
        <v>213</v>
      </c>
      <c r="D22" s="75"/>
      <c r="E22" s="76">
        <v>3525142</v>
      </c>
      <c r="F22" s="75"/>
      <c r="G22" s="76">
        <v>14094513473</v>
      </c>
      <c r="H22" s="53"/>
      <c r="I22" s="76">
        <v>-14035695858</v>
      </c>
      <c r="J22" s="75"/>
      <c r="K22" s="76">
        <f t="shared" si="0"/>
        <v>58817615</v>
      </c>
      <c r="L22" s="76"/>
      <c r="M22" s="53">
        <v>5915757</v>
      </c>
      <c r="N22" s="76"/>
      <c r="O22" s="76">
        <v>24056343876</v>
      </c>
      <c r="P22" s="75"/>
      <c r="Q22" s="76">
        <v>-23881446745</v>
      </c>
      <c r="R22" s="76"/>
      <c r="S22" s="76">
        <f t="shared" si="1"/>
        <v>174897131</v>
      </c>
      <c r="T22" s="70"/>
      <c r="U22" s="111"/>
    </row>
    <row r="23" spans="2:21">
      <c r="B23" s="53" t="s">
        <v>425</v>
      </c>
      <c r="C23" s="74" t="s">
        <v>110</v>
      </c>
      <c r="D23" s="75"/>
      <c r="E23" s="76">
        <v>660569</v>
      </c>
      <c r="F23" s="75"/>
      <c r="G23" s="76">
        <v>1924097295</v>
      </c>
      <c r="H23" s="53"/>
      <c r="I23" s="76">
        <v>-1430312197</v>
      </c>
      <c r="J23" s="75"/>
      <c r="K23" s="76">
        <f t="shared" si="0"/>
        <v>493785098</v>
      </c>
      <c r="L23" s="76"/>
      <c r="M23" s="53">
        <v>1629261</v>
      </c>
      <c r="N23" s="76"/>
      <c r="O23" s="76">
        <v>4055730361</v>
      </c>
      <c r="P23" s="75"/>
      <c r="Q23" s="76">
        <v>-3526301191</v>
      </c>
      <c r="R23" s="76"/>
      <c r="S23" s="76">
        <f t="shared" si="1"/>
        <v>529429170</v>
      </c>
      <c r="T23" s="70"/>
      <c r="U23" s="111"/>
    </row>
    <row r="24" spans="2:21">
      <c r="B24" s="53" t="s">
        <v>424</v>
      </c>
      <c r="C24" s="74" t="s">
        <v>140</v>
      </c>
      <c r="D24" s="75"/>
      <c r="E24" s="76">
        <v>2907985</v>
      </c>
      <c r="F24" s="75"/>
      <c r="G24" s="76">
        <v>9361607572</v>
      </c>
      <c r="H24" s="53"/>
      <c r="I24" s="76">
        <v>-10111041905</v>
      </c>
      <c r="J24" s="75"/>
      <c r="K24" s="76">
        <f t="shared" si="0"/>
        <v>-749434333</v>
      </c>
      <c r="L24" s="76"/>
      <c r="M24" s="53">
        <v>7521896</v>
      </c>
      <c r="N24" s="76"/>
      <c r="O24" s="76">
        <v>21902633224</v>
      </c>
      <c r="P24" s="75"/>
      <c r="Q24" s="76">
        <v>-24214422990</v>
      </c>
      <c r="R24" s="76"/>
      <c r="S24" s="76">
        <f t="shared" si="1"/>
        <v>-2311789766</v>
      </c>
      <c r="T24" s="70"/>
      <c r="U24" s="111"/>
    </row>
    <row r="25" spans="2:21">
      <c r="B25" s="53" t="s">
        <v>423</v>
      </c>
      <c r="C25" s="74" t="s">
        <v>477</v>
      </c>
      <c r="D25" s="75"/>
      <c r="E25" s="76">
        <v>193534</v>
      </c>
      <c r="F25" s="75"/>
      <c r="G25" s="76">
        <v>1964426935</v>
      </c>
      <c r="H25" s="53"/>
      <c r="I25" s="76">
        <v>-1948373206</v>
      </c>
      <c r="J25" s="75"/>
      <c r="K25" s="76">
        <f t="shared" si="0"/>
        <v>16053729</v>
      </c>
      <c r="L25" s="76"/>
      <c r="M25" s="53">
        <v>311611</v>
      </c>
      <c r="N25" s="76"/>
      <c r="O25" s="76">
        <v>3091174120</v>
      </c>
      <c r="P25" s="75"/>
      <c r="Q25" s="76">
        <v>-3005875859</v>
      </c>
      <c r="R25" s="76"/>
      <c r="S25" s="76">
        <f t="shared" si="1"/>
        <v>85298261</v>
      </c>
      <c r="T25" s="70"/>
      <c r="U25" s="111"/>
    </row>
    <row r="26" spans="2:21">
      <c r="B26" s="53" t="s">
        <v>422</v>
      </c>
      <c r="C26" s="74" t="s">
        <v>222</v>
      </c>
      <c r="D26" s="75"/>
      <c r="E26" s="76">
        <v>267009</v>
      </c>
      <c r="F26" s="75"/>
      <c r="G26" s="76">
        <v>2974349580</v>
      </c>
      <c r="H26" s="53"/>
      <c r="I26" s="76">
        <v>-2971822442</v>
      </c>
      <c r="J26" s="75"/>
      <c r="K26" s="76">
        <f t="shared" si="0"/>
        <v>2527138</v>
      </c>
      <c r="L26" s="76"/>
      <c r="M26" s="53">
        <v>638322</v>
      </c>
      <c r="N26" s="76"/>
      <c r="O26" s="76">
        <v>7535008853</v>
      </c>
      <c r="P26" s="75"/>
      <c r="Q26" s="76">
        <v>-6724199927</v>
      </c>
      <c r="R26" s="76"/>
      <c r="S26" s="76">
        <f t="shared" si="1"/>
        <v>810808926</v>
      </c>
      <c r="T26" s="70"/>
      <c r="U26" s="111"/>
    </row>
    <row r="27" spans="2:21">
      <c r="B27" s="53" t="s">
        <v>421</v>
      </c>
      <c r="C27" s="74" t="s">
        <v>113</v>
      </c>
      <c r="D27" s="75"/>
      <c r="E27" s="76">
        <v>3278183</v>
      </c>
      <c r="F27" s="75"/>
      <c r="G27" s="76">
        <v>5776175903</v>
      </c>
      <c r="H27" s="53"/>
      <c r="I27" s="76">
        <v>-5157279167</v>
      </c>
      <c r="J27" s="75"/>
      <c r="K27" s="76">
        <f t="shared" si="0"/>
        <v>618896736</v>
      </c>
      <c r="L27" s="76"/>
      <c r="M27" s="53">
        <v>6455824</v>
      </c>
      <c r="N27" s="76"/>
      <c r="O27" s="76">
        <v>10673751647</v>
      </c>
      <c r="P27" s="75"/>
      <c r="Q27" s="76">
        <v>-9790792277</v>
      </c>
      <c r="R27" s="76"/>
      <c r="S27" s="76">
        <f t="shared" si="1"/>
        <v>882959370</v>
      </c>
      <c r="T27" s="70"/>
      <c r="U27" s="111"/>
    </row>
    <row r="28" spans="2:21">
      <c r="B28" s="53" t="s">
        <v>420</v>
      </c>
      <c r="C28" s="74" t="s">
        <v>478</v>
      </c>
      <c r="D28" s="75"/>
      <c r="E28" s="76">
        <v>340669</v>
      </c>
      <c r="F28" s="75"/>
      <c r="G28" s="76">
        <v>1933767043</v>
      </c>
      <c r="H28" s="53"/>
      <c r="I28" s="76">
        <v>-1973718282</v>
      </c>
      <c r="J28" s="75"/>
      <c r="K28" s="76">
        <f t="shared" si="0"/>
        <v>-39951239</v>
      </c>
      <c r="L28" s="76"/>
      <c r="M28" s="53">
        <v>588211</v>
      </c>
      <c r="N28" s="76"/>
      <c r="O28" s="76">
        <v>3401396680</v>
      </c>
      <c r="P28" s="75"/>
      <c r="Q28" s="76">
        <v>-3278498996</v>
      </c>
      <c r="R28" s="76"/>
      <c r="S28" s="76">
        <f t="shared" si="1"/>
        <v>122897684</v>
      </c>
      <c r="T28" s="70"/>
      <c r="U28" s="111"/>
    </row>
    <row r="29" spans="2:21">
      <c r="B29" s="53" t="s">
        <v>419</v>
      </c>
      <c r="C29" s="74" t="s">
        <v>479</v>
      </c>
      <c r="D29" s="75"/>
      <c r="E29" s="76">
        <v>147368</v>
      </c>
      <c r="F29" s="75"/>
      <c r="G29" s="76">
        <v>2643895514</v>
      </c>
      <c r="H29" s="53"/>
      <c r="I29" s="76">
        <v>-2879467002</v>
      </c>
      <c r="J29" s="75"/>
      <c r="K29" s="76">
        <f t="shared" si="0"/>
        <v>-235571488</v>
      </c>
      <c r="L29" s="76"/>
      <c r="M29" s="53">
        <v>180002</v>
      </c>
      <c r="N29" s="76"/>
      <c r="O29" s="76">
        <v>3240811991</v>
      </c>
      <c r="P29" s="75"/>
      <c r="Q29" s="76">
        <v>-3363522502</v>
      </c>
      <c r="R29" s="76"/>
      <c r="S29" s="76">
        <f t="shared" si="1"/>
        <v>-122710511</v>
      </c>
      <c r="T29" s="70"/>
      <c r="U29" s="111"/>
    </row>
    <row r="30" spans="2:21">
      <c r="B30" s="53" t="s">
        <v>418</v>
      </c>
      <c r="C30" s="74" t="s">
        <v>149</v>
      </c>
      <c r="D30" s="75"/>
      <c r="E30" s="76">
        <v>1815139</v>
      </c>
      <c r="F30" s="75"/>
      <c r="G30" s="76">
        <v>3656169679</v>
      </c>
      <c r="H30" s="53"/>
      <c r="I30" s="76">
        <v>-3529754509</v>
      </c>
      <c r="J30" s="75"/>
      <c r="K30" s="76">
        <f t="shared" si="0"/>
        <v>126415170</v>
      </c>
      <c r="L30" s="76"/>
      <c r="M30" s="53">
        <v>2824855</v>
      </c>
      <c r="N30" s="76"/>
      <c r="O30" s="76">
        <v>5473008689</v>
      </c>
      <c r="P30" s="75"/>
      <c r="Q30" s="76">
        <v>-5372120507</v>
      </c>
      <c r="R30" s="76"/>
      <c r="S30" s="76">
        <f t="shared" si="1"/>
        <v>100888182</v>
      </c>
      <c r="T30" s="70"/>
      <c r="U30" s="111"/>
    </row>
    <row r="31" spans="2:21">
      <c r="B31" s="53" t="s">
        <v>509</v>
      </c>
      <c r="C31" s="74" t="s">
        <v>92</v>
      </c>
      <c r="D31" s="75"/>
      <c r="E31" s="76">
        <v>510459</v>
      </c>
      <c r="F31" s="75"/>
      <c r="G31" s="76">
        <v>955770672</v>
      </c>
      <c r="H31" s="53"/>
      <c r="I31" s="76">
        <v>-938305707</v>
      </c>
      <c r="J31" s="75"/>
      <c r="K31" s="76">
        <f t="shared" si="0"/>
        <v>17464965</v>
      </c>
      <c r="L31" s="76"/>
      <c r="M31" s="53">
        <v>1708577</v>
      </c>
      <c r="N31" s="76"/>
      <c r="O31" s="76">
        <v>3052227505</v>
      </c>
      <c r="P31" s="75"/>
      <c r="Q31" s="76">
        <v>-3038069552</v>
      </c>
      <c r="R31" s="76"/>
      <c r="S31" s="76">
        <f t="shared" si="1"/>
        <v>14157953</v>
      </c>
      <c r="T31" s="70"/>
      <c r="U31" s="111"/>
    </row>
    <row r="32" spans="2:21">
      <c r="B32" s="53" t="s">
        <v>417</v>
      </c>
      <c r="C32" s="74" t="s">
        <v>202</v>
      </c>
      <c r="D32" s="75"/>
      <c r="E32" s="76">
        <v>1006838</v>
      </c>
      <c r="F32" s="75"/>
      <c r="G32" s="76">
        <v>3429534889</v>
      </c>
      <c r="H32" s="53"/>
      <c r="I32" s="76">
        <v>-3526547969</v>
      </c>
      <c r="J32" s="75"/>
      <c r="K32" s="76">
        <f t="shared" si="0"/>
        <v>-97013080</v>
      </c>
      <c r="L32" s="76"/>
      <c r="M32" s="53">
        <v>1720790</v>
      </c>
      <c r="N32" s="76"/>
      <c r="O32" s="76">
        <v>5714430394</v>
      </c>
      <c r="P32" s="75"/>
      <c r="Q32" s="76">
        <v>-5962323312</v>
      </c>
      <c r="R32" s="76"/>
      <c r="S32" s="76">
        <f t="shared" si="1"/>
        <v>-247892918</v>
      </c>
      <c r="T32" s="70"/>
      <c r="U32" s="111"/>
    </row>
    <row r="33" spans="2:21">
      <c r="B33" s="53" t="s">
        <v>416</v>
      </c>
      <c r="C33" s="74" t="s">
        <v>442</v>
      </c>
      <c r="D33" s="75"/>
      <c r="E33" s="76">
        <v>0</v>
      </c>
      <c r="F33" s="75"/>
      <c r="G33" s="76">
        <v>0</v>
      </c>
      <c r="H33" s="53"/>
      <c r="I33" s="76">
        <v>0</v>
      </c>
      <c r="J33" s="75"/>
      <c r="K33" s="76">
        <f t="shared" si="0"/>
        <v>0</v>
      </c>
      <c r="L33" s="76"/>
      <c r="M33" s="53">
        <v>10156</v>
      </c>
      <c r="N33" s="76"/>
      <c r="O33" s="76">
        <v>18587882</v>
      </c>
      <c r="P33" s="75"/>
      <c r="Q33" s="76">
        <v>-23631702</v>
      </c>
      <c r="R33" s="76"/>
      <c r="S33" s="76">
        <f t="shared" si="1"/>
        <v>-5043820</v>
      </c>
      <c r="T33" s="70"/>
      <c r="U33" s="111"/>
    </row>
    <row r="34" spans="2:21">
      <c r="B34" s="53" t="s">
        <v>415</v>
      </c>
      <c r="C34" s="74" t="s">
        <v>111</v>
      </c>
      <c r="D34" s="75"/>
      <c r="E34" s="76">
        <v>915987</v>
      </c>
      <c r="F34" s="75"/>
      <c r="G34" s="76">
        <v>2760584664</v>
      </c>
      <c r="H34" s="53"/>
      <c r="I34" s="76">
        <v>-2698085117</v>
      </c>
      <c r="J34" s="75"/>
      <c r="K34" s="76">
        <f t="shared" si="0"/>
        <v>62499547</v>
      </c>
      <c r="L34" s="76"/>
      <c r="M34" s="53">
        <v>1403693</v>
      </c>
      <c r="N34" s="76"/>
      <c r="O34" s="76">
        <v>4896009535</v>
      </c>
      <c r="P34" s="75"/>
      <c r="Q34" s="76">
        <v>-4831738065</v>
      </c>
      <c r="R34" s="76"/>
      <c r="S34" s="76">
        <f t="shared" si="1"/>
        <v>64271470</v>
      </c>
      <c r="T34" s="70"/>
      <c r="U34" s="111"/>
    </row>
    <row r="35" spans="2:21">
      <c r="B35" s="53" t="s">
        <v>414</v>
      </c>
      <c r="C35" s="74" t="s">
        <v>274</v>
      </c>
      <c r="D35" s="75"/>
      <c r="E35" s="76">
        <v>0</v>
      </c>
      <c r="F35" s="75"/>
      <c r="G35" s="76">
        <v>0</v>
      </c>
      <c r="H35" s="53"/>
      <c r="I35" s="76">
        <v>0</v>
      </c>
      <c r="J35" s="75"/>
      <c r="K35" s="76">
        <f t="shared" si="0"/>
        <v>0</v>
      </c>
      <c r="L35" s="76"/>
      <c r="M35" s="53">
        <v>7699</v>
      </c>
      <c r="N35" s="76"/>
      <c r="O35" s="76">
        <v>1097419297</v>
      </c>
      <c r="P35" s="75"/>
      <c r="Q35" s="76">
        <v>-913838001</v>
      </c>
      <c r="R35" s="76"/>
      <c r="S35" s="76">
        <f t="shared" si="1"/>
        <v>183581296</v>
      </c>
      <c r="T35" s="70"/>
      <c r="U35" s="111"/>
    </row>
    <row r="36" spans="2:21">
      <c r="B36" s="53" t="s">
        <v>413</v>
      </c>
      <c r="C36" s="74" t="s">
        <v>108</v>
      </c>
      <c r="D36" s="75"/>
      <c r="E36" s="76">
        <v>103128</v>
      </c>
      <c r="F36" s="75"/>
      <c r="G36" s="76">
        <v>4058829790</v>
      </c>
      <c r="H36" s="53"/>
      <c r="I36" s="76">
        <v>-3288919522</v>
      </c>
      <c r="J36" s="75"/>
      <c r="K36" s="76">
        <f t="shared" si="0"/>
        <v>769910268</v>
      </c>
      <c r="L36" s="76"/>
      <c r="M36" s="53">
        <v>210673</v>
      </c>
      <c r="N36" s="76"/>
      <c r="O36" s="76">
        <v>7044311195</v>
      </c>
      <c r="P36" s="75"/>
      <c r="Q36" s="76">
        <v>-6344748331</v>
      </c>
      <c r="R36" s="76"/>
      <c r="S36" s="76">
        <f t="shared" si="1"/>
        <v>699562864</v>
      </c>
      <c r="T36" s="70"/>
      <c r="U36" s="111"/>
    </row>
    <row r="37" spans="2:21">
      <c r="B37" s="53" t="s">
        <v>412</v>
      </c>
      <c r="C37" s="74" t="s">
        <v>116</v>
      </c>
      <c r="D37" s="75"/>
      <c r="E37" s="76">
        <v>72156</v>
      </c>
      <c r="F37" s="75"/>
      <c r="G37" s="76">
        <v>389338688</v>
      </c>
      <c r="H37" s="53"/>
      <c r="I37" s="76">
        <v>-434827502</v>
      </c>
      <c r="J37" s="75"/>
      <c r="K37" s="76">
        <f t="shared" si="0"/>
        <v>-45488814</v>
      </c>
      <c r="L37" s="76"/>
      <c r="M37" s="53">
        <v>340750</v>
      </c>
      <c r="N37" s="76"/>
      <c r="O37" s="76">
        <v>1877033344</v>
      </c>
      <c r="P37" s="75"/>
      <c r="Q37" s="76">
        <v>-2083603173</v>
      </c>
      <c r="R37" s="76"/>
      <c r="S37" s="76">
        <f t="shared" si="1"/>
        <v>-206569829</v>
      </c>
      <c r="T37" s="70"/>
      <c r="U37" s="111"/>
    </row>
    <row r="38" spans="2:21">
      <c r="B38" s="53" t="s">
        <v>411</v>
      </c>
      <c r="C38" s="74" t="s">
        <v>272</v>
      </c>
      <c r="D38" s="75"/>
      <c r="E38" s="76">
        <v>1105906</v>
      </c>
      <c r="F38" s="75"/>
      <c r="G38" s="76">
        <v>3443735653</v>
      </c>
      <c r="H38" s="53"/>
      <c r="I38" s="76">
        <v>-3490575649</v>
      </c>
      <c r="J38" s="75"/>
      <c r="K38" s="76">
        <f t="shared" si="0"/>
        <v>-46839996</v>
      </c>
      <c r="L38" s="76"/>
      <c r="M38" s="53">
        <v>1488211</v>
      </c>
      <c r="N38" s="76"/>
      <c r="O38" s="76">
        <v>4516544817</v>
      </c>
      <c r="P38" s="75"/>
      <c r="Q38" s="76">
        <v>-4407807977</v>
      </c>
      <c r="R38" s="76"/>
      <c r="S38" s="76">
        <f t="shared" si="1"/>
        <v>108736840</v>
      </c>
      <c r="T38" s="70"/>
      <c r="U38" s="111"/>
    </row>
    <row r="39" spans="2:21">
      <c r="B39" s="53" t="s">
        <v>410</v>
      </c>
      <c r="C39" s="74" t="s">
        <v>256</v>
      </c>
      <c r="D39" s="75"/>
      <c r="E39" s="76">
        <v>64054</v>
      </c>
      <c r="F39" s="75"/>
      <c r="G39" s="76">
        <v>135756268</v>
      </c>
      <c r="H39" s="53"/>
      <c r="I39" s="76">
        <v>-102941806</v>
      </c>
      <c r="J39" s="75"/>
      <c r="K39" s="76">
        <f t="shared" si="0"/>
        <v>32814462</v>
      </c>
      <c r="L39" s="76"/>
      <c r="M39" s="53">
        <v>191220</v>
      </c>
      <c r="N39" s="76"/>
      <c r="O39" s="76">
        <v>364486877</v>
      </c>
      <c r="P39" s="75"/>
      <c r="Q39" s="76">
        <v>-306941513</v>
      </c>
      <c r="R39" s="76"/>
      <c r="S39" s="76">
        <f t="shared" si="1"/>
        <v>57545364</v>
      </c>
      <c r="T39" s="70"/>
      <c r="U39" s="111"/>
    </row>
    <row r="40" spans="2:21">
      <c r="B40" s="53" t="s">
        <v>409</v>
      </c>
      <c r="C40" s="74" t="s">
        <v>88</v>
      </c>
      <c r="D40" s="75"/>
      <c r="E40" s="76">
        <v>2653682</v>
      </c>
      <c r="F40" s="75"/>
      <c r="G40" s="76">
        <v>18748774499</v>
      </c>
      <c r="H40" s="53"/>
      <c r="I40" s="76">
        <v>-19508639261</v>
      </c>
      <c r="J40" s="75"/>
      <c r="K40" s="76">
        <f t="shared" si="0"/>
        <v>-759864762</v>
      </c>
      <c r="L40" s="76"/>
      <c r="M40" s="53">
        <v>4284280</v>
      </c>
      <c r="N40" s="76"/>
      <c r="O40" s="76">
        <v>30165248544</v>
      </c>
      <c r="P40" s="75"/>
      <c r="Q40" s="76">
        <v>-30743960295</v>
      </c>
      <c r="R40" s="76"/>
      <c r="S40" s="76">
        <f t="shared" ref="S40:S69" si="2">O40+Q40</f>
        <v>-578711751</v>
      </c>
      <c r="T40" s="70"/>
      <c r="U40" s="111"/>
    </row>
    <row r="41" spans="2:21">
      <c r="B41" s="53" t="s">
        <v>408</v>
      </c>
      <c r="C41" s="74" t="s">
        <v>183</v>
      </c>
      <c r="D41" s="75"/>
      <c r="E41" s="76">
        <v>0</v>
      </c>
      <c r="F41" s="75"/>
      <c r="G41" s="76">
        <v>0</v>
      </c>
      <c r="H41" s="53"/>
      <c r="I41" s="76">
        <v>0</v>
      </c>
      <c r="J41" s="75"/>
      <c r="K41" s="76">
        <f t="shared" si="0"/>
        <v>0</v>
      </c>
      <c r="L41" s="76"/>
      <c r="M41" s="53">
        <v>1437637</v>
      </c>
      <c r="N41" s="76"/>
      <c r="O41" s="76">
        <v>5688722205</v>
      </c>
      <c r="P41" s="75"/>
      <c r="Q41" s="76">
        <v>-4944631262</v>
      </c>
      <c r="R41" s="76"/>
      <c r="S41" s="76">
        <f t="shared" si="2"/>
        <v>744090943</v>
      </c>
      <c r="T41" s="70"/>
      <c r="U41" s="111"/>
    </row>
    <row r="42" spans="2:21">
      <c r="B42" s="53" t="s">
        <v>407</v>
      </c>
      <c r="C42" s="74" t="s">
        <v>188</v>
      </c>
      <c r="D42" s="75"/>
      <c r="E42" s="76">
        <v>365258</v>
      </c>
      <c r="F42" s="75"/>
      <c r="G42" s="76">
        <v>13408172630</v>
      </c>
      <c r="H42" s="53"/>
      <c r="I42" s="76">
        <v>-14294965517</v>
      </c>
      <c r="J42" s="75"/>
      <c r="K42" s="76">
        <f t="shared" si="0"/>
        <v>-886792887</v>
      </c>
      <c r="L42" s="76"/>
      <c r="M42" s="53">
        <v>537380</v>
      </c>
      <c r="N42" s="76"/>
      <c r="O42" s="76">
        <v>19335703581</v>
      </c>
      <c r="P42" s="75"/>
      <c r="Q42" s="76">
        <v>-21276488009</v>
      </c>
      <c r="R42" s="76"/>
      <c r="S42" s="76">
        <f t="shared" si="2"/>
        <v>-1940784428</v>
      </c>
      <c r="T42" s="70"/>
      <c r="U42" s="111"/>
    </row>
    <row r="43" spans="2:21">
      <c r="B43" s="53" t="s">
        <v>406</v>
      </c>
      <c r="C43" s="74" t="s">
        <v>221</v>
      </c>
      <c r="D43" s="75"/>
      <c r="E43" s="76">
        <v>44426</v>
      </c>
      <c r="F43" s="75"/>
      <c r="G43" s="76">
        <v>1689581109</v>
      </c>
      <c r="H43" s="53"/>
      <c r="I43" s="76">
        <v>-1955860404</v>
      </c>
      <c r="J43" s="75"/>
      <c r="K43" s="76">
        <f t="shared" si="0"/>
        <v>-266279295</v>
      </c>
      <c r="L43" s="76"/>
      <c r="M43" s="53">
        <v>97614</v>
      </c>
      <c r="N43" s="76"/>
      <c r="O43" s="76">
        <v>3665690566</v>
      </c>
      <c r="P43" s="75"/>
      <c r="Q43" s="76">
        <v>-4295978193</v>
      </c>
      <c r="R43" s="76"/>
      <c r="S43" s="76">
        <f t="shared" si="2"/>
        <v>-630287627</v>
      </c>
      <c r="T43" s="70"/>
      <c r="U43" s="111"/>
    </row>
    <row r="44" spans="2:21">
      <c r="B44" s="53" t="s">
        <v>405</v>
      </c>
      <c r="C44" s="74" t="s">
        <v>126</v>
      </c>
      <c r="D44" s="75"/>
      <c r="E44" s="76">
        <v>10147</v>
      </c>
      <c r="F44" s="75"/>
      <c r="G44" s="76">
        <v>820653174</v>
      </c>
      <c r="H44" s="53"/>
      <c r="I44" s="76">
        <v>-769840556</v>
      </c>
      <c r="J44" s="75"/>
      <c r="K44" s="76">
        <f t="shared" si="0"/>
        <v>50812618</v>
      </c>
      <c r="L44" s="76"/>
      <c r="M44" s="53">
        <v>32842</v>
      </c>
      <c r="N44" s="76"/>
      <c r="O44" s="76">
        <v>2477268093</v>
      </c>
      <c r="P44" s="75"/>
      <c r="Q44" s="76">
        <v>-2490662579</v>
      </c>
      <c r="R44" s="76"/>
      <c r="S44" s="76">
        <f t="shared" si="2"/>
        <v>-13394486</v>
      </c>
      <c r="T44" s="70"/>
      <c r="U44" s="111"/>
    </row>
    <row r="45" spans="2:21">
      <c r="B45" s="53" t="s">
        <v>404</v>
      </c>
      <c r="C45" s="74" t="s">
        <v>186</v>
      </c>
      <c r="D45" s="75"/>
      <c r="E45" s="76">
        <v>146900</v>
      </c>
      <c r="F45" s="75"/>
      <c r="G45" s="76">
        <v>1463319883</v>
      </c>
      <c r="H45" s="53"/>
      <c r="I45" s="76">
        <v>-1453668655</v>
      </c>
      <c r="J45" s="75"/>
      <c r="K45" s="76">
        <f t="shared" si="0"/>
        <v>9651228</v>
      </c>
      <c r="L45" s="76"/>
      <c r="M45" s="53">
        <v>450809</v>
      </c>
      <c r="N45" s="76"/>
      <c r="O45" s="76">
        <v>6797280162</v>
      </c>
      <c r="P45" s="75"/>
      <c r="Q45" s="76">
        <v>-7462523570</v>
      </c>
      <c r="R45" s="76"/>
      <c r="S45" s="76">
        <f t="shared" si="2"/>
        <v>-665243408</v>
      </c>
      <c r="T45" s="70"/>
      <c r="U45" s="111"/>
    </row>
    <row r="46" spans="2:21">
      <c r="B46" s="53" t="s">
        <v>403</v>
      </c>
      <c r="C46" s="74" t="s">
        <v>181</v>
      </c>
      <c r="D46" s="75"/>
      <c r="E46" s="76">
        <v>30786</v>
      </c>
      <c r="F46" s="75"/>
      <c r="G46" s="76">
        <v>490881876</v>
      </c>
      <c r="H46" s="53"/>
      <c r="I46" s="76">
        <v>-529268365</v>
      </c>
      <c r="J46" s="75"/>
      <c r="K46" s="76">
        <f t="shared" si="0"/>
        <v>-38386489</v>
      </c>
      <c r="L46" s="76"/>
      <c r="M46" s="53">
        <v>63570</v>
      </c>
      <c r="N46" s="76"/>
      <c r="O46" s="76">
        <v>1104454905</v>
      </c>
      <c r="P46" s="75"/>
      <c r="Q46" s="76">
        <v>-1157114471</v>
      </c>
      <c r="R46" s="76"/>
      <c r="S46" s="76">
        <f t="shared" si="2"/>
        <v>-52659566</v>
      </c>
      <c r="T46" s="70"/>
      <c r="U46" s="111"/>
    </row>
    <row r="47" spans="2:21">
      <c r="B47" s="53" t="s">
        <v>402</v>
      </c>
      <c r="C47" s="74" t="s">
        <v>480</v>
      </c>
      <c r="D47" s="75"/>
      <c r="E47" s="76">
        <v>138643</v>
      </c>
      <c r="F47" s="75"/>
      <c r="G47" s="76">
        <v>609784748</v>
      </c>
      <c r="H47" s="53"/>
      <c r="I47" s="76">
        <v>-552430636</v>
      </c>
      <c r="J47" s="75"/>
      <c r="K47" s="76">
        <f t="shared" si="0"/>
        <v>57354112</v>
      </c>
      <c r="L47" s="76"/>
      <c r="M47" s="53">
        <v>150690</v>
      </c>
      <c r="N47" s="76"/>
      <c r="O47" s="76">
        <v>667614624</v>
      </c>
      <c r="P47" s="75"/>
      <c r="Q47" s="76">
        <v>-600432569</v>
      </c>
      <c r="R47" s="76"/>
      <c r="S47" s="76">
        <f t="shared" si="2"/>
        <v>67182055</v>
      </c>
      <c r="T47" s="70"/>
      <c r="U47" s="111"/>
    </row>
    <row r="48" spans="2:21">
      <c r="B48" s="53" t="s">
        <v>401</v>
      </c>
      <c r="C48" s="74" t="s">
        <v>264</v>
      </c>
      <c r="D48" s="75"/>
      <c r="E48" s="76">
        <v>83551</v>
      </c>
      <c r="F48" s="75"/>
      <c r="G48" s="76">
        <v>650589680</v>
      </c>
      <c r="H48" s="53"/>
      <c r="I48" s="76">
        <v>-656750763</v>
      </c>
      <c r="J48" s="75"/>
      <c r="K48" s="76">
        <f t="shared" si="0"/>
        <v>-6161083</v>
      </c>
      <c r="L48" s="76"/>
      <c r="M48" s="53">
        <v>113921</v>
      </c>
      <c r="N48" s="76"/>
      <c r="O48" s="76">
        <v>859453736</v>
      </c>
      <c r="P48" s="75"/>
      <c r="Q48" s="76">
        <v>-843846783</v>
      </c>
      <c r="R48" s="76"/>
      <c r="S48" s="76">
        <f t="shared" si="2"/>
        <v>15606953</v>
      </c>
      <c r="T48" s="70"/>
      <c r="U48" s="111"/>
    </row>
    <row r="49" spans="2:21">
      <c r="B49" s="53" t="s">
        <v>400</v>
      </c>
      <c r="C49" s="74" t="s">
        <v>257</v>
      </c>
      <c r="D49" s="75"/>
      <c r="E49" s="76">
        <v>94207</v>
      </c>
      <c r="F49" s="75"/>
      <c r="G49" s="76">
        <v>1875781760</v>
      </c>
      <c r="H49" s="53"/>
      <c r="I49" s="76">
        <v>-1975277481</v>
      </c>
      <c r="J49" s="75"/>
      <c r="K49" s="76">
        <f t="shared" si="0"/>
        <v>-99495721</v>
      </c>
      <c r="L49" s="76"/>
      <c r="M49" s="53">
        <v>136888</v>
      </c>
      <c r="N49" s="76"/>
      <c r="O49" s="76">
        <v>2742969370</v>
      </c>
      <c r="P49" s="75"/>
      <c r="Q49" s="76">
        <v>-2688742445</v>
      </c>
      <c r="R49" s="76"/>
      <c r="S49" s="76">
        <f t="shared" si="2"/>
        <v>54226925</v>
      </c>
      <c r="T49" s="70"/>
      <c r="U49" s="111"/>
    </row>
    <row r="50" spans="2:21">
      <c r="B50" s="53" t="s">
        <v>399</v>
      </c>
      <c r="C50" s="74" t="s">
        <v>258</v>
      </c>
      <c r="D50" s="75"/>
      <c r="E50" s="76">
        <v>281212</v>
      </c>
      <c r="F50" s="75"/>
      <c r="G50" s="76">
        <v>1731311278</v>
      </c>
      <c r="H50" s="53"/>
      <c r="I50" s="76">
        <v>-1800072048</v>
      </c>
      <c r="J50" s="75"/>
      <c r="K50" s="76">
        <f t="shared" si="0"/>
        <v>-68760770</v>
      </c>
      <c r="L50" s="76"/>
      <c r="M50" s="53">
        <v>1397694</v>
      </c>
      <c r="N50" s="76"/>
      <c r="O50" s="76">
        <v>9258975654</v>
      </c>
      <c r="P50" s="75"/>
      <c r="Q50" s="76">
        <v>-6638292409</v>
      </c>
      <c r="R50" s="76"/>
      <c r="S50" s="76">
        <f t="shared" si="2"/>
        <v>2620683245</v>
      </c>
      <c r="T50" s="70"/>
      <c r="U50" s="111"/>
    </row>
    <row r="51" spans="2:21">
      <c r="B51" s="53" t="s">
        <v>398</v>
      </c>
      <c r="C51" s="74" t="s">
        <v>225</v>
      </c>
      <c r="D51" s="75"/>
      <c r="E51" s="76">
        <v>279783</v>
      </c>
      <c r="F51" s="75"/>
      <c r="G51" s="76">
        <v>1051859153</v>
      </c>
      <c r="H51" s="53"/>
      <c r="I51" s="76">
        <v>-909013327</v>
      </c>
      <c r="J51" s="75"/>
      <c r="K51" s="76">
        <f t="shared" si="0"/>
        <v>142845826</v>
      </c>
      <c r="L51" s="76"/>
      <c r="M51" s="53">
        <v>669458</v>
      </c>
      <c r="N51" s="76"/>
      <c r="O51" s="76">
        <v>2393878667</v>
      </c>
      <c r="P51" s="75"/>
      <c r="Q51" s="76">
        <v>-2179110792</v>
      </c>
      <c r="R51" s="76"/>
      <c r="S51" s="76">
        <f t="shared" si="2"/>
        <v>214767875</v>
      </c>
      <c r="T51" s="70"/>
      <c r="U51" s="111"/>
    </row>
    <row r="52" spans="2:21">
      <c r="B52" s="53" t="s">
        <v>397</v>
      </c>
      <c r="C52" s="74" t="s">
        <v>210</v>
      </c>
      <c r="D52" s="75"/>
      <c r="E52" s="76">
        <v>79745</v>
      </c>
      <c r="F52" s="75"/>
      <c r="G52" s="76">
        <v>1757352428</v>
      </c>
      <c r="H52" s="53"/>
      <c r="I52" s="76">
        <v>-1350451071</v>
      </c>
      <c r="J52" s="75"/>
      <c r="K52" s="76">
        <f t="shared" si="0"/>
        <v>406901357</v>
      </c>
      <c r="L52" s="76"/>
      <c r="M52" s="53">
        <v>156732</v>
      </c>
      <c r="N52" s="76"/>
      <c r="O52" s="76">
        <v>3106678575</v>
      </c>
      <c r="P52" s="75"/>
      <c r="Q52" s="76">
        <v>-2620258723</v>
      </c>
      <c r="R52" s="76"/>
      <c r="S52" s="76">
        <f t="shared" si="2"/>
        <v>486419852</v>
      </c>
      <c r="T52" s="70"/>
      <c r="U52" s="111"/>
    </row>
    <row r="53" spans="2:21">
      <c r="B53" s="53" t="s">
        <v>508</v>
      </c>
      <c r="C53" s="74" t="s">
        <v>146</v>
      </c>
      <c r="D53" s="75"/>
      <c r="E53" s="76">
        <v>1741506</v>
      </c>
      <c r="F53" s="75"/>
      <c r="G53" s="76">
        <v>5003921072</v>
      </c>
      <c r="H53" s="53"/>
      <c r="I53" s="76">
        <v>-5146724376</v>
      </c>
      <c r="J53" s="75"/>
      <c r="K53" s="76">
        <f t="shared" si="0"/>
        <v>-142803304</v>
      </c>
      <c r="L53" s="76"/>
      <c r="M53" s="53">
        <v>2217119</v>
      </c>
      <c r="N53" s="76"/>
      <c r="O53" s="76">
        <v>6390377079</v>
      </c>
      <c r="P53" s="75"/>
      <c r="Q53" s="76">
        <v>-6428560566</v>
      </c>
      <c r="R53" s="76"/>
      <c r="S53" s="76">
        <f t="shared" si="2"/>
        <v>-38183487</v>
      </c>
      <c r="T53" s="70"/>
      <c r="U53" s="111"/>
    </row>
    <row r="54" spans="2:21">
      <c r="B54" s="53" t="s">
        <v>396</v>
      </c>
      <c r="C54" s="74" t="s">
        <v>200</v>
      </c>
      <c r="D54" s="75"/>
      <c r="E54" s="76">
        <v>0</v>
      </c>
      <c r="F54" s="75"/>
      <c r="G54" s="76">
        <v>0</v>
      </c>
      <c r="H54" s="53"/>
      <c r="I54" s="76">
        <v>0</v>
      </c>
      <c r="J54" s="75"/>
      <c r="K54" s="76">
        <f t="shared" si="0"/>
        <v>0</v>
      </c>
      <c r="L54" s="76"/>
      <c r="M54" s="53">
        <v>263566</v>
      </c>
      <c r="N54" s="76"/>
      <c r="O54" s="76">
        <v>1261019872</v>
      </c>
      <c r="P54" s="75"/>
      <c r="Q54" s="76">
        <v>-1218141852</v>
      </c>
      <c r="R54" s="76"/>
      <c r="S54" s="76">
        <f t="shared" si="2"/>
        <v>42878020</v>
      </c>
      <c r="T54" s="70"/>
      <c r="U54" s="111"/>
    </row>
    <row r="55" spans="2:21">
      <c r="B55" s="53" t="s">
        <v>395</v>
      </c>
      <c r="C55" s="74" t="s">
        <v>155</v>
      </c>
      <c r="D55" s="75"/>
      <c r="E55" s="76">
        <v>1147753</v>
      </c>
      <c r="F55" s="75"/>
      <c r="G55" s="76">
        <v>5625992531</v>
      </c>
      <c r="H55" s="53"/>
      <c r="I55" s="76">
        <v>-6132337451</v>
      </c>
      <c r="J55" s="75"/>
      <c r="K55" s="76">
        <f t="shared" si="0"/>
        <v>-506344920</v>
      </c>
      <c r="L55" s="76"/>
      <c r="M55" s="53">
        <v>2575006</v>
      </c>
      <c r="N55" s="76"/>
      <c r="O55" s="76">
        <v>13275161224</v>
      </c>
      <c r="P55" s="75"/>
      <c r="Q55" s="76">
        <v>-13651623694</v>
      </c>
      <c r="R55" s="76"/>
      <c r="S55" s="76">
        <f t="shared" si="2"/>
        <v>-376462470</v>
      </c>
      <c r="T55" s="70"/>
      <c r="U55" s="111"/>
    </row>
    <row r="56" spans="2:21">
      <c r="B56" s="53" t="s">
        <v>394</v>
      </c>
      <c r="C56" s="74" t="s">
        <v>93</v>
      </c>
      <c r="D56" s="75"/>
      <c r="E56" s="76">
        <v>121666</v>
      </c>
      <c r="F56" s="75"/>
      <c r="G56" s="76">
        <v>3236268407</v>
      </c>
      <c r="H56" s="53"/>
      <c r="I56" s="76">
        <v>-2481130496</v>
      </c>
      <c r="J56" s="75"/>
      <c r="K56" s="76">
        <f t="shared" si="0"/>
        <v>755137911</v>
      </c>
      <c r="L56" s="76"/>
      <c r="M56" s="53">
        <v>461309</v>
      </c>
      <c r="N56" s="76"/>
      <c r="O56" s="76">
        <v>10180420572</v>
      </c>
      <c r="P56" s="75"/>
      <c r="Q56" s="76">
        <v>-8405686643</v>
      </c>
      <c r="R56" s="76"/>
      <c r="S56" s="76">
        <f t="shared" si="2"/>
        <v>1774733929</v>
      </c>
      <c r="T56" s="70"/>
      <c r="U56" s="111"/>
    </row>
    <row r="57" spans="2:21">
      <c r="B57" s="53" t="s">
        <v>393</v>
      </c>
      <c r="C57" s="74" t="s">
        <v>216</v>
      </c>
      <c r="D57" s="75"/>
      <c r="E57" s="76">
        <v>779448</v>
      </c>
      <c r="F57" s="75"/>
      <c r="G57" s="76">
        <v>12803659879</v>
      </c>
      <c r="H57" s="53"/>
      <c r="I57" s="76">
        <v>-13662892680</v>
      </c>
      <c r="J57" s="75"/>
      <c r="K57" s="76">
        <f t="shared" si="0"/>
        <v>-859232801</v>
      </c>
      <c r="L57" s="76"/>
      <c r="M57" s="53">
        <v>1306495</v>
      </c>
      <c r="N57" s="76"/>
      <c r="O57" s="76">
        <v>20699969118</v>
      </c>
      <c r="P57" s="75"/>
      <c r="Q57" s="76">
        <v>-22972140301</v>
      </c>
      <c r="R57" s="76"/>
      <c r="S57" s="76">
        <f t="shared" si="2"/>
        <v>-2272171183</v>
      </c>
      <c r="T57" s="70"/>
      <c r="U57" s="111"/>
    </row>
    <row r="58" spans="2:21">
      <c r="B58" s="53" t="s">
        <v>392</v>
      </c>
      <c r="C58" s="74" t="s">
        <v>226</v>
      </c>
      <c r="D58" s="75"/>
      <c r="E58" s="76">
        <v>3541417</v>
      </c>
      <c r="F58" s="75"/>
      <c r="G58" s="76">
        <v>6155100949</v>
      </c>
      <c r="H58" s="53"/>
      <c r="I58" s="76">
        <v>-5454845206</v>
      </c>
      <c r="J58" s="75"/>
      <c r="K58" s="76">
        <f t="shared" si="0"/>
        <v>700255743</v>
      </c>
      <c r="L58" s="76"/>
      <c r="M58" s="53">
        <v>6148334</v>
      </c>
      <c r="N58" s="76"/>
      <c r="O58" s="76">
        <v>10099407338</v>
      </c>
      <c r="P58" s="75"/>
      <c r="Q58" s="76">
        <v>-9299514686</v>
      </c>
      <c r="R58" s="76"/>
      <c r="S58" s="76">
        <f t="shared" si="2"/>
        <v>799892652</v>
      </c>
      <c r="T58" s="70"/>
      <c r="U58" s="111"/>
    </row>
    <row r="59" spans="2:21">
      <c r="B59" s="53" t="s">
        <v>391</v>
      </c>
      <c r="C59" s="74" t="s">
        <v>161</v>
      </c>
      <c r="D59" s="75"/>
      <c r="E59" s="76">
        <v>0</v>
      </c>
      <c r="F59" s="75"/>
      <c r="G59" s="76">
        <v>0</v>
      </c>
      <c r="H59" s="53"/>
      <c r="I59" s="76">
        <v>0</v>
      </c>
      <c r="J59" s="75"/>
      <c r="K59" s="76">
        <f t="shared" si="0"/>
        <v>0</v>
      </c>
      <c r="L59" s="76"/>
      <c r="M59" s="53">
        <v>166078</v>
      </c>
      <c r="N59" s="76"/>
      <c r="O59" s="76">
        <v>7801292968</v>
      </c>
      <c r="P59" s="75"/>
      <c r="Q59" s="76">
        <v>-6639451402</v>
      </c>
      <c r="R59" s="76"/>
      <c r="S59" s="76">
        <f t="shared" si="2"/>
        <v>1161841566</v>
      </c>
      <c r="T59" s="70"/>
      <c r="U59" s="111"/>
    </row>
    <row r="60" spans="2:21">
      <c r="B60" s="53" t="s">
        <v>390</v>
      </c>
      <c r="C60" s="74" t="s">
        <v>481</v>
      </c>
      <c r="D60" s="75"/>
      <c r="E60" s="76">
        <v>43646</v>
      </c>
      <c r="F60" s="75"/>
      <c r="G60" s="76">
        <v>1286058264</v>
      </c>
      <c r="H60" s="53"/>
      <c r="I60" s="76">
        <v>-1075381780</v>
      </c>
      <c r="J60" s="75"/>
      <c r="K60" s="76">
        <f t="shared" si="0"/>
        <v>210676484</v>
      </c>
      <c r="L60" s="76"/>
      <c r="M60" s="53">
        <v>80549</v>
      </c>
      <c r="N60" s="76"/>
      <c r="O60" s="76">
        <v>2221283335</v>
      </c>
      <c r="P60" s="75"/>
      <c r="Q60" s="76">
        <v>-1944412033</v>
      </c>
      <c r="R60" s="76"/>
      <c r="S60" s="76">
        <f t="shared" si="2"/>
        <v>276871302</v>
      </c>
      <c r="T60" s="70"/>
      <c r="U60" s="111"/>
    </row>
    <row r="61" spans="2:21">
      <c r="B61" s="53" t="s">
        <v>389</v>
      </c>
      <c r="C61" s="74" t="s">
        <v>130</v>
      </c>
      <c r="D61" s="75"/>
      <c r="E61" s="76">
        <v>83143</v>
      </c>
      <c r="F61" s="75"/>
      <c r="G61" s="76">
        <v>933022788</v>
      </c>
      <c r="H61" s="53"/>
      <c r="I61" s="76">
        <v>-1099918179</v>
      </c>
      <c r="J61" s="75"/>
      <c r="K61" s="76">
        <f t="shared" si="0"/>
        <v>-166895391</v>
      </c>
      <c r="L61" s="76"/>
      <c r="M61" s="53">
        <v>236669</v>
      </c>
      <c r="N61" s="76"/>
      <c r="O61" s="76">
        <v>2625082399</v>
      </c>
      <c r="P61" s="75"/>
      <c r="Q61" s="76">
        <v>-3519617499</v>
      </c>
      <c r="R61" s="76"/>
      <c r="S61" s="76">
        <f t="shared" si="2"/>
        <v>-894535100</v>
      </c>
      <c r="T61" s="70"/>
      <c r="U61" s="111"/>
    </row>
    <row r="62" spans="2:21">
      <c r="B62" s="53" t="s">
        <v>547</v>
      </c>
      <c r="C62" s="74" t="s">
        <v>482</v>
      </c>
      <c r="D62" s="75"/>
      <c r="E62" s="76">
        <v>914451</v>
      </c>
      <c r="F62" s="75"/>
      <c r="G62" s="76">
        <v>1998409732</v>
      </c>
      <c r="H62" s="53"/>
      <c r="I62" s="76">
        <v>-1940835786</v>
      </c>
      <c r="J62" s="75"/>
      <c r="K62" s="76">
        <f t="shared" si="0"/>
        <v>57573946</v>
      </c>
      <c r="L62" s="76"/>
      <c r="M62" s="53">
        <v>1636610</v>
      </c>
      <c r="N62" s="76"/>
      <c r="O62" s="76">
        <v>3366308267</v>
      </c>
      <c r="P62" s="75"/>
      <c r="Q62" s="76">
        <v>-3238990711</v>
      </c>
      <c r="R62" s="76"/>
      <c r="S62" s="76">
        <f t="shared" si="2"/>
        <v>127317556</v>
      </c>
      <c r="T62" s="70"/>
      <c r="U62" s="111"/>
    </row>
    <row r="63" spans="2:21">
      <c r="B63" s="53" t="s">
        <v>388</v>
      </c>
      <c r="C63" s="74" t="s">
        <v>103</v>
      </c>
      <c r="D63" s="75"/>
      <c r="E63" s="76">
        <v>1918569</v>
      </c>
      <c r="F63" s="75"/>
      <c r="G63" s="76">
        <v>7648659385</v>
      </c>
      <c r="H63" s="53"/>
      <c r="I63" s="76">
        <v>-7525531580</v>
      </c>
      <c r="J63" s="75"/>
      <c r="K63" s="76">
        <f t="shared" si="0"/>
        <v>123127805</v>
      </c>
      <c r="L63" s="76"/>
      <c r="M63" s="53">
        <v>3704370</v>
      </c>
      <c r="N63" s="76"/>
      <c r="O63" s="76">
        <v>14598474788</v>
      </c>
      <c r="P63" s="75"/>
      <c r="Q63" s="76">
        <v>-13929253728</v>
      </c>
      <c r="R63" s="76"/>
      <c r="S63" s="76">
        <f t="shared" si="2"/>
        <v>669221060</v>
      </c>
      <c r="T63" s="70"/>
      <c r="U63" s="111"/>
    </row>
    <row r="64" spans="2:21">
      <c r="B64" s="53" t="s">
        <v>387</v>
      </c>
      <c r="C64" s="74" t="s">
        <v>440</v>
      </c>
      <c r="D64" s="75"/>
      <c r="E64" s="76">
        <v>368453</v>
      </c>
      <c r="F64" s="75"/>
      <c r="G64" s="76">
        <v>2853632237</v>
      </c>
      <c r="H64" s="53"/>
      <c r="I64" s="76">
        <v>-2529577716</v>
      </c>
      <c r="J64" s="75"/>
      <c r="K64" s="76">
        <f t="shared" si="0"/>
        <v>324054521</v>
      </c>
      <c r="L64" s="76"/>
      <c r="M64" s="53">
        <v>441074</v>
      </c>
      <c r="N64" s="76"/>
      <c r="O64" s="76">
        <v>3334362960</v>
      </c>
      <c r="P64" s="75"/>
      <c r="Q64" s="76">
        <v>-3010115925</v>
      </c>
      <c r="R64" s="76"/>
      <c r="S64" s="76">
        <f t="shared" si="2"/>
        <v>324247035</v>
      </c>
      <c r="T64" s="70"/>
      <c r="U64" s="111"/>
    </row>
    <row r="65" spans="2:21">
      <c r="B65" s="53" t="s">
        <v>386</v>
      </c>
      <c r="C65" s="74" t="s">
        <v>132</v>
      </c>
      <c r="D65" s="75"/>
      <c r="E65" s="76">
        <v>190612</v>
      </c>
      <c r="F65" s="75"/>
      <c r="G65" s="76">
        <v>2577492741</v>
      </c>
      <c r="H65" s="53"/>
      <c r="I65" s="76">
        <v>-2669805885</v>
      </c>
      <c r="J65" s="75"/>
      <c r="K65" s="76">
        <f t="shared" si="0"/>
        <v>-92313144</v>
      </c>
      <c r="L65" s="76"/>
      <c r="M65" s="53">
        <v>340611</v>
      </c>
      <c r="N65" s="76"/>
      <c r="O65" s="76">
        <v>4507136491</v>
      </c>
      <c r="P65" s="75"/>
      <c r="Q65" s="76">
        <v>-4682167969</v>
      </c>
      <c r="R65" s="76"/>
      <c r="S65" s="76">
        <f t="shared" si="2"/>
        <v>-175031478</v>
      </c>
      <c r="T65" s="70"/>
      <c r="U65" s="111"/>
    </row>
    <row r="66" spans="2:21">
      <c r="B66" s="53" t="s">
        <v>385</v>
      </c>
      <c r="C66" s="74" t="s">
        <v>147</v>
      </c>
      <c r="D66" s="75"/>
      <c r="E66" s="76">
        <v>993512</v>
      </c>
      <c r="F66" s="75"/>
      <c r="G66" s="76">
        <v>4081202234</v>
      </c>
      <c r="H66" s="53"/>
      <c r="I66" s="76">
        <v>-4199119414</v>
      </c>
      <c r="J66" s="75"/>
      <c r="K66" s="76">
        <f t="shared" si="0"/>
        <v>-117917180</v>
      </c>
      <c r="L66" s="76"/>
      <c r="M66" s="53">
        <v>1485631</v>
      </c>
      <c r="N66" s="76"/>
      <c r="O66" s="76">
        <v>6057891280</v>
      </c>
      <c r="P66" s="75"/>
      <c r="Q66" s="76">
        <v>-6108737908</v>
      </c>
      <c r="R66" s="76"/>
      <c r="S66" s="76">
        <f t="shared" si="2"/>
        <v>-50846628</v>
      </c>
      <c r="T66" s="70"/>
      <c r="U66" s="111"/>
    </row>
    <row r="67" spans="2:21">
      <c r="B67" s="53" t="s">
        <v>384</v>
      </c>
      <c r="C67" s="74" t="s">
        <v>521</v>
      </c>
      <c r="D67" s="75"/>
      <c r="E67" s="76">
        <v>3821252</v>
      </c>
      <c r="F67" s="75"/>
      <c r="G67" s="76">
        <v>9513564137</v>
      </c>
      <c r="H67" s="53"/>
      <c r="I67" s="76">
        <v>-9932193791</v>
      </c>
      <c r="J67" s="75"/>
      <c r="K67" s="76">
        <f t="shared" si="0"/>
        <v>-418629654</v>
      </c>
      <c r="L67" s="76"/>
      <c r="M67" s="53">
        <v>3838006</v>
      </c>
      <c r="N67" s="76"/>
      <c r="O67" s="76">
        <v>9552367009</v>
      </c>
      <c r="P67" s="75"/>
      <c r="Q67" s="76">
        <v>-9974522303</v>
      </c>
      <c r="R67" s="76"/>
      <c r="S67" s="76">
        <f t="shared" si="2"/>
        <v>-422155294</v>
      </c>
      <c r="T67" s="70"/>
      <c r="U67" s="111"/>
    </row>
    <row r="68" spans="2:21">
      <c r="B68" s="53" t="s">
        <v>383</v>
      </c>
      <c r="C68" s="74" t="s">
        <v>185</v>
      </c>
      <c r="D68" s="75"/>
      <c r="E68" s="76">
        <v>167162</v>
      </c>
      <c r="F68" s="75"/>
      <c r="G68" s="76">
        <v>3948482790</v>
      </c>
      <c r="H68" s="53"/>
      <c r="I68" s="76">
        <v>-3638025026</v>
      </c>
      <c r="J68" s="75"/>
      <c r="K68" s="76">
        <f t="shared" si="0"/>
        <v>310457764</v>
      </c>
      <c r="L68" s="76"/>
      <c r="M68" s="53">
        <v>242918</v>
      </c>
      <c r="N68" s="76"/>
      <c r="O68" s="76">
        <v>5396828168</v>
      </c>
      <c r="P68" s="75"/>
      <c r="Q68" s="76">
        <v>-5143640303</v>
      </c>
      <c r="R68" s="76"/>
      <c r="S68" s="76">
        <f t="shared" si="2"/>
        <v>253187865</v>
      </c>
      <c r="T68" s="70"/>
      <c r="U68" s="111"/>
    </row>
    <row r="69" spans="2:21">
      <c r="B69" s="53" t="s">
        <v>382</v>
      </c>
      <c r="C69" s="74" t="s">
        <v>128</v>
      </c>
      <c r="D69" s="75"/>
      <c r="E69" s="76">
        <v>773347</v>
      </c>
      <c r="F69" s="75"/>
      <c r="G69" s="76">
        <v>2516602826</v>
      </c>
      <c r="H69" s="53"/>
      <c r="I69" s="76">
        <v>-2051425212</v>
      </c>
      <c r="J69" s="75"/>
      <c r="K69" s="76">
        <f t="shared" si="0"/>
        <v>465177614</v>
      </c>
      <c r="L69" s="76"/>
      <c r="M69" s="53">
        <v>1193665</v>
      </c>
      <c r="N69" s="76"/>
      <c r="O69" s="76">
        <v>3783250044</v>
      </c>
      <c r="P69" s="75"/>
      <c r="Q69" s="76">
        <v>-3196576225</v>
      </c>
      <c r="R69" s="76"/>
      <c r="S69" s="76">
        <f t="shared" si="2"/>
        <v>586673819</v>
      </c>
      <c r="T69" s="70"/>
      <c r="U69" s="111"/>
    </row>
    <row r="70" spans="2:21">
      <c r="B70" s="53" t="s">
        <v>381</v>
      </c>
      <c r="C70" s="74" t="s">
        <v>176</v>
      </c>
      <c r="D70" s="75"/>
      <c r="E70" s="76">
        <v>205899</v>
      </c>
      <c r="F70" s="75"/>
      <c r="G70" s="76">
        <v>2562205064</v>
      </c>
      <c r="H70" s="53"/>
      <c r="I70" s="76">
        <v>-2217122595</v>
      </c>
      <c r="J70" s="75"/>
      <c r="K70" s="76">
        <f t="shared" si="0"/>
        <v>345082469</v>
      </c>
      <c r="L70" s="76"/>
      <c r="M70" s="53">
        <v>496342</v>
      </c>
      <c r="N70" s="76"/>
      <c r="O70" s="76">
        <v>5495846725</v>
      </c>
      <c r="P70" s="75"/>
      <c r="Q70" s="76">
        <v>-5190740679</v>
      </c>
      <c r="R70" s="76"/>
      <c r="S70" s="76">
        <f t="shared" ref="S70:S133" si="3">O70+Q70</f>
        <v>305106046</v>
      </c>
      <c r="T70" s="70"/>
      <c r="U70" s="111"/>
    </row>
    <row r="71" spans="2:21">
      <c r="B71" s="53" t="s">
        <v>380</v>
      </c>
      <c r="C71" s="74" t="s">
        <v>179</v>
      </c>
      <c r="D71" s="75"/>
      <c r="E71" s="76">
        <v>266273</v>
      </c>
      <c r="F71" s="75"/>
      <c r="G71" s="76">
        <v>3502935171</v>
      </c>
      <c r="H71" s="53"/>
      <c r="I71" s="76">
        <v>-2179294382</v>
      </c>
      <c r="J71" s="75"/>
      <c r="K71" s="76">
        <f t="shared" si="0"/>
        <v>1323640789</v>
      </c>
      <c r="L71" s="76"/>
      <c r="M71" s="53">
        <v>610090</v>
      </c>
      <c r="N71" s="76"/>
      <c r="O71" s="76">
        <v>9743555112</v>
      </c>
      <c r="P71" s="75"/>
      <c r="Q71" s="76">
        <v>-6798689756</v>
      </c>
      <c r="R71" s="76"/>
      <c r="S71" s="76">
        <f t="shared" si="3"/>
        <v>2944865356</v>
      </c>
      <c r="T71" s="70"/>
      <c r="U71" s="111"/>
    </row>
    <row r="72" spans="2:21">
      <c r="B72" s="53" t="s">
        <v>379</v>
      </c>
      <c r="C72" s="74" t="s">
        <v>144</v>
      </c>
      <c r="D72" s="75"/>
      <c r="E72" s="76">
        <v>47441</v>
      </c>
      <c r="F72" s="75"/>
      <c r="G72" s="76">
        <v>1003601481</v>
      </c>
      <c r="H72" s="53"/>
      <c r="I72" s="76">
        <v>-525739471</v>
      </c>
      <c r="J72" s="75"/>
      <c r="K72" s="76">
        <f t="shared" si="0"/>
        <v>477862010</v>
      </c>
      <c r="L72" s="76"/>
      <c r="M72" s="53">
        <v>276330</v>
      </c>
      <c r="N72" s="76"/>
      <c r="O72" s="76">
        <v>4435147281</v>
      </c>
      <c r="P72" s="75"/>
      <c r="Q72" s="76">
        <v>-3057313062</v>
      </c>
      <c r="R72" s="76"/>
      <c r="S72" s="76">
        <f t="shared" si="3"/>
        <v>1377834219</v>
      </c>
      <c r="T72" s="70"/>
      <c r="U72" s="111"/>
    </row>
    <row r="73" spans="2:21">
      <c r="B73" s="53" t="s">
        <v>378</v>
      </c>
      <c r="C73" s="74" t="s">
        <v>166</v>
      </c>
      <c r="D73" s="75"/>
      <c r="E73" s="76">
        <v>20495</v>
      </c>
      <c r="F73" s="75"/>
      <c r="G73" s="76">
        <v>804738394</v>
      </c>
      <c r="H73" s="53"/>
      <c r="I73" s="76">
        <v>-773699059</v>
      </c>
      <c r="J73" s="75"/>
      <c r="K73" s="76">
        <f t="shared" ref="K73:K136" si="4">I73+G73</f>
        <v>31039335</v>
      </c>
      <c r="L73" s="76"/>
      <c r="M73" s="53">
        <v>62641</v>
      </c>
      <c r="N73" s="76"/>
      <c r="O73" s="76">
        <v>2287853982</v>
      </c>
      <c r="P73" s="75"/>
      <c r="Q73" s="76">
        <v>-2259787602</v>
      </c>
      <c r="R73" s="76"/>
      <c r="S73" s="76">
        <f t="shared" si="3"/>
        <v>28066380</v>
      </c>
      <c r="T73" s="70"/>
      <c r="U73" s="111"/>
    </row>
    <row r="74" spans="2:21">
      <c r="B74" s="53" t="s">
        <v>377</v>
      </c>
      <c r="C74" s="74" t="s">
        <v>483</v>
      </c>
      <c r="D74" s="75"/>
      <c r="E74" s="76">
        <v>496748</v>
      </c>
      <c r="F74" s="75"/>
      <c r="G74" s="76">
        <v>5774396759</v>
      </c>
      <c r="H74" s="53"/>
      <c r="I74" s="76">
        <v>-6112628373</v>
      </c>
      <c r="J74" s="75"/>
      <c r="K74" s="76">
        <f t="shared" si="4"/>
        <v>-338231614</v>
      </c>
      <c r="L74" s="76"/>
      <c r="M74" s="53">
        <v>725450</v>
      </c>
      <c r="N74" s="76"/>
      <c r="O74" s="76">
        <v>8441087773</v>
      </c>
      <c r="P74" s="75"/>
      <c r="Q74" s="76">
        <v>-8672199155</v>
      </c>
      <c r="R74" s="76"/>
      <c r="S74" s="76">
        <f t="shared" si="3"/>
        <v>-231111382</v>
      </c>
      <c r="T74" s="70"/>
      <c r="U74" s="111"/>
    </row>
    <row r="75" spans="2:21">
      <c r="B75" s="53" t="s">
        <v>376</v>
      </c>
      <c r="C75" s="74" t="s">
        <v>135</v>
      </c>
      <c r="D75" s="75"/>
      <c r="E75" s="76">
        <v>30925</v>
      </c>
      <c r="F75" s="75"/>
      <c r="G75" s="76">
        <v>392008518</v>
      </c>
      <c r="H75" s="53"/>
      <c r="I75" s="76">
        <v>-191070956</v>
      </c>
      <c r="J75" s="75"/>
      <c r="K75" s="76">
        <f t="shared" si="4"/>
        <v>200937562</v>
      </c>
      <c r="L75" s="76"/>
      <c r="M75" s="53">
        <v>375164</v>
      </c>
      <c r="N75" s="76"/>
      <c r="O75" s="76">
        <v>2686495284</v>
      </c>
      <c r="P75" s="75"/>
      <c r="Q75" s="76">
        <v>-2431217697</v>
      </c>
      <c r="R75" s="76"/>
      <c r="S75" s="76">
        <f t="shared" si="3"/>
        <v>255277587</v>
      </c>
      <c r="T75" s="70"/>
      <c r="U75" s="111"/>
    </row>
    <row r="76" spans="2:21">
      <c r="B76" s="53" t="s">
        <v>375</v>
      </c>
      <c r="C76" s="74" t="s">
        <v>270</v>
      </c>
      <c r="D76" s="75"/>
      <c r="E76" s="76">
        <v>358110</v>
      </c>
      <c r="F76" s="75"/>
      <c r="G76" s="76">
        <v>4177802444</v>
      </c>
      <c r="H76" s="53"/>
      <c r="I76" s="76">
        <v>-4433301325</v>
      </c>
      <c r="J76" s="75"/>
      <c r="K76" s="76">
        <f t="shared" si="4"/>
        <v>-255498881</v>
      </c>
      <c r="L76" s="76"/>
      <c r="M76" s="53">
        <v>621293</v>
      </c>
      <c r="N76" s="76"/>
      <c r="O76" s="76">
        <v>7227929964</v>
      </c>
      <c r="P76" s="75"/>
      <c r="Q76" s="76">
        <v>-7579621948</v>
      </c>
      <c r="R76" s="76"/>
      <c r="S76" s="76">
        <f t="shared" si="3"/>
        <v>-351691984</v>
      </c>
      <c r="T76" s="70"/>
      <c r="U76" s="111"/>
    </row>
    <row r="77" spans="2:21">
      <c r="B77" s="53" t="s">
        <v>374</v>
      </c>
      <c r="C77" s="74" t="s">
        <v>266</v>
      </c>
      <c r="D77" s="75"/>
      <c r="E77" s="76">
        <v>111534</v>
      </c>
      <c r="F77" s="75"/>
      <c r="G77" s="76">
        <v>1657141567</v>
      </c>
      <c r="H77" s="53"/>
      <c r="I77" s="76">
        <v>-1722023755</v>
      </c>
      <c r="J77" s="75"/>
      <c r="K77" s="76">
        <f t="shared" si="4"/>
        <v>-64882188</v>
      </c>
      <c r="L77" s="76"/>
      <c r="M77" s="53">
        <v>176807</v>
      </c>
      <c r="N77" s="76"/>
      <c r="O77" s="76">
        <v>2534369844</v>
      </c>
      <c r="P77" s="75"/>
      <c r="Q77" s="76">
        <v>-2701202874</v>
      </c>
      <c r="R77" s="76"/>
      <c r="S77" s="76">
        <f t="shared" si="3"/>
        <v>-166833030</v>
      </c>
      <c r="T77" s="70"/>
      <c r="U77" s="111"/>
    </row>
    <row r="78" spans="2:21">
      <c r="B78" s="53" t="s">
        <v>373</v>
      </c>
      <c r="C78" s="74" t="s">
        <v>439</v>
      </c>
      <c r="D78" s="75"/>
      <c r="E78" s="76">
        <v>165095</v>
      </c>
      <c r="F78" s="75"/>
      <c r="G78" s="76">
        <v>2169363078</v>
      </c>
      <c r="H78" s="53"/>
      <c r="I78" s="76">
        <v>-1314155967</v>
      </c>
      <c r="J78" s="75"/>
      <c r="K78" s="76">
        <f t="shared" si="4"/>
        <v>855207111</v>
      </c>
      <c r="L78" s="76"/>
      <c r="M78" s="53">
        <v>347908</v>
      </c>
      <c r="N78" s="76"/>
      <c r="O78" s="76">
        <v>3778765437</v>
      </c>
      <c r="P78" s="75"/>
      <c r="Q78" s="76">
        <v>-2760804075</v>
      </c>
      <c r="R78" s="76"/>
      <c r="S78" s="76">
        <f t="shared" si="3"/>
        <v>1017961362</v>
      </c>
      <c r="T78" s="70"/>
      <c r="U78" s="111"/>
    </row>
    <row r="79" spans="2:21">
      <c r="B79" s="53" t="s">
        <v>372</v>
      </c>
      <c r="C79" s="74" t="s">
        <v>180</v>
      </c>
      <c r="D79" s="75"/>
      <c r="E79" s="76">
        <v>166551</v>
      </c>
      <c r="F79" s="75"/>
      <c r="G79" s="76">
        <v>4653129151</v>
      </c>
      <c r="H79" s="53"/>
      <c r="I79" s="76">
        <v>-4394746086</v>
      </c>
      <c r="J79" s="75"/>
      <c r="K79" s="76">
        <f t="shared" si="4"/>
        <v>258383065</v>
      </c>
      <c r="L79" s="76"/>
      <c r="M79" s="53">
        <v>343032</v>
      </c>
      <c r="N79" s="76"/>
      <c r="O79" s="76">
        <v>9175058428</v>
      </c>
      <c r="P79" s="75"/>
      <c r="Q79" s="76">
        <v>-8239583635</v>
      </c>
      <c r="R79" s="76"/>
      <c r="S79" s="76">
        <f t="shared" si="3"/>
        <v>935474793</v>
      </c>
      <c r="T79" s="70"/>
      <c r="U79" s="111"/>
    </row>
    <row r="80" spans="2:21">
      <c r="B80" s="53" t="s">
        <v>371</v>
      </c>
      <c r="C80" s="74" t="s">
        <v>484</v>
      </c>
      <c r="D80" s="75"/>
      <c r="E80" s="76">
        <v>0</v>
      </c>
      <c r="F80" s="75"/>
      <c r="G80" s="76">
        <v>0</v>
      </c>
      <c r="H80" s="53"/>
      <c r="I80" s="76">
        <v>0</v>
      </c>
      <c r="J80" s="75"/>
      <c r="K80" s="76">
        <f t="shared" si="4"/>
        <v>0</v>
      </c>
      <c r="L80" s="76"/>
      <c r="M80" s="53">
        <v>59250</v>
      </c>
      <c r="N80" s="76"/>
      <c r="O80" s="76">
        <v>891131029</v>
      </c>
      <c r="P80" s="75"/>
      <c r="Q80" s="76">
        <v>-791360442</v>
      </c>
      <c r="R80" s="76"/>
      <c r="S80" s="76">
        <f t="shared" si="3"/>
        <v>99770587</v>
      </c>
      <c r="T80" s="70"/>
      <c r="U80" s="111"/>
    </row>
    <row r="81" spans="2:21">
      <c r="B81" s="53" t="s">
        <v>370</v>
      </c>
      <c r="C81" s="74" t="s">
        <v>513</v>
      </c>
      <c r="D81" s="75"/>
      <c r="E81" s="76">
        <v>273626</v>
      </c>
      <c r="F81" s="75"/>
      <c r="G81" s="76">
        <v>930559413</v>
      </c>
      <c r="H81" s="53"/>
      <c r="I81" s="76">
        <v>-1097860074</v>
      </c>
      <c r="J81" s="75"/>
      <c r="K81" s="76">
        <f t="shared" si="4"/>
        <v>-167300661</v>
      </c>
      <c r="L81" s="76"/>
      <c r="M81" s="53">
        <v>364556</v>
      </c>
      <c r="N81" s="76"/>
      <c r="O81" s="76">
        <v>1263072417</v>
      </c>
      <c r="P81" s="75"/>
      <c r="Q81" s="76">
        <v>-1430552493</v>
      </c>
      <c r="R81" s="76"/>
      <c r="S81" s="76">
        <f t="shared" si="3"/>
        <v>-167480076</v>
      </c>
      <c r="T81" s="70"/>
      <c r="U81" s="111"/>
    </row>
    <row r="82" spans="2:21">
      <c r="B82" s="53" t="s">
        <v>369</v>
      </c>
      <c r="C82" s="74" t="s">
        <v>117</v>
      </c>
      <c r="D82" s="75"/>
      <c r="E82" s="76">
        <v>1411228</v>
      </c>
      <c r="F82" s="75"/>
      <c r="G82" s="76">
        <v>4213778334</v>
      </c>
      <c r="H82" s="53"/>
      <c r="I82" s="76">
        <v>-4140306081</v>
      </c>
      <c r="J82" s="75"/>
      <c r="K82" s="76">
        <f t="shared" si="4"/>
        <v>73472253</v>
      </c>
      <c r="L82" s="76"/>
      <c r="M82" s="53">
        <v>2232578</v>
      </c>
      <c r="N82" s="76"/>
      <c r="O82" s="76">
        <v>6493548355</v>
      </c>
      <c r="P82" s="75"/>
      <c r="Q82" s="76">
        <v>-6373368160</v>
      </c>
      <c r="R82" s="76"/>
      <c r="S82" s="76">
        <f t="shared" si="3"/>
        <v>120180195</v>
      </c>
      <c r="T82" s="70"/>
      <c r="U82" s="111"/>
    </row>
    <row r="83" spans="2:21">
      <c r="B83" s="53" t="s">
        <v>466</v>
      </c>
      <c r="C83" s="74" t="s">
        <v>90</v>
      </c>
      <c r="D83" s="75"/>
      <c r="E83" s="76">
        <v>1334747</v>
      </c>
      <c r="F83" s="75"/>
      <c r="G83" s="76">
        <v>5250365175</v>
      </c>
      <c r="H83" s="53"/>
      <c r="I83" s="76">
        <v>-4746390833</v>
      </c>
      <c r="J83" s="75"/>
      <c r="K83" s="76">
        <f t="shared" si="4"/>
        <v>503974342</v>
      </c>
      <c r="L83" s="76"/>
      <c r="M83" s="53">
        <v>2648838</v>
      </c>
      <c r="N83" s="76"/>
      <c r="O83" s="76">
        <v>9911137295</v>
      </c>
      <c r="P83" s="75"/>
      <c r="Q83" s="76">
        <v>-8881560653</v>
      </c>
      <c r="R83" s="76"/>
      <c r="S83" s="76">
        <f t="shared" si="3"/>
        <v>1029576642</v>
      </c>
      <c r="T83" s="70"/>
      <c r="U83" s="111"/>
    </row>
    <row r="84" spans="2:21">
      <c r="B84" s="53" t="s">
        <v>368</v>
      </c>
      <c r="C84" s="74" t="s">
        <v>214</v>
      </c>
      <c r="D84" s="75"/>
      <c r="E84" s="76">
        <v>322933</v>
      </c>
      <c r="F84" s="75"/>
      <c r="G84" s="76">
        <v>5953952596</v>
      </c>
      <c r="H84" s="53"/>
      <c r="I84" s="76">
        <v>-6653008797</v>
      </c>
      <c r="J84" s="75"/>
      <c r="K84" s="76">
        <f t="shared" si="4"/>
        <v>-699056201</v>
      </c>
      <c r="L84" s="76"/>
      <c r="M84" s="53">
        <v>544280</v>
      </c>
      <c r="N84" s="76"/>
      <c r="O84" s="76">
        <v>10096233133</v>
      </c>
      <c r="P84" s="75"/>
      <c r="Q84" s="76">
        <v>-11159332337</v>
      </c>
      <c r="R84" s="76"/>
      <c r="S84" s="76">
        <f t="shared" si="3"/>
        <v>-1063099204</v>
      </c>
      <c r="T84" s="70"/>
      <c r="U84" s="111"/>
    </row>
    <row r="85" spans="2:21">
      <c r="B85" s="53" t="s">
        <v>367</v>
      </c>
      <c r="C85" s="74" t="s">
        <v>143</v>
      </c>
      <c r="D85" s="75"/>
      <c r="E85" s="76">
        <v>1336806</v>
      </c>
      <c r="F85" s="75"/>
      <c r="G85" s="76">
        <v>5132393196</v>
      </c>
      <c r="H85" s="53"/>
      <c r="I85" s="76">
        <v>-5478071964</v>
      </c>
      <c r="J85" s="75"/>
      <c r="K85" s="76">
        <f t="shared" si="4"/>
        <v>-345678768</v>
      </c>
      <c r="L85" s="76"/>
      <c r="M85" s="53">
        <v>2190180</v>
      </c>
      <c r="N85" s="76"/>
      <c r="O85" s="76">
        <v>8455234747</v>
      </c>
      <c r="P85" s="75"/>
      <c r="Q85" s="76">
        <v>-8343697287</v>
      </c>
      <c r="R85" s="76"/>
      <c r="S85" s="76">
        <f t="shared" si="3"/>
        <v>111537460</v>
      </c>
      <c r="T85" s="70"/>
      <c r="U85" s="111"/>
    </row>
    <row r="86" spans="2:21">
      <c r="B86" s="53" t="s">
        <v>507</v>
      </c>
      <c r="C86" s="74" t="s">
        <v>227</v>
      </c>
      <c r="D86" s="75"/>
      <c r="E86" s="76">
        <v>259281</v>
      </c>
      <c r="F86" s="75"/>
      <c r="G86" s="76">
        <v>621994106</v>
      </c>
      <c r="H86" s="53"/>
      <c r="I86" s="76">
        <v>-544661394</v>
      </c>
      <c r="J86" s="75"/>
      <c r="K86" s="76">
        <f t="shared" si="4"/>
        <v>77332712</v>
      </c>
      <c r="L86" s="76"/>
      <c r="M86" s="53">
        <v>925587</v>
      </c>
      <c r="N86" s="76"/>
      <c r="O86" s="76">
        <v>2568670838</v>
      </c>
      <c r="P86" s="75"/>
      <c r="Q86" s="76">
        <v>-2452005992</v>
      </c>
      <c r="R86" s="76"/>
      <c r="S86" s="76">
        <f t="shared" si="3"/>
        <v>116664846</v>
      </c>
      <c r="T86" s="70"/>
      <c r="U86" s="111"/>
    </row>
    <row r="87" spans="2:21">
      <c r="B87" s="53" t="s">
        <v>366</v>
      </c>
      <c r="C87" s="74" t="s">
        <v>207</v>
      </c>
      <c r="D87" s="75"/>
      <c r="E87" s="76">
        <v>958370</v>
      </c>
      <c r="F87" s="75"/>
      <c r="G87" s="76">
        <v>4884950833</v>
      </c>
      <c r="H87" s="53"/>
      <c r="I87" s="76">
        <v>-5067481758</v>
      </c>
      <c r="J87" s="75"/>
      <c r="K87" s="76">
        <f t="shared" si="4"/>
        <v>-182530925</v>
      </c>
      <c r="L87" s="76"/>
      <c r="M87" s="53">
        <v>1532027</v>
      </c>
      <c r="N87" s="76"/>
      <c r="O87" s="76">
        <v>8041676296</v>
      </c>
      <c r="P87" s="75"/>
      <c r="Q87" s="76">
        <v>-8580296324</v>
      </c>
      <c r="R87" s="76"/>
      <c r="S87" s="76">
        <f t="shared" si="3"/>
        <v>-538620028</v>
      </c>
      <c r="T87" s="70"/>
      <c r="U87" s="111"/>
    </row>
    <row r="88" spans="2:21">
      <c r="B88" s="53" t="s">
        <v>506</v>
      </c>
      <c r="C88" s="74" t="s">
        <v>184</v>
      </c>
      <c r="D88" s="75"/>
      <c r="E88" s="76">
        <v>466574</v>
      </c>
      <c r="F88" s="75"/>
      <c r="G88" s="76">
        <v>3400261773</v>
      </c>
      <c r="H88" s="53"/>
      <c r="I88" s="76">
        <v>-3802750072</v>
      </c>
      <c r="J88" s="75"/>
      <c r="K88" s="76">
        <f t="shared" si="4"/>
        <v>-402488299</v>
      </c>
      <c r="L88" s="76"/>
      <c r="M88" s="53">
        <v>789266</v>
      </c>
      <c r="N88" s="76"/>
      <c r="O88" s="76">
        <v>5655894358</v>
      </c>
      <c r="P88" s="75"/>
      <c r="Q88" s="76">
        <v>-6456662011</v>
      </c>
      <c r="R88" s="76"/>
      <c r="S88" s="76">
        <f t="shared" si="3"/>
        <v>-800767653</v>
      </c>
      <c r="T88" s="70"/>
      <c r="U88" s="111"/>
    </row>
    <row r="89" spans="2:21">
      <c r="B89" s="53" t="s">
        <v>505</v>
      </c>
      <c r="C89" s="74" t="s">
        <v>205</v>
      </c>
      <c r="D89" s="75"/>
      <c r="E89" s="76">
        <v>831097</v>
      </c>
      <c r="F89" s="75"/>
      <c r="G89" s="76">
        <v>3993790205</v>
      </c>
      <c r="H89" s="53"/>
      <c r="I89" s="76">
        <v>-3829197811</v>
      </c>
      <c r="J89" s="75"/>
      <c r="K89" s="76">
        <f t="shared" si="4"/>
        <v>164592394</v>
      </c>
      <c r="L89" s="76"/>
      <c r="M89" s="53">
        <v>1361644</v>
      </c>
      <c r="N89" s="76"/>
      <c r="O89" s="76">
        <v>6254524906</v>
      </c>
      <c r="P89" s="75"/>
      <c r="Q89" s="76">
        <v>-6054448563</v>
      </c>
      <c r="R89" s="76"/>
      <c r="S89" s="76">
        <f t="shared" si="3"/>
        <v>200076343</v>
      </c>
      <c r="T89" s="70"/>
      <c r="U89" s="111"/>
    </row>
    <row r="90" spans="2:21">
      <c r="B90" s="53" t="s">
        <v>365</v>
      </c>
      <c r="C90" s="74" t="s">
        <v>158</v>
      </c>
      <c r="D90" s="75"/>
      <c r="E90" s="76">
        <v>359604</v>
      </c>
      <c r="F90" s="75"/>
      <c r="G90" s="76">
        <v>8806312376</v>
      </c>
      <c r="H90" s="53"/>
      <c r="I90" s="76">
        <v>-7804083141</v>
      </c>
      <c r="J90" s="75"/>
      <c r="K90" s="76">
        <f t="shared" si="4"/>
        <v>1002229235</v>
      </c>
      <c r="L90" s="76"/>
      <c r="M90" s="53">
        <v>601281</v>
      </c>
      <c r="N90" s="76"/>
      <c r="O90" s="76">
        <v>13582035786</v>
      </c>
      <c r="P90" s="75"/>
      <c r="Q90" s="76">
        <v>-12796201302</v>
      </c>
      <c r="R90" s="76"/>
      <c r="S90" s="76">
        <f t="shared" si="3"/>
        <v>785834484</v>
      </c>
      <c r="T90" s="70"/>
      <c r="U90" s="111"/>
    </row>
    <row r="91" spans="2:21">
      <c r="B91" s="53" t="s">
        <v>364</v>
      </c>
      <c r="C91" s="74" t="s">
        <v>160</v>
      </c>
      <c r="D91" s="75"/>
      <c r="E91" s="76">
        <v>413681</v>
      </c>
      <c r="F91" s="75"/>
      <c r="G91" s="76">
        <v>2183249334</v>
      </c>
      <c r="H91" s="53"/>
      <c r="I91" s="76">
        <v>-2328956312</v>
      </c>
      <c r="J91" s="75"/>
      <c r="K91" s="76">
        <f t="shared" si="4"/>
        <v>-145706978</v>
      </c>
      <c r="L91" s="76"/>
      <c r="M91" s="53">
        <v>1866794</v>
      </c>
      <c r="N91" s="76"/>
      <c r="O91" s="76">
        <v>9653090787</v>
      </c>
      <c r="P91" s="75"/>
      <c r="Q91" s="76">
        <v>-9391662257</v>
      </c>
      <c r="R91" s="76"/>
      <c r="S91" s="76">
        <f t="shared" si="3"/>
        <v>261428530</v>
      </c>
      <c r="T91" s="70"/>
      <c r="U91" s="111"/>
    </row>
    <row r="92" spans="2:21">
      <c r="B92" s="53" t="s">
        <v>363</v>
      </c>
      <c r="C92" s="74" t="s">
        <v>123</v>
      </c>
      <c r="D92" s="75"/>
      <c r="E92" s="76">
        <v>497492</v>
      </c>
      <c r="F92" s="75"/>
      <c r="G92" s="76">
        <v>4278972003</v>
      </c>
      <c r="H92" s="53"/>
      <c r="I92" s="76">
        <v>-4106711971</v>
      </c>
      <c r="J92" s="75"/>
      <c r="K92" s="76">
        <f t="shared" si="4"/>
        <v>172260032</v>
      </c>
      <c r="L92" s="76"/>
      <c r="M92" s="53">
        <v>1201429</v>
      </c>
      <c r="N92" s="76"/>
      <c r="O92" s="76">
        <v>9235791274</v>
      </c>
      <c r="P92" s="75"/>
      <c r="Q92" s="76">
        <v>-9619371272</v>
      </c>
      <c r="R92" s="76"/>
      <c r="S92" s="76">
        <f t="shared" si="3"/>
        <v>-383579998</v>
      </c>
      <c r="T92" s="70"/>
      <c r="U92" s="111"/>
    </row>
    <row r="93" spans="2:21">
      <c r="B93" s="53" t="s">
        <v>362</v>
      </c>
      <c r="C93" s="74" t="s">
        <v>197</v>
      </c>
      <c r="D93" s="75"/>
      <c r="E93" s="76">
        <v>219269</v>
      </c>
      <c r="F93" s="75"/>
      <c r="G93" s="76">
        <v>3624975945</v>
      </c>
      <c r="H93" s="53"/>
      <c r="I93" s="76">
        <v>-3803726431</v>
      </c>
      <c r="J93" s="75"/>
      <c r="K93" s="76">
        <f t="shared" si="4"/>
        <v>-178750486</v>
      </c>
      <c r="L93" s="76"/>
      <c r="M93" s="53">
        <v>333370</v>
      </c>
      <c r="N93" s="76"/>
      <c r="O93" s="76">
        <v>5386759028</v>
      </c>
      <c r="P93" s="75"/>
      <c r="Q93" s="76">
        <v>-5613881210</v>
      </c>
      <c r="R93" s="76"/>
      <c r="S93" s="76">
        <f t="shared" si="3"/>
        <v>-227122182</v>
      </c>
      <c r="T93" s="70"/>
      <c r="U93" s="111"/>
    </row>
    <row r="94" spans="2:21">
      <c r="B94" s="53" t="s">
        <v>361</v>
      </c>
      <c r="C94" s="74" t="s">
        <v>125</v>
      </c>
      <c r="D94" s="75"/>
      <c r="E94" s="76">
        <v>903047</v>
      </c>
      <c r="F94" s="75"/>
      <c r="G94" s="76">
        <v>10317538830</v>
      </c>
      <c r="H94" s="53"/>
      <c r="I94" s="76">
        <v>-9769711478</v>
      </c>
      <c r="J94" s="75"/>
      <c r="K94" s="76">
        <f t="shared" si="4"/>
        <v>547827352</v>
      </c>
      <c r="L94" s="76"/>
      <c r="M94" s="53">
        <v>1470388</v>
      </c>
      <c r="N94" s="76"/>
      <c r="O94" s="76">
        <v>16094202451</v>
      </c>
      <c r="P94" s="75"/>
      <c r="Q94" s="76">
        <v>-15500668262</v>
      </c>
      <c r="R94" s="76"/>
      <c r="S94" s="76">
        <f t="shared" si="3"/>
        <v>593534189</v>
      </c>
      <c r="T94" s="70"/>
      <c r="U94" s="111"/>
    </row>
    <row r="95" spans="2:21">
      <c r="B95" s="53" t="s">
        <v>360</v>
      </c>
      <c r="C95" s="74" t="s">
        <v>157</v>
      </c>
      <c r="D95" s="75"/>
      <c r="E95" s="76">
        <v>351091</v>
      </c>
      <c r="F95" s="75"/>
      <c r="G95" s="76">
        <v>4959554132</v>
      </c>
      <c r="H95" s="53"/>
      <c r="I95" s="76">
        <v>-4960907065</v>
      </c>
      <c r="J95" s="75"/>
      <c r="K95" s="76">
        <f t="shared" si="4"/>
        <v>-1352933</v>
      </c>
      <c r="L95" s="76"/>
      <c r="M95" s="53">
        <v>1307191</v>
      </c>
      <c r="N95" s="76"/>
      <c r="O95" s="76">
        <v>16532821076</v>
      </c>
      <c r="P95" s="75"/>
      <c r="Q95" s="76">
        <v>-18067942393</v>
      </c>
      <c r="R95" s="76"/>
      <c r="S95" s="76">
        <f t="shared" si="3"/>
        <v>-1535121317</v>
      </c>
      <c r="T95" s="70"/>
      <c r="U95" s="111"/>
    </row>
    <row r="96" spans="2:21">
      <c r="B96" s="53" t="s">
        <v>359</v>
      </c>
      <c r="C96" s="74" t="s">
        <v>156</v>
      </c>
      <c r="D96" s="75"/>
      <c r="E96" s="76">
        <v>907454</v>
      </c>
      <c r="F96" s="75"/>
      <c r="G96" s="76">
        <v>16292315948</v>
      </c>
      <c r="H96" s="53"/>
      <c r="I96" s="76">
        <v>-14807032701</v>
      </c>
      <c r="J96" s="75"/>
      <c r="K96" s="76">
        <f t="shared" si="4"/>
        <v>1485283247</v>
      </c>
      <c r="L96" s="76"/>
      <c r="M96" s="53">
        <v>2196496</v>
      </c>
      <c r="N96" s="76"/>
      <c r="O96" s="76">
        <v>35340441952</v>
      </c>
      <c r="P96" s="75"/>
      <c r="Q96" s="76">
        <v>-33519193462</v>
      </c>
      <c r="R96" s="76"/>
      <c r="S96" s="76">
        <f t="shared" si="3"/>
        <v>1821248490</v>
      </c>
      <c r="T96" s="70"/>
      <c r="U96" s="111"/>
    </row>
    <row r="97" spans="2:21">
      <c r="B97" s="53" t="s">
        <v>358</v>
      </c>
      <c r="C97" s="74" t="s">
        <v>485</v>
      </c>
      <c r="D97" s="75"/>
      <c r="E97" s="76">
        <v>377881</v>
      </c>
      <c r="F97" s="75"/>
      <c r="G97" s="76">
        <v>1662740398</v>
      </c>
      <c r="H97" s="53"/>
      <c r="I97" s="76">
        <v>-1695814124</v>
      </c>
      <c r="J97" s="75"/>
      <c r="K97" s="76">
        <f t="shared" si="4"/>
        <v>-33073726</v>
      </c>
      <c r="L97" s="76"/>
      <c r="M97" s="53">
        <v>630509</v>
      </c>
      <c r="N97" s="76"/>
      <c r="O97" s="76">
        <v>2666914627</v>
      </c>
      <c r="P97" s="75"/>
      <c r="Q97" s="76">
        <v>-2494187638</v>
      </c>
      <c r="R97" s="76"/>
      <c r="S97" s="76">
        <f t="shared" si="3"/>
        <v>172726989</v>
      </c>
      <c r="T97" s="70"/>
      <c r="U97" s="111"/>
    </row>
    <row r="98" spans="2:21">
      <c r="B98" s="53" t="s">
        <v>357</v>
      </c>
      <c r="C98" s="74" t="s">
        <v>441</v>
      </c>
      <c r="D98" s="75"/>
      <c r="E98" s="76">
        <v>0</v>
      </c>
      <c r="F98" s="75"/>
      <c r="G98" s="76">
        <v>0</v>
      </c>
      <c r="H98" s="53"/>
      <c r="I98" s="76">
        <v>0</v>
      </c>
      <c r="J98" s="75"/>
      <c r="K98" s="76">
        <f t="shared" si="4"/>
        <v>0</v>
      </c>
      <c r="L98" s="76"/>
      <c r="M98" s="53">
        <v>8320</v>
      </c>
      <c r="N98" s="76"/>
      <c r="O98" s="76">
        <v>20520511</v>
      </c>
      <c r="P98" s="75"/>
      <c r="Q98" s="76">
        <v>-30843430</v>
      </c>
      <c r="R98" s="76"/>
      <c r="S98" s="76">
        <f t="shared" si="3"/>
        <v>-10322919</v>
      </c>
      <c r="T98" s="70"/>
      <c r="U98" s="111"/>
    </row>
    <row r="99" spans="2:21">
      <c r="B99" s="53" t="s">
        <v>356</v>
      </c>
      <c r="C99" s="74" t="s">
        <v>134</v>
      </c>
      <c r="D99" s="75"/>
      <c r="E99" s="76">
        <v>482344</v>
      </c>
      <c r="F99" s="75"/>
      <c r="G99" s="76">
        <v>3036956680</v>
      </c>
      <c r="H99" s="53"/>
      <c r="I99" s="76">
        <v>-2609725529</v>
      </c>
      <c r="J99" s="75"/>
      <c r="K99" s="76">
        <f t="shared" si="4"/>
        <v>427231151</v>
      </c>
      <c r="L99" s="76"/>
      <c r="M99" s="53">
        <v>614606</v>
      </c>
      <c r="N99" s="76"/>
      <c r="O99" s="76">
        <v>3822612155</v>
      </c>
      <c r="P99" s="75"/>
      <c r="Q99" s="76">
        <v>-3370150004</v>
      </c>
      <c r="R99" s="76"/>
      <c r="S99" s="76">
        <f t="shared" si="3"/>
        <v>452462151</v>
      </c>
      <c r="T99" s="70"/>
      <c r="U99" s="111"/>
    </row>
    <row r="100" spans="2:21">
      <c r="B100" s="53" t="s">
        <v>546</v>
      </c>
      <c r="C100" s="74" t="s">
        <v>262</v>
      </c>
      <c r="D100" s="75"/>
      <c r="E100" s="76">
        <v>483905</v>
      </c>
      <c r="F100" s="75"/>
      <c r="G100" s="76">
        <v>1777247406</v>
      </c>
      <c r="H100" s="53"/>
      <c r="I100" s="76">
        <v>-1510535111</v>
      </c>
      <c r="J100" s="75"/>
      <c r="K100" s="76">
        <f t="shared" si="4"/>
        <v>266712295</v>
      </c>
      <c r="L100" s="76"/>
      <c r="M100" s="53">
        <v>604450</v>
      </c>
      <c r="N100" s="76"/>
      <c r="O100" s="76">
        <v>2240804172</v>
      </c>
      <c r="P100" s="75"/>
      <c r="Q100" s="76">
        <v>-1886836353</v>
      </c>
      <c r="R100" s="76"/>
      <c r="S100" s="76">
        <f t="shared" si="3"/>
        <v>353967819</v>
      </c>
      <c r="T100" s="70"/>
      <c r="U100" s="111"/>
    </row>
    <row r="101" spans="2:21">
      <c r="B101" s="53" t="s">
        <v>355</v>
      </c>
      <c r="C101" s="74" t="s">
        <v>121</v>
      </c>
      <c r="D101" s="75"/>
      <c r="E101" s="76">
        <v>512279</v>
      </c>
      <c r="F101" s="75"/>
      <c r="G101" s="76">
        <v>6234988651</v>
      </c>
      <c r="H101" s="53"/>
      <c r="I101" s="76">
        <v>-6491633508</v>
      </c>
      <c r="J101" s="75"/>
      <c r="K101" s="76">
        <f t="shared" si="4"/>
        <v>-256644857</v>
      </c>
      <c r="L101" s="76"/>
      <c r="M101" s="53">
        <v>1375020</v>
      </c>
      <c r="N101" s="76"/>
      <c r="O101" s="76">
        <v>18553436343</v>
      </c>
      <c r="P101" s="75"/>
      <c r="Q101" s="76">
        <v>-19228779206</v>
      </c>
      <c r="R101" s="76"/>
      <c r="S101" s="76">
        <f t="shared" si="3"/>
        <v>-675342863</v>
      </c>
      <c r="T101" s="70"/>
      <c r="U101" s="111"/>
    </row>
    <row r="102" spans="2:21">
      <c r="B102" s="53" t="s">
        <v>354</v>
      </c>
      <c r="C102" s="74" t="s">
        <v>275</v>
      </c>
      <c r="D102" s="75"/>
      <c r="E102" s="76">
        <v>0</v>
      </c>
      <c r="F102" s="75"/>
      <c r="G102" s="76">
        <v>0</v>
      </c>
      <c r="H102" s="53"/>
      <c r="I102" s="76">
        <v>0</v>
      </c>
      <c r="J102" s="75"/>
      <c r="K102" s="76">
        <f t="shared" si="4"/>
        <v>0</v>
      </c>
      <c r="L102" s="76"/>
      <c r="M102" s="53">
        <v>10371</v>
      </c>
      <c r="N102" s="76"/>
      <c r="O102" s="76">
        <v>84696971</v>
      </c>
      <c r="P102" s="75"/>
      <c r="Q102" s="76">
        <v>-126773548</v>
      </c>
      <c r="R102" s="76"/>
      <c r="S102" s="76">
        <f t="shared" si="3"/>
        <v>-42076577</v>
      </c>
      <c r="T102" s="70"/>
      <c r="U102" s="111"/>
    </row>
    <row r="103" spans="2:21">
      <c r="B103" s="53" t="s">
        <v>353</v>
      </c>
      <c r="C103" s="74" t="s">
        <v>263</v>
      </c>
      <c r="D103" s="75"/>
      <c r="E103" s="76">
        <v>144408</v>
      </c>
      <c r="F103" s="75"/>
      <c r="G103" s="76">
        <v>3527563482</v>
      </c>
      <c r="H103" s="53"/>
      <c r="I103" s="76">
        <v>-3725420447</v>
      </c>
      <c r="J103" s="75"/>
      <c r="K103" s="76">
        <f t="shared" si="4"/>
        <v>-197856965</v>
      </c>
      <c r="L103" s="76"/>
      <c r="M103" s="53">
        <v>171201</v>
      </c>
      <c r="N103" s="76"/>
      <c r="O103" s="76">
        <v>4143527198</v>
      </c>
      <c r="P103" s="75"/>
      <c r="Q103" s="76">
        <v>-4342698749</v>
      </c>
      <c r="R103" s="76"/>
      <c r="S103" s="76">
        <f t="shared" si="3"/>
        <v>-199171551</v>
      </c>
      <c r="T103" s="70"/>
      <c r="U103" s="111"/>
    </row>
    <row r="104" spans="2:21">
      <c r="B104" s="53" t="s">
        <v>450</v>
      </c>
      <c r="C104" s="74" t="s">
        <v>122</v>
      </c>
      <c r="D104" s="75"/>
      <c r="E104" s="76">
        <v>269279</v>
      </c>
      <c r="F104" s="75"/>
      <c r="G104" s="76">
        <v>2515964975</v>
      </c>
      <c r="H104" s="53"/>
      <c r="I104" s="76">
        <v>-2004438613</v>
      </c>
      <c r="J104" s="75"/>
      <c r="K104" s="76">
        <f t="shared" si="4"/>
        <v>511526362</v>
      </c>
      <c r="L104" s="76"/>
      <c r="M104" s="53">
        <v>669739</v>
      </c>
      <c r="N104" s="76"/>
      <c r="O104" s="76">
        <v>5508077583</v>
      </c>
      <c r="P104" s="75"/>
      <c r="Q104" s="76">
        <v>-4983785652</v>
      </c>
      <c r="R104" s="76"/>
      <c r="S104" s="76">
        <f t="shared" si="3"/>
        <v>524291931</v>
      </c>
      <c r="T104" s="70"/>
      <c r="U104" s="111"/>
    </row>
    <row r="105" spans="2:21">
      <c r="B105" s="53" t="s">
        <v>352</v>
      </c>
      <c r="C105" s="74" t="s">
        <v>522</v>
      </c>
      <c r="D105" s="75"/>
      <c r="E105" s="76">
        <v>157</v>
      </c>
      <c r="F105" s="75"/>
      <c r="G105" s="76">
        <v>1824412</v>
      </c>
      <c r="H105" s="53"/>
      <c r="I105" s="76">
        <v>-1571455</v>
      </c>
      <c r="J105" s="75"/>
      <c r="K105" s="76">
        <f t="shared" si="4"/>
        <v>252957</v>
      </c>
      <c r="L105" s="76"/>
      <c r="M105" s="53">
        <v>157</v>
      </c>
      <c r="N105" s="76"/>
      <c r="O105" s="76">
        <v>1824412</v>
      </c>
      <c r="P105" s="75"/>
      <c r="Q105" s="76">
        <v>-1571455</v>
      </c>
      <c r="R105" s="76"/>
      <c r="S105" s="76">
        <f t="shared" si="3"/>
        <v>252957</v>
      </c>
      <c r="T105" s="70"/>
      <c r="U105" s="111"/>
    </row>
    <row r="106" spans="2:21">
      <c r="B106" s="53" t="s">
        <v>351</v>
      </c>
      <c r="C106" s="74" t="s">
        <v>107</v>
      </c>
      <c r="D106" s="75"/>
      <c r="E106" s="76">
        <v>0</v>
      </c>
      <c r="F106" s="75"/>
      <c r="G106" s="76">
        <v>0</v>
      </c>
      <c r="H106" s="53"/>
      <c r="I106" s="76">
        <v>0</v>
      </c>
      <c r="J106" s="75"/>
      <c r="K106" s="76">
        <f t="shared" si="4"/>
        <v>0</v>
      </c>
      <c r="L106" s="76"/>
      <c r="M106" s="53">
        <v>234760</v>
      </c>
      <c r="N106" s="76"/>
      <c r="O106" s="76">
        <v>6389539493</v>
      </c>
      <c r="P106" s="75"/>
      <c r="Q106" s="76">
        <v>-7465036939</v>
      </c>
      <c r="R106" s="76"/>
      <c r="S106" s="76">
        <f t="shared" si="3"/>
        <v>-1075497446</v>
      </c>
      <c r="T106" s="70"/>
      <c r="U106" s="111"/>
    </row>
    <row r="107" spans="2:21">
      <c r="B107" s="53" t="s">
        <v>350</v>
      </c>
      <c r="C107" s="74" t="s">
        <v>514</v>
      </c>
      <c r="D107" s="75"/>
      <c r="E107" s="76">
        <v>1077568</v>
      </c>
      <c r="F107" s="75"/>
      <c r="G107" s="76">
        <v>14441066954</v>
      </c>
      <c r="H107" s="53"/>
      <c r="I107" s="76">
        <v>-15414694758</v>
      </c>
      <c r="J107" s="75"/>
      <c r="K107" s="76">
        <f t="shared" si="4"/>
        <v>-973627804</v>
      </c>
      <c r="L107" s="76"/>
      <c r="M107" s="53">
        <v>1192638</v>
      </c>
      <c r="N107" s="76"/>
      <c r="O107" s="76">
        <v>15946751977</v>
      </c>
      <c r="P107" s="75"/>
      <c r="Q107" s="76">
        <v>-16865278777</v>
      </c>
      <c r="R107" s="76"/>
      <c r="S107" s="76">
        <f t="shared" si="3"/>
        <v>-918526800</v>
      </c>
      <c r="T107" s="70"/>
      <c r="U107" s="111"/>
    </row>
    <row r="108" spans="2:21">
      <c r="B108" s="53" t="s">
        <v>452</v>
      </c>
      <c r="C108" s="74" t="s">
        <v>196</v>
      </c>
      <c r="D108" s="75"/>
      <c r="E108" s="76">
        <v>0</v>
      </c>
      <c r="F108" s="75"/>
      <c r="G108" s="76">
        <v>0</v>
      </c>
      <c r="H108" s="53"/>
      <c r="I108" s="76">
        <v>0</v>
      </c>
      <c r="J108" s="75"/>
      <c r="K108" s="76">
        <f t="shared" si="4"/>
        <v>0</v>
      </c>
      <c r="L108" s="76"/>
      <c r="M108" s="53">
        <v>181052</v>
      </c>
      <c r="N108" s="76"/>
      <c r="O108" s="76">
        <v>7029037778</v>
      </c>
      <c r="P108" s="75"/>
      <c r="Q108" s="76">
        <v>-7873192505</v>
      </c>
      <c r="R108" s="76"/>
      <c r="S108" s="76">
        <f t="shared" si="3"/>
        <v>-844154727</v>
      </c>
      <c r="T108" s="70"/>
      <c r="U108" s="111"/>
    </row>
    <row r="109" spans="2:21">
      <c r="B109" s="53" t="s">
        <v>504</v>
      </c>
      <c r="C109" s="74" t="s">
        <v>141</v>
      </c>
      <c r="D109" s="75"/>
      <c r="E109" s="76">
        <v>55597</v>
      </c>
      <c r="F109" s="75"/>
      <c r="G109" s="76">
        <v>1967089920</v>
      </c>
      <c r="H109" s="53"/>
      <c r="I109" s="76">
        <v>-1863360818</v>
      </c>
      <c r="J109" s="75"/>
      <c r="K109" s="76">
        <f t="shared" si="4"/>
        <v>103729102</v>
      </c>
      <c r="L109" s="76"/>
      <c r="M109" s="53">
        <v>159043</v>
      </c>
      <c r="N109" s="76"/>
      <c r="O109" s="76">
        <v>5116111972</v>
      </c>
      <c r="P109" s="75"/>
      <c r="Q109" s="76">
        <v>-5326876223</v>
      </c>
      <c r="R109" s="76"/>
      <c r="S109" s="76">
        <f t="shared" si="3"/>
        <v>-210764251</v>
      </c>
      <c r="T109" s="70"/>
      <c r="U109" s="111"/>
    </row>
    <row r="110" spans="2:21">
      <c r="B110" s="53" t="s">
        <v>349</v>
      </c>
      <c r="C110" s="74" t="s">
        <v>199</v>
      </c>
      <c r="D110" s="75"/>
      <c r="E110" s="76">
        <v>35919</v>
      </c>
      <c r="F110" s="75"/>
      <c r="G110" s="76">
        <v>2423372087</v>
      </c>
      <c r="H110" s="53"/>
      <c r="I110" s="76">
        <v>-2187726409</v>
      </c>
      <c r="J110" s="75"/>
      <c r="K110" s="76">
        <f t="shared" si="4"/>
        <v>235645678</v>
      </c>
      <c r="L110" s="76"/>
      <c r="M110" s="53">
        <v>68906</v>
      </c>
      <c r="N110" s="76"/>
      <c r="O110" s="76">
        <v>4472984291</v>
      </c>
      <c r="P110" s="75"/>
      <c r="Q110" s="76">
        <v>-4197073719</v>
      </c>
      <c r="R110" s="76"/>
      <c r="S110" s="76">
        <f t="shared" si="3"/>
        <v>275910572</v>
      </c>
      <c r="T110" s="70"/>
      <c r="U110" s="111"/>
    </row>
    <row r="111" spans="2:21">
      <c r="B111" s="53" t="s">
        <v>348</v>
      </c>
      <c r="C111" s="74" t="s">
        <v>215</v>
      </c>
      <c r="D111" s="75"/>
      <c r="E111" s="76">
        <v>154983</v>
      </c>
      <c r="F111" s="75"/>
      <c r="G111" s="76">
        <v>4980166861</v>
      </c>
      <c r="H111" s="53"/>
      <c r="I111" s="76">
        <v>-4037112162</v>
      </c>
      <c r="J111" s="75"/>
      <c r="K111" s="76">
        <f t="shared" si="4"/>
        <v>943054699</v>
      </c>
      <c r="L111" s="76"/>
      <c r="M111" s="53">
        <v>670159</v>
      </c>
      <c r="N111" s="76"/>
      <c r="O111" s="76">
        <v>19485513260</v>
      </c>
      <c r="P111" s="75"/>
      <c r="Q111" s="76">
        <v>-16558345582</v>
      </c>
      <c r="R111" s="76"/>
      <c r="S111" s="76">
        <f t="shared" si="3"/>
        <v>2927167678</v>
      </c>
      <c r="T111" s="70"/>
      <c r="U111" s="111"/>
    </row>
    <row r="112" spans="2:21">
      <c r="B112" s="53" t="s">
        <v>347</v>
      </c>
      <c r="C112" s="74" t="s">
        <v>195</v>
      </c>
      <c r="D112" s="75"/>
      <c r="E112" s="76">
        <v>0</v>
      </c>
      <c r="F112" s="75"/>
      <c r="G112" s="76">
        <v>0</v>
      </c>
      <c r="H112" s="53"/>
      <c r="I112" s="76">
        <v>0</v>
      </c>
      <c r="J112" s="75"/>
      <c r="K112" s="76">
        <f t="shared" si="4"/>
        <v>0</v>
      </c>
      <c r="L112" s="76"/>
      <c r="M112" s="53">
        <v>510577</v>
      </c>
      <c r="N112" s="76"/>
      <c r="O112" s="76">
        <v>9986557560</v>
      </c>
      <c r="P112" s="75"/>
      <c r="Q112" s="76">
        <v>-11638321230</v>
      </c>
      <c r="R112" s="76"/>
      <c r="S112" s="76">
        <f t="shared" si="3"/>
        <v>-1651763670</v>
      </c>
      <c r="T112" s="70"/>
      <c r="U112" s="111"/>
    </row>
    <row r="113" spans="2:21">
      <c r="B113" s="53" t="s">
        <v>346</v>
      </c>
      <c r="C113" s="74" t="s">
        <v>104</v>
      </c>
      <c r="D113" s="75"/>
      <c r="E113" s="76">
        <v>519593</v>
      </c>
      <c r="F113" s="75"/>
      <c r="G113" s="76">
        <v>11707566988</v>
      </c>
      <c r="H113" s="53"/>
      <c r="I113" s="76">
        <v>-11740271662</v>
      </c>
      <c r="J113" s="75"/>
      <c r="K113" s="76">
        <f t="shared" si="4"/>
        <v>-32704674</v>
      </c>
      <c r="L113" s="76"/>
      <c r="M113" s="53">
        <v>748842</v>
      </c>
      <c r="N113" s="76"/>
      <c r="O113" s="76">
        <v>16433163918</v>
      </c>
      <c r="P113" s="75"/>
      <c r="Q113" s="76">
        <v>-16542550066</v>
      </c>
      <c r="R113" s="76"/>
      <c r="S113" s="76">
        <f t="shared" si="3"/>
        <v>-109386148</v>
      </c>
      <c r="T113" s="70"/>
      <c r="U113" s="111"/>
    </row>
    <row r="114" spans="2:21">
      <c r="B114" s="53" t="s">
        <v>345</v>
      </c>
      <c r="C114" s="74" t="s">
        <v>91</v>
      </c>
      <c r="D114" s="75"/>
      <c r="E114" s="76">
        <v>0</v>
      </c>
      <c r="F114" s="75"/>
      <c r="G114" s="76">
        <v>0</v>
      </c>
      <c r="H114" s="53"/>
      <c r="I114" s="76">
        <v>0</v>
      </c>
      <c r="J114" s="75"/>
      <c r="K114" s="76">
        <f t="shared" si="4"/>
        <v>0</v>
      </c>
      <c r="L114" s="76"/>
      <c r="M114" s="53">
        <v>263312</v>
      </c>
      <c r="N114" s="76"/>
      <c r="O114" s="76">
        <v>5308591938</v>
      </c>
      <c r="P114" s="75"/>
      <c r="Q114" s="76">
        <v>-4775358611</v>
      </c>
      <c r="R114" s="76"/>
      <c r="S114" s="76">
        <f t="shared" si="3"/>
        <v>533233327</v>
      </c>
      <c r="T114" s="70"/>
      <c r="U114" s="111"/>
    </row>
    <row r="115" spans="2:21">
      <c r="B115" s="53" t="s">
        <v>344</v>
      </c>
      <c r="C115" s="74" t="s">
        <v>106</v>
      </c>
      <c r="D115" s="75"/>
      <c r="E115" s="76">
        <v>323599</v>
      </c>
      <c r="F115" s="75"/>
      <c r="G115" s="76">
        <v>6682070666</v>
      </c>
      <c r="H115" s="53"/>
      <c r="I115" s="76">
        <v>-6293688521</v>
      </c>
      <c r="J115" s="75"/>
      <c r="K115" s="76">
        <f t="shared" si="4"/>
        <v>388382145</v>
      </c>
      <c r="L115" s="76"/>
      <c r="M115" s="53">
        <v>1417341</v>
      </c>
      <c r="N115" s="76"/>
      <c r="O115" s="76">
        <v>29143421288</v>
      </c>
      <c r="P115" s="75"/>
      <c r="Q115" s="76">
        <v>-26275721009</v>
      </c>
      <c r="R115" s="76"/>
      <c r="S115" s="76">
        <f t="shared" si="3"/>
        <v>2867700279</v>
      </c>
      <c r="T115" s="70"/>
      <c r="U115" s="111"/>
    </row>
    <row r="116" spans="2:21">
      <c r="B116" s="53" t="s">
        <v>343</v>
      </c>
      <c r="C116" s="74" t="s">
        <v>187</v>
      </c>
      <c r="D116" s="75"/>
      <c r="E116" s="76">
        <v>896351</v>
      </c>
      <c r="F116" s="75"/>
      <c r="G116" s="76">
        <v>13438953011</v>
      </c>
      <c r="H116" s="53"/>
      <c r="I116" s="76">
        <v>-13480483278</v>
      </c>
      <c r="J116" s="75"/>
      <c r="K116" s="76">
        <f t="shared" si="4"/>
        <v>-41530267</v>
      </c>
      <c r="L116" s="76"/>
      <c r="M116" s="53">
        <v>1483369</v>
      </c>
      <c r="N116" s="76"/>
      <c r="O116" s="76">
        <v>21857737302</v>
      </c>
      <c r="P116" s="75"/>
      <c r="Q116" s="76">
        <v>-21196004401</v>
      </c>
      <c r="R116" s="76"/>
      <c r="S116" s="76">
        <f t="shared" si="3"/>
        <v>661732901</v>
      </c>
      <c r="T116" s="70"/>
      <c r="U116" s="111"/>
    </row>
    <row r="117" spans="2:21">
      <c r="B117" s="53" t="s">
        <v>342</v>
      </c>
      <c r="C117" s="74" t="s">
        <v>189</v>
      </c>
      <c r="D117" s="75"/>
      <c r="E117" s="76">
        <v>68138</v>
      </c>
      <c r="F117" s="75"/>
      <c r="G117" s="76">
        <v>2765954394</v>
      </c>
      <c r="H117" s="53"/>
      <c r="I117" s="76">
        <v>-2048976493</v>
      </c>
      <c r="J117" s="75"/>
      <c r="K117" s="76">
        <f t="shared" si="4"/>
        <v>716977901</v>
      </c>
      <c r="L117" s="76"/>
      <c r="M117" s="53">
        <v>140442</v>
      </c>
      <c r="N117" s="76"/>
      <c r="O117" s="76">
        <v>5204428793</v>
      </c>
      <c r="P117" s="75"/>
      <c r="Q117" s="76">
        <v>-4224683655</v>
      </c>
      <c r="R117" s="76"/>
      <c r="S117" s="76">
        <f t="shared" si="3"/>
        <v>979745138</v>
      </c>
      <c r="T117" s="70"/>
      <c r="U117" s="111"/>
    </row>
    <row r="118" spans="2:21">
      <c r="B118" s="53" t="s">
        <v>341</v>
      </c>
      <c r="C118" s="74" t="s">
        <v>486</v>
      </c>
      <c r="D118" s="75"/>
      <c r="E118" s="76">
        <v>155253</v>
      </c>
      <c r="F118" s="75"/>
      <c r="G118" s="76">
        <v>3585474691</v>
      </c>
      <c r="H118" s="53"/>
      <c r="I118" s="76">
        <v>-3651349530</v>
      </c>
      <c r="J118" s="75"/>
      <c r="K118" s="76">
        <f t="shared" si="4"/>
        <v>-65874839</v>
      </c>
      <c r="L118" s="76"/>
      <c r="M118" s="53">
        <v>213255</v>
      </c>
      <c r="N118" s="76"/>
      <c r="O118" s="76">
        <v>4903229922</v>
      </c>
      <c r="P118" s="75"/>
      <c r="Q118" s="76">
        <v>-4865528760</v>
      </c>
      <c r="R118" s="76"/>
      <c r="S118" s="76">
        <f t="shared" si="3"/>
        <v>37701162</v>
      </c>
      <c r="T118" s="70"/>
      <c r="U118" s="111"/>
    </row>
    <row r="119" spans="2:21">
      <c r="B119" s="53" t="s">
        <v>340</v>
      </c>
      <c r="C119" s="74" t="s">
        <v>487</v>
      </c>
      <c r="D119" s="75"/>
      <c r="E119" s="76">
        <v>137828</v>
      </c>
      <c r="F119" s="75"/>
      <c r="G119" s="76">
        <v>2051809045</v>
      </c>
      <c r="H119" s="53"/>
      <c r="I119" s="76">
        <v>-1965154310</v>
      </c>
      <c r="J119" s="75"/>
      <c r="K119" s="76">
        <f t="shared" si="4"/>
        <v>86654735</v>
      </c>
      <c r="L119" s="76"/>
      <c r="M119" s="53">
        <v>190461</v>
      </c>
      <c r="N119" s="76"/>
      <c r="O119" s="76">
        <v>2799202862</v>
      </c>
      <c r="P119" s="75"/>
      <c r="Q119" s="76">
        <v>-2636095800</v>
      </c>
      <c r="R119" s="76"/>
      <c r="S119" s="76">
        <f t="shared" si="3"/>
        <v>163107062</v>
      </c>
      <c r="T119" s="70"/>
      <c r="U119" s="111"/>
    </row>
    <row r="120" spans="2:21">
      <c r="B120" s="53" t="s">
        <v>339</v>
      </c>
      <c r="C120" s="74" t="s">
        <v>218</v>
      </c>
      <c r="D120" s="75"/>
      <c r="E120" s="76">
        <v>394627</v>
      </c>
      <c r="F120" s="75"/>
      <c r="G120" s="76">
        <v>2449379951</v>
      </c>
      <c r="H120" s="53"/>
      <c r="I120" s="76">
        <v>-2251005858</v>
      </c>
      <c r="J120" s="75"/>
      <c r="K120" s="76">
        <f t="shared" si="4"/>
        <v>198374093</v>
      </c>
      <c r="L120" s="76"/>
      <c r="M120" s="53">
        <v>1058134</v>
      </c>
      <c r="N120" s="76"/>
      <c r="O120" s="76">
        <v>6221265778</v>
      </c>
      <c r="P120" s="75"/>
      <c r="Q120" s="76">
        <v>-5529878551</v>
      </c>
      <c r="R120" s="76"/>
      <c r="S120" s="76">
        <f t="shared" si="3"/>
        <v>691387227</v>
      </c>
      <c r="T120" s="70"/>
      <c r="U120" s="111"/>
    </row>
    <row r="121" spans="2:21">
      <c r="B121" s="53" t="s">
        <v>338</v>
      </c>
      <c r="C121" s="74" t="s">
        <v>488</v>
      </c>
      <c r="D121" s="75"/>
      <c r="E121" s="76">
        <v>855150</v>
      </c>
      <c r="F121" s="75"/>
      <c r="G121" s="76">
        <v>2017028451</v>
      </c>
      <c r="H121" s="53"/>
      <c r="I121" s="76">
        <v>-1415347313</v>
      </c>
      <c r="J121" s="75"/>
      <c r="K121" s="76">
        <f t="shared" si="4"/>
        <v>601681138</v>
      </c>
      <c r="L121" s="76"/>
      <c r="M121" s="53">
        <v>1464989</v>
      </c>
      <c r="N121" s="76"/>
      <c r="O121" s="76">
        <v>3020043784</v>
      </c>
      <c r="P121" s="75"/>
      <c r="Q121" s="76">
        <v>-2278329534</v>
      </c>
      <c r="R121" s="76"/>
      <c r="S121" s="76">
        <f t="shared" si="3"/>
        <v>741714250</v>
      </c>
      <c r="T121" s="70"/>
      <c r="U121" s="111"/>
    </row>
    <row r="122" spans="2:21">
      <c r="B122" s="53" t="s">
        <v>337</v>
      </c>
      <c r="C122" s="74" t="s">
        <v>255</v>
      </c>
      <c r="D122" s="75"/>
      <c r="E122" s="76">
        <v>1810631</v>
      </c>
      <c r="F122" s="75"/>
      <c r="G122" s="76">
        <v>2674749486</v>
      </c>
      <c r="H122" s="53"/>
      <c r="I122" s="76">
        <v>-2662055699</v>
      </c>
      <c r="J122" s="75"/>
      <c r="K122" s="76">
        <f t="shared" si="4"/>
        <v>12693787</v>
      </c>
      <c r="L122" s="76"/>
      <c r="M122" s="53">
        <v>2297799</v>
      </c>
      <c r="N122" s="76"/>
      <c r="O122" s="76">
        <v>3319758302</v>
      </c>
      <c r="P122" s="75"/>
      <c r="Q122" s="76">
        <v>-3265522614</v>
      </c>
      <c r="R122" s="76"/>
      <c r="S122" s="76">
        <f t="shared" si="3"/>
        <v>54235688</v>
      </c>
      <c r="T122" s="70"/>
      <c r="U122" s="111"/>
    </row>
    <row r="123" spans="2:21">
      <c r="B123" s="53" t="s">
        <v>336</v>
      </c>
      <c r="C123" s="74" t="s">
        <v>220</v>
      </c>
      <c r="D123" s="75"/>
      <c r="E123" s="76">
        <v>126642</v>
      </c>
      <c r="F123" s="75"/>
      <c r="G123" s="76">
        <v>1481840379</v>
      </c>
      <c r="H123" s="53"/>
      <c r="I123" s="76">
        <v>-1404376173</v>
      </c>
      <c r="J123" s="75"/>
      <c r="K123" s="76">
        <f t="shared" si="4"/>
        <v>77464206</v>
      </c>
      <c r="L123" s="76"/>
      <c r="M123" s="53">
        <v>373576</v>
      </c>
      <c r="N123" s="76"/>
      <c r="O123" s="76">
        <v>3995788584</v>
      </c>
      <c r="P123" s="75"/>
      <c r="Q123" s="76">
        <v>-4164747888</v>
      </c>
      <c r="R123" s="76"/>
      <c r="S123" s="76">
        <f t="shared" si="3"/>
        <v>-168959304</v>
      </c>
      <c r="T123" s="70"/>
      <c r="U123" s="111"/>
    </row>
    <row r="124" spans="2:21">
      <c r="B124" s="53" t="s">
        <v>335</v>
      </c>
      <c r="C124" s="74" t="s">
        <v>455</v>
      </c>
      <c r="D124" s="75"/>
      <c r="E124" s="76">
        <v>0</v>
      </c>
      <c r="F124" s="75"/>
      <c r="G124" s="76">
        <v>0</v>
      </c>
      <c r="H124" s="53"/>
      <c r="I124" s="76">
        <v>0</v>
      </c>
      <c r="J124" s="75"/>
      <c r="K124" s="76">
        <f t="shared" si="4"/>
        <v>0</v>
      </c>
      <c r="L124" s="76"/>
      <c r="M124" s="53">
        <v>5839</v>
      </c>
      <c r="N124" s="76"/>
      <c r="O124" s="76">
        <v>53167949</v>
      </c>
      <c r="P124" s="75"/>
      <c r="Q124" s="76">
        <v>-74359610</v>
      </c>
      <c r="R124" s="76"/>
      <c r="S124" s="76">
        <f t="shared" si="3"/>
        <v>-21191661</v>
      </c>
      <c r="T124" s="70"/>
      <c r="U124" s="111"/>
    </row>
    <row r="125" spans="2:21">
      <c r="B125" s="53" t="s">
        <v>544</v>
      </c>
      <c r="C125" s="74" t="s">
        <v>198</v>
      </c>
      <c r="D125" s="75"/>
      <c r="E125" s="76">
        <v>41658</v>
      </c>
      <c r="F125" s="75"/>
      <c r="G125" s="76">
        <v>867685904</v>
      </c>
      <c r="H125" s="53"/>
      <c r="I125" s="76">
        <v>-582977210</v>
      </c>
      <c r="J125" s="75"/>
      <c r="K125" s="76">
        <f t="shared" si="4"/>
        <v>284708694</v>
      </c>
      <c r="L125" s="76"/>
      <c r="M125" s="53">
        <v>481112</v>
      </c>
      <c r="N125" s="76"/>
      <c r="O125" s="76">
        <v>8424097012</v>
      </c>
      <c r="P125" s="75"/>
      <c r="Q125" s="76">
        <v>-7110206259</v>
      </c>
      <c r="R125" s="76"/>
      <c r="S125" s="76">
        <f t="shared" si="3"/>
        <v>1313890753</v>
      </c>
      <c r="T125" s="70"/>
      <c r="U125" s="111"/>
    </row>
    <row r="126" spans="2:21">
      <c r="B126" s="53" t="s">
        <v>503</v>
      </c>
      <c r="C126" s="74" t="s">
        <v>164</v>
      </c>
      <c r="D126" s="75"/>
      <c r="E126" s="76">
        <v>109348</v>
      </c>
      <c r="F126" s="75"/>
      <c r="G126" s="76">
        <v>6681406903</v>
      </c>
      <c r="H126" s="53"/>
      <c r="I126" s="76">
        <v>-6622026416</v>
      </c>
      <c r="J126" s="75"/>
      <c r="K126" s="76">
        <f t="shared" si="4"/>
        <v>59380487</v>
      </c>
      <c r="L126" s="76"/>
      <c r="M126" s="53">
        <v>166273</v>
      </c>
      <c r="N126" s="76"/>
      <c r="O126" s="76">
        <v>9952680616</v>
      </c>
      <c r="P126" s="75"/>
      <c r="Q126" s="76">
        <v>-9970448523</v>
      </c>
      <c r="R126" s="76"/>
      <c r="S126" s="76">
        <f t="shared" si="3"/>
        <v>-17767907</v>
      </c>
      <c r="T126" s="70"/>
      <c r="U126" s="111"/>
    </row>
    <row r="127" spans="2:21">
      <c r="B127" s="53" t="s">
        <v>334</v>
      </c>
      <c r="C127" s="74" t="s">
        <v>169</v>
      </c>
      <c r="D127" s="75"/>
      <c r="E127" s="76">
        <v>1279409</v>
      </c>
      <c r="F127" s="75"/>
      <c r="G127" s="76">
        <v>4893038830</v>
      </c>
      <c r="H127" s="53"/>
      <c r="I127" s="76">
        <v>-4313702603</v>
      </c>
      <c r="J127" s="75"/>
      <c r="K127" s="76">
        <f t="shared" si="4"/>
        <v>579336227</v>
      </c>
      <c r="L127" s="76"/>
      <c r="M127" s="53">
        <v>2094154</v>
      </c>
      <c r="N127" s="76"/>
      <c r="O127" s="76">
        <v>7566347651</v>
      </c>
      <c r="P127" s="75"/>
      <c r="Q127" s="76">
        <v>-6794803465</v>
      </c>
      <c r="R127" s="76"/>
      <c r="S127" s="76">
        <f t="shared" si="3"/>
        <v>771544186</v>
      </c>
      <c r="T127" s="70"/>
      <c r="U127" s="111"/>
    </row>
    <row r="128" spans="2:21">
      <c r="B128" s="53" t="s">
        <v>449</v>
      </c>
      <c r="C128" s="74" t="s">
        <v>145</v>
      </c>
      <c r="D128" s="75"/>
      <c r="E128" s="76">
        <v>421197</v>
      </c>
      <c r="F128" s="75"/>
      <c r="G128" s="76">
        <v>4227605966</v>
      </c>
      <c r="H128" s="53"/>
      <c r="I128" s="76">
        <v>-4315893646</v>
      </c>
      <c r="J128" s="75"/>
      <c r="K128" s="76">
        <f t="shared" si="4"/>
        <v>-88287680</v>
      </c>
      <c r="L128" s="76"/>
      <c r="M128" s="53">
        <v>767991</v>
      </c>
      <c r="N128" s="76"/>
      <c r="O128" s="76">
        <v>7511382203</v>
      </c>
      <c r="P128" s="75"/>
      <c r="Q128" s="76">
        <v>-7782244261</v>
      </c>
      <c r="R128" s="76"/>
      <c r="S128" s="76">
        <f t="shared" si="3"/>
        <v>-270862058</v>
      </c>
      <c r="T128" s="70"/>
      <c r="U128" s="111"/>
    </row>
    <row r="129" spans="2:21">
      <c r="B129" s="53" t="s">
        <v>333</v>
      </c>
      <c r="C129" s="74" t="s">
        <v>211</v>
      </c>
      <c r="D129" s="75"/>
      <c r="E129" s="76">
        <v>262861</v>
      </c>
      <c r="F129" s="75"/>
      <c r="G129" s="76">
        <v>2412499083</v>
      </c>
      <c r="H129" s="53"/>
      <c r="I129" s="76">
        <v>-2608749178</v>
      </c>
      <c r="J129" s="75"/>
      <c r="K129" s="76">
        <f t="shared" si="4"/>
        <v>-196250095</v>
      </c>
      <c r="L129" s="76"/>
      <c r="M129" s="53">
        <v>342530</v>
      </c>
      <c r="N129" s="76"/>
      <c r="O129" s="76">
        <v>3196271419</v>
      </c>
      <c r="P129" s="75"/>
      <c r="Q129" s="76">
        <v>-3448427150</v>
      </c>
      <c r="R129" s="76"/>
      <c r="S129" s="76">
        <f t="shared" si="3"/>
        <v>-252155731</v>
      </c>
      <c r="T129" s="70"/>
      <c r="U129" s="111"/>
    </row>
    <row r="130" spans="2:21">
      <c r="B130" s="53" t="s">
        <v>332</v>
      </c>
      <c r="C130" s="74" t="s">
        <v>124</v>
      </c>
      <c r="D130" s="75"/>
      <c r="E130" s="76">
        <v>101359</v>
      </c>
      <c r="F130" s="75"/>
      <c r="G130" s="76">
        <v>1822135826</v>
      </c>
      <c r="H130" s="53"/>
      <c r="I130" s="76">
        <v>-1669526868</v>
      </c>
      <c r="J130" s="75"/>
      <c r="K130" s="76">
        <f t="shared" si="4"/>
        <v>152608958</v>
      </c>
      <c r="L130" s="76"/>
      <c r="M130" s="53">
        <v>189788</v>
      </c>
      <c r="N130" s="76"/>
      <c r="O130" s="76">
        <v>3168310782</v>
      </c>
      <c r="P130" s="75"/>
      <c r="Q130" s="76">
        <v>-2987407232</v>
      </c>
      <c r="R130" s="76"/>
      <c r="S130" s="76">
        <f t="shared" si="3"/>
        <v>180903550</v>
      </c>
      <c r="T130" s="70"/>
      <c r="U130" s="111"/>
    </row>
    <row r="131" spans="2:21">
      <c r="B131" s="53" t="s">
        <v>331</v>
      </c>
      <c r="C131" s="74" t="s">
        <v>105</v>
      </c>
      <c r="D131" s="75"/>
      <c r="E131" s="76">
        <v>923141</v>
      </c>
      <c r="F131" s="75"/>
      <c r="G131" s="76">
        <v>2431153328</v>
      </c>
      <c r="H131" s="53"/>
      <c r="I131" s="76">
        <v>-2528350230</v>
      </c>
      <c r="J131" s="75"/>
      <c r="K131" s="76">
        <f t="shared" si="4"/>
        <v>-97196902</v>
      </c>
      <c r="L131" s="76"/>
      <c r="M131" s="53">
        <v>1466800</v>
      </c>
      <c r="N131" s="76"/>
      <c r="O131" s="76">
        <v>3910915671</v>
      </c>
      <c r="P131" s="75"/>
      <c r="Q131" s="76">
        <v>-3964653080</v>
      </c>
      <c r="R131" s="76"/>
      <c r="S131" s="76">
        <f t="shared" si="3"/>
        <v>-53737409</v>
      </c>
      <c r="T131" s="70"/>
      <c r="U131" s="111"/>
    </row>
    <row r="132" spans="2:21">
      <c r="B132" s="53" t="s">
        <v>502</v>
      </c>
      <c r="C132" s="74" t="s">
        <v>153</v>
      </c>
      <c r="D132" s="75"/>
      <c r="E132" s="76">
        <v>0</v>
      </c>
      <c r="F132" s="75"/>
      <c r="G132" s="76">
        <v>0</v>
      </c>
      <c r="H132" s="53"/>
      <c r="I132" s="76">
        <v>0</v>
      </c>
      <c r="J132" s="75"/>
      <c r="K132" s="76">
        <f t="shared" si="4"/>
        <v>0</v>
      </c>
      <c r="L132" s="76"/>
      <c r="M132" s="53">
        <v>134185</v>
      </c>
      <c r="N132" s="76"/>
      <c r="O132" s="76">
        <v>1595033490</v>
      </c>
      <c r="P132" s="75"/>
      <c r="Q132" s="76">
        <v>-2179737182</v>
      </c>
      <c r="R132" s="76"/>
      <c r="S132" s="76">
        <f t="shared" si="3"/>
        <v>-584703692</v>
      </c>
      <c r="T132" s="70"/>
      <c r="U132" s="111"/>
    </row>
    <row r="133" spans="2:21">
      <c r="B133" s="53" t="s">
        <v>330</v>
      </c>
      <c r="C133" s="74" t="s">
        <v>98</v>
      </c>
      <c r="D133" s="75"/>
      <c r="E133" s="76">
        <v>76786</v>
      </c>
      <c r="F133" s="75"/>
      <c r="G133" s="76">
        <v>1492283257</v>
      </c>
      <c r="H133" s="53"/>
      <c r="I133" s="76">
        <v>-1575055375</v>
      </c>
      <c r="J133" s="75"/>
      <c r="K133" s="76">
        <f t="shared" si="4"/>
        <v>-82772118</v>
      </c>
      <c r="L133" s="76"/>
      <c r="M133" s="53">
        <v>172093</v>
      </c>
      <c r="N133" s="76"/>
      <c r="O133" s="76">
        <v>3320395069</v>
      </c>
      <c r="P133" s="75"/>
      <c r="Q133" s="76">
        <v>-3530472052</v>
      </c>
      <c r="R133" s="76"/>
      <c r="S133" s="76">
        <f t="shared" si="3"/>
        <v>-210076983</v>
      </c>
      <c r="T133" s="70"/>
      <c r="U133" s="111"/>
    </row>
    <row r="134" spans="2:21">
      <c r="B134" s="53" t="s">
        <v>329</v>
      </c>
      <c r="C134" s="74" t="s">
        <v>229</v>
      </c>
      <c r="D134" s="75"/>
      <c r="E134" s="76">
        <v>251541</v>
      </c>
      <c r="F134" s="75"/>
      <c r="G134" s="76">
        <v>984575624</v>
      </c>
      <c r="H134" s="53"/>
      <c r="I134" s="76">
        <v>-1104047332</v>
      </c>
      <c r="J134" s="75"/>
      <c r="K134" s="76">
        <f t="shared" si="4"/>
        <v>-119471708</v>
      </c>
      <c r="L134" s="76"/>
      <c r="M134" s="53">
        <v>456034</v>
      </c>
      <c r="N134" s="76"/>
      <c r="O134" s="76">
        <v>1702908550</v>
      </c>
      <c r="P134" s="75"/>
      <c r="Q134" s="76">
        <v>-2020450753</v>
      </c>
      <c r="R134" s="76"/>
      <c r="S134" s="76">
        <f t="shared" ref="S134:S171" si="5">O134+Q134</f>
        <v>-317542203</v>
      </c>
      <c r="T134" s="70"/>
      <c r="U134" s="111"/>
    </row>
    <row r="135" spans="2:21">
      <c r="B135" s="53" t="s">
        <v>328</v>
      </c>
      <c r="C135" s="74" t="s">
        <v>102</v>
      </c>
      <c r="D135" s="75"/>
      <c r="E135" s="76">
        <v>274983</v>
      </c>
      <c r="F135" s="75"/>
      <c r="G135" s="76">
        <v>2318425307</v>
      </c>
      <c r="H135" s="53"/>
      <c r="I135" s="76">
        <v>-2016073524</v>
      </c>
      <c r="J135" s="75"/>
      <c r="K135" s="76">
        <f t="shared" si="4"/>
        <v>302351783</v>
      </c>
      <c r="L135" s="76"/>
      <c r="M135" s="53">
        <v>491421</v>
      </c>
      <c r="N135" s="76"/>
      <c r="O135" s="76">
        <v>3833946489</v>
      </c>
      <c r="P135" s="75"/>
      <c r="Q135" s="76">
        <v>-3511401171</v>
      </c>
      <c r="R135" s="76"/>
      <c r="S135" s="76">
        <f t="shared" si="5"/>
        <v>322545318</v>
      </c>
      <c r="T135" s="70"/>
      <c r="U135" s="111"/>
    </row>
    <row r="136" spans="2:21">
      <c r="B136" s="53" t="s">
        <v>327</v>
      </c>
      <c r="C136" s="74" t="s">
        <v>100</v>
      </c>
      <c r="D136" s="75"/>
      <c r="E136" s="76">
        <v>341003</v>
      </c>
      <c r="F136" s="75"/>
      <c r="G136" s="76">
        <v>1637337806</v>
      </c>
      <c r="H136" s="53"/>
      <c r="I136" s="76">
        <v>-1676457119</v>
      </c>
      <c r="J136" s="75"/>
      <c r="K136" s="76">
        <f t="shared" si="4"/>
        <v>-39119313</v>
      </c>
      <c r="L136" s="76"/>
      <c r="M136" s="53">
        <v>485865</v>
      </c>
      <c r="N136" s="76"/>
      <c r="O136" s="76">
        <v>2277062929</v>
      </c>
      <c r="P136" s="75"/>
      <c r="Q136" s="76">
        <v>-2503870541</v>
      </c>
      <c r="R136" s="76"/>
      <c r="S136" s="76">
        <f t="shared" si="5"/>
        <v>-226807612</v>
      </c>
      <c r="T136" s="70"/>
      <c r="U136" s="111"/>
    </row>
    <row r="137" spans="2:21">
      <c r="B137" s="53" t="s">
        <v>326</v>
      </c>
      <c r="C137" s="74" t="s">
        <v>152</v>
      </c>
      <c r="D137" s="75"/>
      <c r="E137" s="76">
        <v>749811</v>
      </c>
      <c r="F137" s="75"/>
      <c r="G137" s="76">
        <v>4559561096</v>
      </c>
      <c r="H137" s="53"/>
      <c r="I137" s="76">
        <v>-4772790820</v>
      </c>
      <c r="J137" s="75"/>
      <c r="K137" s="76">
        <f t="shared" ref="K137:K199" si="6">I137+G137</f>
        <v>-213229724</v>
      </c>
      <c r="L137" s="76"/>
      <c r="M137" s="53">
        <v>1295072</v>
      </c>
      <c r="N137" s="76"/>
      <c r="O137" s="76">
        <v>7716971744</v>
      </c>
      <c r="P137" s="75"/>
      <c r="Q137" s="76">
        <v>-8230452554</v>
      </c>
      <c r="R137" s="76"/>
      <c r="S137" s="76">
        <f t="shared" si="5"/>
        <v>-513480810</v>
      </c>
      <c r="T137" s="70"/>
      <c r="U137" s="111"/>
    </row>
    <row r="138" spans="2:21">
      <c r="B138" s="53" t="s">
        <v>325</v>
      </c>
      <c r="C138" s="74" t="s">
        <v>163</v>
      </c>
      <c r="D138" s="75"/>
      <c r="E138" s="76">
        <v>81056</v>
      </c>
      <c r="F138" s="75"/>
      <c r="G138" s="76">
        <v>1158359003</v>
      </c>
      <c r="H138" s="53"/>
      <c r="I138" s="76">
        <v>-1101350101</v>
      </c>
      <c r="J138" s="75"/>
      <c r="K138" s="76">
        <f t="shared" si="6"/>
        <v>57008902</v>
      </c>
      <c r="L138" s="76"/>
      <c r="M138" s="53">
        <v>163143</v>
      </c>
      <c r="N138" s="76"/>
      <c r="O138" s="76">
        <v>3822879717</v>
      </c>
      <c r="P138" s="75"/>
      <c r="Q138" s="76">
        <v>-3493604340</v>
      </c>
      <c r="R138" s="76"/>
      <c r="S138" s="76">
        <f t="shared" si="5"/>
        <v>329275377</v>
      </c>
      <c r="T138" s="70"/>
      <c r="U138" s="111"/>
    </row>
    <row r="139" spans="2:21">
      <c r="B139" s="53" t="s">
        <v>543</v>
      </c>
      <c r="C139" s="74" t="s">
        <v>261</v>
      </c>
      <c r="D139" s="75"/>
      <c r="E139" s="76">
        <v>350614</v>
      </c>
      <c r="F139" s="75"/>
      <c r="G139" s="76">
        <v>3635779816</v>
      </c>
      <c r="H139" s="53"/>
      <c r="I139" s="76">
        <v>-3371470360</v>
      </c>
      <c r="J139" s="75"/>
      <c r="K139" s="76">
        <f t="shared" si="6"/>
        <v>264309456</v>
      </c>
      <c r="L139" s="76"/>
      <c r="M139" s="53">
        <v>1657306</v>
      </c>
      <c r="N139" s="76"/>
      <c r="O139" s="76">
        <v>18151524331</v>
      </c>
      <c r="P139" s="75"/>
      <c r="Q139" s="76">
        <v>-12560179531</v>
      </c>
      <c r="R139" s="76"/>
      <c r="S139" s="76">
        <f t="shared" si="5"/>
        <v>5591344800</v>
      </c>
      <c r="T139" s="70"/>
      <c r="U139" s="111"/>
    </row>
    <row r="140" spans="2:21">
      <c r="B140" s="53" t="s">
        <v>324</v>
      </c>
      <c r="C140" s="74" t="s">
        <v>201</v>
      </c>
      <c r="D140" s="75"/>
      <c r="E140" s="76">
        <v>1034481</v>
      </c>
      <c r="F140" s="75"/>
      <c r="G140" s="76">
        <v>4920319565</v>
      </c>
      <c r="H140" s="53"/>
      <c r="I140" s="76">
        <v>-4394384877</v>
      </c>
      <c r="J140" s="75"/>
      <c r="K140" s="76">
        <f t="shared" si="6"/>
        <v>525934688</v>
      </c>
      <c r="L140" s="76"/>
      <c r="M140" s="53">
        <v>1809195</v>
      </c>
      <c r="N140" s="76"/>
      <c r="O140" s="76">
        <v>7756475707</v>
      </c>
      <c r="P140" s="75"/>
      <c r="Q140" s="76">
        <v>-7223573174</v>
      </c>
      <c r="R140" s="76"/>
      <c r="S140" s="76">
        <f t="shared" si="5"/>
        <v>532902533</v>
      </c>
      <c r="T140" s="70"/>
      <c r="U140" s="111"/>
    </row>
    <row r="141" spans="2:21">
      <c r="B141" s="53" t="s">
        <v>323</v>
      </c>
      <c r="C141" s="74" t="s">
        <v>208</v>
      </c>
      <c r="D141" s="75"/>
      <c r="E141" s="76">
        <v>317835</v>
      </c>
      <c r="F141" s="75"/>
      <c r="G141" s="76">
        <v>5034135889</v>
      </c>
      <c r="H141" s="53"/>
      <c r="I141" s="76">
        <v>-4613093318</v>
      </c>
      <c r="J141" s="75"/>
      <c r="K141" s="76">
        <f t="shared" si="6"/>
        <v>421042571</v>
      </c>
      <c r="L141" s="76"/>
      <c r="M141" s="53">
        <v>477505</v>
      </c>
      <c r="N141" s="76"/>
      <c r="O141" s="76">
        <v>6898624271</v>
      </c>
      <c r="P141" s="75"/>
      <c r="Q141" s="76">
        <v>-6901715592</v>
      </c>
      <c r="R141" s="76"/>
      <c r="S141" s="76">
        <f t="shared" si="5"/>
        <v>-3091321</v>
      </c>
      <c r="T141" s="70"/>
      <c r="U141" s="111"/>
    </row>
    <row r="142" spans="2:21">
      <c r="B142" s="53" t="s">
        <v>448</v>
      </c>
      <c r="C142" s="74" t="s">
        <v>101</v>
      </c>
      <c r="D142" s="75"/>
      <c r="E142" s="76">
        <v>802576</v>
      </c>
      <c r="F142" s="75"/>
      <c r="G142" s="76">
        <v>2310301464</v>
      </c>
      <c r="H142" s="53"/>
      <c r="I142" s="76">
        <v>-2153816043</v>
      </c>
      <c r="J142" s="75"/>
      <c r="K142" s="76">
        <f t="shared" si="6"/>
        <v>156485421</v>
      </c>
      <c r="L142" s="76"/>
      <c r="M142" s="53">
        <v>1416556</v>
      </c>
      <c r="N142" s="76"/>
      <c r="O142" s="76">
        <v>3905075399</v>
      </c>
      <c r="P142" s="75"/>
      <c r="Q142" s="76">
        <v>-3814642298</v>
      </c>
      <c r="R142" s="76"/>
      <c r="S142" s="76">
        <f t="shared" si="5"/>
        <v>90433101</v>
      </c>
      <c r="T142" s="70"/>
      <c r="U142" s="111"/>
    </row>
    <row r="143" spans="2:21">
      <c r="B143" s="53" t="s">
        <v>322</v>
      </c>
      <c r="C143" s="74" t="s">
        <v>119</v>
      </c>
      <c r="D143" s="75"/>
      <c r="E143" s="76">
        <v>3289592</v>
      </c>
      <c r="F143" s="75"/>
      <c r="G143" s="76">
        <v>25037042325</v>
      </c>
      <c r="H143" s="53"/>
      <c r="I143" s="76">
        <v>-21510023235</v>
      </c>
      <c r="J143" s="75"/>
      <c r="K143" s="76">
        <f t="shared" si="6"/>
        <v>3527019090</v>
      </c>
      <c r="L143" s="76"/>
      <c r="M143" s="53">
        <v>4531081</v>
      </c>
      <c r="N143" s="76"/>
      <c r="O143" s="76">
        <v>32981273561</v>
      </c>
      <c r="P143" s="75"/>
      <c r="Q143" s="76">
        <v>-28249985642</v>
      </c>
      <c r="R143" s="76"/>
      <c r="S143" s="76">
        <f t="shared" si="5"/>
        <v>4731287919</v>
      </c>
      <c r="T143" s="70"/>
      <c r="U143" s="111"/>
    </row>
    <row r="144" spans="2:21">
      <c r="B144" s="53" t="s">
        <v>501</v>
      </c>
      <c r="C144" s="74" t="s">
        <v>192</v>
      </c>
      <c r="D144" s="75"/>
      <c r="E144" s="76">
        <v>0</v>
      </c>
      <c r="F144" s="75"/>
      <c r="G144" s="76">
        <v>0</v>
      </c>
      <c r="H144" s="53"/>
      <c r="I144" s="76">
        <v>0</v>
      </c>
      <c r="J144" s="75"/>
      <c r="K144" s="76">
        <f t="shared" si="6"/>
        <v>0</v>
      </c>
      <c r="L144" s="76"/>
      <c r="M144" s="53">
        <v>2829474</v>
      </c>
      <c r="N144" s="76"/>
      <c r="O144" s="76">
        <v>25891497250</v>
      </c>
      <c r="P144" s="75"/>
      <c r="Q144" s="76">
        <v>-26063101742</v>
      </c>
      <c r="R144" s="76"/>
      <c r="S144" s="76">
        <f t="shared" si="5"/>
        <v>-171604492</v>
      </c>
      <c r="T144" s="70"/>
      <c r="U144" s="111"/>
    </row>
    <row r="145" spans="2:21">
      <c r="B145" s="53" t="s">
        <v>321</v>
      </c>
      <c r="C145" s="74" t="s">
        <v>515</v>
      </c>
      <c r="D145" s="75"/>
      <c r="E145" s="76">
        <v>0</v>
      </c>
      <c r="F145" s="75"/>
      <c r="G145" s="76">
        <v>0</v>
      </c>
      <c r="H145" s="53"/>
      <c r="I145" s="76">
        <v>0</v>
      </c>
      <c r="J145" s="75"/>
      <c r="K145" s="76">
        <f t="shared" si="6"/>
        <v>0</v>
      </c>
      <c r="L145" s="76"/>
      <c r="M145" s="53">
        <v>25630</v>
      </c>
      <c r="N145" s="76"/>
      <c r="O145" s="76">
        <v>203153222</v>
      </c>
      <c r="P145" s="75"/>
      <c r="Q145" s="76">
        <v>-255899281</v>
      </c>
      <c r="R145" s="76"/>
      <c r="S145" s="76">
        <f t="shared" si="5"/>
        <v>-52746059</v>
      </c>
      <c r="T145" s="70"/>
      <c r="U145" s="111"/>
    </row>
    <row r="146" spans="2:21">
      <c r="B146" s="53" t="s">
        <v>500</v>
      </c>
      <c r="C146" s="74" t="s">
        <v>137</v>
      </c>
      <c r="D146" s="75"/>
      <c r="E146" s="76">
        <v>42154</v>
      </c>
      <c r="F146" s="75"/>
      <c r="G146" s="76">
        <v>448593045</v>
      </c>
      <c r="H146" s="53"/>
      <c r="I146" s="76">
        <v>-449780675</v>
      </c>
      <c r="J146" s="75"/>
      <c r="K146" s="76">
        <f t="shared" si="6"/>
        <v>-1187630</v>
      </c>
      <c r="L146" s="76"/>
      <c r="M146" s="53">
        <v>154780</v>
      </c>
      <c r="N146" s="76"/>
      <c r="O146" s="76">
        <v>1707184926</v>
      </c>
      <c r="P146" s="75"/>
      <c r="Q146" s="76">
        <v>-1789302451</v>
      </c>
      <c r="R146" s="76"/>
      <c r="S146" s="76">
        <f t="shared" si="5"/>
        <v>-82117525</v>
      </c>
      <c r="T146" s="70"/>
      <c r="U146" s="111"/>
    </row>
    <row r="147" spans="2:21">
      <c r="B147" s="53" t="s">
        <v>320</v>
      </c>
      <c r="C147" s="74" t="s">
        <v>159</v>
      </c>
      <c r="D147" s="75"/>
      <c r="E147" s="76">
        <v>987642</v>
      </c>
      <c r="F147" s="75"/>
      <c r="G147" s="76">
        <v>4062994209</v>
      </c>
      <c r="H147" s="53"/>
      <c r="I147" s="76">
        <v>-3510211974</v>
      </c>
      <c r="J147" s="75"/>
      <c r="K147" s="76">
        <f t="shared" si="6"/>
        <v>552782235</v>
      </c>
      <c r="L147" s="76"/>
      <c r="M147" s="53">
        <v>2726554</v>
      </c>
      <c r="N147" s="76"/>
      <c r="O147" s="76">
        <v>10524981462</v>
      </c>
      <c r="P147" s="75"/>
      <c r="Q147" s="76">
        <v>-9023925764</v>
      </c>
      <c r="R147" s="76"/>
      <c r="S147" s="76">
        <f t="shared" si="5"/>
        <v>1501055698</v>
      </c>
      <c r="T147" s="70"/>
      <c r="U147" s="111"/>
    </row>
    <row r="148" spans="2:21">
      <c r="B148" s="53" t="s">
        <v>319</v>
      </c>
      <c r="C148" s="74" t="s">
        <v>271</v>
      </c>
      <c r="D148" s="75"/>
      <c r="E148" s="76">
        <v>13809</v>
      </c>
      <c r="F148" s="75"/>
      <c r="G148" s="76">
        <v>1158168678</v>
      </c>
      <c r="H148" s="53"/>
      <c r="I148" s="76">
        <v>-1066599311</v>
      </c>
      <c r="J148" s="75"/>
      <c r="K148" s="76">
        <f t="shared" si="6"/>
        <v>91569367</v>
      </c>
      <c r="L148" s="76"/>
      <c r="M148" s="53">
        <v>32367</v>
      </c>
      <c r="N148" s="76"/>
      <c r="O148" s="76">
        <v>2531322836</v>
      </c>
      <c r="P148" s="75"/>
      <c r="Q148" s="76">
        <v>-2448971180</v>
      </c>
      <c r="R148" s="76"/>
      <c r="S148" s="76">
        <f t="shared" si="5"/>
        <v>82351656</v>
      </c>
      <c r="T148" s="70"/>
      <c r="U148" s="111"/>
    </row>
    <row r="149" spans="2:21">
      <c r="B149" s="53" t="s">
        <v>318</v>
      </c>
      <c r="C149" s="74" t="s">
        <v>138</v>
      </c>
      <c r="D149" s="75"/>
      <c r="E149" s="76">
        <v>781032</v>
      </c>
      <c r="F149" s="75"/>
      <c r="G149" s="76">
        <v>1767412828</v>
      </c>
      <c r="H149" s="53"/>
      <c r="I149" s="76">
        <v>-2145200537</v>
      </c>
      <c r="J149" s="75"/>
      <c r="K149" s="76">
        <f t="shared" si="6"/>
        <v>-377787709</v>
      </c>
      <c r="L149" s="76"/>
      <c r="M149" s="53">
        <v>1434804</v>
      </c>
      <c r="N149" s="76"/>
      <c r="O149" s="76">
        <v>3251587875</v>
      </c>
      <c r="P149" s="75"/>
      <c r="Q149" s="76">
        <v>-4015659644</v>
      </c>
      <c r="R149" s="76"/>
      <c r="S149" s="76">
        <f t="shared" si="5"/>
        <v>-764071769</v>
      </c>
      <c r="T149" s="70"/>
      <c r="U149" s="111"/>
    </row>
    <row r="150" spans="2:21">
      <c r="B150" s="53" t="s">
        <v>317</v>
      </c>
      <c r="C150" s="74" t="s">
        <v>223</v>
      </c>
      <c r="D150" s="75"/>
      <c r="E150" s="76">
        <v>739701</v>
      </c>
      <c r="F150" s="75"/>
      <c r="G150" s="76">
        <v>4390842265</v>
      </c>
      <c r="H150" s="53"/>
      <c r="I150" s="76">
        <v>-3739960538</v>
      </c>
      <c r="J150" s="75"/>
      <c r="K150" s="76">
        <f t="shared" si="6"/>
        <v>650881727</v>
      </c>
      <c r="L150" s="76"/>
      <c r="M150" s="53">
        <v>1671598</v>
      </c>
      <c r="N150" s="76"/>
      <c r="O150" s="76">
        <v>8936657005</v>
      </c>
      <c r="P150" s="75"/>
      <c r="Q150" s="76">
        <v>-8186937232</v>
      </c>
      <c r="R150" s="76"/>
      <c r="S150" s="76">
        <f t="shared" si="5"/>
        <v>749719773</v>
      </c>
      <c r="T150" s="70"/>
      <c r="U150" s="111"/>
    </row>
    <row r="151" spans="2:21">
      <c r="B151" s="53" t="s">
        <v>316</v>
      </c>
      <c r="C151" s="74" t="s">
        <v>228</v>
      </c>
      <c r="D151" s="75"/>
      <c r="E151" s="76">
        <v>0</v>
      </c>
      <c r="F151" s="75"/>
      <c r="G151" s="76">
        <v>0</v>
      </c>
      <c r="H151" s="53"/>
      <c r="I151" s="76">
        <v>0</v>
      </c>
      <c r="J151" s="75"/>
      <c r="K151" s="76">
        <f t="shared" si="6"/>
        <v>0</v>
      </c>
      <c r="L151" s="76"/>
      <c r="M151" s="53">
        <v>112365</v>
      </c>
      <c r="N151" s="76"/>
      <c r="O151" s="76">
        <v>2255102844</v>
      </c>
      <c r="P151" s="75"/>
      <c r="Q151" s="76">
        <v>-2547527316</v>
      </c>
      <c r="R151" s="76"/>
      <c r="S151" s="76">
        <f t="shared" si="5"/>
        <v>-292424472</v>
      </c>
      <c r="T151" s="70"/>
      <c r="U151" s="111"/>
    </row>
    <row r="152" spans="2:21">
      <c r="B152" s="53" t="s">
        <v>315</v>
      </c>
      <c r="C152" s="74" t="s">
        <v>209</v>
      </c>
      <c r="D152" s="75"/>
      <c r="E152" s="76">
        <v>377982</v>
      </c>
      <c r="F152" s="75"/>
      <c r="G152" s="76">
        <v>2928352810</v>
      </c>
      <c r="H152" s="53"/>
      <c r="I152" s="76">
        <v>-2838888584</v>
      </c>
      <c r="J152" s="75"/>
      <c r="K152" s="76">
        <f t="shared" si="6"/>
        <v>89464226</v>
      </c>
      <c r="L152" s="76"/>
      <c r="M152" s="53">
        <v>788903</v>
      </c>
      <c r="N152" s="76"/>
      <c r="O152" s="76">
        <v>5861807246</v>
      </c>
      <c r="P152" s="75"/>
      <c r="Q152" s="76">
        <v>-5655918954</v>
      </c>
      <c r="R152" s="76"/>
      <c r="S152" s="76">
        <f t="shared" si="5"/>
        <v>205888292</v>
      </c>
      <c r="T152" s="70"/>
      <c r="U152" s="111"/>
    </row>
    <row r="153" spans="2:21">
      <c r="B153" s="53" t="s">
        <v>314</v>
      </c>
      <c r="C153" s="74" t="s">
        <v>114</v>
      </c>
      <c r="D153" s="75"/>
      <c r="E153" s="76">
        <v>748274</v>
      </c>
      <c r="F153" s="75"/>
      <c r="G153" s="76">
        <v>2055305562</v>
      </c>
      <c r="H153" s="53"/>
      <c r="I153" s="76">
        <v>-2470923520</v>
      </c>
      <c r="J153" s="75"/>
      <c r="K153" s="76">
        <f t="shared" si="6"/>
        <v>-415617958</v>
      </c>
      <c r="L153" s="76"/>
      <c r="M153" s="53">
        <v>1038151</v>
      </c>
      <c r="N153" s="76"/>
      <c r="O153" s="76">
        <v>2866324642</v>
      </c>
      <c r="P153" s="75"/>
      <c r="Q153" s="76">
        <v>-3639200402</v>
      </c>
      <c r="R153" s="76"/>
      <c r="S153" s="76">
        <f t="shared" si="5"/>
        <v>-772875760</v>
      </c>
      <c r="T153" s="70"/>
      <c r="U153" s="111"/>
    </row>
    <row r="154" spans="2:21">
      <c r="B154" s="53" t="s">
        <v>313</v>
      </c>
      <c r="C154" s="74" t="s">
        <v>489</v>
      </c>
      <c r="D154" s="75"/>
      <c r="E154" s="76">
        <v>243762</v>
      </c>
      <c r="F154" s="75"/>
      <c r="G154" s="76">
        <v>5013658029</v>
      </c>
      <c r="H154" s="53"/>
      <c r="I154" s="76">
        <v>-4181923701</v>
      </c>
      <c r="J154" s="75"/>
      <c r="K154" s="76">
        <f t="shared" si="6"/>
        <v>831734328</v>
      </c>
      <c r="L154" s="76"/>
      <c r="M154" s="53">
        <v>340307</v>
      </c>
      <c r="N154" s="76"/>
      <c r="O154" s="76">
        <v>6556461600</v>
      </c>
      <c r="P154" s="75"/>
      <c r="Q154" s="76">
        <v>-5463722548</v>
      </c>
      <c r="R154" s="76"/>
      <c r="S154" s="76">
        <f t="shared" si="5"/>
        <v>1092739052</v>
      </c>
      <c r="T154" s="70"/>
      <c r="U154" s="111"/>
    </row>
    <row r="155" spans="2:21">
      <c r="B155" s="53" t="s">
        <v>312</v>
      </c>
      <c r="C155" s="74" t="s">
        <v>162</v>
      </c>
      <c r="D155" s="75"/>
      <c r="E155" s="76">
        <v>125062</v>
      </c>
      <c r="F155" s="75"/>
      <c r="G155" s="76">
        <v>4017206443</v>
      </c>
      <c r="H155" s="53"/>
      <c r="I155" s="76">
        <v>-3578301032</v>
      </c>
      <c r="J155" s="75"/>
      <c r="K155" s="76">
        <f t="shared" si="6"/>
        <v>438905411</v>
      </c>
      <c r="L155" s="76"/>
      <c r="M155" s="53">
        <v>307483</v>
      </c>
      <c r="N155" s="76"/>
      <c r="O155" s="76">
        <v>9291544305</v>
      </c>
      <c r="P155" s="75"/>
      <c r="Q155" s="76">
        <v>-8153564820</v>
      </c>
      <c r="R155" s="76"/>
      <c r="S155" s="76">
        <f t="shared" si="5"/>
        <v>1137979485</v>
      </c>
      <c r="T155" s="70"/>
      <c r="U155" s="111"/>
    </row>
    <row r="156" spans="2:21">
      <c r="B156" s="53" t="s">
        <v>311</v>
      </c>
      <c r="C156" s="74" t="s">
        <v>165</v>
      </c>
      <c r="D156" s="75"/>
      <c r="E156" s="76">
        <v>245381</v>
      </c>
      <c r="F156" s="75"/>
      <c r="G156" s="76">
        <v>2089852598</v>
      </c>
      <c r="H156" s="53"/>
      <c r="I156" s="76">
        <v>-2070772033</v>
      </c>
      <c r="J156" s="75"/>
      <c r="K156" s="76">
        <f t="shared" si="6"/>
        <v>19080565</v>
      </c>
      <c r="L156" s="76"/>
      <c r="M156" s="53">
        <v>377632</v>
      </c>
      <c r="N156" s="76"/>
      <c r="O156" s="76">
        <v>3114269226</v>
      </c>
      <c r="P156" s="75"/>
      <c r="Q156" s="76">
        <v>-3161267883</v>
      </c>
      <c r="R156" s="76"/>
      <c r="S156" s="76">
        <f t="shared" si="5"/>
        <v>-46998657</v>
      </c>
      <c r="T156" s="70"/>
      <c r="U156" s="111"/>
    </row>
    <row r="157" spans="2:21">
      <c r="B157" s="53" t="s">
        <v>310</v>
      </c>
      <c r="C157" s="74" t="s">
        <v>94</v>
      </c>
      <c r="D157" s="75"/>
      <c r="E157" s="76">
        <v>304764</v>
      </c>
      <c r="F157" s="75"/>
      <c r="G157" s="76">
        <v>1786863138</v>
      </c>
      <c r="H157" s="53"/>
      <c r="I157" s="76">
        <v>-1655478644</v>
      </c>
      <c r="J157" s="75"/>
      <c r="K157" s="76">
        <f t="shared" si="6"/>
        <v>131384494</v>
      </c>
      <c r="L157" s="76"/>
      <c r="M157" s="53">
        <v>615744</v>
      </c>
      <c r="N157" s="76"/>
      <c r="O157" s="76">
        <v>3438626244</v>
      </c>
      <c r="P157" s="75"/>
      <c r="Q157" s="76">
        <v>-3204008805</v>
      </c>
      <c r="R157" s="76"/>
      <c r="S157" s="76">
        <f t="shared" si="5"/>
        <v>234617439</v>
      </c>
      <c r="T157" s="70"/>
      <c r="U157" s="111"/>
    </row>
    <row r="158" spans="2:21">
      <c r="B158" s="53" t="s">
        <v>309</v>
      </c>
      <c r="C158" s="74" t="s">
        <v>224</v>
      </c>
      <c r="D158" s="75"/>
      <c r="E158" s="76">
        <v>254800</v>
      </c>
      <c r="F158" s="75"/>
      <c r="G158" s="76">
        <v>2732241989</v>
      </c>
      <c r="H158" s="53"/>
      <c r="I158" s="76">
        <v>-2564785677</v>
      </c>
      <c r="J158" s="75"/>
      <c r="K158" s="76">
        <f t="shared" si="6"/>
        <v>167456312</v>
      </c>
      <c r="L158" s="76"/>
      <c r="M158" s="53">
        <v>393948</v>
      </c>
      <c r="N158" s="76"/>
      <c r="O158" s="76">
        <v>3946958204</v>
      </c>
      <c r="P158" s="75"/>
      <c r="Q158" s="76">
        <v>-3728122088</v>
      </c>
      <c r="R158" s="76"/>
      <c r="S158" s="76">
        <f t="shared" si="5"/>
        <v>218836116</v>
      </c>
      <c r="T158" s="70"/>
      <c r="U158" s="111"/>
    </row>
    <row r="159" spans="2:21">
      <c r="B159" s="53" t="s">
        <v>499</v>
      </c>
      <c r="C159" s="74" t="s">
        <v>127</v>
      </c>
      <c r="D159" s="75"/>
      <c r="E159" s="76">
        <v>60270</v>
      </c>
      <c r="F159" s="75"/>
      <c r="G159" s="76">
        <v>2912890867</v>
      </c>
      <c r="H159" s="53"/>
      <c r="I159" s="76">
        <v>-2672722447</v>
      </c>
      <c r="J159" s="75"/>
      <c r="K159" s="76">
        <f t="shared" si="6"/>
        <v>240168420</v>
      </c>
      <c r="L159" s="76"/>
      <c r="M159" s="53">
        <v>92993</v>
      </c>
      <c r="N159" s="76"/>
      <c r="O159" s="76">
        <v>4267153344</v>
      </c>
      <c r="P159" s="75"/>
      <c r="Q159" s="76">
        <v>-4085339744</v>
      </c>
      <c r="R159" s="76"/>
      <c r="S159" s="76">
        <f t="shared" si="5"/>
        <v>181813600</v>
      </c>
      <c r="T159" s="70"/>
      <c r="U159" s="111"/>
    </row>
    <row r="160" spans="2:21">
      <c r="B160" s="53" t="s">
        <v>308</v>
      </c>
      <c r="C160" s="74" t="s">
        <v>150</v>
      </c>
      <c r="D160" s="75"/>
      <c r="E160" s="76">
        <v>1894040</v>
      </c>
      <c r="F160" s="75"/>
      <c r="G160" s="76">
        <v>5296760346</v>
      </c>
      <c r="H160" s="53"/>
      <c r="I160" s="76">
        <v>-5541321662</v>
      </c>
      <c r="J160" s="75"/>
      <c r="K160" s="76">
        <f t="shared" si="6"/>
        <v>-244561316</v>
      </c>
      <c r="L160" s="76"/>
      <c r="M160" s="53">
        <v>2792694</v>
      </c>
      <c r="N160" s="76"/>
      <c r="O160" s="76">
        <v>7590320289</v>
      </c>
      <c r="P160" s="75"/>
      <c r="Q160" s="76">
        <v>-8066933336</v>
      </c>
      <c r="R160" s="76"/>
      <c r="S160" s="76">
        <f t="shared" si="5"/>
        <v>-476613047</v>
      </c>
      <c r="T160" s="70"/>
      <c r="U160" s="111"/>
    </row>
    <row r="161" spans="2:21">
      <c r="B161" s="53" t="s">
        <v>307</v>
      </c>
      <c r="C161" s="74" t="s">
        <v>182</v>
      </c>
      <c r="D161" s="75"/>
      <c r="E161" s="76">
        <v>525709</v>
      </c>
      <c r="F161" s="75"/>
      <c r="G161" s="76">
        <v>12610899581</v>
      </c>
      <c r="H161" s="53"/>
      <c r="I161" s="76">
        <v>-11327166852</v>
      </c>
      <c r="J161" s="75"/>
      <c r="K161" s="76">
        <f t="shared" si="6"/>
        <v>1283732729</v>
      </c>
      <c r="L161" s="76"/>
      <c r="M161" s="53">
        <v>822368</v>
      </c>
      <c r="N161" s="76"/>
      <c r="O161" s="76">
        <v>18234285052</v>
      </c>
      <c r="P161" s="75"/>
      <c r="Q161" s="76">
        <v>-17292443897</v>
      </c>
      <c r="R161" s="76"/>
      <c r="S161" s="76">
        <f t="shared" si="5"/>
        <v>941841155</v>
      </c>
      <c r="T161" s="70"/>
      <c r="U161" s="111"/>
    </row>
    <row r="162" spans="2:21">
      <c r="B162" s="53" t="s">
        <v>306</v>
      </c>
      <c r="C162" s="74" t="s">
        <v>178</v>
      </c>
      <c r="D162" s="75"/>
      <c r="E162" s="76">
        <v>55796</v>
      </c>
      <c r="F162" s="75"/>
      <c r="G162" s="76">
        <v>351165844</v>
      </c>
      <c r="H162" s="53"/>
      <c r="I162" s="76">
        <v>-243475288</v>
      </c>
      <c r="J162" s="75"/>
      <c r="K162" s="76">
        <f t="shared" si="6"/>
        <v>107690556</v>
      </c>
      <c r="L162" s="76"/>
      <c r="M162" s="53">
        <v>145165</v>
      </c>
      <c r="N162" s="76"/>
      <c r="O162" s="76">
        <v>1325564126</v>
      </c>
      <c r="P162" s="75"/>
      <c r="Q162" s="76">
        <v>-1194437235</v>
      </c>
      <c r="R162" s="76"/>
      <c r="S162" s="76">
        <f t="shared" si="5"/>
        <v>131126891</v>
      </c>
      <c r="T162" s="70"/>
      <c r="U162" s="111"/>
    </row>
    <row r="163" spans="2:21">
      <c r="B163" s="53" t="s">
        <v>305</v>
      </c>
      <c r="C163" s="74" t="s">
        <v>265</v>
      </c>
      <c r="D163" s="75"/>
      <c r="E163" s="76">
        <v>56054</v>
      </c>
      <c r="F163" s="75"/>
      <c r="G163" s="76">
        <v>1425449550</v>
      </c>
      <c r="H163" s="53"/>
      <c r="I163" s="76">
        <v>-1388046513</v>
      </c>
      <c r="J163" s="75"/>
      <c r="K163" s="76">
        <f t="shared" si="6"/>
        <v>37403037</v>
      </c>
      <c r="L163" s="76"/>
      <c r="M163" s="53">
        <v>104025</v>
      </c>
      <c r="N163" s="76"/>
      <c r="O163" s="76">
        <v>2584446596</v>
      </c>
      <c r="P163" s="75"/>
      <c r="Q163" s="76">
        <v>-2526850413</v>
      </c>
      <c r="R163" s="76"/>
      <c r="S163" s="76">
        <f t="shared" si="5"/>
        <v>57596183</v>
      </c>
      <c r="T163" s="70"/>
      <c r="U163" s="111"/>
    </row>
    <row r="164" spans="2:21">
      <c r="B164" s="53" t="s">
        <v>304</v>
      </c>
      <c r="C164" s="74" t="s">
        <v>219</v>
      </c>
      <c r="D164" s="75"/>
      <c r="E164" s="76">
        <v>306007</v>
      </c>
      <c r="F164" s="75"/>
      <c r="G164" s="76">
        <v>1211896681</v>
      </c>
      <c r="H164" s="53"/>
      <c r="I164" s="76">
        <v>-1168537458</v>
      </c>
      <c r="J164" s="75"/>
      <c r="K164" s="76">
        <f t="shared" si="6"/>
        <v>43359223</v>
      </c>
      <c r="L164" s="76"/>
      <c r="M164" s="53">
        <v>1038083</v>
      </c>
      <c r="N164" s="76"/>
      <c r="O164" s="76">
        <v>4810946646</v>
      </c>
      <c r="P164" s="75"/>
      <c r="Q164" s="76">
        <v>-4663007029</v>
      </c>
      <c r="R164" s="76"/>
      <c r="S164" s="76">
        <f t="shared" si="5"/>
        <v>147939617</v>
      </c>
      <c r="T164" s="70"/>
      <c r="U164" s="111"/>
    </row>
    <row r="165" spans="2:21">
      <c r="B165" s="53" t="s">
        <v>303</v>
      </c>
      <c r="C165" s="74" t="s">
        <v>193</v>
      </c>
      <c r="D165" s="75"/>
      <c r="E165" s="76">
        <v>97521</v>
      </c>
      <c r="F165" s="75"/>
      <c r="G165" s="76">
        <v>3122373692</v>
      </c>
      <c r="H165" s="53"/>
      <c r="I165" s="76">
        <v>-2394634401</v>
      </c>
      <c r="J165" s="75"/>
      <c r="K165" s="76">
        <f t="shared" si="6"/>
        <v>727739291</v>
      </c>
      <c r="L165" s="76"/>
      <c r="M165" s="53">
        <v>169203</v>
      </c>
      <c r="N165" s="76"/>
      <c r="O165" s="76">
        <v>4688430016</v>
      </c>
      <c r="P165" s="75"/>
      <c r="Q165" s="76">
        <v>-3828395821</v>
      </c>
      <c r="R165" s="76"/>
      <c r="S165" s="76">
        <f t="shared" si="5"/>
        <v>860034195</v>
      </c>
      <c r="T165" s="70"/>
      <c r="U165" s="111"/>
    </row>
    <row r="166" spans="2:21">
      <c r="B166" s="53" t="s">
        <v>302</v>
      </c>
      <c r="C166" s="74" t="s">
        <v>217</v>
      </c>
      <c r="D166" s="75"/>
      <c r="E166" s="76">
        <v>1195946</v>
      </c>
      <c r="F166" s="75"/>
      <c r="G166" s="76">
        <v>2383571972</v>
      </c>
      <c r="H166" s="53"/>
      <c r="I166" s="76">
        <v>-2154263614</v>
      </c>
      <c r="J166" s="75"/>
      <c r="K166" s="76">
        <f t="shared" si="6"/>
        <v>229308358</v>
      </c>
      <c r="L166" s="76"/>
      <c r="M166" s="53">
        <v>2517840</v>
      </c>
      <c r="N166" s="76"/>
      <c r="O166" s="76">
        <v>4609019664</v>
      </c>
      <c r="P166" s="75"/>
      <c r="Q166" s="76">
        <v>-4518800672</v>
      </c>
      <c r="R166" s="76"/>
      <c r="S166" s="76">
        <f t="shared" si="5"/>
        <v>90218992</v>
      </c>
      <c r="T166" s="70"/>
      <c r="U166" s="111"/>
    </row>
    <row r="167" spans="2:21">
      <c r="B167" s="53" t="s">
        <v>301</v>
      </c>
      <c r="C167" s="74" t="s">
        <v>142</v>
      </c>
      <c r="D167" s="75"/>
      <c r="E167" s="76">
        <v>214084</v>
      </c>
      <c r="F167" s="75"/>
      <c r="G167" s="76">
        <v>2218987598</v>
      </c>
      <c r="H167" s="53"/>
      <c r="I167" s="76">
        <v>-2480125442</v>
      </c>
      <c r="J167" s="75"/>
      <c r="K167" s="76">
        <f t="shared" si="6"/>
        <v>-261137844</v>
      </c>
      <c r="L167" s="76"/>
      <c r="M167" s="53">
        <v>540176</v>
      </c>
      <c r="N167" s="76"/>
      <c r="O167" s="76">
        <v>6982305548</v>
      </c>
      <c r="P167" s="75"/>
      <c r="Q167" s="76">
        <v>-8153836993</v>
      </c>
      <c r="R167" s="76"/>
      <c r="S167" s="76">
        <f t="shared" si="5"/>
        <v>-1171531445</v>
      </c>
      <c r="T167" s="70"/>
      <c r="U167" s="111"/>
    </row>
    <row r="168" spans="2:21">
      <c r="B168" s="53" t="s">
        <v>300</v>
      </c>
      <c r="C168" s="74" t="s">
        <v>89</v>
      </c>
      <c r="D168" s="75"/>
      <c r="E168" s="76">
        <v>195086</v>
      </c>
      <c r="F168" s="75"/>
      <c r="G168" s="76">
        <v>6020102088</v>
      </c>
      <c r="H168" s="53"/>
      <c r="I168" s="76">
        <v>-6775942103</v>
      </c>
      <c r="J168" s="75"/>
      <c r="K168" s="76">
        <f t="shared" si="6"/>
        <v>-755840015</v>
      </c>
      <c r="L168" s="76"/>
      <c r="M168" s="53">
        <v>536291</v>
      </c>
      <c r="N168" s="76"/>
      <c r="O168" s="76">
        <v>18162559865</v>
      </c>
      <c r="P168" s="75"/>
      <c r="Q168" s="76">
        <v>-17136612195</v>
      </c>
      <c r="R168" s="76"/>
      <c r="S168" s="76">
        <f t="shared" si="5"/>
        <v>1025947670</v>
      </c>
      <c r="T168" s="70"/>
      <c r="U168" s="111"/>
    </row>
    <row r="169" spans="2:21">
      <c r="B169" s="53" t="s">
        <v>299</v>
      </c>
      <c r="C169" s="74" t="s">
        <v>170</v>
      </c>
      <c r="D169" s="75"/>
      <c r="E169" s="76">
        <v>60632</v>
      </c>
      <c r="F169" s="75"/>
      <c r="G169" s="76">
        <v>485212863</v>
      </c>
      <c r="H169" s="53"/>
      <c r="I169" s="76">
        <v>-835443060</v>
      </c>
      <c r="J169" s="75"/>
      <c r="K169" s="76">
        <f t="shared" si="6"/>
        <v>-350230197</v>
      </c>
      <c r="L169" s="76"/>
      <c r="M169" s="53">
        <v>139707</v>
      </c>
      <c r="N169" s="76"/>
      <c r="O169" s="76">
        <v>1134634915</v>
      </c>
      <c r="P169" s="75"/>
      <c r="Q169" s="76">
        <v>-1924756577</v>
      </c>
      <c r="R169" s="76"/>
      <c r="S169" s="76">
        <f t="shared" si="5"/>
        <v>-790121662</v>
      </c>
      <c r="T169" s="70"/>
      <c r="U169" s="111"/>
    </row>
    <row r="170" spans="2:21">
      <c r="B170" s="53" t="s">
        <v>298</v>
      </c>
      <c r="C170" s="74" t="s">
        <v>267</v>
      </c>
      <c r="D170" s="75"/>
      <c r="E170" s="76">
        <v>447913</v>
      </c>
      <c r="F170" s="75"/>
      <c r="G170" s="76">
        <v>2456449725</v>
      </c>
      <c r="H170" s="53"/>
      <c r="I170" s="76">
        <v>-2193405636</v>
      </c>
      <c r="J170" s="75"/>
      <c r="K170" s="76">
        <f t="shared" si="6"/>
        <v>263044089</v>
      </c>
      <c r="L170" s="76"/>
      <c r="M170" s="53">
        <v>734245</v>
      </c>
      <c r="N170" s="76"/>
      <c r="O170" s="76">
        <v>3946953009</v>
      </c>
      <c r="P170" s="75"/>
      <c r="Q170" s="76">
        <v>-3422970499</v>
      </c>
      <c r="R170" s="76"/>
      <c r="S170" s="76">
        <f t="shared" si="5"/>
        <v>523982510</v>
      </c>
      <c r="T170" s="70"/>
      <c r="U170" s="111"/>
    </row>
    <row r="171" spans="2:21">
      <c r="B171" s="53" t="s">
        <v>297</v>
      </c>
      <c r="C171" s="74" t="s">
        <v>204</v>
      </c>
      <c r="D171" s="75"/>
      <c r="E171" s="76">
        <v>35268</v>
      </c>
      <c r="F171" s="75"/>
      <c r="G171" s="76">
        <v>1298400418</v>
      </c>
      <c r="H171" s="53"/>
      <c r="I171" s="76">
        <v>-1270729034</v>
      </c>
      <c r="J171" s="75"/>
      <c r="K171" s="76">
        <f t="shared" si="6"/>
        <v>27671384</v>
      </c>
      <c r="L171" s="76"/>
      <c r="M171" s="53">
        <v>65040</v>
      </c>
      <c r="N171" s="76"/>
      <c r="O171" s="76">
        <v>2243156721</v>
      </c>
      <c r="P171" s="75"/>
      <c r="Q171" s="76">
        <v>-2312451471</v>
      </c>
      <c r="R171" s="76"/>
      <c r="S171" s="76">
        <f t="shared" si="5"/>
        <v>-69294750</v>
      </c>
      <c r="T171" s="70"/>
      <c r="U171" s="111"/>
    </row>
    <row r="172" spans="2:21">
      <c r="B172" s="53" t="s">
        <v>296</v>
      </c>
      <c r="C172" s="74" t="s">
        <v>259</v>
      </c>
      <c r="D172" s="75"/>
      <c r="E172" s="76">
        <v>16544</v>
      </c>
      <c r="F172" s="75"/>
      <c r="G172" s="76">
        <v>301527679</v>
      </c>
      <c r="H172" s="53"/>
      <c r="I172" s="76">
        <v>-277937298</v>
      </c>
      <c r="J172" s="75"/>
      <c r="K172" s="76">
        <f t="shared" si="6"/>
        <v>23590381</v>
      </c>
      <c r="L172" s="76"/>
      <c r="M172" s="53">
        <v>22602</v>
      </c>
      <c r="N172" s="76"/>
      <c r="O172" s="76">
        <v>736069812</v>
      </c>
      <c r="P172" s="75"/>
      <c r="Q172" s="76">
        <v>-735904853</v>
      </c>
      <c r="R172" s="76"/>
      <c r="S172" s="76">
        <f>O172+Q172</f>
        <v>164959</v>
      </c>
      <c r="T172" s="70"/>
      <c r="U172" s="111"/>
    </row>
    <row r="173" spans="2:21">
      <c r="B173" s="53" t="s">
        <v>451</v>
      </c>
      <c r="C173" s="74" t="s">
        <v>172</v>
      </c>
      <c r="D173" s="75"/>
      <c r="E173" s="76">
        <v>620883</v>
      </c>
      <c r="F173" s="75"/>
      <c r="G173" s="76">
        <v>17289344804</v>
      </c>
      <c r="H173" s="53"/>
      <c r="I173" s="76">
        <v>-6099124654</v>
      </c>
      <c r="J173" s="75"/>
      <c r="K173" s="76">
        <f t="shared" si="6"/>
        <v>11190220150</v>
      </c>
      <c r="L173" s="76"/>
      <c r="M173" s="53">
        <v>1142342</v>
      </c>
      <c r="N173" s="76"/>
      <c r="O173" s="76">
        <v>24400790016</v>
      </c>
      <c r="P173" s="75"/>
      <c r="Q173" s="76">
        <v>-11211798290</v>
      </c>
      <c r="R173" s="76"/>
      <c r="S173" s="76">
        <f t="shared" ref="S173:S199" si="7">O173+Q173</f>
        <v>13188991726</v>
      </c>
      <c r="T173" s="70"/>
      <c r="U173" s="111"/>
    </row>
    <row r="174" spans="2:21">
      <c r="B174" s="53" t="s">
        <v>295</v>
      </c>
      <c r="C174" s="74" t="s">
        <v>203</v>
      </c>
      <c r="D174" s="75"/>
      <c r="E174" s="76">
        <v>0</v>
      </c>
      <c r="F174" s="75"/>
      <c r="G174" s="76">
        <v>0</v>
      </c>
      <c r="H174" s="53"/>
      <c r="I174" s="76">
        <v>0</v>
      </c>
      <c r="J174" s="75"/>
      <c r="K174" s="76">
        <f t="shared" si="6"/>
        <v>0</v>
      </c>
      <c r="L174" s="76"/>
      <c r="M174" s="53">
        <v>769302</v>
      </c>
      <c r="N174" s="76"/>
      <c r="O174" s="76">
        <v>3744141440</v>
      </c>
      <c r="P174" s="75"/>
      <c r="Q174" s="76">
        <v>-3869985429</v>
      </c>
      <c r="R174" s="76"/>
      <c r="S174" s="76">
        <f t="shared" si="7"/>
        <v>-125843989</v>
      </c>
      <c r="T174" s="70"/>
      <c r="U174" s="111"/>
    </row>
    <row r="175" spans="2:21">
      <c r="B175" s="53" t="s">
        <v>294</v>
      </c>
      <c r="C175" s="74" t="s">
        <v>115</v>
      </c>
      <c r="D175" s="75"/>
      <c r="E175" s="76">
        <v>120585</v>
      </c>
      <c r="F175" s="75"/>
      <c r="G175" s="76">
        <v>466847621</v>
      </c>
      <c r="H175" s="53"/>
      <c r="I175" s="76">
        <v>-373524036</v>
      </c>
      <c r="J175" s="75"/>
      <c r="K175" s="76">
        <f t="shared" si="6"/>
        <v>93323585</v>
      </c>
      <c r="L175" s="76"/>
      <c r="M175" s="53">
        <v>1662457</v>
      </c>
      <c r="N175" s="76"/>
      <c r="O175" s="76">
        <v>5131457005</v>
      </c>
      <c r="P175" s="75"/>
      <c r="Q175" s="76">
        <v>-5130590648</v>
      </c>
      <c r="R175" s="76"/>
      <c r="S175" s="76">
        <f t="shared" si="7"/>
        <v>866357</v>
      </c>
      <c r="T175" s="70"/>
      <c r="U175" s="111"/>
    </row>
    <row r="176" spans="2:21">
      <c r="B176" s="53" t="s">
        <v>293</v>
      </c>
      <c r="C176" s="74" t="s">
        <v>490</v>
      </c>
      <c r="D176" s="75"/>
      <c r="E176" s="76">
        <v>0</v>
      </c>
      <c r="F176" s="75"/>
      <c r="G176" s="76">
        <v>0</v>
      </c>
      <c r="H176" s="53"/>
      <c r="I176" s="76">
        <v>0</v>
      </c>
      <c r="J176" s="75"/>
      <c r="K176" s="76">
        <f t="shared" si="6"/>
        <v>0</v>
      </c>
      <c r="L176" s="76"/>
      <c r="M176" s="53">
        <v>12079</v>
      </c>
      <c r="N176" s="76"/>
      <c r="O176" s="76">
        <v>36625274</v>
      </c>
      <c r="P176" s="75"/>
      <c r="Q176" s="76">
        <v>-38001436</v>
      </c>
      <c r="R176" s="76"/>
      <c r="S176" s="76">
        <f t="shared" si="7"/>
        <v>-1376162</v>
      </c>
      <c r="T176" s="70"/>
      <c r="U176" s="111"/>
    </row>
    <row r="177" spans="2:21">
      <c r="B177" s="53" t="s">
        <v>498</v>
      </c>
      <c r="C177" s="74" t="s">
        <v>174</v>
      </c>
      <c r="D177" s="75"/>
      <c r="E177" s="76">
        <v>2379424</v>
      </c>
      <c r="F177" s="75"/>
      <c r="G177" s="76">
        <v>3392586802</v>
      </c>
      <c r="H177" s="53"/>
      <c r="I177" s="76">
        <v>-3417896396</v>
      </c>
      <c r="J177" s="75"/>
      <c r="K177" s="76">
        <f t="shared" si="6"/>
        <v>-25309594</v>
      </c>
      <c r="L177" s="76"/>
      <c r="M177" s="53">
        <v>4342444</v>
      </c>
      <c r="N177" s="76"/>
      <c r="O177" s="76">
        <v>6004856439</v>
      </c>
      <c r="P177" s="75"/>
      <c r="Q177" s="76">
        <v>-6143894959</v>
      </c>
      <c r="R177" s="76"/>
      <c r="S177" s="76">
        <f t="shared" si="7"/>
        <v>-139038520</v>
      </c>
      <c r="T177" s="70"/>
      <c r="U177" s="111"/>
    </row>
    <row r="178" spans="2:21">
      <c r="B178" s="53" t="s">
        <v>497</v>
      </c>
      <c r="C178" s="74" t="s">
        <v>97</v>
      </c>
      <c r="D178" s="75"/>
      <c r="E178" s="76">
        <v>691074</v>
      </c>
      <c r="F178" s="75"/>
      <c r="G178" s="76">
        <v>3911073532</v>
      </c>
      <c r="H178" s="53"/>
      <c r="I178" s="76">
        <v>-2338237546</v>
      </c>
      <c r="J178" s="75"/>
      <c r="K178" s="76">
        <f t="shared" si="6"/>
        <v>1572835986</v>
      </c>
      <c r="L178" s="76"/>
      <c r="M178" s="53">
        <v>1361686</v>
      </c>
      <c r="N178" s="76"/>
      <c r="O178" s="76">
        <v>6049079603</v>
      </c>
      <c r="P178" s="75"/>
      <c r="Q178" s="76">
        <v>-4324885957</v>
      </c>
      <c r="R178" s="76"/>
      <c r="S178" s="76">
        <f t="shared" si="7"/>
        <v>1724193646</v>
      </c>
      <c r="T178" s="70"/>
      <c r="U178" s="111"/>
    </row>
    <row r="179" spans="2:21">
      <c r="B179" s="53" t="s">
        <v>292</v>
      </c>
      <c r="C179" s="74" t="s">
        <v>154</v>
      </c>
      <c r="D179" s="75"/>
      <c r="E179" s="76">
        <v>41770</v>
      </c>
      <c r="F179" s="75"/>
      <c r="G179" s="76">
        <v>349180107</v>
      </c>
      <c r="H179" s="53"/>
      <c r="I179" s="76">
        <v>-294681931</v>
      </c>
      <c r="J179" s="75"/>
      <c r="K179" s="76">
        <f t="shared" si="6"/>
        <v>54498176</v>
      </c>
      <c r="L179" s="76"/>
      <c r="M179" s="53">
        <v>479580</v>
      </c>
      <c r="N179" s="76"/>
      <c r="O179" s="76">
        <v>3984772561</v>
      </c>
      <c r="P179" s="75"/>
      <c r="Q179" s="76">
        <v>-3201647768</v>
      </c>
      <c r="R179" s="76"/>
      <c r="S179" s="76">
        <f t="shared" si="7"/>
        <v>783124793</v>
      </c>
      <c r="T179" s="70"/>
      <c r="U179" s="111"/>
    </row>
    <row r="180" spans="2:21">
      <c r="B180" s="53" t="s">
        <v>291</v>
      </c>
      <c r="C180" s="74" t="s">
        <v>136</v>
      </c>
      <c r="D180" s="75"/>
      <c r="E180" s="76">
        <v>0</v>
      </c>
      <c r="F180" s="75"/>
      <c r="G180" s="76">
        <v>0</v>
      </c>
      <c r="H180" s="53"/>
      <c r="I180" s="76">
        <v>0</v>
      </c>
      <c r="J180" s="75"/>
      <c r="K180" s="76">
        <f t="shared" si="6"/>
        <v>0</v>
      </c>
      <c r="L180" s="76"/>
      <c r="M180" s="53">
        <v>54608</v>
      </c>
      <c r="N180" s="76"/>
      <c r="O180" s="76">
        <v>138944548</v>
      </c>
      <c r="P180" s="75"/>
      <c r="Q180" s="76">
        <v>-135411040</v>
      </c>
      <c r="R180" s="76"/>
      <c r="S180" s="76">
        <f t="shared" si="7"/>
        <v>3533508</v>
      </c>
      <c r="T180" s="70"/>
      <c r="U180" s="111"/>
    </row>
    <row r="181" spans="2:21">
      <c r="B181" s="53" t="s">
        <v>496</v>
      </c>
      <c r="C181" s="74" t="s">
        <v>131</v>
      </c>
      <c r="D181" s="75"/>
      <c r="E181" s="76">
        <v>361446</v>
      </c>
      <c r="F181" s="75"/>
      <c r="G181" s="76">
        <v>547653444</v>
      </c>
      <c r="H181" s="53"/>
      <c r="I181" s="76">
        <v>-534235005</v>
      </c>
      <c r="J181" s="75"/>
      <c r="K181" s="76">
        <f t="shared" si="6"/>
        <v>13418439</v>
      </c>
      <c r="L181" s="76"/>
      <c r="M181" s="53">
        <v>2694419</v>
      </c>
      <c r="N181" s="76"/>
      <c r="O181" s="76">
        <v>3632176517</v>
      </c>
      <c r="P181" s="75"/>
      <c r="Q181" s="76">
        <v>-3728035733</v>
      </c>
      <c r="R181" s="76"/>
      <c r="S181" s="76">
        <f t="shared" si="7"/>
        <v>-95859216</v>
      </c>
      <c r="T181" s="70"/>
      <c r="U181" s="111"/>
    </row>
    <row r="182" spans="2:21">
      <c r="B182" s="53" t="s">
        <v>290</v>
      </c>
      <c r="C182" s="74" t="s">
        <v>190</v>
      </c>
      <c r="D182" s="75"/>
      <c r="E182" s="76">
        <v>359981</v>
      </c>
      <c r="F182" s="75"/>
      <c r="G182" s="76">
        <v>10960873064</v>
      </c>
      <c r="H182" s="53"/>
      <c r="I182" s="76">
        <v>-11362068533</v>
      </c>
      <c r="J182" s="75"/>
      <c r="K182" s="76">
        <f t="shared" si="6"/>
        <v>-401195469</v>
      </c>
      <c r="L182" s="76"/>
      <c r="M182" s="53">
        <v>672353</v>
      </c>
      <c r="N182" s="76"/>
      <c r="O182" s="76">
        <v>19670112719</v>
      </c>
      <c r="P182" s="75"/>
      <c r="Q182" s="76">
        <v>-21162795820</v>
      </c>
      <c r="R182" s="76"/>
      <c r="S182" s="76">
        <f t="shared" si="7"/>
        <v>-1492683101</v>
      </c>
      <c r="T182" s="70"/>
      <c r="U182" s="111"/>
    </row>
    <row r="183" spans="2:21">
      <c r="B183" s="53" t="s">
        <v>289</v>
      </c>
      <c r="C183" s="74" t="s">
        <v>96</v>
      </c>
      <c r="D183" s="75"/>
      <c r="E183" s="76">
        <v>185076</v>
      </c>
      <c r="F183" s="75"/>
      <c r="G183" s="76">
        <v>3144762033</v>
      </c>
      <c r="H183" s="53"/>
      <c r="I183" s="76">
        <v>-3266817296</v>
      </c>
      <c r="J183" s="75"/>
      <c r="K183" s="76">
        <f t="shared" si="6"/>
        <v>-122055263</v>
      </c>
      <c r="L183" s="76"/>
      <c r="M183" s="53">
        <v>284915</v>
      </c>
      <c r="N183" s="76"/>
      <c r="O183" s="76">
        <v>4566174736</v>
      </c>
      <c r="P183" s="75"/>
      <c r="Q183" s="76">
        <v>-4855927604</v>
      </c>
      <c r="R183" s="76"/>
      <c r="S183" s="76">
        <f t="shared" si="7"/>
        <v>-289752868</v>
      </c>
      <c r="T183" s="70"/>
      <c r="U183" s="111"/>
    </row>
    <row r="184" spans="2:21">
      <c r="B184" s="53" t="s">
        <v>288</v>
      </c>
      <c r="C184" s="74" t="s">
        <v>194</v>
      </c>
      <c r="D184" s="75"/>
      <c r="E184" s="76">
        <v>89755</v>
      </c>
      <c r="F184" s="75"/>
      <c r="G184" s="76">
        <v>2838313220</v>
      </c>
      <c r="H184" s="53"/>
      <c r="I184" s="76">
        <v>-2598977767</v>
      </c>
      <c r="J184" s="75"/>
      <c r="K184" s="76">
        <f t="shared" si="6"/>
        <v>239335453</v>
      </c>
      <c r="L184" s="76"/>
      <c r="M184" s="53">
        <v>187790</v>
      </c>
      <c r="N184" s="76"/>
      <c r="O184" s="76">
        <v>5568521620</v>
      </c>
      <c r="P184" s="75"/>
      <c r="Q184" s="76">
        <v>-5179068394</v>
      </c>
      <c r="R184" s="76"/>
      <c r="S184" s="76">
        <f t="shared" si="7"/>
        <v>389453226</v>
      </c>
      <c r="T184" s="70"/>
      <c r="U184" s="111"/>
    </row>
    <row r="185" spans="2:21">
      <c r="B185" s="53" t="s">
        <v>287</v>
      </c>
      <c r="C185" s="74" t="s">
        <v>95</v>
      </c>
      <c r="D185" s="75"/>
      <c r="E185" s="76">
        <v>309442</v>
      </c>
      <c r="F185" s="75"/>
      <c r="G185" s="76">
        <v>3479313644</v>
      </c>
      <c r="H185" s="53"/>
      <c r="I185" s="76">
        <v>-3414337814</v>
      </c>
      <c r="J185" s="75"/>
      <c r="K185" s="76">
        <f t="shared" si="6"/>
        <v>64975830</v>
      </c>
      <c r="L185" s="76"/>
      <c r="M185" s="53">
        <v>793551</v>
      </c>
      <c r="N185" s="76"/>
      <c r="O185" s="76">
        <v>8036112829</v>
      </c>
      <c r="P185" s="75"/>
      <c r="Q185" s="76">
        <v>-8669470586</v>
      </c>
      <c r="R185" s="76"/>
      <c r="S185" s="76">
        <f t="shared" si="7"/>
        <v>-633357757</v>
      </c>
      <c r="T185" s="70"/>
      <c r="U185" s="111"/>
    </row>
    <row r="186" spans="2:21">
      <c r="B186" s="53" t="s">
        <v>286</v>
      </c>
      <c r="C186" s="74" t="s">
        <v>206</v>
      </c>
      <c r="D186" s="75"/>
      <c r="E186" s="76">
        <v>510958</v>
      </c>
      <c r="F186" s="75"/>
      <c r="G186" s="76">
        <v>3835278203</v>
      </c>
      <c r="H186" s="53"/>
      <c r="I186" s="76">
        <v>-3671153762</v>
      </c>
      <c r="J186" s="75"/>
      <c r="K186" s="76">
        <f t="shared" si="6"/>
        <v>164124441</v>
      </c>
      <c r="L186" s="76"/>
      <c r="M186" s="53">
        <v>980145</v>
      </c>
      <c r="N186" s="76"/>
      <c r="O186" s="76">
        <v>6781965601</v>
      </c>
      <c r="P186" s="75"/>
      <c r="Q186" s="76">
        <v>-6904322550</v>
      </c>
      <c r="R186" s="76"/>
      <c r="S186" s="76">
        <f t="shared" si="7"/>
        <v>-122356949</v>
      </c>
      <c r="T186" s="70"/>
      <c r="U186" s="111"/>
    </row>
    <row r="187" spans="2:21">
      <c r="B187" s="53" t="s">
        <v>285</v>
      </c>
      <c r="C187" s="74" t="s">
        <v>177</v>
      </c>
      <c r="D187" s="75"/>
      <c r="E187" s="76">
        <v>308534</v>
      </c>
      <c r="F187" s="75"/>
      <c r="G187" s="76">
        <v>2532960088</v>
      </c>
      <c r="H187" s="53"/>
      <c r="I187" s="76">
        <v>-1971784596</v>
      </c>
      <c r="J187" s="75"/>
      <c r="K187" s="76">
        <f t="shared" si="6"/>
        <v>561175492</v>
      </c>
      <c r="L187" s="76"/>
      <c r="M187" s="53">
        <v>502985</v>
      </c>
      <c r="N187" s="76"/>
      <c r="O187" s="76">
        <v>4705796447</v>
      </c>
      <c r="P187" s="75"/>
      <c r="Q187" s="76">
        <v>-4186444144</v>
      </c>
      <c r="R187" s="76"/>
      <c r="S187" s="76">
        <f t="shared" si="7"/>
        <v>519352303</v>
      </c>
      <c r="T187" s="70"/>
      <c r="U187" s="111"/>
    </row>
    <row r="188" spans="2:21">
      <c r="B188" s="53" t="s">
        <v>284</v>
      </c>
      <c r="C188" s="74" t="s">
        <v>175</v>
      </c>
      <c r="D188" s="75"/>
      <c r="E188" s="76">
        <v>12939</v>
      </c>
      <c r="F188" s="75"/>
      <c r="G188" s="76">
        <v>410497937</v>
      </c>
      <c r="H188" s="53"/>
      <c r="I188" s="76">
        <v>-437726575</v>
      </c>
      <c r="J188" s="75"/>
      <c r="K188" s="76">
        <f t="shared" si="6"/>
        <v>-27228638</v>
      </c>
      <c r="L188" s="76"/>
      <c r="M188" s="53">
        <v>63297</v>
      </c>
      <c r="N188" s="76"/>
      <c r="O188" s="76">
        <v>2113055982</v>
      </c>
      <c r="P188" s="75"/>
      <c r="Q188" s="76">
        <v>-2136589610</v>
      </c>
      <c r="R188" s="76"/>
      <c r="S188" s="76">
        <f t="shared" si="7"/>
        <v>-23533628</v>
      </c>
      <c r="T188" s="70"/>
      <c r="U188" s="111"/>
    </row>
    <row r="189" spans="2:21">
      <c r="B189" s="53" t="s">
        <v>283</v>
      </c>
      <c r="C189" s="74" t="s">
        <v>120</v>
      </c>
      <c r="D189" s="75"/>
      <c r="E189" s="76">
        <v>122888</v>
      </c>
      <c r="F189" s="75"/>
      <c r="G189" s="76">
        <v>4236901468</v>
      </c>
      <c r="H189" s="53"/>
      <c r="I189" s="76">
        <v>-4317139041</v>
      </c>
      <c r="J189" s="75"/>
      <c r="K189" s="76">
        <f t="shared" si="6"/>
        <v>-80237573</v>
      </c>
      <c r="L189" s="76"/>
      <c r="M189" s="53">
        <v>252108</v>
      </c>
      <c r="N189" s="76"/>
      <c r="O189" s="76">
        <v>8572705913</v>
      </c>
      <c r="P189" s="75"/>
      <c r="Q189" s="76">
        <v>-8628568511</v>
      </c>
      <c r="R189" s="76"/>
      <c r="S189" s="76">
        <f t="shared" si="7"/>
        <v>-55862598</v>
      </c>
      <c r="T189" s="70"/>
      <c r="U189" s="111"/>
    </row>
    <row r="190" spans="2:21">
      <c r="B190" s="53" t="s">
        <v>282</v>
      </c>
      <c r="C190" s="74" t="s">
        <v>171</v>
      </c>
      <c r="D190" s="75"/>
      <c r="E190" s="76">
        <v>488815</v>
      </c>
      <c r="F190" s="75"/>
      <c r="G190" s="76">
        <v>2904495912</v>
      </c>
      <c r="H190" s="53"/>
      <c r="I190" s="76">
        <v>-2162113574</v>
      </c>
      <c r="J190" s="75"/>
      <c r="K190" s="76">
        <f t="shared" si="6"/>
        <v>742382338</v>
      </c>
      <c r="L190" s="76"/>
      <c r="M190" s="53">
        <v>1769393</v>
      </c>
      <c r="N190" s="76"/>
      <c r="O190" s="76">
        <v>8977082232</v>
      </c>
      <c r="P190" s="75"/>
      <c r="Q190" s="76">
        <v>-7542420787</v>
      </c>
      <c r="R190" s="76"/>
      <c r="S190" s="76">
        <f t="shared" si="7"/>
        <v>1434661445</v>
      </c>
      <c r="T190" s="70"/>
      <c r="U190" s="111"/>
    </row>
    <row r="191" spans="2:21">
      <c r="B191" s="53" t="s">
        <v>281</v>
      </c>
      <c r="C191" s="74" t="s">
        <v>269</v>
      </c>
      <c r="D191" s="75"/>
      <c r="E191" s="76">
        <v>1077472</v>
      </c>
      <c r="F191" s="75"/>
      <c r="G191" s="76">
        <v>2939769797</v>
      </c>
      <c r="H191" s="53"/>
      <c r="I191" s="76">
        <v>-3235395577</v>
      </c>
      <c r="J191" s="75"/>
      <c r="K191" s="76">
        <f t="shared" si="6"/>
        <v>-295625780</v>
      </c>
      <c r="L191" s="76"/>
      <c r="M191" s="53">
        <v>1378117</v>
      </c>
      <c r="N191" s="76"/>
      <c r="O191" s="76">
        <v>3729165009</v>
      </c>
      <c r="P191" s="75"/>
      <c r="Q191" s="76">
        <v>-4118778488</v>
      </c>
      <c r="R191" s="76"/>
      <c r="S191" s="76">
        <f t="shared" si="7"/>
        <v>-389613479</v>
      </c>
      <c r="T191" s="70"/>
      <c r="U191" s="111"/>
    </row>
    <row r="192" spans="2:21">
      <c r="B192" s="53" t="s">
        <v>542</v>
      </c>
      <c r="C192" s="74" t="s">
        <v>491</v>
      </c>
      <c r="D192" s="75"/>
      <c r="E192" s="76">
        <v>53624</v>
      </c>
      <c r="F192" s="75"/>
      <c r="G192" s="76">
        <v>1001631025</v>
      </c>
      <c r="H192" s="53"/>
      <c r="I192" s="76">
        <v>-865658567</v>
      </c>
      <c r="J192" s="75"/>
      <c r="K192" s="76">
        <f t="shared" si="6"/>
        <v>135972458</v>
      </c>
      <c r="L192" s="76"/>
      <c r="M192" s="53">
        <v>104307</v>
      </c>
      <c r="N192" s="76"/>
      <c r="O192" s="76">
        <v>1887405248</v>
      </c>
      <c r="P192" s="75"/>
      <c r="Q192" s="76">
        <v>-1683482822</v>
      </c>
      <c r="R192" s="76"/>
      <c r="S192" s="76">
        <f t="shared" si="7"/>
        <v>203922426</v>
      </c>
      <c r="T192" s="70"/>
      <c r="U192" s="111"/>
    </row>
    <row r="193" spans="2:21 16383:16383">
      <c r="B193" s="53" t="s">
        <v>280</v>
      </c>
      <c r="C193" s="74" t="s">
        <v>148</v>
      </c>
      <c r="D193" s="75"/>
      <c r="E193" s="76">
        <v>1299269</v>
      </c>
      <c r="F193" s="75"/>
      <c r="G193" s="76">
        <v>4914835954</v>
      </c>
      <c r="H193" s="53"/>
      <c r="I193" s="76">
        <v>-4782942911</v>
      </c>
      <c r="J193" s="75"/>
      <c r="K193" s="76">
        <f t="shared" si="6"/>
        <v>131893043</v>
      </c>
      <c r="L193" s="76"/>
      <c r="M193" s="53">
        <v>2201391</v>
      </c>
      <c r="N193" s="76"/>
      <c r="O193" s="76">
        <v>8175617951</v>
      </c>
      <c r="P193" s="75"/>
      <c r="Q193" s="76">
        <v>-7802462659</v>
      </c>
      <c r="R193" s="76"/>
      <c r="S193" s="76">
        <f t="shared" si="7"/>
        <v>373155292</v>
      </c>
      <c r="T193" s="70"/>
      <c r="U193" s="111"/>
    </row>
    <row r="194" spans="2:21 16383:16383">
      <c r="B194" s="53" t="s">
        <v>495</v>
      </c>
      <c r="C194" s="74" t="s">
        <v>112</v>
      </c>
      <c r="D194" s="75"/>
      <c r="E194" s="76">
        <v>231216</v>
      </c>
      <c r="F194" s="75"/>
      <c r="G194" s="76">
        <v>3547697341</v>
      </c>
      <c r="H194" s="53"/>
      <c r="I194" s="76">
        <v>-4208320531</v>
      </c>
      <c r="J194" s="75"/>
      <c r="K194" s="76">
        <f t="shared" si="6"/>
        <v>-660623190</v>
      </c>
      <c r="L194" s="76"/>
      <c r="M194" s="53">
        <v>424076</v>
      </c>
      <c r="N194" s="76"/>
      <c r="O194" s="76">
        <v>6395122275</v>
      </c>
      <c r="P194" s="75"/>
      <c r="Q194" s="76">
        <v>-8137808552</v>
      </c>
      <c r="R194" s="76"/>
      <c r="S194" s="76">
        <f t="shared" si="7"/>
        <v>-1742686277</v>
      </c>
      <c r="T194" s="70"/>
      <c r="U194" s="111"/>
    </row>
    <row r="195" spans="2:21 16383:16383">
      <c r="B195" s="53" t="s">
        <v>279</v>
      </c>
      <c r="C195" s="74" t="s">
        <v>167</v>
      </c>
      <c r="D195" s="75"/>
      <c r="E195" s="76">
        <v>572285</v>
      </c>
      <c r="F195" s="75"/>
      <c r="G195" s="76">
        <v>2467970303</v>
      </c>
      <c r="H195" s="53"/>
      <c r="I195" s="76">
        <v>-2284106109</v>
      </c>
      <c r="J195" s="75"/>
      <c r="K195" s="76">
        <f t="shared" si="6"/>
        <v>183864194</v>
      </c>
      <c r="L195" s="76"/>
      <c r="M195" s="53">
        <v>1618812</v>
      </c>
      <c r="N195" s="76"/>
      <c r="O195" s="76">
        <v>6133364523</v>
      </c>
      <c r="P195" s="75"/>
      <c r="Q195" s="76">
        <v>-6117447934</v>
      </c>
      <c r="R195" s="76"/>
      <c r="S195" s="76">
        <f t="shared" si="7"/>
        <v>15916589</v>
      </c>
      <c r="T195" s="70"/>
      <c r="U195" s="111"/>
    </row>
    <row r="196" spans="2:21 16383:16383">
      <c r="B196" s="53" t="s">
        <v>278</v>
      </c>
      <c r="C196" s="74" t="s">
        <v>151</v>
      </c>
      <c r="D196" s="75"/>
      <c r="E196" s="76">
        <v>156611</v>
      </c>
      <c r="F196" s="75"/>
      <c r="G196" s="76">
        <v>1402644893</v>
      </c>
      <c r="H196" s="53"/>
      <c r="I196" s="76">
        <v>-1837975234</v>
      </c>
      <c r="J196" s="75"/>
      <c r="K196" s="76">
        <f t="shared" si="6"/>
        <v>-435330341</v>
      </c>
      <c r="L196" s="76"/>
      <c r="M196" s="53">
        <v>343416</v>
      </c>
      <c r="N196" s="76"/>
      <c r="O196" s="76">
        <v>3053725028</v>
      </c>
      <c r="P196" s="75"/>
      <c r="Q196" s="76">
        <v>-4067988159</v>
      </c>
      <c r="R196" s="76"/>
      <c r="S196" s="76">
        <f t="shared" si="7"/>
        <v>-1014263131</v>
      </c>
      <c r="T196" s="70"/>
      <c r="U196" s="111"/>
    </row>
    <row r="197" spans="2:21 16383:16383">
      <c r="B197" s="53" t="s">
        <v>277</v>
      </c>
      <c r="C197" s="74" t="s">
        <v>492</v>
      </c>
      <c r="D197" s="75"/>
      <c r="E197" s="76">
        <v>181030</v>
      </c>
      <c r="F197" s="75"/>
      <c r="G197" s="76">
        <v>4831589534</v>
      </c>
      <c r="H197" s="53"/>
      <c r="I197" s="76">
        <v>-4644228386</v>
      </c>
      <c r="J197" s="75"/>
      <c r="K197" s="76">
        <f>I197+G197</f>
        <v>187361148</v>
      </c>
      <c r="L197" s="76"/>
      <c r="M197" s="53">
        <v>247194</v>
      </c>
      <c r="N197" s="76"/>
      <c r="O197" s="76">
        <v>6399364756</v>
      </c>
      <c r="P197" s="75"/>
      <c r="Q197" s="76">
        <v>-6087127029</v>
      </c>
      <c r="R197" s="76"/>
      <c r="S197" s="76">
        <f>O197+Q197</f>
        <v>312237727</v>
      </c>
      <c r="T197" s="70"/>
      <c r="U197" s="111"/>
    </row>
    <row r="198" spans="2:21 16383:16383">
      <c r="C198" s="74" t="s">
        <v>139</v>
      </c>
      <c r="D198" s="75"/>
      <c r="E198" s="76">
        <v>746403</v>
      </c>
      <c r="F198" s="75"/>
      <c r="G198" s="76">
        <v>5619670264</v>
      </c>
      <c r="H198" s="53"/>
      <c r="I198" s="76">
        <v>-5273848296</v>
      </c>
      <c r="J198" s="75"/>
      <c r="K198" s="76">
        <f>I198+G198</f>
        <v>345821968</v>
      </c>
      <c r="L198" s="76"/>
      <c r="M198" s="53">
        <v>1019065</v>
      </c>
      <c r="N198" s="76"/>
      <c r="O198" s="76">
        <v>7334895360</v>
      </c>
      <c r="P198" s="75"/>
      <c r="Q198" s="76">
        <v>-6898971340</v>
      </c>
      <c r="R198" s="76"/>
      <c r="S198" s="76">
        <f>O198+Q198</f>
        <v>435924020</v>
      </c>
      <c r="T198" s="70"/>
      <c r="U198" s="111"/>
    </row>
    <row r="199" spans="2:21 16383:16383">
      <c r="C199" s="74" t="s">
        <v>133</v>
      </c>
      <c r="D199" s="75"/>
      <c r="E199" s="76">
        <v>449910</v>
      </c>
      <c r="F199" s="75"/>
      <c r="G199" s="76">
        <v>2128668842</v>
      </c>
      <c r="H199" s="53"/>
      <c r="I199" s="76">
        <v>-2023694522</v>
      </c>
      <c r="J199" s="75"/>
      <c r="K199" s="76">
        <f t="shared" si="6"/>
        <v>104974320</v>
      </c>
      <c r="L199" s="76"/>
      <c r="M199" s="53">
        <v>716103</v>
      </c>
      <c r="N199" s="76"/>
      <c r="O199" s="76">
        <v>3169735618</v>
      </c>
      <c r="P199" s="75"/>
      <c r="Q199" s="76">
        <v>-3055207603</v>
      </c>
      <c r="R199" s="76"/>
      <c r="S199" s="76">
        <f t="shared" si="7"/>
        <v>114528015</v>
      </c>
      <c r="T199" s="70"/>
      <c r="U199" s="111"/>
    </row>
    <row r="200" spans="2:21 16383:16383" ht="24.75" thickBot="1">
      <c r="C200" s="74" t="s">
        <v>2</v>
      </c>
      <c r="D200" s="75"/>
      <c r="E200" s="82"/>
      <c r="F200" s="75"/>
      <c r="G200" s="151">
        <f>SUM(G8:G199)</f>
        <v>645678906699</v>
      </c>
      <c r="H200" s="53"/>
      <c r="I200" s="151">
        <f>SUM(I8:I199)</f>
        <v>-613699863941</v>
      </c>
      <c r="J200" s="75"/>
      <c r="K200" s="151">
        <f>SUM(K8:K199)</f>
        <v>31979042758</v>
      </c>
      <c r="L200" s="76"/>
      <c r="M200" s="53"/>
      <c r="N200" s="76"/>
      <c r="O200" s="151">
        <f>SUM(O8:O199)</f>
        <v>1283312709924</v>
      </c>
      <c r="P200" s="75"/>
      <c r="Q200" s="151">
        <f>SUM(Q8:Q199)</f>
        <v>-1238162094100</v>
      </c>
      <c r="R200" s="76"/>
      <c r="S200" s="151">
        <f>SUM(S8:S199)</f>
        <v>45150615824</v>
      </c>
      <c r="T200" s="70"/>
      <c r="U200" s="111"/>
      <c r="XFC200" s="70">
        <f>SUM(E200:XFB200)</f>
        <v>154259317164</v>
      </c>
    </row>
    <row r="201" spans="2:21 16383:16383" s="82" customFormat="1" ht="24.75" customHeight="1" thickTop="1">
      <c r="C201" s="68"/>
      <c r="D201" s="68"/>
      <c r="E201" s="68"/>
      <c r="F201" s="68"/>
      <c r="G201" s="77"/>
      <c r="H201" s="68"/>
      <c r="I201" s="77"/>
      <c r="J201" s="68"/>
      <c r="K201" s="77"/>
      <c r="L201" s="68"/>
      <c r="M201" s="68"/>
      <c r="N201" s="68"/>
      <c r="O201" s="77"/>
      <c r="P201" s="68"/>
      <c r="Q201" s="77"/>
      <c r="R201" s="68"/>
      <c r="S201" s="77"/>
    </row>
    <row r="202" spans="2:21 16383:16383" s="82" customFormat="1" ht="24">
      <c r="B202" s="53"/>
      <c r="C202" s="4"/>
      <c r="D202" s="4"/>
      <c r="E202" s="4"/>
      <c r="F202" s="4"/>
      <c r="G202" s="55"/>
      <c r="H202" s="55"/>
      <c r="I202" s="55"/>
      <c r="J202" s="55"/>
      <c r="K202" s="2"/>
      <c r="L202" s="2"/>
      <c r="M202" s="2"/>
      <c r="N202" s="2"/>
      <c r="O202" s="2"/>
      <c r="P202" s="2"/>
      <c r="Q202" s="2"/>
      <c r="R202" s="2"/>
      <c r="S202" s="2"/>
    </row>
    <row r="203" spans="2:21 16383:16383" s="82" customFormat="1" ht="24">
      <c r="B203" s="53"/>
      <c r="C203" s="321" t="s">
        <v>42</v>
      </c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3"/>
    </row>
    <row r="204" spans="2:21 16383:16383" s="82" customFormat="1" ht="24">
      <c r="B204" s="53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</row>
    <row r="205" spans="2:21 16383:16383" s="82" customFormat="1" ht="24" hidden="1">
      <c r="B205" s="53">
        <v>1</v>
      </c>
      <c r="C205" s="143">
        <v>2</v>
      </c>
      <c r="D205" s="53">
        <v>3</v>
      </c>
      <c r="E205" s="143">
        <v>4</v>
      </c>
      <c r="F205" s="53">
        <v>5</v>
      </c>
      <c r="G205" s="143">
        <v>6</v>
      </c>
      <c r="H205" s="53">
        <v>7</v>
      </c>
      <c r="I205" s="143">
        <v>8</v>
      </c>
      <c r="J205" s="53">
        <v>9</v>
      </c>
      <c r="K205" s="143">
        <v>10</v>
      </c>
      <c r="L205" s="53">
        <v>11</v>
      </c>
      <c r="M205" s="143">
        <v>12</v>
      </c>
      <c r="N205" s="53">
        <v>13</v>
      </c>
      <c r="O205" s="143">
        <v>14</v>
      </c>
      <c r="P205" s="53">
        <v>15</v>
      </c>
      <c r="Q205" s="143">
        <v>16</v>
      </c>
      <c r="R205" s="53">
        <v>17</v>
      </c>
      <c r="S205" s="143">
        <v>18</v>
      </c>
    </row>
    <row r="206" spans="2:21 16383:16383" s="82" customFormat="1" ht="24" hidden="1">
      <c r="B206" s="53"/>
      <c r="C206" s="68"/>
      <c r="D206" s="68"/>
      <c r="E206" s="68"/>
      <c r="F206" s="68"/>
      <c r="G206" s="80"/>
      <c r="H206" s="80"/>
      <c r="I206" s="168"/>
      <c r="J206" s="80"/>
      <c r="K206" s="53">
        <v>9584259220</v>
      </c>
      <c r="L206" s="81"/>
      <c r="M206" s="81"/>
      <c r="N206" s="81"/>
      <c r="O206" s="81"/>
      <c r="P206" s="81"/>
      <c r="Q206" s="165"/>
      <c r="R206" s="81"/>
      <c r="S206" s="53">
        <v>16983364675</v>
      </c>
    </row>
    <row r="207" spans="2:21 16383:16383" s="82" customFormat="1" ht="24" hidden="1">
      <c r="B207" s="53"/>
      <c r="G207" s="82">
        <v>0</v>
      </c>
      <c r="K207" s="82">
        <v>62341606</v>
      </c>
      <c r="S207" s="82">
        <v>608504021</v>
      </c>
    </row>
    <row r="208" spans="2:21 16383:16383" s="82" customFormat="1" ht="24" hidden="1">
      <c r="B208" s="53"/>
      <c r="G208" s="82">
        <f>K206-G207</f>
        <v>9584259220</v>
      </c>
      <c r="I208" s="82" t="s">
        <v>540</v>
      </c>
      <c r="K208" s="82">
        <v>328170638</v>
      </c>
      <c r="S208" s="82">
        <v>3203139830</v>
      </c>
    </row>
    <row r="209" spans="3:19" ht="24.75" hidden="1">
      <c r="C209" s="82"/>
      <c r="D209" s="82"/>
      <c r="E209" s="82"/>
      <c r="F209" s="82"/>
      <c r="G209" s="82"/>
      <c r="H209" s="82"/>
      <c r="I209" s="82" t="s">
        <v>541</v>
      </c>
      <c r="J209" s="82"/>
      <c r="K209" s="82">
        <f>+K206-K207-K208</f>
        <v>9193746976</v>
      </c>
      <c r="L209" s="82"/>
      <c r="M209" s="129"/>
      <c r="N209" s="82"/>
      <c r="O209" s="129"/>
      <c r="P209" s="82"/>
      <c r="Q209" s="129"/>
      <c r="R209" s="82"/>
      <c r="S209" s="82">
        <v>147758</v>
      </c>
    </row>
    <row r="210" spans="3:19" ht="24" hidden="1">
      <c r="C210" s="82"/>
      <c r="D210" s="82"/>
      <c r="E210" s="82"/>
      <c r="F210" s="82"/>
      <c r="G210" s="82"/>
      <c r="H210" s="82"/>
      <c r="I210" s="82">
        <v>352564609</v>
      </c>
      <c r="J210" s="82"/>
      <c r="K210" s="82">
        <v>0</v>
      </c>
      <c r="L210" s="82"/>
      <c r="M210" s="82"/>
      <c r="N210" s="82"/>
      <c r="O210" s="82"/>
      <c r="P210" s="82"/>
      <c r="Q210" s="82"/>
      <c r="R210" s="82"/>
      <c r="S210" s="82">
        <f>S206-S207-S208-S209</f>
        <v>13171573066</v>
      </c>
    </row>
    <row r="211" spans="3:19" ht="24.75" hidden="1">
      <c r="C211" s="82"/>
      <c r="D211" s="82"/>
      <c r="E211" s="82"/>
      <c r="F211" s="82"/>
      <c r="G211" s="82"/>
      <c r="H211" s="82"/>
      <c r="I211" s="82"/>
      <c r="J211" s="82"/>
      <c r="K211" s="83">
        <v>0</v>
      </c>
      <c r="L211" s="82"/>
      <c r="M211" s="82"/>
      <c r="N211" s="82"/>
      <c r="O211" s="82"/>
      <c r="P211" s="82"/>
      <c r="Q211" s="82"/>
      <c r="R211" s="82"/>
      <c r="S211" s="82"/>
    </row>
    <row r="212" spans="3:19" ht="24.75" hidden="1">
      <c r="C212" s="82"/>
      <c r="D212" s="82"/>
      <c r="E212" s="82"/>
      <c r="F212" s="82"/>
      <c r="G212" s="82"/>
      <c r="H212" s="82"/>
      <c r="I212" s="82"/>
      <c r="J212" s="82"/>
      <c r="K212" s="83">
        <f>K211-K210</f>
        <v>0</v>
      </c>
      <c r="L212" s="82"/>
      <c r="M212" s="82"/>
      <c r="N212" s="82"/>
      <c r="O212" s="82"/>
      <c r="P212" s="82"/>
      <c r="Q212" s="82"/>
      <c r="R212" s="82"/>
      <c r="S212" s="83"/>
    </row>
    <row r="213" spans="3:19" ht="24.75" hidden="1">
      <c r="C213" s="82"/>
      <c r="D213" s="82"/>
      <c r="E213" s="82"/>
      <c r="F213" s="82"/>
      <c r="G213" s="82"/>
      <c r="H213" s="82"/>
      <c r="I213" s="82"/>
      <c r="J213" s="82"/>
      <c r="K213" s="83"/>
      <c r="L213" s="82"/>
      <c r="M213" s="82"/>
      <c r="N213" s="82"/>
      <c r="O213" s="82"/>
      <c r="P213" s="82"/>
      <c r="Q213" s="82"/>
      <c r="R213" s="82"/>
      <c r="S213" s="83"/>
    </row>
    <row r="214" spans="3:19" ht="24" hidden="1">
      <c r="C214" s="82"/>
      <c r="D214" s="82"/>
      <c r="E214" s="82"/>
      <c r="F214" s="82"/>
      <c r="G214" s="82"/>
      <c r="H214" s="82"/>
      <c r="I214" s="82"/>
      <c r="J214" s="82"/>
      <c r="K214" s="155">
        <v>9584259220</v>
      </c>
      <c r="L214" s="155"/>
      <c r="M214" s="155"/>
      <c r="N214" s="155"/>
      <c r="O214" s="155"/>
      <c r="P214" s="155"/>
      <c r="Q214" s="155"/>
      <c r="R214" s="155"/>
      <c r="S214" s="155">
        <v>16983364675</v>
      </c>
    </row>
    <row r="215" spans="3:19" ht="24" hidden="1">
      <c r="C215" s="82"/>
      <c r="D215" s="82"/>
      <c r="E215" s="82"/>
      <c r="F215" s="82"/>
      <c r="G215" s="82"/>
      <c r="H215" s="82"/>
      <c r="I215" s="82"/>
      <c r="J215" s="82"/>
      <c r="K215" s="155">
        <v>-62341606</v>
      </c>
      <c r="L215" s="155"/>
      <c r="M215" s="155"/>
      <c r="N215" s="155"/>
      <c r="O215" s="155"/>
      <c r="P215" s="155"/>
      <c r="Q215" s="155"/>
      <c r="R215" s="155"/>
      <c r="S215" s="155">
        <v>-147758</v>
      </c>
    </row>
    <row r="216" spans="3:19" ht="24" hidden="1">
      <c r="C216" s="82"/>
      <c r="D216" s="82"/>
      <c r="E216" s="82"/>
      <c r="F216" s="82"/>
      <c r="G216" s="82"/>
      <c r="H216" s="82"/>
      <c r="I216" s="82"/>
      <c r="J216" s="82"/>
      <c r="K216" s="155">
        <v>-328170638</v>
      </c>
      <c r="L216" s="155"/>
      <c r="M216" s="155"/>
      <c r="N216" s="155"/>
      <c r="O216" s="155"/>
      <c r="P216" s="155"/>
      <c r="Q216" s="155"/>
      <c r="R216" s="155"/>
      <c r="S216" s="155">
        <v>-608504021</v>
      </c>
    </row>
    <row r="217" spans="3:19" ht="24" hidden="1">
      <c r="C217" s="82"/>
      <c r="D217" s="82"/>
      <c r="E217" s="82"/>
      <c r="F217" s="82"/>
      <c r="G217" s="82"/>
      <c r="H217" s="82"/>
      <c r="I217" s="82"/>
      <c r="J217" s="82"/>
      <c r="K217" s="155">
        <v>0</v>
      </c>
      <c r="L217" s="155"/>
      <c r="M217" s="155"/>
      <c r="N217" s="155"/>
      <c r="O217" s="155"/>
      <c r="P217" s="155"/>
      <c r="Q217" s="155"/>
      <c r="R217" s="155"/>
      <c r="S217" s="155">
        <v>-3203139830</v>
      </c>
    </row>
    <row r="218" spans="3:19" ht="24" hidden="1">
      <c r="K218" s="82">
        <f>SUM(K214:K217)</f>
        <v>9193746976</v>
      </c>
      <c r="O218" s="82"/>
      <c r="S218" s="82">
        <f>SUM(S214:S217)</f>
        <v>13171573066</v>
      </c>
    </row>
    <row r="219" spans="3:19" ht="24" hidden="1">
      <c r="G219" s="80">
        <v>8421552</v>
      </c>
      <c r="K219" s="82">
        <f>K218-K200</f>
        <v>-22785295782</v>
      </c>
      <c r="O219" s="82"/>
      <c r="S219" s="82">
        <f>S218-S200</f>
        <v>-31979042758</v>
      </c>
    </row>
    <row r="220" spans="3:19" hidden="1">
      <c r="G220" s="80">
        <v>138375640</v>
      </c>
    </row>
    <row r="221" spans="3:19" hidden="1">
      <c r="G221" s="80">
        <v>-176127828</v>
      </c>
    </row>
    <row r="222" spans="3:19" hidden="1">
      <c r="G222" s="80">
        <v>428316</v>
      </c>
    </row>
    <row r="223" spans="3:19" hidden="1"/>
    <row r="224" spans="3:19" hidden="1"/>
    <row r="225" spans="11:19" hidden="1"/>
    <row r="226" spans="11:19" hidden="1"/>
    <row r="227" spans="11:19" hidden="1"/>
    <row r="228" spans="11:19" hidden="1"/>
    <row r="229" spans="11:19" hidden="1"/>
    <row r="230" spans="11:19" hidden="1"/>
    <row r="231" spans="11:19" hidden="1"/>
    <row r="232" spans="11:19" hidden="1"/>
    <row r="233" spans="11:19" hidden="1"/>
    <row r="234" spans="11:19" hidden="1"/>
    <row r="238" spans="11:19" ht="24">
      <c r="K238" s="263"/>
      <c r="S238" s="263"/>
    </row>
    <row r="239" spans="11:19" ht="24">
      <c r="K239" s="263"/>
      <c r="S239" s="263"/>
    </row>
    <row r="240" spans="11:19" ht="24">
      <c r="K240" s="263"/>
      <c r="S240" s="263"/>
    </row>
    <row r="241" spans="11:19" ht="24">
      <c r="K241" s="263"/>
      <c r="S241" s="263"/>
    </row>
    <row r="242" spans="11:19" ht="24">
      <c r="K242" s="263"/>
      <c r="S242" s="263"/>
    </row>
    <row r="243" spans="11:19" ht="24">
      <c r="S243" s="263"/>
    </row>
    <row r="245" spans="11:19">
      <c r="S245" s="165"/>
    </row>
  </sheetData>
  <autoFilter ref="C7:S7" xr:uid="{00000000-0009-0000-0000-000007000000}">
    <sortState xmlns:xlrd2="http://schemas.microsoft.com/office/spreadsheetml/2017/richdata2" ref="C8:S199">
      <sortCondition ref="C7"/>
    </sortState>
  </autoFilter>
  <mergeCells count="6">
    <mergeCell ref="C203:S203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4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213"/>
  <sheetViews>
    <sheetView rightToLeft="1" view="pageBreakPreview" zoomScale="50" zoomScaleNormal="100" zoomScaleSheetLayoutView="50" workbookViewId="0">
      <selection activeCell="O216" sqref="O216"/>
    </sheetView>
  </sheetViews>
  <sheetFormatPr defaultColWidth="9.140625" defaultRowHeight="21.75"/>
  <cols>
    <col min="1" max="1" width="1.5703125" style="68" customWidth="1"/>
    <col min="2" max="2" width="10.7109375" style="53" hidden="1" customWidth="1"/>
    <col min="3" max="3" width="31.140625" style="68" bestFit="1" customWidth="1"/>
    <col min="4" max="4" width="0.5703125" style="68" customWidth="1"/>
    <col min="5" max="5" width="12.42578125" style="2" bestFit="1" customWidth="1"/>
    <col min="6" max="6" width="0.85546875" style="2" customWidth="1"/>
    <col min="7" max="7" width="24" style="2" bestFit="1" customWidth="1"/>
    <col min="8" max="8" width="0.85546875" style="2" customWidth="1"/>
    <col min="9" max="9" width="24.7109375" style="2" bestFit="1" customWidth="1"/>
    <col min="10" max="10" width="0.7109375" style="2" customWidth="1"/>
    <col min="11" max="11" width="23.85546875" style="2" bestFit="1" customWidth="1"/>
    <col min="12" max="12" width="1.42578125" style="2" customWidth="1"/>
    <col min="13" max="13" width="12.42578125" style="2" bestFit="1" customWidth="1"/>
    <col min="14" max="14" width="1.140625" style="2" customWidth="1"/>
    <col min="15" max="15" width="24" style="2" bestFit="1" customWidth="1"/>
    <col min="16" max="16" width="1" style="2" customWidth="1"/>
    <col min="17" max="17" width="24.7109375" style="2" bestFit="1" customWidth="1"/>
    <col min="18" max="18" width="1.140625" style="2" customWidth="1"/>
    <col min="19" max="19" width="22.7109375" style="2" bestFit="1" customWidth="1"/>
    <col min="20" max="16384" width="9.140625" style="68"/>
  </cols>
  <sheetData>
    <row r="1" spans="2:19" ht="22.5">
      <c r="C1" s="318" t="s">
        <v>84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2:19" ht="22.5">
      <c r="C2" s="318" t="s">
        <v>53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19" ht="22.5">
      <c r="C3" s="318" t="str">
        <f>' سهام'!A3</f>
        <v>برای ماه منتهی به 1401/11/30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2:19">
      <c r="C4" s="307" t="s">
        <v>86</v>
      </c>
      <c r="D4" s="307"/>
      <c r="E4" s="307"/>
      <c r="F4" s="307"/>
      <c r="G4" s="307"/>
      <c r="H4" s="307"/>
      <c r="I4" s="307"/>
      <c r="J4" s="307"/>
    </row>
    <row r="5" spans="2:19" ht="23.25" thickBot="1">
      <c r="C5" s="5"/>
      <c r="D5" s="5"/>
      <c r="E5" s="329" t="s">
        <v>551</v>
      </c>
      <c r="F5" s="329"/>
      <c r="G5" s="329"/>
      <c r="H5" s="329"/>
      <c r="I5" s="329"/>
      <c r="J5" s="329"/>
      <c r="K5" s="329"/>
      <c r="M5" s="324" t="s">
        <v>552</v>
      </c>
      <c r="N5" s="324"/>
      <c r="O5" s="324"/>
      <c r="P5" s="324"/>
      <c r="Q5" s="324"/>
      <c r="R5" s="324"/>
      <c r="S5" s="324"/>
    </row>
    <row r="6" spans="2:19" ht="44.25" thickBot="1">
      <c r="C6" s="84" t="s">
        <v>37</v>
      </c>
      <c r="D6" s="84"/>
      <c r="E6" s="110" t="s">
        <v>3</v>
      </c>
      <c r="F6" s="73"/>
      <c r="G6" s="109" t="s">
        <v>21</v>
      </c>
      <c r="H6" s="73"/>
      <c r="I6" s="110" t="s">
        <v>41</v>
      </c>
      <c r="J6" s="73"/>
      <c r="K6" s="109" t="s">
        <v>470</v>
      </c>
      <c r="M6" s="110" t="s">
        <v>3</v>
      </c>
      <c r="N6" s="73"/>
      <c r="O6" s="109" t="s">
        <v>21</v>
      </c>
      <c r="P6" s="73"/>
      <c r="Q6" s="110" t="s">
        <v>41</v>
      </c>
      <c r="R6" s="73"/>
      <c r="S6" s="109" t="s">
        <v>470</v>
      </c>
    </row>
    <row r="7" spans="2:19">
      <c r="B7" t="s">
        <v>277</v>
      </c>
      <c r="C7" s="85" t="s">
        <v>118</v>
      </c>
      <c r="E7" s="53">
        <v>1565060</v>
      </c>
      <c r="F7" s="53"/>
      <c r="G7" s="53">
        <v>11677181618</v>
      </c>
      <c r="H7" s="53"/>
      <c r="I7" s="53">
        <v>-14352394309</v>
      </c>
      <c r="J7" s="53"/>
      <c r="K7" s="53">
        <f>G7+I7</f>
        <v>-2675212691</v>
      </c>
      <c r="L7" s="53"/>
      <c r="M7" s="53">
        <v>1565060</v>
      </c>
      <c r="N7" s="53"/>
      <c r="O7" s="53">
        <v>11200639864</v>
      </c>
      <c r="P7" s="53"/>
      <c r="Q7" s="53">
        <v>12807223170</v>
      </c>
      <c r="R7" s="53"/>
      <c r="S7" s="53">
        <f>O7-Q7</f>
        <v>-1606583306</v>
      </c>
    </row>
    <row r="8" spans="2:19">
      <c r="B8" t="s">
        <v>279</v>
      </c>
      <c r="C8" s="85" t="s">
        <v>260</v>
      </c>
      <c r="E8" s="53">
        <v>113026</v>
      </c>
      <c r="F8" s="53"/>
      <c r="G8" s="53">
        <v>1084420298</v>
      </c>
      <c r="H8" s="53"/>
      <c r="I8" s="53">
        <v>-1248617682</v>
      </c>
      <c r="J8" s="53"/>
      <c r="K8" s="53">
        <f t="shared" ref="K8:K69" si="0">G8+I8</f>
        <v>-164197384</v>
      </c>
      <c r="L8" s="53"/>
      <c r="M8" s="53">
        <v>113026</v>
      </c>
      <c r="N8" s="53"/>
      <c r="O8" s="53">
        <v>1090918817</v>
      </c>
      <c r="P8" s="53"/>
      <c r="Q8" s="53">
        <v>1455143804</v>
      </c>
      <c r="R8" s="53"/>
      <c r="S8" s="53">
        <f t="shared" ref="S8:S71" si="1">O8-Q8</f>
        <v>-364224987</v>
      </c>
    </row>
    <row r="9" spans="2:19">
      <c r="B9" t="s">
        <v>495</v>
      </c>
      <c r="C9" s="85" t="s">
        <v>476</v>
      </c>
      <c r="E9" s="53">
        <v>673470</v>
      </c>
      <c r="F9" s="53"/>
      <c r="G9" s="53">
        <v>7945524405</v>
      </c>
      <c r="H9" s="53"/>
      <c r="I9" s="53">
        <v>-7945524405</v>
      </c>
      <c r="J9" s="53"/>
      <c r="K9" s="53">
        <f t="shared" si="0"/>
        <v>0</v>
      </c>
      <c r="L9" s="53"/>
      <c r="M9" s="53">
        <v>673470</v>
      </c>
      <c r="N9" s="53"/>
      <c r="O9" s="53">
        <v>7993426548</v>
      </c>
      <c r="P9" s="53"/>
      <c r="Q9" s="53">
        <v>6749513540</v>
      </c>
      <c r="R9" s="53"/>
      <c r="S9" s="53">
        <f t="shared" si="1"/>
        <v>1243913008</v>
      </c>
    </row>
    <row r="10" spans="2:19">
      <c r="B10" t="s">
        <v>280</v>
      </c>
      <c r="C10" s="85" t="s">
        <v>191</v>
      </c>
      <c r="E10" s="53">
        <v>8120645</v>
      </c>
      <c r="F10" s="53"/>
      <c r="G10" s="53">
        <v>16454555660</v>
      </c>
      <c r="H10" s="53"/>
      <c r="I10" s="53">
        <v>-19352635912</v>
      </c>
      <c r="J10" s="53"/>
      <c r="K10" s="53">
        <f t="shared" si="0"/>
        <v>-2898080252</v>
      </c>
      <c r="L10" s="53"/>
      <c r="M10" s="53">
        <v>8120645</v>
      </c>
      <c r="N10" s="53"/>
      <c r="O10" s="53">
        <v>15741279560</v>
      </c>
      <c r="P10" s="53"/>
      <c r="Q10" s="53">
        <v>17006498248</v>
      </c>
      <c r="R10" s="53"/>
      <c r="S10" s="53">
        <f t="shared" si="1"/>
        <v>-1265218688</v>
      </c>
    </row>
    <row r="11" spans="2:19">
      <c r="B11" t="s">
        <v>542</v>
      </c>
      <c r="C11" s="85" t="s">
        <v>512</v>
      </c>
      <c r="E11" s="53">
        <v>213000</v>
      </c>
      <c r="F11" s="53"/>
      <c r="G11" s="53">
        <v>1913132145</v>
      </c>
      <c r="H11" s="53"/>
      <c r="I11" s="53">
        <v>-2322403781</v>
      </c>
      <c r="J11" s="53"/>
      <c r="K11" s="53">
        <f t="shared" si="0"/>
        <v>-409271636</v>
      </c>
      <c r="L11" s="53"/>
      <c r="M11" s="53">
        <v>213000</v>
      </c>
      <c r="N11" s="53"/>
      <c r="O11" s="53">
        <v>1924763850</v>
      </c>
      <c r="P11" s="53"/>
      <c r="Q11" s="53">
        <v>1617049063</v>
      </c>
      <c r="R11" s="53"/>
      <c r="S11" s="53">
        <f t="shared" si="1"/>
        <v>307714787</v>
      </c>
    </row>
    <row r="12" spans="2:19">
      <c r="B12" t="s">
        <v>281</v>
      </c>
      <c r="C12" s="85" t="s">
        <v>109</v>
      </c>
      <c r="E12" s="53">
        <v>7733787</v>
      </c>
      <c r="F12" s="53"/>
      <c r="G12" s="53">
        <v>20040802236</v>
      </c>
      <c r="H12" s="53"/>
      <c r="I12" s="53">
        <v>-24204579504.999996</v>
      </c>
      <c r="J12" s="53"/>
      <c r="K12" s="53">
        <f t="shared" si="0"/>
        <v>-4163777268.9999962</v>
      </c>
      <c r="L12" s="53"/>
      <c r="M12" s="53">
        <v>7733787</v>
      </c>
      <c r="N12" s="53"/>
      <c r="O12" s="53">
        <v>19949075423</v>
      </c>
      <c r="P12" s="53"/>
      <c r="Q12" s="53">
        <v>20483572815</v>
      </c>
      <c r="R12" s="53"/>
      <c r="S12" s="53">
        <f t="shared" si="1"/>
        <v>-534497392</v>
      </c>
    </row>
    <row r="13" spans="2:19">
      <c r="B13" t="s">
        <v>282</v>
      </c>
      <c r="C13" s="85" t="s">
        <v>173</v>
      </c>
      <c r="E13" s="53">
        <v>3057746</v>
      </c>
      <c r="F13" s="53"/>
      <c r="G13" s="53">
        <v>15405540945</v>
      </c>
      <c r="H13" s="53"/>
      <c r="I13" s="53">
        <v>-16397747400</v>
      </c>
      <c r="J13" s="53"/>
      <c r="K13" s="53">
        <f t="shared" si="0"/>
        <v>-992206455</v>
      </c>
      <c r="L13" s="53"/>
      <c r="M13" s="53">
        <v>3057746</v>
      </c>
      <c r="N13" s="53"/>
      <c r="O13" s="53">
        <v>14862265098</v>
      </c>
      <c r="P13" s="53"/>
      <c r="Q13" s="53">
        <v>14112547617</v>
      </c>
      <c r="R13" s="53"/>
      <c r="S13" s="53">
        <f t="shared" si="1"/>
        <v>749717481</v>
      </c>
    </row>
    <row r="14" spans="2:19">
      <c r="B14" t="s">
        <v>283</v>
      </c>
      <c r="C14" s="85" t="s">
        <v>168</v>
      </c>
      <c r="E14" s="53">
        <v>5338803</v>
      </c>
      <c r="F14" s="53"/>
      <c r="G14" s="53">
        <v>8171497142</v>
      </c>
      <c r="H14" s="53"/>
      <c r="I14" s="53">
        <v>-8398747491</v>
      </c>
      <c r="J14" s="53"/>
      <c r="K14" s="53">
        <f t="shared" si="0"/>
        <v>-227250349</v>
      </c>
      <c r="L14" s="53"/>
      <c r="M14" s="53">
        <v>5338803</v>
      </c>
      <c r="N14" s="53"/>
      <c r="O14" s="53">
        <v>7892834840</v>
      </c>
      <c r="P14" s="53"/>
      <c r="Q14" s="53">
        <v>4797781983</v>
      </c>
      <c r="R14" s="53"/>
      <c r="S14" s="53">
        <f t="shared" si="1"/>
        <v>3095052857</v>
      </c>
    </row>
    <row r="15" spans="2:19">
      <c r="B15" t="s">
        <v>284</v>
      </c>
      <c r="C15" s="85" t="s">
        <v>268</v>
      </c>
      <c r="E15" s="53">
        <v>76618</v>
      </c>
      <c r="F15" s="53"/>
      <c r="G15" s="53">
        <v>821434161</v>
      </c>
      <c r="H15" s="53"/>
      <c r="I15" s="53">
        <v>-1013948770</v>
      </c>
      <c r="J15" s="53"/>
      <c r="K15" s="53">
        <f t="shared" si="0"/>
        <v>-192514609</v>
      </c>
      <c r="L15" s="53"/>
      <c r="M15" s="53">
        <v>76618</v>
      </c>
      <c r="N15" s="53"/>
      <c r="O15" s="53">
        <v>826381830</v>
      </c>
      <c r="P15" s="53"/>
      <c r="Q15" s="53">
        <v>688570300</v>
      </c>
      <c r="R15" s="53"/>
      <c r="S15" s="53">
        <f t="shared" si="1"/>
        <v>137811530</v>
      </c>
    </row>
    <row r="16" spans="2:19">
      <c r="B16" t="s">
        <v>285</v>
      </c>
      <c r="C16" s="85" t="s">
        <v>212</v>
      </c>
      <c r="E16" s="53">
        <v>866936</v>
      </c>
      <c r="F16" s="53"/>
      <c r="G16" s="53">
        <v>5285160634</v>
      </c>
      <c r="H16" s="53"/>
      <c r="I16" s="53">
        <v>-6316818374</v>
      </c>
      <c r="J16" s="53"/>
      <c r="K16" s="53">
        <f t="shared" si="0"/>
        <v>-1031657740</v>
      </c>
      <c r="L16" s="53"/>
      <c r="M16" s="53">
        <v>866936</v>
      </c>
      <c r="N16" s="53"/>
      <c r="O16" s="53">
        <v>5446280513</v>
      </c>
      <c r="P16" s="53"/>
      <c r="Q16" s="53">
        <v>6100857874</v>
      </c>
      <c r="R16" s="53"/>
      <c r="S16" s="53">
        <f t="shared" si="1"/>
        <v>-654577361</v>
      </c>
    </row>
    <row r="17" spans="2:19">
      <c r="B17" t="s">
        <v>286</v>
      </c>
      <c r="C17" s="85" t="s">
        <v>99</v>
      </c>
      <c r="E17" s="53">
        <v>5033708</v>
      </c>
      <c r="F17" s="53"/>
      <c r="G17" s="53">
        <v>31097933041</v>
      </c>
      <c r="H17" s="53"/>
      <c r="I17" s="53">
        <v>-30693587970</v>
      </c>
      <c r="J17" s="53"/>
      <c r="K17" s="53">
        <f t="shared" si="0"/>
        <v>404345071</v>
      </c>
      <c r="L17" s="53"/>
      <c r="M17" s="53">
        <v>5033708</v>
      </c>
      <c r="N17" s="53"/>
      <c r="O17" s="53">
        <v>30877376471</v>
      </c>
      <c r="P17" s="53"/>
      <c r="Q17" s="53">
        <v>25648187331</v>
      </c>
      <c r="R17" s="53"/>
      <c r="S17" s="53">
        <f t="shared" si="1"/>
        <v>5229189140</v>
      </c>
    </row>
    <row r="18" spans="2:19">
      <c r="B18" t="s">
        <v>287</v>
      </c>
      <c r="C18" s="85" t="s">
        <v>129</v>
      </c>
      <c r="E18" s="53">
        <v>2582989</v>
      </c>
      <c r="F18" s="53"/>
      <c r="G18" s="53">
        <v>17962690836</v>
      </c>
      <c r="H18" s="53"/>
      <c r="I18" s="53">
        <v>-23561958384.000004</v>
      </c>
      <c r="J18" s="53"/>
      <c r="K18" s="53">
        <f t="shared" si="0"/>
        <v>-5599267548.0000038</v>
      </c>
      <c r="L18" s="53"/>
      <c r="M18" s="53">
        <v>2582989</v>
      </c>
      <c r="N18" s="53"/>
      <c r="O18" s="53">
        <v>17663997582</v>
      </c>
      <c r="P18" s="53"/>
      <c r="Q18" s="53">
        <v>15582553153</v>
      </c>
      <c r="R18" s="53"/>
      <c r="S18" s="53">
        <f t="shared" si="1"/>
        <v>2081444429</v>
      </c>
    </row>
    <row r="19" spans="2:19">
      <c r="B19" t="s">
        <v>288</v>
      </c>
      <c r="C19" s="85" t="s">
        <v>213</v>
      </c>
      <c r="E19" s="53">
        <v>11325811</v>
      </c>
      <c r="F19" s="53"/>
      <c r="G19" s="53">
        <v>43914829264</v>
      </c>
      <c r="H19" s="53"/>
      <c r="I19" s="53">
        <v>-49970725067</v>
      </c>
      <c r="J19" s="53"/>
      <c r="K19" s="53">
        <f t="shared" si="0"/>
        <v>-6055895803</v>
      </c>
      <c r="L19" s="53"/>
      <c r="M19" s="53">
        <v>11325811</v>
      </c>
      <c r="N19" s="53"/>
      <c r="O19" s="53">
        <v>44211892253</v>
      </c>
      <c r="P19" s="53"/>
      <c r="Q19" s="53">
        <v>45054972195</v>
      </c>
      <c r="R19" s="53"/>
      <c r="S19" s="53">
        <f t="shared" si="1"/>
        <v>-843079942</v>
      </c>
    </row>
    <row r="20" spans="2:19">
      <c r="B20" t="s">
        <v>289</v>
      </c>
      <c r="C20" s="85" t="s">
        <v>110</v>
      </c>
      <c r="E20" s="53">
        <v>3281000</v>
      </c>
      <c r="F20" s="53"/>
      <c r="G20" s="53">
        <v>9630471621</v>
      </c>
      <c r="H20" s="53"/>
      <c r="I20" s="53">
        <v>-10800044286</v>
      </c>
      <c r="J20" s="53"/>
      <c r="K20" s="53">
        <f t="shared" si="0"/>
        <v>-1169572665</v>
      </c>
      <c r="L20" s="53"/>
      <c r="M20" s="53">
        <v>3281000</v>
      </c>
      <c r="N20" s="53"/>
      <c r="O20" s="53">
        <v>9913956222</v>
      </c>
      <c r="P20" s="53"/>
      <c r="Q20" s="53">
        <v>7167270024</v>
      </c>
      <c r="R20" s="53"/>
      <c r="S20" s="53">
        <f t="shared" si="1"/>
        <v>2746686198</v>
      </c>
    </row>
    <row r="21" spans="2:19">
      <c r="B21" t="s">
        <v>290</v>
      </c>
      <c r="C21" s="85" t="s">
        <v>140</v>
      </c>
      <c r="E21" s="53">
        <v>19497548</v>
      </c>
      <c r="F21" s="53"/>
      <c r="G21" s="53">
        <v>49223626956</v>
      </c>
      <c r="H21" s="53"/>
      <c r="I21" s="53">
        <v>-51379995291</v>
      </c>
      <c r="J21" s="53"/>
      <c r="K21" s="53">
        <f t="shared" si="0"/>
        <v>-2156368335</v>
      </c>
      <c r="L21" s="53"/>
      <c r="M21" s="53">
        <v>19497548</v>
      </c>
      <c r="N21" s="53"/>
      <c r="O21" s="53">
        <v>49634695354</v>
      </c>
      <c r="P21" s="53"/>
      <c r="Q21" s="53">
        <v>50322484117</v>
      </c>
      <c r="R21" s="53"/>
      <c r="S21" s="53">
        <f t="shared" si="1"/>
        <v>-687788763</v>
      </c>
    </row>
    <row r="22" spans="2:19">
      <c r="B22" t="s">
        <v>496</v>
      </c>
      <c r="C22" s="85" t="s">
        <v>477</v>
      </c>
      <c r="E22" s="53">
        <v>1701872</v>
      </c>
      <c r="F22" s="53"/>
      <c r="G22" s="53">
        <v>16261243563</v>
      </c>
      <c r="H22" s="53"/>
      <c r="I22" s="53">
        <v>-20040728815</v>
      </c>
      <c r="J22" s="53"/>
      <c r="K22" s="53">
        <f t="shared" si="0"/>
        <v>-3779485252</v>
      </c>
      <c r="L22" s="53"/>
      <c r="M22" s="53">
        <v>1701872</v>
      </c>
      <c r="N22" s="53"/>
      <c r="O22" s="53">
        <v>16357562302</v>
      </c>
      <c r="P22" s="53"/>
      <c r="Q22" s="53">
        <v>17122643064</v>
      </c>
      <c r="R22" s="53"/>
      <c r="S22" s="53">
        <f t="shared" si="1"/>
        <v>-765080762</v>
      </c>
    </row>
    <row r="23" spans="2:19">
      <c r="B23" t="s">
        <v>291</v>
      </c>
      <c r="C23" s="85" t="s">
        <v>222</v>
      </c>
      <c r="E23" s="53">
        <v>1081428</v>
      </c>
      <c r="F23" s="53"/>
      <c r="G23" s="53">
        <v>11388091638</v>
      </c>
      <c r="H23" s="53"/>
      <c r="I23" s="53">
        <v>-12320608767</v>
      </c>
      <c r="J23" s="53"/>
      <c r="K23" s="53">
        <f t="shared" si="0"/>
        <v>-932517129</v>
      </c>
      <c r="L23" s="53"/>
      <c r="M23" s="53">
        <v>1081428</v>
      </c>
      <c r="N23" s="53"/>
      <c r="O23" s="53">
        <v>11490264965</v>
      </c>
      <c r="P23" s="53"/>
      <c r="Q23" s="53">
        <v>12029784788</v>
      </c>
      <c r="R23" s="53"/>
      <c r="S23" s="53">
        <f t="shared" si="1"/>
        <v>-539519823</v>
      </c>
    </row>
    <row r="24" spans="2:19">
      <c r="B24" t="s">
        <v>292</v>
      </c>
      <c r="C24" s="85" t="s">
        <v>113</v>
      </c>
      <c r="E24" s="53">
        <v>15863107</v>
      </c>
      <c r="F24" s="53"/>
      <c r="G24" s="53">
        <v>26760658482</v>
      </c>
      <c r="H24" s="53"/>
      <c r="I24" s="53">
        <v>-34559966168</v>
      </c>
      <c r="J24" s="53"/>
      <c r="K24" s="53">
        <f t="shared" si="0"/>
        <v>-7799307686</v>
      </c>
      <c r="L24" s="53"/>
      <c r="M24" s="53">
        <v>15863107</v>
      </c>
      <c r="N24" s="53"/>
      <c r="O24" s="53">
        <v>26648101120</v>
      </c>
      <c r="P24" s="53"/>
      <c r="Q24" s="53">
        <v>25071814022</v>
      </c>
      <c r="R24" s="53"/>
      <c r="S24" s="53">
        <f t="shared" si="1"/>
        <v>1576287098</v>
      </c>
    </row>
    <row r="25" spans="2:19">
      <c r="B25" t="s">
        <v>497</v>
      </c>
      <c r="C25" s="85" t="s">
        <v>478</v>
      </c>
      <c r="E25" s="53">
        <v>1761108</v>
      </c>
      <c r="F25" s="53"/>
      <c r="G25" s="53">
        <v>9135732866</v>
      </c>
      <c r="H25" s="53"/>
      <c r="I25" s="53">
        <v>-12660987552</v>
      </c>
      <c r="J25" s="53"/>
      <c r="K25" s="53">
        <f t="shared" si="0"/>
        <v>-3525254686</v>
      </c>
      <c r="L25" s="53"/>
      <c r="M25" s="53">
        <v>1761108</v>
      </c>
      <c r="N25" s="53"/>
      <c r="O25" s="53">
        <v>9190699607</v>
      </c>
      <c r="P25" s="53"/>
      <c r="Q25" s="53">
        <v>10161475219</v>
      </c>
      <c r="R25" s="53"/>
      <c r="S25" s="53">
        <f t="shared" si="1"/>
        <v>-970775612</v>
      </c>
    </row>
    <row r="26" spans="2:19">
      <c r="B26" t="s">
        <v>498</v>
      </c>
      <c r="C26" s="85" t="s">
        <v>479</v>
      </c>
      <c r="E26" s="53">
        <v>719325</v>
      </c>
      <c r="F26" s="53"/>
      <c r="G26" s="53">
        <v>11656540991</v>
      </c>
      <c r="H26" s="53"/>
      <c r="I26" s="53">
        <v>-15284694963</v>
      </c>
      <c r="J26" s="53"/>
      <c r="K26" s="53">
        <f t="shared" si="0"/>
        <v>-3628153972</v>
      </c>
      <c r="L26" s="53"/>
      <c r="M26" s="53">
        <v>719325</v>
      </c>
      <c r="N26" s="53"/>
      <c r="O26" s="53">
        <v>11726524271</v>
      </c>
      <c r="P26" s="53"/>
      <c r="Q26" s="53">
        <v>13973800840</v>
      </c>
      <c r="R26" s="53"/>
      <c r="S26" s="53">
        <f t="shared" si="1"/>
        <v>-2247276569</v>
      </c>
    </row>
    <row r="27" spans="2:19">
      <c r="B27" t="s">
        <v>293</v>
      </c>
      <c r="C27" s="85" t="s">
        <v>149</v>
      </c>
      <c r="E27" s="53">
        <v>7537151</v>
      </c>
      <c r="F27" s="53"/>
      <c r="G27" s="53">
        <v>16721277067</v>
      </c>
      <c r="H27" s="53"/>
      <c r="I27" s="53">
        <v>-16445651437</v>
      </c>
      <c r="J27" s="53"/>
      <c r="K27" s="53">
        <f t="shared" si="0"/>
        <v>275625630</v>
      </c>
      <c r="L27" s="53"/>
      <c r="M27" s="53">
        <v>7537151</v>
      </c>
      <c r="N27" s="53"/>
      <c r="O27" s="53">
        <v>16484012664</v>
      </c>
      <c r="P27" s="53"/>
      <c r="Q27" s="53">
        <v>14733535670</v>
      </c>
      <c r="R27" s="53"/>
      <c r="S27" s="53">
        <f t="shared" si="1"/>
        <v>1750476994</v>
      </c>
    </row>
    <row r="28" spans="2:19">
      <c r="B28" t="s">
        <v>294</v>
      </c>
      <c r="C28" s="85" t="s">
        <v>92</v>
      </c>
      <c r="E28" s="53">
        <v>9179507</v>
      </c>
      <c r="F28" s="53"/>
      <c r="G28" s="53">
        <v>13230520061</v>
      </c>
      <c r="H28" s="53"/>
      <c r="I28" s="53">
        <v>-15182830509</v>
      </c>
      <c r="J28" s="53"/>
      <c r="K28" s="53">
        <f t="shared" si="0"/>
        <v>-1952310448</v>
      </c>
      <c r="L28" s="53"/>
      <c r="M28" s="53">
        <v>9179507</v>
      </c>
      <c r="N28" s="53"/>
      <c r="O28" s="53">
        <v>13075474282</v>
      </c>
      <c r="P28" s="53"/>
      <c r="Q28" s="53">
        <v>13178929797</v>
      </c>
      <c r="R28" s="53"/>
      <c r="S28" s="53">
        <f t="shared" si="1"/>
        <v>-103455515</v>
      </c>
    </row>
    <row r="29" spans="2:19">
      <c r="B29" t="s">
        <v>295</v>
      </c>
      <c r="C29" s="85" t="s">
        <v>202</v>
      </c>
      <c r="E29" s="53">
        <v>4803537</v>
      </c>
      <c r="F29" s="53"/>
      <c r="G29" s="53">
        <v>15680802689.999998</v>
      </c>
      <c r="H29" s="53"/>
      <c r="I29" s="53">
        <v>-17634221387</v>
      </c>
      <c r="J29" s="53"/>
      <c r="K29" s="53">
        <f t="shared" si="0"/>
        <v>-1953418697.0000019</v>
      </c>
      <c r="L29" s="53"/>
      <c r="M29" s="53">
        <v>4803537</v>
      </c>
      <c r="N29" s="53"/>
      <c r="O29" s="53">
        <v>16040849082</v>
      </c>
      <c r="P29" s="53"/>
      <c r="Q29" s="53">
        <v>16790059484</v>
      </c>
      <c r="R29" s="53"/>
      <c r="S29" s="53">
        <f t="shared" si="1"/>
        <v>-749210402</v>
      </c>
    </row>
    <row r="30" spans="2:19">
      <c r="B30" t="s">
        <v>451</v>
      </c>
      <c r="C30" s="85" t="s">
        <v>442</v>
      </c>
      <c r="E30" s="53">
        <v>159284</v>
      </c>
      <c r="F30" s="53"/>
      <c r="G30" s="53">
        <v>330516349</v>
      </c>
      <c r="H30" s="53"/>
      <c r="I30" s="53">
        <v>-302015822</v>
      </c>
      <c r="J30" s="53"/>
      <c r="K30" s="53">
        <f t="shared" si="0"/>
        <v>28500527</v>
      </c>
      <c r="L30" s="53"/>
      <c r="M30" s="53">
        <v>159284</v>
      </c>
      <c r="N30" s="53"/>
      <c r="O30" s="53">
        <v>332506151</v>
      </c>
      <c r="P30" s="53"/>
      <c r="Q30" s="53">
        <v>370625864</v>
      </c>
      <c r="R30" s="53"/>
      <c r="S30" s="53">
        <f t="shared" si="1"/>
        <v>-38119713</v>
      </c>
    </row>
    <row r="31" spans="2:19">
      <c r="B31" t="s">
        <v>296</v>
      </c>
      <c r="C31" s="85" t="s">
        <v>111</v>
      </c>
      <c r="E31" s="53">
        <v>4944739</v>
      </c>
      <c r="F31" s="53"/>
      <c r="G31" s="53">
        <v>15433824209.000002</v>
      </c>
      <c r="H31" s="53"/>
      <c r="I31" s="53">
        <v>-17163949463</v>
      </c>
      <c r="J31" s="53"/>
      <c r="K31" s="53">
        <f t="shared" si="0"/>
        <v>-1730125253.9999981</v>
      </c>
      <c r="L31" s="53"/>
      <c r="M31" s="53">
        <v>4944739</v>
      </c>
      <c r="N31" s="53"/>
      <c r="O31" s="53">
        <v>15480012775</v>
      </c>
      <c r="P31" s="53"/>
      <c r="Q31" s="53">
        <v>14599899120</v>
      </c>
      <c r="R31" s="53"/>
      <c r="S31" s="53">
        <f t="shared" si="1"/>
        <v>880113655</v>
      </c>
    </row>
    <row r="32" spans="2:19">
      <c r="B32" t="s">
        <v>297</v>
      </c>
      <c r="C32" s="85" t="s">
        <v>274</v>
      </c>
      <c r="E32" s="53">
        <v>246169</v>
      </c>
      <c r="F32" s="53"/>
      <c r="G32" s="53">
        <v>3339029941</v>
      </c>
      <c r="H32" s="53"/>
      <c r="I32" s="53">
        <v>-3339029941</v>
      </c>
      <c r="J32" s="53"/>
      <c r="K32" s="53">
        <f t="shared" si="0"/>
        <v>0</v>
      </c>
      <c r="L32" s="53"/>
      <c r="M32" s="53">
        <v>246169</v>
      </c>
      <c r="N32" s="53"/>
      <c r="O32" s="53">
        <v>3359199822</v>
      </c>
      <c r="P32" s="53"/>
      <c r="Q32" s="53">
        <v>2661832194</v>
      </c>
      <c r="R32" s="53"/>
      <c r="S32" s="53">
        <f t="shared" si="1"/>
        <v>697367628</v>
      </c>
    </row>
    <row r="33" spans="2:19">
      <c r="B33" t="s">
        <v>298</v>
      </c>
      <c r="C33" s="85" t="s">
        <v>108</v>
      </c>
      <c r="E33" s="53">
        <v>395563</v>
      </c>
      <c r="F33" s="53"/>
      <c r="G33" s="53">
        <v>15251901377</v>
      </c>
      <c r="H33" s="53"/>
      <c r="I33" s="53">
        <v>-17822102388</v>
      </c>
      <c r="J33" s="53"/>
      <c r="K33" s="53">
        <f t="shared" si="0"/>
        <v>-2570201011</v>
      </c>
      <c r="L33" s="53"/>
      <c r="M33" s="53">
        <v>395563</v>
      </c>
      <c r="N33" s="53"/>
      <c r="O33" s="53">
        <v>14873887738</v>
      </c>
      <c r="P33" s="53"/>
      <c r="Q33" s="53">
        <v>12717878144</v>
      </c>
      <c r="R33" s="53"/>
      <c r="S33" s="53">
        <f t="shared" si="1"/>
        <v>2156009594</v>
      </c>
    </row>
    <row r="34" spans="2:19">
      <c r="B34" t="s">
        <v>299</v>
      </c>
      <c r="C34" s="85" t="s">
        <v>116</v>
      </c>
      <c r="E34" s="53">
        <v>390014</v>
      </c>
      <c r="F34" s="53"/>
      <c r="G34" s="53">
        <v>2108842862</v>
      </c>
      <c r="H34" s="53"/>
      <c r="I34" s="53">
        <v>-2458588990</v>
      </c>
      <c r="J34" s="53"/>
      <c r="K34" s="53">
        <f t="shared" si="0"/>
        <v>-349746128</v>
      </c>
      <c r="L34" s="53"/>
      <c r="M34" s="53">
        <v>390014</v>
      </c>
      <c r="N34" s="53"/>
      <c r="O34" s="53">
        <v>2167438260</v>
      </c>
      <c r="P34" s="53"/>
      <c r="Q34" s="53">
        <v>2337156853</v>
      </c>
      <c r="R34" s="53"/>
      <c r="S34" s="53">
        <f t="shared" si="1"/>
        <v>-169718593</v>
      </c>
    </row>
    <row r="35" spans="2:19">
      <c r="B35" t="s">
        <v>300</v>
      </c>
      <c r="C35" s="85" t="s">
        <v>272</v>
      </c>
      <c r="E35" s="53">
        <v>4881952</v>
      </c>
      <c r="F35" s="53"/>
      <c r="G35" s="53">
        <v>15339850637</v>
      </c>
      <c r="H35" s="53"/>
      <c r="I35" s="53">
        <v>-18207686533</v>
      </c>
      <c r="J35" s="53"/>
      <c r="K35" s="53">
        <f t="shared" si="0"/>
        <v>-2867835896</v>
      </c>
      <c r="L35" s="53"/>
      <c r="M35" s="53">
        <v>4881952</v>
      </c>
      <c r="N35" s="53"/>
      <c r="O35" s="53">
        <v>15432119759</v>
      </c>
      <c r="P35" s="53"/>
      <c r="Q35" s="53">
        <v>15405567008</v>
      </c>
      <c r="R35" s="53"/>
      <c r="S35" s="53">
        <f t="shared" si="1"/>
        <v>26552751</v>
      </c>
    </row>
    <row r="36" spans="2:19">
      <c r="B36" t="s">
        <v>301</v>
      </c>
      <c r="C36" s="85" t="s">
        <v>256</v>
      </c>
      <c r="E36" s="53">
        <v>281310</v>
      </c>
      <c r="F36" s="53"/>
      <c r="G36" s="53">
        <v>500574639.00000006</v>
      </c>
      <c r="H36" s="53"/>
      <c r="I36" s="53">
        <v>-644318144</v>
      </c>
      <c r="J36" s="53"/>
      <c r="K36" s="53">
        <f t="shared" si="0"/>
        <v>-143743504.99999994</v>
      </c>
      <c r="L36" s="53"/>
      <c r="M36" s="53">
        <v>281310</v>
      </c>
      <c r="N36" s="53"/>
      <c r="O36" s="53">
        <v>503628157</v>
      </c>
      <c r="P36" s="53"/>
      <c r="Q36" s="53">
        <v>454695537</v>
      </c>
      <c r="R36" s="53"/>
      <c r="S36" s="53">
        <f t="shared" si="1"/>
        <v>48932620</v>
      </c>
    </row>
    <row r="37" spans="2:19">
      <c r="B37" t="s">
        <v>302</v>
      </c>
      <c r="C37" s="85" t="s">
        <v>88</v>
      </c>
      <c r="E37" s="53">
        <v>15318379</v>
      </c>
      <c r="F37" s="53"/>
      <c r="G37" s="53">
        <v>103894288635.99998</v>
      </c>
      <c r="H37" s="53"/>
      <c r="I37" s="53">
        <v>-120113439842</v>
      </c>
      <c r="J37" s="53"/>
      <c r="K37" s="53">
        <f t="shared" si="0"/>
        <v>-16219151206.000015</v>
      </c>
      <c r="L37" s="53"/>
      <c r="M37" s="53">
        <v>15318379</v>
      </c>
      <c r="N37" s="53"/>
      <c r="O37" s="53">
        <v>103241562340</v>
      </c>
      <c r="P37" s="53"/>
      <c r="Q37" s="53">
        <v>111830807572</v>
      </c>
      <c r="R37" s="53"/>
      <c r="S37" s="53">
        <f t="shared" si="1"/>
        <v>-8589245232</v>
      </c>
    </row>
    <row r="38" spans="2:19">
      <c r="B38" t="s">
        <v>304</v>
      </c>
      <c r="C38" s="85" t="s">
        <v>188</v>
      </c>
      <c r="E38" s="53">
        <v>1441651</v>
      </c>
      <c r="F38" s="53"/>
      <c r="G38" s="53">
        <v>54461270962</v>
      </c>
      <c r="H38" s="53"/>
      <c r="I38" s="53">
        <v>-53876752375</v>
      </c>
      <c r="J38" s="53"/>
      <c r="K38" s="53">
        <f t="shared" si="0"/>
        <v>584518587</v>
      </c>
      <c r="L38" s="53"/>
      <c r="M38" s="53">
        <v>1441651</v>
      </c>
      <c r="N38" s="53"/>
      <c r="O38" s="53">
        <v>54520708566</v>
      </c>
      <c r="P38" s="53"/>
      <c r="Q38" s="53">
        <v>56304420840</v>
      </c>
      <c r="R38" s="53"/>
      <c r="S38" s="53">
        <f t="shared" si="1"/>
        <v>-1783712274</v>
      </c>
    </row>
    <row r="39" spans="2:19">
      <c r="B39" t="s">
        <v>305</v>
      </c>
      <c r="C39" s="85" t="s">
        <v>221</v>
      </c>
      <c r="E39" s="53">
        <v>189872</v>
      </c>
      <c r="F39" s="53"/>
      <c r="G39" s="53">
        <v>7745101655</v>
      </c>
      <c r="H39" s="53"/>
      <c r="I39" s="53">
        <v>-8087267272</v>
      </c>
      <c r="J39" s="53"/>
      <c r="K39" s="53">
        <f t="shared" si="0"/>
        <v>-342165617</v>
      </c>
      <c r="L39" s="53"/>
      <c r="M39" s="53">
        <v>189872</v>
      </c>
      <c r="N39" s="53"/>
      <c r="O39" s="53">
        <v>7244233033</v>
      </c>
      <c r="P39" s="53"/>
      <c r="Q39" s="53">
        <v>8303479326</v>
      </c>
      <c r="R39" s="53"/>
      <c r="S39" s="53">
        <f t="shared" si="1"/>
        <v>-1059246293</v>
      </c>
    </row>
    <row r="40" spans="2:19">
      <c r="B40" t="s">
        <v>306</v>
      </c>
      <c r="C40" s="85" t="s">
        <v>126</v>
      </c>
      <c r="E40" s="53">
        <v>229854</v>
      </c>
      <c r="F40" s="53"/>
      <c r="G40" s="53">
        <v>6328533413</v>
      </c>
      <c r="H40" s="53"/>
      <c r="I40" s="53">
        <v>-5995634635</v>
      </c>
      <c r="J40" s="53"/>
      <c r="K40" s="53">
        <f t="shared" si="0"/>
        <v>332898778</v>
      </c>
      <c r="L40" s="53"/>
      <c r="M40" s="53">
        <v>229854</v>
      </c>
      <c r="N40" s="53"/>
      <c r="O40" s="53">
        <v>6197786056</v>
      </c>
      <c r="P40" s="53"/>
      <c r="Q40" s="53">
        <v>5813388634</v>
      </c>
      <c r="R40" s="53"/>
      <c r="S40" s="53">
        <f t="shared" si="1"/>
        <v>384397422</v>
      </c>
    </row>
    <row r="41" spans="2:19">
      <c r="B41" t="s">
        <v>307</v>
      </c>
      <c r="C41" s="85" t="s">
        <v>186</v>
      </c>
      <c r="E41" s="53">
        <v>4566903</v>
      </c>
      <c r="F41" s="53"/>
      <c r="G41" s="53">
        <v>44713531266.000008</v>
      </c>
      <c r="H41" s="53"/>
      <c r="I41" s="53">
        <v>-48066067487</v>
      </c>
      <c r="J41" s="53"/>
      <c r="K41" s="53">
        <f t="shared" si="0"/>
        <v>-3352536220.9999924</v>
      </c>
      <c r="L41" s="53"/>
      <c r="M41" s="53">
        <v>4566903</v>
      </c>
      <c r="N41" s="53"/>
      <c r="O41" s="53">
        <v>43582222498</v>
      </c>
      <c r="P41" s="53"/>
      <c r="Q41" s="53">
        <v>45192884758</v>
      </c>
      <c r="R41" s="53"/>
      <c r="S41" s="53">
        <f t="shared" si="1"/>
        <v>-1610662260</v>
      </c>
    </row>
    <row r="42" spans="2:19">
      <c r="B42" t="s">
        <v>308</v>
      </c>
      <c r="C42" s="85" t="s">
        <v>181</v>
      </c>
      <c r="E42" s="53">
        <v>123788</v>
      </c>
      <c r="F42" s="53"/>
      <c r="G42" s="53">
        <v>1717976148</v>
      </c>
      <c r="H42" s="53"/>
      <c r="I42" s="53">
        <v>-1942821466</v>
      </c>
      <c r="J42" s="53"/>
      <c r="K42" s="53">
        <f t="shared" si="0"/>
        <v>-224845318</v>
      </c>
      <c r="L42" s="53"/>
      <c r="M42" s="53">
        <v>123788</v>
      </c>
      <c r="N42" s="53"/>
      <c r="O42" s="53">
        <v>1828213278</v>
      </c>
      <c r="P42" s="53"/>
      <c r="Q42" s="53">
        <v>2114681156</v>
      </c>
      <c r="R42" s="53"/>
      <c r="S42" s="53">
        <f t="shared" si="1"/>
        <v>-286467878</v>
      </c>
    </row>
    <row r="43" spans="2:19">
      <c r="B43" t="s">
        <v>499</v>
      </c>
      <c r="C43" s="85" t="s">
        <v>480</v>
      </c>
      <c r="E43" s="53">
        <v>0</v>
      </c>
      <c r="F43" s="53"/>
      <c r="G43" s="53">
        <v>0</v>
      </c>
      <c r="H43" s="53"/>
      <c r="I43" s="53">
        <v>-115435756</v>
      </c>
      <c r="J43" s="53"/>
      <c r="K43" s="53">
        <f t="shared" si="0"/>
        <v>-115435756</v>
      </c>
      <c r="L43" s="53"/>
      <c r="M43" s="53">
        <v>0</v>
      </c>
      <c r="N43" s="53"/>
      <c r="O43" s="53">
        <v>0</v>
      </c>
      <c r="P43" s="53"/>
      <c r="Q43" s="53">
        <v>0</v>
      </c>
      <c r="R43" s="53"/>
      <c r="S43" s="53">
        <f t="shared" si="1"/>
        <v>0</v>
      </c>
    </row>
    <row r="44" spans="2:19">
      <c r="B44" t="s">
        <v>309</v>
      </c>
      <c r="C44" s="85" t="s">
        <v>264</v>
      </c>
      <c r="E44" s="53">
        <v>349928</v>
      </c>
      <c r="F44" s="53"/>
      <c r="G44" s="53">
        <v>2503366615</v>
      </c>
      <c r="H44" s="53"/>
      <c r="I44" s="53">
        <v>-2886024968</v>
      </c>
      <c r="J44" s="53"/>
      <c r="K44" s="53">
        <f t="shared" si="0"/>
        <v>-382658353</v>
      </c>
      <c r="L44" s="53"/>
      <c r="M44" s="53">
        <v>349928</v>
      </c>
      <c r="N44" s="53"/>
      <c r="O44" s="53">
        <v>2518446168</v>
      </c>
      <c r="P44" s="53"/>
      <c r="Q44" s="53">
        <v>2743736512</v>
      </c>
      <c r="R44" s="53"/>
      <c r="S44" s="53">
        <f t="shared" si="1"/>
        <v>-225290344</v>
      </c>
    </row>
    <row r="45" spans="2:19">
      <c r="B45" t="s">
        <v>310</v>
      </c>
      <c r="C45" s="85" t="s">
        <v>257</v>
      </c>
      <c r="E45" s="53">
        <v>944216</v>
      </c>
      <c r="F45" s="53"/>
      <c r="G45" s="53">
        <v>13938571348</v>
      </c>
      <c r="H45" s="53"/>
      <c r="I45" s="53">
        <v>-15459405585.999998</v>
      </c>
      <c r="J45" s="53"/>
      <c r="K45" s="53">
        <f t="shared" si="0"/>
        <v>-1520834237.9999981</v>
      </c>
      <c r="L45" s="53"/>
      <c r="M45" s="53">
        <v>944216</v>
      </c>
      <c r="N45" s="53"/>
      <c r="O45" s="53">
        <v>14022821394</v>
      </c>
      <c r="P45" s="53"/>
      <c r="Q45" s="53">
        <v>14205018788</v>
      </c>
      <c r="R45" s="53"/>
      <c r="S45" s="53">
        <f t="shared" si="1"/>
        <v>-182197394</v>
      </c>
    </row>
    <row r="46" spans="2:19">
      <c r="B46" t="s">
        <v>311</v>
      </c>
      <c r="C46" s="85" t="s">
        <v>258</v>
      </c>
      <c r="E46" s="53">
        <v>1990033</v>
      </c>
      <c r="F46" s="53"/>
      <c r="G46" s="53">
        <v>11758590231</v>
      </c>
      <c r="H46" s="53"/>
      <c r="I46" s="53">
        <v>-14424657676</v>
      </c>
      <c r="J46" s="53"/>
      <c r="K46" s="53">
        <f t="shared" si="0"/>
        <v>-2666067445</v>
      </c>
      <c r="L46" s="53"/>
      <c r="M46" s="53">
        <v>1990033</v>
      </c>
      <c r="N46" s="53"/>
      <c r="O46" s="53">
        <v>11828761132</v>
      </c>
      <c r="P46" s="53"/>
      <c r="Q46" s="53">
        <v>12638434072</v>
      </c>
      <c r="R46" s="53"/>
      <c r="S46" s="53">
        <f t="shared" si="1"/>
        <v>-809672940</v>
      </c>
    </row>
    <row r="47" spans="2:19">
      <c r="B47" t="s">
        <v>312</v>
      </c>
      <c r="C47" s="85" t="s">
        <v>225</v>
      </c>
      <c r="E47" s="53">
        <v>1498588</v>
      </c>
      <c r="F47" s="53"/>
      <c r="G47" s="53">
        <v>4765270856</v>
      </c>
      <c r="H47" s="53"/>
      <c r="I47" s="53">
        <v>-6478705817</v>
      </c>
      <c r="J47" s="53"/>
      <c r="K47" s="53">
        <f t="shared" si="0"/>
        <v>-1713434961</v>
      </c>
      <c r="L47" s="53"/>
      <c r="M47" s="53">
        <v>1498588</v>
      </c>
      <c r="N47" s="53"/>
      <c r="O47" s="53">
        <v>5288003564</v>
      </c>
      <c r="P47" s="53"/>
      <c r="Q47" s="53">
        <v>4894567162</v>
      </c>
      <c r="R47" s="53"/>
      <c r="S47" s="53">
        <f t="shared" si="1"/>
        <v>393436402</v>
      </c>
    </row>
    <row r="48" spans="2:19">
      <c r="B48" t="s">
        <v>313</v>
      </c>
      <c r="C48" s="85" t="s">
        <v>210</v>
      </c>
      <c r="E48" s="53">
        <v>397925</v>
      </c>
      <c r="F48" s="53"/>
      <c r="G48" s="53">
        <v>9094475088</v>
      </c>
      <c r="H48" s="53"/>
      <c r="I48" s="53">
        <v>-10027935813</v>
      </c>
      <c r="J48" s="53"/>
      <c r="K48" s="53">
        <f t="shared" si="0"/>
        <v>-933460725</v>
      </c>
      <c r="L48" s="53"/>
      <c r="M48" s="53">
        <v>397925</v>
      </c>
      <c r="N48" s="53"/>
      <c r="O48" s="53">
        <v>8813846358</v>
      </c>
      <c r="P48" s="53"/>
      <c r="Q48" s="53">
        <v>6838305781</v>
      </c>
      <c r="R48" s="53"/>
      <c r="S48" s="53">
        <f t="shared" si="1"/>
        <v>1975540577</v>
      </c>
    </row>
    <row r="49" spans="2:19">
      <c r="B49" t="s">
        <v>314</v>
      </c>
      <c r="C49" s="85" t="s">
        <v>146</v>
      </c>
      <c r="E49" s="53">
        <v>7682990</v>
      </c>
      <c r="F49" s="53"/>
      <c r="G49" s="53">
        <v>21882478739</v>
      </c>
      <c r="H49" s="53"/>
      <c r="I49" s="53">
        <v>-26191909277</v>
      </c>
      <c r="J49" s="53"/>
      <c r="K49" s="53">
        <f t="shared" si="0"/>
        <v>-4309430538</v>
      </c>
      <c r="L49" s="53"/>
      <c r="M49" s="53">
        <v>7682990</v>
      </c>
      <c r="N49" s="53"/>
      <c r="O49" s="53">
        <v>21804012157</v>
      </c>
      <c r="P49" s="53"/>
      <c r="Q49" s="53">
        <v>22678284383</v>
      </c>
      <c r="R49" s="53"/>
      <c r="S49" s="53">
        <f t="shared" si="1"/>
        <v>-874272226</v>
      </c>
    </row>
    <row r="50" spans="2:19">
      <c r="B50" t="s">
        <v>315</v>
      </c>
      <c r="C50" s="85" t="s">
        <v>200</v>
      </c>
      <c r="E50" s="53">
        <v>3889810</v>
      </c>
      <c r="F50" s="53"/>
      <c r="G50" s="53">
        <v>12632705218</v>
      </c>
      <c r="H50" s="53"/>
      <c r="I50" s="53">
        <v>-12632705218</v>
      </c>
      <c r="J50" s="53"/>
      <c r="K50" s="53">
        <f t="shared" si="0"/>
        <v>0</v>
      </c>
      <c r="L50" s="53"/>
      <c r="M50" s="53">
        <v>3889810</v>
      </c>
      <c r="N50" s="53"/>
      <c r="O50" s="53">
        <v>12984101179</v>
      </c>
      <c r="P50" s="53"/>
      <c r="Q50" s="53">
        <v>14692240534</v>
      </c>
      <c r="R50" s="53"/>
      <c r="S50" s="53">
        <f t="shared" si="1"/>
        <v>-1708139355</v>
      </c>
    </row>
    <row r="51" spans="2:19">
      <c r="B51" t="s">
        <v>316</v>
      </c>
      <c r="C51" s="85" t="s">
        <v>155</v>
      </c>
      <c r="E51" s="53">
        <v>4576421</v>
      </c>
      <c r="F51" s="53"/>
      <c r="G51" s="53">
        <v>22291137261</v>
      </c>
      <c r="H51" s="53"/>
      <c r="I51" s="53">
        <v>-25833764263</v>
      </c>
      <c r="J51" s="53"/>
      <c r="K51" s="53">
        <f t="shared" si="0"/>
        <v>-3542627002</v>
      </c>
      <c r="L51" s="53"/>
      <c r="M51" s="53">
        <v>4576421</v>
      </c>
      <c r="N51" s="53"/>
      <c r="O51" s="53">
        <v>22262952540</v>
      </c>
      <c r="P51" s="53"/>
      <c r="Q51" s="53">
        <v>24357435103</v>
      </c>
      <c r="R51" s="53"/>
      <c r="S51" s="53">
        <f t="shared" si="1"/>
        <v>-2094482563</v>
      </c>
    </row>
    <row r="52" spans="2:19">
      <c r="B52" t="s">
        <v>317</v>
      </c>
      <c r="C52" s="85" t="s">
        <v>93</v>
      </c>
      <c r="E52" s="53">
        <v>1011077</v>
      </c>
      <c r="F52" s="53"/>
      <c r="G52" s="53">
        <v>27602812827.999996</v>
      </c>
      <c r="H52" s="53"/>
      <c r="I52" s="53">
        <v>-30090232677.999996</v>
      </c>
      <c r="J52" s="53"/>
      <c r="K52" s="53">
        <f t="shared" si="0"/>
        <v>-2487419850</v>
      </c>
      <c r="L52" s="53"/>
      <c r="M52" s="53">
        <v>1011077</v>
      </c>
      <c r="N52" s="53"/>
      <c r="O52" s="53">
        <v>27015981993</v>
      </c>
      <c r="P52" s="53"/>
      <c r="Q52" s="53">
        <v>20876928916</v>
      </c>
      <c r="R52" s="53"/>
      <c r="S52" s="53">
        <f t="shared" si="1"/>
        <v>6139053077</v>
      </c>
    </row>
    <row r="53" spans="2:19">
      <c r="B53" t="s">
        <v>318</v>
      </c>
      <c r="C53" s="85" t="s">
        <v>216</v>
      </c>
      <c r="E53" s="53">
        <v>3124153</v>
      </c>
      <c r="F53" s="53"/>
      <c r="G53" s="53">
        <v>50312430442</v>
      </c>
      <c r="H53" s="53"/>
      <c r="I53" s="53">
        <v>-54042799705</v>
      </c>
      <c r="J53" s="53"/>
      <c r="K53" s="53">
        <f t="shared" si="0"/>
        <v>-3730369263</v>
      </c>
      <c r="L53" s="53"/>
      <c r="M53" s="53">
        <v>3124153</v>
      </c>
      <c r="N53" s="53"/>
      <c r="O53" s="53">
        <v>50061696352</v>
      </c>
      <c r="P53" s="53"/>
      <c r="Q53" s="53">
        <v>54565411596</v>
      </c>
      <c r="R53" s="53"/>
      <c r="S53" s="53">
        <f t="shared" si="1"/>
        <v>-4503715244</v>
      </c>
    </row>
    <row r="54" spans="2:19">
      <c r="B54" t="s">
        <v>319</v>
      </c>
      <c r="C54" s="85" t="s">
        <v>226</v>
      </c>
      <c r="E54" s="53">
        <v>15688607</v>
      </c>
      <c r="F54" s="53"/>
      <c r="G54" s="53">
        <v>26570025807</v>
      </c>
      <c r="H54" s="53"/>
      <c r="I54" s="53">
        <v>-30971354000</v>
      </c>
      <c r="J54" s="53"/>
      <c r="K54" s="53">
        <f t="shared" si="0"/>
        <v>-4401328193</v>
      </c>
      <c r="L54" s="53"/>
      <c r="M54" s="53">
        <v>15688607</v>
      </c>
      <c r="N54" s="53"/>
      <c r="O54" s="53">
        <v>26230293496</v>
      </c>
      <c r="P54" s="53"/>
      <c r="Q54" s="53">
        <v>24282506119</v>
      </c>
      <c r="R54" s="53"/>
      <c r="S54" s="53">
        <f t="shared" si="1"/>
        <v>1947787377</v>
      </c>
    </row>
    <row r="55" spans="2:19">
      <c r="B55" t="s">
        <v>500</v>
      </c>
      <c r="C55" s="85" t="s">
        <v>481</v>
      </c>
      <c r="E55" s="53">
        <v>282123</v>
      </c>
      <c r="F55" s="53"/>
      <c r="G55" s="53">
        <v>7324549380</v>
      </c>
      <c r="H55" s="53"/>
      <c r="I55" s="53">
        <v>-9134590564</v>
      </c>
      <c r="J55" s="53"/>
      <c r="K55" s="53">
        <f t="shared" si="0"/>
        <v>-1810041184</v>
      </c>
      <c r="L55" s="53"/>
      <c r="M55" s="53">
        <v>282123</v>
      </c>
      <c r="N55" s="53"/>
      <c r="O55" s="53">
        <v>7368608630</v>
      </c>
      <c r="P55" s="53"/>
      <c r="Q55" s="53">
        <v>6960053315</v>
      </c>
      <c r="R55" s="53"/>
      <c r="S55" s="53">
        <f t="shared" si="1"/>
        <v>408555315</v>
      </c>
    </row>
    <row r="56" spans="2:19">
      <c r="B56" t="s">
        <v>321</v>
      </c>
      <c r="C56" s="85" t="s">
        <v>130</v>
      </c>
      <c r="E56" s="53">
        <v>344125</v>
      </c>
      <c r="F56" s="53"/>
      <c r="G56" s="53">
        <v>3839242334</v>
      </c>
      <c r="H56" s="53"/>
      <c r="I56" s="53">
        <v>-4031262922.0000005</v>
      </c>
      <c r="J56" s="53"/>
      <c r="K56" s="53">
        <f t="shared" si="0"/>
        <v>-192020588.00000048</v>
      </c>
      <c r="L56" s="53"/>
      <c r="M56" s="53">
        <v>344125</v>
      </c>
      <c r="N56" s="53"/>
      <c r="O56" s="53">
        <v>3868936983</v>
      </c>
      <c r="P56" s="53"/>
      <c r="Q56" s="53">
        <v>4523960840</v>
      </c>
      <c r="R56" s="53"/>
      <c r="S56" s="53">
        <f t="shared" si="1"/>
        <v>-655023857</v>
      </c>
    </row>
    <row r="57" spans="2:19">
      <c r="B57" t="s">
        <v>501</v>
      </c>
      <c r="C57" s="85" t="s">
        <v>482</v>
      </c>
      <c r="E57" s="53">
        <v>3730321</v>
      </c>
      <c r="F57" s="53"/>
      <c r="G57" s="53">
        <v>8602932777</v>
      </c>
      <c r="H57" s="53"/>
      <c r="I57" s="53">
        <v>-10022823233</v>
      </c>
      <c r="J57" s="53"/>
      <c r="K57" s="53">
        <f t="shared" si="0"/>
        <v>-1419890456</v>
      </c>
      <c r="L57" s="53"/>
      <c r="M57" s="53">
        <v>3730321</v>
      </c>
      <c r="N57" s="53"/>
      <c r="O57" s="53">
        <v>8655786119</v>
      </c>
      <c r="P57" s="53"/>
      <c r="Q57" s="53">
        <v>7933768602</v>
      </c>
      <c r="R57" s="53"/>
      <c r="S57" s="53">
        <f t="shared" si="1"/>
        <v>722017517</v>
      </c>
    </row>
    <row r="58" spans="2:19">
      <c r="B58" t="s">
        <v>322</v>
      </c>
      <c r="C58" s="85" t="s">
        <v>103</v>
      </c>
      <c r="E58" s="53">
        <v>7554245</v>
      </c>
      <c r="F58" s="53"/>
      <c r="G58" s="53">
        <v>30019803838</v>
      </c>
      <c r="H58" s="53"/>
      <c r="I58" s="53">
        <v>-36477221330</v>
      </c>
      <c r="J58" s="53"/>
      <c r="K58" s="53">
        <f t="shared" si="0"/>
        <v>-6457417492</v>
      </c>
      <c r="L58" s="53"/>
      <c r="M58" s="53">
        <v>7554245</v>
      </c>
      <c r="N58" s="53"/>
      <c r="O58" s="53">
        <v>28917269885</v>
      </c>
      <c r="P58" s="53"/>
      <c r="Q58" s="53">
        <v>29613940388</v>
      </c>
      <c r="R58" s="53"/>
      <c r="S58" s="53">
        <f t="shared" si="1"/>
        <v>-696670503</v>
      </c>
    </row>
    <row r="59" spans="2:19">
      <c r="B59" t="s">
        <v>448</v>
      </c>
      <c r="C59" s="85" t="s">
        <v>440</v>
      </c>
      <c r="E59" s="53">
        <v>1951842</v>
      </c>
      <c r="F59" s="53"/>
      <c r="G59" s="53">
        <v>13673872790.999998</v>
      </c>
      <c r="H59" s="53"/>
      <c r="I59" s="53">
        <v>-14970088453</v>
      </c>
      <c r="J59" s="53"/>
      <c r="K59" s="53">
        <f t="shared" si="0"/>
        <v>-1296215662.0000019</v>
      </c>
      <c r="L59" s="53"/>
      <c r="M59" s="53">
        <v>1951842</v>
      </c>
      <c r="N59" s="53"/>
      <c r="O59" s="53">
        <v>13755755813</v>
      </c>
      <c r="P59" s="53"/>
      <c r="Q59" s="53">
        <v>13409021782</v>
      </c>
      <c r="R59" s="53"/>
      <c r="S59" s="53">
        <f t="shared" si="1"/>
        <v>346734031</v>
      </c>
    </row>
    <row r="60" spans="2:19">
      <c r="B60" t="s">
        <v>323</v>
      </c>
      <c r="C60" s="85" t="s">
        <v>132</v>
      </c>
      <c r="E60" s="53">
        <v>914817</v>
      </c>
      <c r="F60" s="53"/>
      <c r="G60" s="53">
        <v>11502210824</v>
      </c>
      <c r="H60" s="53"/>
      <c r="I60" s="53">
        <v>-14408887174</v>
      </c>
      <c r="J60" s="53"/>
      <c r="K60" s="53">
        <f t="shared" si="0"/>
        <v>-2906676350</v>
      </c>
      <c r="L60" s="53"/>
      <c r="M60" s="53">
        <v>914817</v>
      </c>
      <c r="N60" s="53"/>
      <c r="O60" s="53">
        <v>11467748427</v>
      </c>
      <c r="P60" s="53"/>
      <c r="Q60" s="53">
        <v>12750283315</v>
      </c>
      <c r="R60" s="53"/>
      <c r="S60" s="53">
        <f t="shared" si="1"/>
        <v>-1282534888</v>
      </c>
    </row>
    <row r="61" spans="2:19">
      <c r="B61" t="s">
        <v>324</v>
      </c>
      <c r="C61" s="85" t="s">
        <v>147</v>
      </c>
      <c r="E61" s="53">
        <v>4160976</v>
      </c>
      <c r="F61" s="53"/>
      <c r="G61" s="53">
        <v>16613649776</v>
      </c>
      <c r="H61" s="53"/>
      <c r="I61" s="53">
        <v>-19351462446</v>
      </c>
      <c r="J61" s="53"/>
      <c r="K61" s="53">
        <f t="shared" si="0"/>
        <v>-2737812670</v>
      </c>
      <c r="L61" s="53"/>
      <c r="M61" s="53">
        <v>4160976</v>
      </c>
      <c r="N61" s="53"/>
      <c r="O61" s="53">
        <v>16628339874</v>
      </c>
      <c r="P61" s="53"/>
      <c r="Q61" s="53">
        <v>17541137755</v>
      </c>
      <c r="R61" s="53"/>
      <c r="S61" s="53">
        <f t="shared" si="1"/>
        <v>-912797881</v>
      </c>
    </row>
    <row r="62" spans="2:19">
      <c r="B62" t="s">
        <v>543</v>
      </c>
      <c r="C62" s="85" t="s">
        <v>521</v>
      </c>
      <c r="E62" s="53">
        <v>0</v>
      </c>
      <c r="F62" s="53"/>
      <c r="G62" s="53">
        <v>0</v>
      </c>
      <c r="H62" s="53"/>
      <c r="I62" s="53">
        <v>-559306164</v>
      </c>
      <c r="J62" s="53"/>
      <c r="K62" s="53">
        <f t="shared" si="0"/>
        <v>-559306164</v>
      </c>
      <c r="L62" s="53"/>
      <c r="M62" s="53">
        <v>0</v>
      </c>
      <c r="N62" s="53"/>
      <c r="O62" s="53">
        <v>0</v>
      </c>
      <c r="P62" s="53"/>
      <c r="Q62" s="53">
        <v>0</v>
      </c>
      <c r="R62" s="53"/>
      <c r="S62" s="53">
        <f t="shared" si="1"/>
        <v>0</v>
      </c>
    </row>
    <row r="63" spans="2:19">
      <c r="B63" t="s">
        <v>325</v>
      </c>
      <c r="C63" s="85" t="s">
        <v>185</v>
      </c>
      <c r="E63" s="53">
        <v>697268</v>
      </c>
      <c r="F63" s="53"/>
      <c r="G63" s="53">
        <v>15156741046</v>
      </c>
      <c r="H63" s="53"/>
      <c r="I63" s="53">
        <v>-17448463612</v>
      </c>
      <c r="J63" s="53"/>
      <c r="K63" s="53">
        <f t="shared" si="0"/>
        <v>-2291722566</v>
      </c>
      <c r="L63" s="53"/>
      <c r="M63" s="53">
        <v>697268</v>
      </c>
      <c r="N63" s="53"/>
      <c r="O63" s="53">
        <v>15067375430</v>
      </c>
      <c r="P63" s="53"/>
      <c r="Q63" s="53">
        <v>15206725799</v>
      </c>
      <c r="R63" s="53"/>
      <c r="S63" s="53">
        <f t="shared" si="1"/>
        <v>-139350369</v>
      </c>
    </row>
    <row r="64" spans="2:19">
      <c r="B64" t="s">
        <v>326</v>
      </c>
      <c r="C64" s="85" t="s">
        <v>128</v>
      </c>
      <c r="E64" s="53">
        <v>3993195</v>
      </c>
      <c r="F64" s="53"/>
      <c r="G64" s="53">
        <v>12343044076</v>
      </c>
      <c r="H64" s="53"/>
      <c r="I64" s="53">
        <v>-15306622604.999998</v>
      </c>
      <c r="J64" s="53"/>
      <c r="K64" s="53">
        <f t="shared" si="0"/>
        <v>-2963578528.9999981</v>
      </c>
      <c r="L64" s="53"/>
      <c r="M64" s="53">
        <v>3993195</v>
      </c>
      <c r="N64" s="53"/>
      <c r="O64" s="53">
        <v>12284808855</v>
      </c>
      <c r="P64" s="53"/>
      <c r="Q64" s="53">
        <v>10705425194</v>
      </c>
      <c r="R64" s="53"/>
      <c r="S64" s="53">
        <f t="shared" si="1"/>
        <v>1579383661</v>
      </c>
    </row>
    <row r="65" spans="2:19">
      <c r="B65" t="s">
        <v>327</v>
      </c>
      <c r="C65" s="85" t="s">
        <v>176</v>
      </c>
      <c r="E65" s="53">
        <v>844760</v>
      </c>
      <c r="F65" s="53"/>
      <c r="G65" s="53">
        <v>10068480467</v>
      </c>
      <c r="H65" s="53"/>
      <c r="I65" s="53">
        <v>-12434271149</v>
      </c>
      <c r="J65" s="53"/>
      <c r="K65" s="53">
        <f t="shared" si="0"/>
        <v>-2365790682</v>
      </c>
      <c r="L65" s="53"/>
      <c r="M65" s="53">
        <v>844760</v>
      </c>
      <c r="N65" s="53"/>
      <c r="O65" s="53">
        <v>9867021509</v>
      </c>
      <c r="P65" s="53"/>
      <c r="Q65" s="53">
        <v>9163555424</v>
      </c>
      <c r="R65" s="53"/>
      <c r="S65" s="53">
        <f t="shared" si="1"/>
        <v>703466085</v>
      </c>
    </row>
    <row r="66" spans="2:19">
      <c r="B66" t="s">
        <v>328</v>
      </c>
      <c r="C66" s="85" t="s">
        <v>179</v>
      </c>
      <c r="E66" s="53">
        <v>1009034</v>
      </c>
      <c r="F66" s="53"/>
      <c r="G66" s="53">
        <v>12837057267.999998</v>
      </c>
      <c r="H66" s="53"/>
      <c r="I66" s="53">
        <v>-16202915420</v>
      </c>
      <c r="J66" s="53"/>
      <c r="K66" s="53">
        <f t="shared" si="0"/>
        <v>-3365858152.0000019</v>
      </c>
      <c r="L66" s="53"/>
      <c r="M66" s="53">
        <v>1009034</v>
      </c>
      <c r="N66" s="53"/>
      <c r="O66" s="53">
        <v>12736382836</v>
      </c>
      <c r="P66" s="53"/>
      <c r="Q66" s="53">
        <v>8463241136</v>
      </c>
      <c r="R66" s="53"/>
      <c r="S66" s="53">
        <f t="shared" si="1"/>
        <v>4273141700</v>
      </c>
    </row>
    <row r="67" spans="2:19">
      <c r="B67" t="s">
        <v>329</v>
      </c>
      <c r="C67" s="85" t="s">
        <v>144</v>
      </c>
      <c r="E67" s="53">
        <v>203401</v>
      </c>
      <c r="F67" s="53"/>
      <c r="G67" s="53">
        <v>4255672625</v>
      </c>
      <c r="H67" s="53"/>
      <c r="I67" s="53">
        <v>-4803572429</v>
      </c>
      <c r="J67" s="53"/>
      <c r="K67" s="53">
        <f t="shared" si="0"/>
        <v>-547899804</v>
      </c>
      <c r="L67" s="53"/>
      <c r="M67" s="53">
        <v>203401</v>
      </c>
      <c r="N67" s="53"/>
      <c r="O67" s="53">
        <v>3989126958</v>
      </c>
      <c r="P67" s="53"/>
      <c r="Q67" s="53">
        <v>2342646789</v>
      </c>
      <c r="R67" s="53"/>
      <c r="S67" s="53">
        <f t="shared" si="1"/>
        <v>1646480169</v>
      </c>
    </row>
    <row r="68" spans="2:19">
      <c r="B68" t="s">
        <v>330</v>
      </c>
      <c r="C68" s="85" t="s">
        <v>166</v>
      </c>
      <c r="E68" s="53">
        <v>372219</v>
      </c>
      <c r="F68" s="53"/>
      <c r="G68" s="53">
        <v>14467545622</v>
      </c>
      <c r="H68" s="53"/>
      <c r="I68" s="53">
        <v>-14923889806</v>
      </c>
      <c r="J68" s="53"/>
      <c r="K68" s="53">
        <f t="shared" si="0"/>
        <v>-456344184</v>
      </c>
      <c r="L68" s="53"/>
      <c r="M68" s="53">
        <v>372219</v>
      </c>
      <c r="N68" s="53"/>
      <c r="O68" s="53">
        <v>14610052281</v>
      </c>
      <c r="P68" s="53"/>
      <c r="Q68" s="53">
        <v>14050082461</v>
      </c>
      <c r="R68" s="53"/>
      <c r="S68" s="53">
        <f t="shared" si="1"/>
        <v>559969820</v>
      </c>
    </row>
    <row r="69" spans="2:19">
      <c r="B69" t="s">
        <v>502</v>
      </c>
      <c r="C69" s="85" t="s">
        <v>483</v>
      </c>
      <c r="E69" s="53">
        <v>2129817</v>
      </c>
      <c r="F69" s="53"/>
      <c r="G69" s="53">
        <v>23717352613</v>
      </c>
      <c r="H69" s="53"/>
      <c r="I69" s="53">
        <v>-29382776034</v>
      </c>
      <c r="J69" s="53"/>
      <c r="K69" s="53">
        <f t="shared" si="0"/>
        <v>-5665423421</v>
      </c>
      <c r="L69" s="53"/>
      <c r="M69" s="53">
        <v>2129817</v>
      </c>
      <c r="N69" s="53"/>
      <c r="O69" s="53">
        <v>23861740210</v>
      </c>
      <c r="P69" s="53"/>
      <c r="Q69" s="53">
        <v>26085948602</v>
      </c>
      <c r="R69" s="53"/>
      <c r="S69" s="53">
        <f t="shared" si="1"/>
        <v>-2224208392</v>
      </c>
    </row>
    <row r="70" spans="2:19">
      <c r="B70" t="s">
        <v>331</v>
      </c>
      <c r="C70" s="85" t="s">
        <v>135</v>
      </c>
      <c r="E70" s="53">
        <v>679506</v>
      </c>
      <c r="F70" s="53"/>
      <c r="G70" s="53">
        <v>8064992320</v>
      </c>
      <c r="H70" s="53"/>
      <c r="I70" s="53">
        <v>-7264445527.000001</v>
      </c>
      <c r="J70" s="53"/>
      <c r="K70" s="53">
        <f t="shared" ref="K70:K131" si="2">G70+I70</f>
        <v>800546792.99999905</v>
      </c>
      <c r="L70" s="53"/>
      <c r="M70" s="53">
        <v>679506</v>
      </c>
      <c r="N70" s="53"/>
      <c r="O70" s="53">
        <v>8064461472</v>
      </c>
      <c r="P70" s="53"/>
      <c r="Q70" s="53">
        <v>3813982255</v>
      </c>
      <c r="R70" s="53"/>
      <c r="S70" s="53">
        <f t="shared" si="1"/>
        <v>4250479217</v>
      </c>
    </row>
    <row r="71" spans="2:19">
      <c r="B71" t="s">
        <v>332</v>
      </c>
      <c r="C71" s="85" t="s">
        <v>270</v>
      </c>
      <c r="E71" s="53">
        <v>1840888</v>
      </c>
      <c r="F71" s="53"/>
      <c r="G71" s="53">
        <v>23392319128</v>
      </c>
      <c r="H71" s="53"/>
      <c r="I71" s="53">
        <v>-23014860705</v>
      </c>
      <c r="J71" s="53"/>
      <c r="K71" s="53">
        <f t="shared" si="2"/>
        <v>377458423</v>
      </c>
      <c r="L71" s="53"/>
      <c r="M71" s="53">
        <v>1840888</v>
      </c>
      <c r="N71" s="53"/>
      <c r="O71" s="53">
        <v>23530550734</v>
      </c>
      <c r="P71" s="53"/>
      <c r="Q71" s="53">
        <v>22754225948</v>
      </c>
      <c r="R71" s="53"/>
      <c r="S71" s="53">
        <f t="shared" si="1"/>
        <v>776324786</v>
      </c>
    </row>
    <row r="72" spans="2:19">
      <c r="B72" t="s">
        <v>333</v>
      </c>
      <c r="C72" s="85" t="s">
        <v>266</v>
      </c>
      <c r="E72" s="53">
        <v>492610</v>
      </c>
      <c r="F72" s="53"/>
      <c r="G72" s="53">
        <v>7422869104</v>
      </c>
      <c r="H72" s="53"/>
      <c r="I72" s="53">
        <v>-8421930865.000001</v>
      </c>
      <c r="J72" s="53"/>
      <c r="K72" s="53">
        <f t="shared" si="2"/>
        <v>-999061761.00000095</v>
      </c>
      <c r="L72" s="53"/>
      <c r="M72" s="53">
        <v>492610</v>
      </c>
      <c r="N72" s="53"/>
      <c r="O72" s="53">
        <v>7468630164</v>
      </c>
      <c r="P72" s="53"/>
      <c r="Q72" s="53">
        <v>7601406237</v>
      </c>
      <c r="R72" s="53"/>
      <c r="S72" s="53">
        <f t="shared" ref="S72:S135" si="3">O72-Q72</f>
        <v>-132776073</v>
      </c>
    </row>
    <row r="73" spans="2:19">
      <c r="B73" t="s">
        <v>449</v>
      </c>
      <c r="C73" s="85" t="s">
        <v>439</v>
      </c>
      <c r="E73" s="53">
        <v>884847</v>
      </c>
      <c r="F73" s="53"/>
      <c r="G73" s="53">
        <v>11610906751</v>
      </c>
      <c r="H73" s="53"/>
      <c r="I73" s="53">
        <v>-13022693984</v>
      </c>
      <c r="J73" s="53"/>
      <c r="K73" s="53">
        <f t="shared" si="2"/>
        <v>-1411787233</v>
      </c>
      <c r="L73" s="53"/>
      <c r="M73" s="53">
        <v>884847</v>
      </c>
      <c r="N73" s="53"/>
      <c r="O73" s="53">
        <v>11680851092</v>
      </c>
      <c r="P73" s="53"/>
      <c r="Q73" s="53">
        <v>7234701907</v>
      </c>
      <c r="R73" s="53"/>
      <c r="S73" s="53">
        <f t="shared" si="3"/>
        <v>4446149185</v>
      </c>
    </row>
    <row r="74" spans="2:19">
      <c r="B74" t="s">
        <v>334</v>
      </c>
      <c r="C74" s="85" t="s">
        <v>180</v>
      </c>
      <c r="E74" s="53">
        <v>910761</v>
      </c>
      <c r="F74" s="53"/>
      <c r="G74" s="53">
        <v>23805643394</v>
      </c>
      <c r="H74" s="53"/>
      <c r="I74" s="53">
        <v>-26991722619</v>
      </c>
      <c r="J74" s="53"/>
      <c r="K74" s="53">
        <f t="shared" si="2"/>
        <v>-3186079225</v>
      </c>
      <c r="L74" s="53"/>
      <c r="M74" s="53">
        <v>910761</v>
      </c>
      <c r="N74" s="53"/>
      <c r="O74" s="53">
        <v>23982833984</v>
      </c>
      <c r="P74" s="53"/>
      <c r="Q74" s="53">
        <v>23968031264</v>
      </c>
      <c r="R74" s="53"/>
      <c r="S74" s="53">
        <f t="shared" si="3"/>
        <v>14802720</v>
      </c>
    </row>
    <row r="75" spans="2:19">
      <c r="B75" t="s">
        <v>503</v>
      </c>
      <c r="C75" s="85" t="s">
        <v>484</v>
      </c>
      <c r="E75" s="53">
        <v>1889000</v>
      </c>
      <c r="F75" s="53"/>
      <c r="G75" s="53">
        <v>6607458218</v>
      </c>
      <c r="H75" s="53"/>
      <c r="I75" s="53">
        <v>-7078733347</v>
      </c>
      <c r="J75" s="53"/>
      <c r="K75" s="53">
        <f t="shared" si="2"/>
        <v>-471275129</v>
      </c>
      <c r="L75" s="53"/>
      <c r="M75" s="53">
        <v>1889000</v>
      </c>
      <c r="N75" s="53"/>
      <c r="O75" s="53">
        <v>6646957289</v>
      </c>
      <c r="P75" s="53"/>
      <c r="Q75" s="53">
        <v>5690615369</v>
      </c>
      <c r="R75" s="53"/>
      <c r="S75" s="53">
        <f t="shared" si="3"/>
        <v>956341920</v>
      </c>
    </row>
    <row r="76" spans="2:19">
      <c r="B76" t="s">
        <v>544</v>
      </c>
      <c r="C76" s="85" t="s">
        <v>513</v>
      </c>
      <c r="E76" s="53">
        <v>2111957</v>
      </c>
      <c r="F76" s="53"/>
      <c r="G76" s="53">
        <v>7011731038</v>
      </c>
      <c r="H76" s="53"/>
      <c r="I76" s="53">
        <v>-8650475054</v>
      </c>
      <c r="J76" s="53"/>
      <c r="K76" s="53">
        <f t="shared" si="2"/>
        <v>-1638744016</v>
      </c>
      <c r="L76" s="53"/>
      <c r="M76" s="53">
        <v>2111957</v>
      </c>
      <c r="N76" s="53"/>
      <c r="O76" s="53">
        <v>7053840184</v>
      </c>
      <c r="P76" s="53"/>
      <c r="Q76" s="53">
        <v>8403141591</v>
      </c>
      <c r="R76" s="53"/>
      <c r="S76" s="53">
        <f t="shared" si="3"/>
        <v>-1349301407</v>
      </c>
    </row>
    <row r="77" spans="2:19">
      <c r="B77" t="s">
        <v>335</v>
      </c>
      <c r="C77" s="85" t="s">
        <v>117</v>
      </c>
      <c r="E77" s="53">
        <v>6430734</v>
      </c>
      <c r="F77" s="53"/>
      <c r="G77" s="53">
        <v>16874250202</v>
      </c>
      <c r="H77" s="53"/>
      <c r="I77" s="53">
        <v>-20894800243</v>
      </c>
      <c r="J77" s="53"/>
      <c r="K77" s="53">
        <f t="shared" si="2"/>
        <v>-4020550041</v>
      </c>
      <c r="L77" s="53"/>
      <c r="M77" s="53">
        <v>6430734</v>
      </c>
      <c r="N77" s="53"/>
      <c r="O77" s="53">
        <v>16877654307</v>
      </c>
      <c r="P77" s="53"/>
      <c r="Q77" s="53">
        <v>18885786231</v>
      </c>
      <c r="R77" s="53"/>
      <c r="S77" s="53">
        <f t="shared" si="3"/>
        <v>-2008131924</v>
      </c>
    </row>
    <row r="78" spans="2:19">
      <c r="B78" t="s">
        <v>336</v>
      </c>
      <c r="C78" s="85" t="s">
        <v>90</v>
      </c>
      <c r="E78" s="53">
        <v>7075707</v>
      </c>
      <c r="F78" s="53"/>
      <c r="G78" s="53">
        <v>26762451059</v>
      </c>
      <c r="H78" s="53"/>
      <c r="I78" s="53">
        <v>-35305862572</v>
      </c>
      <c r="J78" s="53"/>
      <c r="K78" s="53">
        <f t="shared" si="2"/>
        <v>-8543411513</v>
      </c>
      <c r="L78" s="53"/>
      <c r="M78" s="53">
        <v>7075707</v>
      </c>
      <c r="N78" s="53"/>
      <c r="O78" s="53">
        <v>26771295822</v>
      </c>
      <c r="P78" s="53"/>
      <c r="Q78" s="53">
        <v>25243425946</v>
      </c>
      <c r="R78" s="53"/>
      <c r="S78" s="53">
        <f t="shared" si="3"/>
        <v>1527869876</v>
      </c>
    </row>
    <row r="79" spans="2:19">
      <c r="B79" t="s">
        <v>337</v>
      </c>
      <c r="C79" s="85" t="s">
        <v>214</v>
      </c>
      <c r="E79" s="53">
        <v>1252451</v>
      </c>
      <c r="F79" s="53"/>
      <c r="G79" s="53">
        <v>23698043212</v>
      </c>
      <c r="H79" s="53"/>
      <c r="I79" s="53">
        <v>-27465331310</v>
      </c>
      <c r="J79" s="53"/>
      <c r="K79" s="53">
        <f t="shared" si="2"/>
        <v>-3767288098</v>
      </c>
      <c r="L79" s="53"/>
      <c r="M79" s="53">
        <v>1252451</v>
      </c>
      <c r="N79" s="53"/>
      <c r="O79" s="53">
        <v>23355285428</v>
      </c>
      <c r="P79" s="53"/>
      <c r="Q79" s="53">
        <v>25711561057</v>
      </c>
      <c r="R79" s="53"/>
      <c r="S79" s="53">
        <f t="shared" si="3"/>
        <v>-2356275629</v>
      </c>
    </row>
    <row r="80" spans="2:19">
      <c r="B80" t="s">
        <v>338</v>
      </c>
      <c r="C80" s="85" t="s">
        <v>143</v>
      </c>
      <c r="E80" s="53">
        <v>6055423</v>
      </c>
      <c r="F80" s="53"/>
      <c r="G80" s="53">
        <v>22231318031.999996</v>
      </c>
      <c r="H80" s="53"/>
      <c r="I80" s="53">
        <v>-28138198001</v>
      </c>
      <c r="J80" s="53"/>
      <c r="K80" s="53">
        <f t="shared" si="2"/>
        <v>-5906879969.0000038</v>
      </c>
      <c r="L80" s="53"/>
      <c r="M80" s="53">
        <v>6055423</v>
      </c>
      <c r="N80" s="53"/>
      <c r="O80" s="53">
        <v>22710378018</v>
      </c>
      <c r="P80" s="53"/>
      <c r="Q80" s="53">
        <v>24732365222</v>
      </c>
      <c r="R80" s="53"/>
      <c r="S80" s="53">
        <f t="shared" si="3"/>
        <v>-2021987204</v>
      </c>
    </row>
    <row r="81" spans="2:19">
      <c r="B81" t="s">
        <v>339</v>
      </c>
      <c r="C81" s="85" t="s">
        <v>227</v>
      </c>
      <c r="E81" s="53">
        <v>1067294</v>
      </c>
      <c r="F81" s="53"/>
      <c r="G81" s="53">
        <v>2602025104</v>
      </c>
      <c r="H81" s="53"/>
      <c r="I81" s="53">
        <v>-3150952124</v>
      </c>
      <c r="J81" s="53"/>
      <c r="K81" s="53">
        <f t="shared" si="2"/>
        <v>-548927020</v>
      </c>
      <c r="L81" s="53"/>
      <c r="M81" s="53">
        <v>1067294</v>
      </c>
      <c r="N81" s="53"/>
      <c r="O81" s="53">
        <v>2502613548</v>
      </c>
      <c r="P81" s="53"/>
      <c r="Q81" s="53">
        <v>2258195034</v>
      </c>
      <c r="R81" s="53"/>
      <c r="S81" s="53">
        <f t="shared" si="3"/>
        <v>244418514</v>
      </c>
    </row>
    <row r="82" spans="2:19">
      <c r="B82" t="s">
        <v>340</v>
      </c>
      <c r="C82" s="85" t="s">
        <v>207</v>
      </c>
      <c r="E82" s="53">
        <v>4893793</v>
      </c>
      <c r="F82" s="53"/>
      <c r="G82" s="53">
        <v>25012690788</v>
      </c>
      <c r="H82" s="53"/>
      <c r="I82" s="53">
        <v>-29266837072</v>
      </c>
      <c r="J82" s="53"/>
      <c r="K82" s="53">
        <f t="shared" si="2"/>
        <v>-4254146284</v>
      </c>
      <c r="L82" s="53"/>
      <c r="M82" s="53">
        <v>4893793</v>
      </c>
      <c r="N82" s="53"/>
      <c r="O82" s="53">
        <v>24808968613</v>
      </c>
      <c r="P82" s="53"/>
      <c r="Q82" s="53">
        <v>25867024039</v>
      </c>
      <c r="R82" s="53"/>
      <c r="S82" s="53">
        <f t="shared" si="3"/>
        <v>-1058055426</v>
      </c>
    </row>
    <row r="83" spans="2:19">
      <c r="B83" t="s">
        <v>341</v>
      </c>
      <c r="C83" s="85" t="s">
        <v>184</v>
      </c>
      <c r="E83" s="53">
        <v>2290925</v>
      </c>
      <c r="F83" s="53"/>
      <c r="G83" s="53">
        <v>16048599090</v>
      </c>
      <c r="H83" s="53"/>
      <c r="I83" s="53">
        <v>-20232986770</v>
      </c>
      <c r="J83" s="53"/>
      <c r="K83" s="53">
        <f t="shared" si="2"/>
        <v>-4184387680</v>
      </c>
      <c r="L83" s="53"/>
      <c r="M83" s="53">
        <v>2290925</v>
      </c>
      <c r="N83" s="53"/>
      <c r="O83" s="53">
        <v>15895239476</v>
      </c>
      <c r="P83" s="53"/>
      <c r="Q83" s="53">
        <v>18544765598</v>
      </c>
      <c r="R83" s="53"/>
      <c r="S83" s="53">
        <f t="shared" si="3"/>
        <v>-2649526122</v>
      </c>
    </row>
    <row r="84" spans="2:19">
      <c r="B84" t="s">
        <v>342</v>
      </c>
      <c r="C84" s="85" t="s">
        <v>205</v>
      </c>
      <c r="E84" s="53">
        <v>3512539</v>
      </c>
      <c r="F84" s="53"/>
      <c r="G84" s="53">
        <v>16934999204.000002</v>
      </c>
      <c r="H84" s="53"/>
      <c r="I84" s="53">
        <v>-19168698403</v>
      </c>
      <c r="J84" s="53"/>
      <c r="K84" s="53">
        <f t="shared" si="2"/>
        <v>-2233699198.9999981</v>
      </c>
      <c r="L84" s="53"/>
      <c r="M84" s="53">
        <v>3512539</v>
      </c>
      <c r="N84" s="53"/>
      <c r="O84" s="53">
        <v>16832085838</v>
      </c>
      <c r="P84" s="53"/>
      <c r="Q84" s="53">
        <v>16234939147</v>
      </c>
      <c r="R84" s="53"/>
      <c r="S84" s="53">
        <f t="shared" si="3"/>
        <v>597146691</v>
      </c>
    </row>
    <row r="85" spans="2:19">
      <c r="B85" t="s">
        <v>343</v>
      </c>
      <c r="C85" s="85" t="s">
        <v>158</v>
      </c>
      <c r="E85" s="53">
        <v>1512277</v>
      </c>
      <c r="F85" s="53"/>
      <c r="G85" s="53">
        <v>34978886161</v>
      </c>
      <c r="H85" s="53"/>
      <c r="I85" s="53">
        <v>-41414018930</v>
      </c>
      <c r="J85" s="53"/>
      <c r="K85" s="53">
        <f t="shared" si="2"/>
        <v>-6435132769</v>
      </c>
      <c r="L85" s="53"/>
      <c r="M85" s="53">
        <v>1512277</v>
      </c>
      <c r="N85" s="53"/>
      <c r="O85" s="53">
        <v>34498452339</v>
      </c>
      <c r="P85" s="53"/>
      <c r="Q85" s="53">
        <v>32949226245</v>
      </c>
      <c r="R85" s="53"/>
      <c r="S85" s="53">
        <f t="shared" si="3"/>
        <v>1549226094</v>
      </c>
    </row>
    <row r="86" spans="2:19">
      <c r="B86" t="s">
        <v>344</v>
      </c>
      <c r="C86" s="85" t="s">
        <v>160</v>
      </c>
      <c r="E86" s="53">
        <v>3471052</v>
      </c>
      <c r="F86" s="53"/>
      <c r="G86" s="53">
        <v>15502248391</v>
      </c>
      <c r="H86" s="53"/>
      <c r="I86" s="53">
        <v>-20818094514</v>
      </c>
      <c r="J86" s="53"/>
      <c r="K86" s="53">
        <f t="shared" si="2"/>
        <v>-5315846123</v>
      </c>
      <c r="L86" s="53"/>
      <c r="M86" s="53">
        <v>3471052</v>
      </c>
      <c r="N86" s="53"/>
      <c r="O86" s="53">
        <v>16664395697</v>
      </c>
      <c r="P86" s="53"/>
      <c r="Q86" s="53">
        <v>19476262958</v>
      </c>
      <c r="R86" s="53"/>
      <c r="S86" s="53">
        <f t="shared" si="3"/>
        <v>-2811867261</v>
      </c>
    </row>
    <row r="87" spans="2:19">
      <c r="B87" t="s">
        <v>345</v>
      </c>
      <c r="C87" s="85" t="s">
        <v>123</v>
      </c>
      <c r="E87" s="53">
        <v>2904848</v>
      </c>
      <c r="F87" s="53"/>
      <c r="G87" s="53">
        <v>24035959093</v>
      </c>
      <c r="H87" s="53"/>
      <c r="I87" s="53">
        <v>-29331881590.000004</v>
      </c>
      <c r="J87" s="53"/>
      <c r="K87" s="53">
        <f t="shared" si="2"/>
        <v>-5295922497.0000038</v>
      </c>
      <c r="L87" s="53"/>
      <c r="M87" s="53">
        <v>2904848</v>
      </c>
      <c r="N87" s="53"/>
      <c r="O87" s="53">
        <v>24229947189</v>
      </c>
      <c r="P87" s="53"/>
      <c r="Q87" s="53">
        <v>23962629525</v>
      </c>
      <c r="R87" s="53"/>
      <c r="S87" s="53">
        <f t="shared" si="3"/>
        <v>267317664</v>
      </c>
    </row>
    <row r="88" spans="2:19">
      <c r="B88" t="s">
        <v>346</v>
      </c>
      <c r="C88" s="85" t="s">
        <v>197</v>
      </c>
      <c r="E88" s="53">
        <v>873240</v>
      </c>
      <c r="F88" s="53"/>
      <c r="G88" s="53">
        <v>13851951211</v>
      </c>
      <c r="H88" s="53"/>
      <c r="I88" s="53">
        <v>-15865437121.999998</v>
      </c>
      <c r="J88" s="53"/>
      <c r="K88" s="53">
        <f t="shared" si="2"/>
        <v>-2013485910.9999981</v>
      </c>
      <c r="L88" s="53"/>
      <c r="M88" s="53">
        <v>873240</v>
      </c>
      <c r="N88" s="53"/>
      <c r="O88" s="53">
        <v>13957839347</v>
      </c>
      <c r="P88" s="53"/>
      <c r="Q88" s="53">
        <v>15102239489</v>
      </c>
      <c r="R88" s="53"/>
      <c r="S88" s="53">
        <f t="shared" si="3"/>
        <v>-1144400142</v>
      </c>
    </row>
    <row r="89" spans="2:19">
      <c r="B89" t="s">
        <v>347</v>
      </c>
      <c r="C89" s="85" t="s">
        <v>125</v>
      </c>
      <c r="E89" s="53">
        <v>4315682</v>
      </c>
      <c r="F89" s="53"/>
      <c r="G89" s="53">
        <v>51082835109</v>
      </c>
      <c r="H89" s="53"/>
      <c r="I89" s="53">
        <v>-53309997740</v>
      </c>
      <c r="J89" s="53"/>
      <c r="K89" s="53">
        <f t="shared" si="2"/>
        <v>-2227162631</v>
      </c>
      <c r="L89" s="53"/>
      <c r="M89" s="53">
        <v>4315682</v>
      </c>
      <c r="N89" s="53"/>
      <c r="O89" s="53">
        <v>51615420780</v>
      </c>
      <c r="P89" s="53"/>
      <c r="Q89" s="53">
        <v>46992676853</v>
      </c>
      <c r="R89" s="53"/>
      <c r="S89" s="53">
        <f t="shared" si="3"/>
        <v>4622743927</v>
      </c>
    </row>
    <row r="90" spans="2:19">
      <c r="B90" t="s">
        <v>348</v>
      </c>
      <c r="C90" s="85" t="s">
        <v>157</v>
      </c>
      <c r="E90" s="53">
        <v>1509270</v>
      </c>
      <c r="F90" s="53"/>
      <c r="G90" s="53">
        <v>20883667531</v>
      </c>
      <c r="H90" s="53"/>
      <c r="I90" s="53">
        <v>-22877994806</v>
      </c>
      <c r="J90" s="53"/>
      <c r="K90" s="53">
        <f t="shared" si="2"/>
        <v>-1994327275</v>
      </c>
      <c r="L90" s="53"/>
      <c r="M90" s="53">
        <v>1509270</v>
      </c>
      <c r="N90" s="53"/>
      <c r="O90" s="53">
        <v>20418046759</v>
      </c>
      <c r="P90" s="53"/>
      <c r="Q90" s="53">
        <v>21299812149</v>
      </c>
      <c r="R90" s="53"/>
      <c r="S90" s="53">
        <f t="shared" si="3"/>
        <v>-881765390</v>
      </c>
    </row>
    <row r="91" spans="2:19">
      <c r="B91" t="s">
        <v>349</v>
      </c>
      <c r="C91" s="241" t="s">
        <v>156</v>
      </c>
      <c r="E91" s="53">
        <v>3896048</v>
      </c>
      <c r="F91" s="53"/>
      <c r="G91" s="53">
        <v>67137227538</v>
      </c>
      <c r="H91" s="53"/>
      <c r="I91" s="53">
        <v>-73608405227</v>
      </c>
      <c r="J91" s="53"/>
      <c r="K91" s="53">
        <f t="shared" si="2"/>
        <v>-6471177689</v>
      </c>
      <c r="L91" s="53"/>
      <c r="M91" s="53">
        <v>3896048</v>
      </c>
      <c r="N91" s="53"/>
      <c r="O91" s="53">
        <v>67931933187</v>
      </c>
      <c r="P91" s="53"/>
      <c r="Q91" s="53">
        <v>63862238953</v>
      </c>
      <c r="R91" s="53"/>
      <c r="S91" s="53">
        <f t="shared" si="3"/>
        <v>4069694234</v>
      </c>
    </row>
    <row r="92" spans="2:19">
      <c r="B92" t="s">
        <v>504</v>
      </c>
      <c r="C92" s="85" t="s">
        <v>485</v>
      </c>
      <c r="E92" s="53">
        <v>2783425</v>
      </c>
      <c r="F92" s="53"/>
      <c r="G92" s="53">
        <v>11276239199.999998</v>
      </c>
      <c r="H92" s="53"/>
      <c r="I92" s="53">
        <v>-13128424863</v>
      </c>
      <c r="J92" s="53"/>
      <c r="K92" s="53">
        <f t="shared" si="2"/>
        <v>-1852185663.0000019</v>
      </c>
      <c r="L92" s="53"/>
      <c r="M92" s="53">
        <v>2783425</v>
      </c>
      <c r="N92" s="53"/>
      <c r="O92" s="53">
        <v>11344173973</v>
      </c>
      <c r="P92" s="53"/>
      <c r="Q92" s="53">
        <v>12461980683</v>
      </c>
      <c r="R92" s="53"/>
      <c r="S92" s="53">
        <f t="shared" si="3"/>
        <v>-1117806710</v>
      </c>
    </row>
    <row r="93" spans="2:19">
      <c r="B93" t="s">
        <v>350</v>
      </c>
      <c r="C93" s="85" t="s">
        <v>441</v>
      </c>
      <c r="E93" s="53">
        <v>0</v>
      </c>
      <c r="F93" s="53"/>
      <c r="G93" s="53">
        <v>0</v>
      </c>
      <c r="H93" s="53"/>
      <c r="I93" s="53">
        <v>0</v>
      </c>
      <c r="J93" s="53"/>
      <c r="K93" s="53">
        <f t="shared" si="2"/>
        <v>0</v>
      </c>
      <c r="L93" s="53"/>
      <c r="M93" s="53">
        <v>0</v>
      </c>
      <c r="N93" s="53"/>
      <c r="O93" s="53">
        <v>-41891</v>
      </c>
      <c r="P93" s="53"/>
      <c r="Q93" s="53">
        <v>0</v>
      </c>
      <c r="R93" s="53"/>
      <c r="S93" s="53">
        <f t="shared" si="3"/>
        <v>-41891</v>
      </c>
    </row>
    <row r="94" spans="2:19">
      <c r="B94" t="s">
        <v>351</v>
      </c>
      <c r="C94" s="85" t="s">
        <v>134</v>
      </c>
      <c r="E94" s="53">
        <v>3431113</v>
      </c>
      <c r="F94" s="53"/>
      <c r="G94" s="53">
        <v>21241138825</v>
      </c>
      <c r="H94" s="53"/>
      <c r="I94" s="53">
        <v>-24708221960</v>
      </c>
      <c r="J94" s="53"/>
      <c r="K94" s="53">
        <f t="shared" si="2"/>
        <v>-3467083135</v>
      </c>
      <c r="L94" s="53"/>
      <c r="M94" s="53">
        <v>3431113</v>
      </c>
      <c r="N94" s="53"/>
      <c r="O94" s="53">
        <v>21145306089</v>
      </c>
      <c r="P94" s="53"/>
      <c r="Q94" s="53">
        <v>18669264995</v>
      </c>
      <c r="R94" s="53"/>
      <c r="S94" s="53">
        <f t="shared" si="3"/>
        <v>2476041094</v>
      </c>
    </row>
    <row r="95" spans="2:19">
      <c r="B95" t="s">
        <v>352</v>
      </c>
      <c r="C95" s="85" t="s">
        <v>262</v>
      </c>
      <c r="E95" s="53">
        <v>0</v>
      </c>
      <c r="F95" s="53"/>
      <c r="G95" s="53">
        <v>0</v>
      </c>
      <c r="H95" s="53"/>
      <c r="I95" s="53">
        <v>-668511609</v>
      </c>
      <c r="J95" s="53"/>
      <c r="K95" s="53">
        <f t="shared" si="2"/>
        <v>-668511609</v>
      </c>
      <c r="L95" s="53"/>
      <c r="M95" s="53">
        <v>0</v>
      </c>
      <c r="N95" s="53"/>
      <c r="O95" s="53">
        <v>0</v>
      </c>
      <c r="P95" s="53"/>
      <c r="Q95" s="53">
        <v>0</v>
      </c>
      <c r="R95" s="53"/>
      <c r="S95" s="53">
        <f t="shared" si="3"/>
        <v>0</v>
      </c>
    </row>
    <row r="96" spans="2:19">
      <c r="B96" t="s">
        <v>450</v>
      </c>
      <c r="C96" s="85" t="s">
        <v>121</v>
      </c>
      <c r="E96" s="53">
        <v>2040282</v>
      </c>
      <c r="F96" s="53"/>
      <c r="G96" s="53">
        <v>24138305909</v>
      </c>
      <c r="H96" s="53"/>
      <c r="I96" s="53">
        <v>-26938723012.999996</v>
      </c>
      <c r="J96" s="53"/>
      <c r="K96" s="53">
        <f t="shared" si="2"/>
        <v>-2800417103.9999962</v>
      </c>
      <c r="L96" s="53"/>
      <c r="M96" s="53">
        <v>2040282</v>
      </c>
      <c r="N96" s="53"/>
      <c r="O96" s="53">
        <v>24602458943</v>
      </c>
      <c r="P96" s="53"/>
      <c r="Q96" s="53">
        <v>25808661171</v>
      </c>
      <c r="R96" s="53"/>
      <c r="S96" s="53">
        <f t="shared" si="3"/>
        <v>-1206202228</v>
      </c>
    </row>
    <row r="97" spans="2:19">
      <c r="B97" t="s">
        <v>353</v>
      </c>
      <c r="C97" s="85" t="s">
        <v>275</v>
      </c>
      <c r="E97" s="53">
        <v>246131</v>
      </c>
      <c r="F97" s="53"/>
      <c r="G97" s="53">
        <v>2395556232</v>
      </c>
      <c r="H97" s="53"/>
      <c r="I97" s="53">
        <v>-2395556232</v>
      </c>
      <c r="J97" s="53"/>
      <c r="K97" s="53">
        <f t="shared" si="2"/>
        <v>0</v>
      </c>
      <c r="L97" s="53"/>
      <c r="M97" s="53">
        <v>246131</v>
      </c>
      <c r="N97" s="53"/>
      <c r="O97" s="53">
        <v>2409921296</v>
      </c>
      <c r="P97" s="53"/>
      <c r="Q97" s="53">
        <v>3008225839</v>
      </c>
      <c r="R97" s="53"/>
      <c r="S97" s="53">
        <f t="shared" si="3"/>
        <v>-598304543</v>
      </c>
    </row>
    <row r="98" spans="2:19">
      <c r="B98" t="s">
        <v>354</v>
      </c>
      <c r="C98" s="85" t="s">
        <v>263</v>
      </c>
      <c r="E98" s="53">
        <v>741274</v>
      </c>
      <c r="F98" s="53"/>
      <c r="G98" s="53">
        <v>18728791719</v>
      </c>
      <c r="H98" s="53"/>
      <c r="I98" s="53">
        <v>-20434846172</v>
      </c>
      <c r="J98" s="53"/>
      <c r="K98" s="53">
        <f t="shared" si="2"/>
        <v>-1706054453</v>
      </c>
      <c r="L98" s="53"/>
      <c r="M98" s="53">
        <v>741274</v>
      </c>
      <c r="N98" s="53"/>
      <c r="O98" s="53">
        <v>18842215127</v>
      </c>
      <c r="P98" s="53"/>
      <c r="Q98" s="53">
        <v>19098348646</v>
      </c>
      <c r="R98" s="53"/>
      <c r="S98" s="53">
        <f t="shared" si="3"/>
        <v>-256133519</v>
      </c>
    </row>
    <row r="99" spans="2:19">
      <c r="B99" t="s">
        <v>545</v>
      </c>
      <c r="C99" s="85" t="s">
        <v>122</v>
      </c>
      <c r="E99" s="53">
        <v>1090971</v>
      </c>
      <c r="F99" s="53"/>
      <c r="G99" s="53">
        <v>9593024659</v>
      </c>
      <c r="H99" s="53"/>
      <c r="I99" s="53">
        <v>-11322896137.999998</v>
      </c>
      <c r="J99" s="53"/>
      <c r="K99" s="53">
        <f t="shared" si="2"/>
        <v>-1729871478.9999981</v>
      </c>
      <c r="L99" s="53"/>
      <c r="M99" s="53">
        <v>1090971</v>
      </c>
      <c r="N99" s="53"/>
      <c r="O99" s="53">
        <v>9931757053</v>
      </c>
      <c r="P99" s="53"/>
      <c r="Q99" s="53">
        <v>8219403648</v>
      </c>
      <c r="R99" s="53"/>
      <c r="S99" s="53">
        <f t="shared" si="3"/>
        <v>1712353405</v>
      </c>
    </row>
    <row r="100" spans="2:19">
      <c r="B100" t="s">
        <v>546</v>
      </c>
      <c r="C100" s="85" t="s">
        <v>522</v>
      </c>
      <c r="E100" s="53">
        <v>0</v>
      </c>
      <c r="F100" s="53"/>
      <c r="G100" s="53">
        <v>0</v>
      </c>
      <c r="H100" s="53"/>
      <c r="I100" s="53">
        <v>10795</v>
      </c>
      <c r="J100" s="53"/>
      <c r="K100" s="53">
        <f t="shared" si="2"/>
        <v>10795</v>
      </c>
      <c r="L100" s="53"/>
      <c r="M100" s="53">
        <v>0</v>
      </c>
      <c r="N100" s="53"/>
      <c r="O100" s="53">
        <v>0</v>
      </c>
      <c r="P100" s="53"/>
      <c r="Q100" s="53">
        <v>0</v>
      </c>
      <c r="R100" s="53"/>
      <c r="S100" s="53">
        <f t="shared" si="3"/>
        <v>0</v>
      </c>
    </row>
    <row r="101" spans="2:19">
      <c r="B101" t="s">
        <v>357</v>
      </c>
      <c r="C101" s="85" t="s">
        <v>514</v>
      </c>
      <c r="E101" s="53">
        <v>4215540</v>
      </c>
      <c r="F101" s="53"/>
      <c r="G101" s="53">
        <v>55566102036</v>
      </c>
      <c r="H101" s="53"/>
      <c r="I101" s="53">
        <v>-59091489323</v>
      </c>
      <c r="J101" s="53"/>
      <c r="K101" s="53">
        <f t="shared" si="2"/>
        <v>-3525387287</v>
      </c>
      <c r="L101" s="53"/>
      <c r="M101" s="53">
        <v>4215540</v>
      </c>
      <c r="N101" s="53"/>
      <c r="O101" s="53">
        <v>55899951071</v>
      </c>
      <c r="P101" s="53"/>
      <c r="Q101" s="53">
        <v>60161163890</v>
      </c>
      <c r="R101" s="53"/>
      <c r="S101" s="53">
        <f t="shared" si="3"/>
        <v>-4261212819</v>
      </c>
    </row>
    <row r="102" spans="2:19">
      <c r="B102" t="s">
        <v>358</v>
      </c>
      <c r="C102" s="85" t="s">
        <v>141</v>
      </c>
      <c r="E102" s="53">
        <v>216732</v>
      </c>
      <c r="F102" s="53"/>
      <c r="G102" s="53">
        <v>5897295867</v>
      </c>
      <c r="H102" s="53"/>
      <c r="I102" s="53">
        <v>-6207486239</v>
      </c>
      <c r="J102" s="53"/>
      <c r="K102" s="53">
        <f t="shared" si="2"/>
        <v>-310190372</v>
      </c>
      <c r="L102" s="53"/>
      <c r="M102" s="53">
        <v>216732</v>
      </c>
      <c r="N102" s="53"/>
      <c r="O102" s="53">
        <v>7314335475</v>
      </c>
      <c r="P102" s="53"/>
      <c r="Q102" s="53">
        <v>7278398082</v>
      </c>
      <c r="R102" s="53"/>
      <c r="S102" s="53">
        <f t="shared" si="3"/>
        <v>35937393</v>
      </c>
    </row>
    <row r="103" spans="2:19">
      <c r="B103" t="s">
        <v>359</v>
      </c>
      <c r="C103" s="85" t="s">
        <v>199</v>
      </c>
      <c r="E103" s="53">
        <v>143079</v>
      </c>
      <c r="F103" s="53"/>
      <c r="G103" s="53">
        <v>8338380173</v>
      </c>
      <c r="H103" s="53"/>
      <c r="I103" s="53">
        <v>-9448326181</v>
      </c>
      <c r="J103" s="53"/>
      <c r="K103" s="53">
        <f t="shared" si="2"/>
        <v>-1109946008</v>
      </c>
      <c r="L103" s="53"/>
      <c r="M103" s="53">
        <v>143079</v>
      </c>
      <c r="N103" s="53"/>
      <c r="O103" s="53">
        <v>9242712323</v>
      </c>
      <c r="P103" s="53"/>
      <c r="Q103" s="53">
        <v>8745412358</v>
      </c>
      <c r="R103" s="53"/>
      <c r="S103" s="53">
        <f t="shared" si="3"/>
        <v>497299965</v>
      </c>
    </row>
    <row r="104" spans="2:19">
      <c r="B104" t="s">
        <v>361</v>
      </c>
      <c r="C104" s="85" t="s">
        <v>215</v>
      </c>
      <c r="E104" s="53">
        <v>695930</v>
      </c>
      <c r="F104" s="53"/>
      <c r="G104" s="53">
        <v>21239601218</v>
      </c>
      <c r="H104" s="53"/>
      <c r="I104" s="53">
        <v>-23001408098</v>
      </c>
      <c r="J104" s="53"/>
      <c r="K104" s="53">
        <f t="shared" si="2"/>
        <v>-1761806880</v>
      </c>
      <c r="L104" s="53"/>
      <c r="M104" s="53">
        <v>695930</v>
      </c>
      <c r="N104" s="53"/>
      <c r="O104" s="53">
        <v>21790739205</v>
      </c>
      <c r="P104" s="53"/>
      <c r="Q104" s="53">
        <v>18360410669</v>
      </c>
      <c r="R104" s="53"/>
      <c r="S104" s="53">
        <f t="shared" si="3"/>
        <v>3430328536</v>
      </c>
    </row>
    <row r="105" spans="2:19">
      <c r="B105" t="s">
        <v>363</v>
      </c>
      <c r="C105" s="85" t="s">
        <v>104</v>
      </c>
      <c r="E105" s="53">
        <v>2283424</v>
      </c>
      <c r="F105" s="53"/>
      <c r="G105" s="53">
        <v>50109806768.999992</v>
      </c>
      <c r="H105" s="53"/>
      <c r="I105" s="53">
        <v>-54337533125.000008</v>
      </c>
      <c r="J105" s="53"/>
      <c r="K105" s="53">
        <f t="shared" si="2"/>
        <v>-4227726356.0000153</v>
      </c>
      <c r="L105" s="53"/>
      <c r="M105" s="53">
        <v>2283424</v>
      </c>
      <c r="N105" s="53"/>
      <c r="O105" s="53">
        <v>51730822301</v>
      </c>
      <c r="P105" s="53"/>
      <c r="Q105" s="53">
        <v>51630769398</v>
      </c>
      <c r="R105" s="53"/>
      <c r="S105" s="53">
        <f t="shared" si="3"/>
        <v>100052903</v>
      </c>
    </row>
    <row r="106" spans="2:19">
      <c r="B106" t="s">
        <v>364</v>
      </c>
      <c r="C106" s="85" t="s">
        <v>106</v>
      </c>
      <c r="E106" s="53">
        <v>1333325</v>
      </c>
      <c r="F106" s="53"/>
      <c r="G106" s="53">
        <v>26615784191</v>
      </c>
      <c r="H106" s="53"/>
      <c r="I106" s="53">
        <v>-29217525875</v>
      </c>
      <c r="J106" s="53"/>
      <c r="K106" s="53">
        <f t="shared" si="2"/>
        <v>-2601741684</v>
      </c>
      <c r="L106" s="53"/>
      <c r="M106" s="53">
        <v>1333325</v>
      </c>
      <c r="N106" s="53"/>
      <c r="O106" s="53">
        <v>26495532404</v>
      </c>
      <c r="P106" s="53"/>
      <c r="Q106" s="53">
        <v>25965655847</v>
      </c>
      <c r="R106" s="53"/>
      <c r="S106" s="53">
        <f t="shared" si="3"/>
        <v>529876557</v>
      </c>
    </row>
    <row r="107" spans="2:19">
      <c r="B107" t="s">
        <v>365</v>
      </c>
      <c r="C107" s="85" t="s">
        <v>187</v>
      </c>
      <c r="E107" s="53">
        <v>4086189</v>
      </c>
      <c r="F107" s="53"/>
      <c r="G107" s="53">
        <v>57551767864</v>
      </c>
      <c r="H107" s="53"/>
      <c r="I107" s="53">
        <v>-67235375774</v>
      </c>
      <c r="J107" s="53"/>
      <c r="K107" s="53">
        <f t="shared" si="2"/>
        <v>-9683607910</v>
      </c>
      <c r="L107" s="53"/>
      <c r="M107" s="53">
        <v>4086189</v>
      </c>
      <c r="N107" s="53"/>
      <c r="O107" s="53">
        <v>58653248850</v>
      </c>
      <c r="P107" s="53"/>
      <c r="Q107" s="53">
        <v>61367672587</v>
      </c>
      <c r="R107" s="53"/>
      <c r="S107" s="53">
        <f t="shared" si="3"/>
        <v>-2714423737</v>
      </c>
    </row>
    <row r="108" spans="2:19">
      <c r="B108" t="s">
        <v>505</v>
      </c>
      <c r="C108" s="85" t="s">
        <v>189</v>
      </c>
      <c r="E108" s="53">
        <v>285257</v>
      </c>
      <c r="F108" s="53"/>
      <c r="G108" s="53">
        <v>10621943418</v>
      </c>
      <c r="H108" s="53"/>
      <c r="I108" s="53">
        <v>-11300657129</v>
      </c>
      <c r="J108" s="53"/>
      <c r="K108" s="53">
        <f t="shared" si="2"/>
        <v>-678713711</v>
      </c>
      <c r="L108" s="53"/>
      <c r="M108" s="53">
        <v>285257</v>
      </c>
      <c r="N108" s="53"/>
      <c r="O108" s="53">
        <v>11169400435</v>
      </c>
      <c r="P108" s="53"/>
      <c r="Q108" s="53">
        <v>8687257703</v>
      </c>
      <c r="R108" s="53"/>
      <c r="S108" s="53">
        <f t="shared" si="3"/>
        <v>2482142732</v>
      </c>
    </row>
    <row r="109" spans="2:19">
      <c r="B109" t="s">
        <v>506</v>
      </c>
      <c r="C109" s="85" t="s">
        <v>486</v>
      </c>
      <c r="E109" s="53">
        <v>661582</v>
      </c>
      <c r="F109" s="53"/>
      <c r="G109" s="53">
        <v>15218354708</v>
      </c>
      <c r="H109" s="53"/>
      <c r="I109" s="53">
        <v>-18266431053</v>
      </c>
      <c r="J109" s="53"/>
      <c r="K109" s="53">
        <f t="shared" si="2"/>
        <v>-3048076345</v>
      </c>
      <c r="L109" s="53"/>
      <c r="M109" s="53">
        <v>661582</v>
      </c>
      <c r="N109" s="53"/>
      <c r="O109" s="53">
        <v>15310343549</v>
      </c>
      <c r="P109" s="53"/>
      <c r="Q109" s="53">
        <v>15544597733</v>
      </c>
      <c r="R109" s="53"/>
      <c r="S109" s="53">
        <f t="shared" si="3"/>
        <v>-234254184</v>
      </c>
    </row>
    <row r="110" spans="2:19">
      <c r="B110" t="s">
        <v>366</v>
      </c>
      <c r="C110" s="85" t="s">
        <v>487</v>
      </c>
      <c r="E110" s="53">
        <v>577511</v>
      </c>
      <c r="F110" s="53"/>
      <c r="G110" s="53">
        <v>8160152116</v>
      </c>
      <c r="H110" s="53"/>
      <c r="I110" s="53">
        <v>-9380945044</v>
      </c>
      <c r="J110" s="53"/>
      <c r="K110" s="53">
        <f t="shared" si="2"/>
        <v>-1220792928</v>
      </c>
      <c r="L110" s="53"/>
      <c r="M110" s="53">
        <v>577511</v>
      </c>
      <c r="N110" s="53"/>
      <c r="O110" s="53">
        <v>8209269779</v>
      </c>
      <c r="P110" s="53"/>
      <c r="Q110" s="53">
        <v>8239454276</v>
      </c>
      <c r="R110" s="53"/>
      <c r="S110" s="53">
        <f t="shared" si="3"/>
        <v>-30184497</v>
      </c>
    </row>
    <row r="111" spans="2:19">
      <c r="B111" t="s">
        <v>507</v>
      </c>
      <c r="C111" s="85" t="s">
        <v>218</v>
      </c>
      <c r="E111" s="53">
        <v>1899940</v>
      </c>
      <c r="F111" s="53"/>
      <c r="G111" s="53">
        <v>12087801938</v>
      </c>
      <c r="H111" s="53"/>
      <c r="I111" s="53">
        <v>-14213718764</v>
      </c>
      <c r="J111" s="53"/>
      <c r="K111" s="53">
        <f t="shared" si="2"/>
        <v>-2125916826</v>
      </c>
      <c r="L111" s="53"/>
      <c r="M111" s="53">
        <v>1899940</v>
      </c>
      <c r="N111" s="53"/>
      <c r="O111" s="53">
        <v>12124134623</v>
      </c>
      <c r="P111" s="53"/>
      <c r="Q111" s="53">
        <v>10912177539</v>
      </c>
      <c r="R111" s="53"/>
      <c r="S111" s="53">
        <f t="shared" si="3"/>
        <v>1211957084</v>
      </c>
    </row>
    <row r="112" spans="2:19">
      <c r="B112" t="s">
        <v>367</v>
      </c>
      <c r="C112" s="85" t="s">
        <v>488</v>
      </c>
      <c r="E112" s="53">
        <v>4579160</v>
      </c>
      <c r="F112" s="53"/>
      <c r="G112" s="53">
        <v>9560600592</v>
      </c>
      <c r="H112" s="53"/>
      <c r="I112" s="53">
        <v>-12617283730</v>
      </c>
      <c r="J112" s="53"/>
      <c r="K112" s="53">
        <f t="shared" si="2"/>
        <v>-3056683138</v>
      </c>
      <c r="L112" s="53"/>
      <c r="M112" s="53">
        <v>4579160</v>
      </c>
      <c r="N112" s="53"/>
      <c r="O112" s="53">
        <v>9617976315</v>
      </c>
      <c r="P112" s="53"/>
      <c r="Q112" s="53">
        <v>7727586464</v>
      </c>
      <c r="R112" s="53"/>
      <c r="S112" s="53">
        <f t="shared" si="3"/>
        <v>1890389851</v>
      </c>
    </row>
    <row r="113" spans="2:19">
      <c r="B113" t="s">
        <v>368</v>
      </c>
      <c r="C113" s="85" t="s">
        <v>255</v>
      </c>
      <c r="E113" s="53">
        <v>8183525</v>
      </c>
      <c r="F113" s="53"/>
      <c r="G113" s="53">
        <v>10803062336</v>
      </c>
      <c r="H113" s="53"/>
      <c r="I113" s="53">
        <v>-12642632459</v>
      </c>
      <c r="J113" s="53"/>
      <c r="K113" s="53">
        <f t="shared" si="2"/>
        <v>-1839570123</v>
      </c>
      <c r="L113" s="53"/>
      <c r="M113" s="53">
        <v>8183525</v>
      </c>
      <c r="N113" s="53"/>
      <c r="O113" s="53">
        <v>10867698698</v>
      </c>
      <c r="P113" s="53"/>
      <c r="Q113" s="53">
        <v>11993890289</v>
      </c>
      <c r="R113" s="53"/>
      <c r="S113" s="53">
        <f t="shared" si="3"/>
        <v>-1126191591</v>
      </c>
    </row>
    <row r="114" spans="2:19">
      <c r="B114" t="s">
        <v>369</v>
      </c>
      <c r="C114" s="85" t="s">
        <v>220</v>
      </c>
      <c r="E114" s="53">
        <v>3415408</v>
      </c>
      <c r="F114" s="53"/>
      <c r="G114" s="53">
        <v>14038094885</v>
      </c>
      <c r="H114" s="53"/>
      <c r="I114" s="53">
        <v>-14537825450</v>
      </c>
      <c r="J114" s="53"/>
      <c r="K114" s="53">
        <f t="shared" si="2"/>
        <v>-499730565</v>
      </c>
      <c r="L114" s="53"/>
      <c r="M114" s="53">
        <v>3415408</v>
      </c>
      <c r="N114" s="53"/>
      <c r="O114" s="53">
        <v>14094855908</v>
      </c>
      <c r="P114" s="53"/>
      <c r="Q114" s="53">
        <v>14545574490</v>
      </c>
      <c r="R114" s="53"/>
      <c r="S114" s="53">
        <f t="shared" si="3"/>
        <v>-450718582</v>
      </c>
    </row>
    <row r="115" spans="2:19">
      <c r="B115" t="s">
        <v>370</v>
      </c>
      <c r="C115" s="85" t="s">
        <v>455</v>
      </c>
      <c r="E115" s="53">
        <v>0</v>
      </c>
      <c r="F115" s="53"/>
      <c r="G115" s="53">
        <v>0</v>
      </c>
      <c r="H115" s="53"/>
      <c r="I115" s="53">
        <v>0</v>
      </c>
      <c r="J115" s="53"/>
      <c r="K115" s="53">
        <f t="shared" si="2"/>
        <v>0</v>
      </c>
      <c r="L115" s="53"/>
      <c r="M115" s="53">
        <v>0</v>
      </c>
      <c r="N115" s="53"/>
      <c r="O115" s="53">
        <v>-22135</v>
      </c>
      <c r="P115" s="53"/>
      <c r="Q115" s="53">
        <v>0</v>
      </c>
      <c r="R115" s="53"/>
      <c r="S115" s="53">
        <f t="shared" si="3"/>
        <v>-22135</v>
      </c>
    </row>
    <row r="116" spans="2:19">
      <c r="B116" t="s">
        <v>371</v>
      </c>
      <c r="C116" s="85" t="s">
        <v>198</v>
      </c>
      <c r="E116" s="53">
        <v>1051205</v>
      </c>
      <c r="F116" s="53"/>
      <c r="G116" s="53">
        <v>19854355065.000004</v>
      </c>
      <c r="H116" s="53"/>
      <c r="I116" s="53">
        <v>-25556694312</v>
      </c>
      <c r="J116" s="53"/>
      <c r="K116" s="53">
        <f t="shared" si="2"/>
        <v>-5702339246.9999962</v>
      </c>
      <c r="L116" s="53"/>
      <c r="M116" s="53">
        <v>1051205</v>
      </c>
      <c r="N116" s="53"/>
      <c r="O116" s="53">
        <v>20242814490</v>
      </c>
      <c r="P116" s="53"/>
      <c r="Q116" s="53">
        <v>14809028965</v>
      </c>
      <c r="R116" s="53"/>
      <c r="S116" s="53">
        <f t="shared" si="3"/>
        <v>5433785525</v>
      </c>
    </row>
    <row r="117" spans="2:19">
      <c r="B117" t="s">
        <v>372</v>
      </c>
      <c r="C117" s="85" t="s">
        <v>164</v>
      </c>
      <c r="E117" s="53">
        <v>438983</v>
      </c>
      <c r="F117" s="53"/>
      <c r="G117" s="53">
        <v>23133487792</v>
      </c>
      <c r="H117" s="53"/>
      <c r="I117" s="53">
        <v>-27386298666</v>
      </c>
      <c r="J117" s="53"/>
      <c r="K117" s="53">
        <f t="shared" si="2"/>
        <v>-4252810874</v>
      </c>
      <c r="L117" s="53"/>
      <c r="M117" s="53">
        <v>438983</v>
      </c>
      <c r="N117" s="53"/>
      <c r="O117" s="53">
        <v>23038876574</v>
      </c>
      <c r="P117" s="53"/>
      <c r="Q117" s="53">
        <v>26563774978</v>
      </c>
      <c r="R117" s="53"/>
      <c r="S117" s="53">
        <f t="shared" si="3"/>
        <v>-3524898404</v>
      </c>
    </row>
    <row r="118" spans="2:19">
      <c r="B118" t="s">
        <v>373</v>
      </c>
      <c r="C118" s="85" t="s">
        <v>169</v>
      </c>
      <c r="E118" s="53">
        <v>6430550</v>
      </c>
      <c r="F118" s="53"/>
      <c r="G118" s="53">
        <v>22172894029</v>
      </c>
      <c r="H118" s="53"/>
      <c r="I118" s="53">
        <v>-28431334311</v>
      </c>
      <c r="J118" s="53"/>
      <c r="K118" s="53">
        <f t="shared" si="2"/>
        <v>-6258440282</v>
      </c>
      <c r="L118" s="53"/>
      <c r="M118" s="53">
        <v>6430550</v>
      </c>
      <c r="N118" s="53"/>
      <c r="O118" s="53">
        <v>21732364290</v>
      </c>
      <c r="P118" s="53"/>
      <c r="Q118" s="53">
        <v>21758615980</v>
      </c>
      <c r="R118" s="53"/>
      <c r="S118" s="53">
        <f t="shared" si="3"/>
        <v>-26251690</v>
      </c>
    </row>
    <row r="119" spans="2:19">
      <c r="B119" t="s">
        <v>374</v>
      </c>
      <c r="C119" s="85" t="s">
        <v>145</v>
      </c>
      <c r="E119" s="53">
        <v>1699791</v>
      </c>
      <c r="F119" s="53"/>
      <c r="G119" s="53">
        <v>15663204488</v>
      </c>
      <c r="H119" s="53"/>
      <c r="I119" s="53">
        <v>-18692916276</v>
      </c>
      <c r="J119" s="53"/>
      <c r="K119" s="53">
        <f t="shared" si="2"/>
        <v>-3029711788</v>
      </c>
      <c r="L119" s="53"/>
      <c r="M119" s="53">
        <v>1699791</v>
      </c>
      <c r="N119" s="53"/>
      <c r="O119" s="53">
        <v>15679901410</v>
      </c>
      <c r="P119" s="53"/>
      <c r="Q119" s="53">
        <v>17356302469</v>
      </c>
      <c r="R119" s="53"/>
      <c r="S119" s="53">
        <f t="shared" si="3"/>
        <v>-1676401059</v>
      </c>
    </row>
    <row r="120" spans="2:19">
      <c r="B120" t="s">
        <v>375</v>
      </c>
      <c r="C120" s="85" t="s">
        <v>211</v>
      </c>
      <c r="E120" s="53">
        <v>1139409</v>
      </c>
      <c r="F120" s="53"/>
      <c r="G120" s="53">
        <v>10105831885.999998</v>
      </c>
      <c r="H120" s="53"/>
      <c r="I120" s="53">
        <v>-11633709774</v>
      </c>
      <c r="J120" s="53"/>
      <c r="K120" s="53">
        <f t="shared" si="2"/>
        <v>-1527877888.0000019</v>
      </c>
      <c r="L120" s="53"/>
      <c r="M120" s="53">
        <v>1139409</v>
      </c>
      <c r="N120" s="53"/>
      <c r="O120" s="53">
        <v>10102784110</v>
      </c>
      <c r="P120" s="53"/>
      <c r="Q120" s="53">
        <v>11253546200</v>
      </c>
      <c r="R120" s="53"/>
      <c r="S120" s="53">
        <f t="shared" si="3"/>
        <v>-1150762090</v>
      </c>
    </row>
    <row r="121" spans="2:19">
      <c r="B121" t="s">
        <v>376</v>
      </c>
      <c r="C121" s="85" t="s">
        <v>124</v>
      </c>
      <c r="E121" s="53">
        <v>550671</v>
      </c>
      <c r="F121" s="53"/>
      <c r="G121" s="53">
        <v>10114374322</v>
      </c>
      <c r="H121" s="53"/>
      <c r="I121" s="53">
        <v>-10357440183</v>
      </c>
      <c r="J121" s="53"/>
      <c r="K121" s="53">
        <f t="shared" si="2"/>
        <v>-243065861</v>
      </c>
      <c r="L121" s="53"/>
      <c r="M121" s="53">
        <v>550671</v>
      </c>
      <c r="N121" s="53"/>
      <c r="O121" s="53">
        <v>9985655360</v>
      </c>
      <c r="P121" s="53"/>
      <c r="Q121" s="53">
        <v>9101604991</v>
      </c>
      <c r="R121" s="53"/>
      <c r="S121" s="53">
        <f t="shared" si="3"/>
        <v>884050369</v>
      </c>
    </row>
    <row r="122" spans="2:19">
      <c r="B122" t="s">
        <v>377</v>
      </c>
      <c r="C122" s="85" t="s">
        <v>105</v>
      </c>
      <c r="E122" s="53">
        <v>3832133</v>
      </c>
      <c r="F122" s="53"/>
      <c r="G122" s="53">
        <v>10600232917</v>
      </c>
      <c r="H122" s="53"/>
      <c r="I122" s="53">
        <v>-12243301188</v>
      </c>
      <c r="J122" s="53"/>
      <c r="K122" s="53">
        <f t="shared" si="2"/>
        <v>-1643068271</v>
      </c>
      <c r="L122" s="53"/>
      <c r="M122" s="53">
        <v>3832133</v>
      </c>
      <c r="N122" s="53"/>
      <c r="O122" s="53">
        <v>10266536849</v>
      </c>
      <c r="P122" s="53"/>
      <c r="Q122" s="53">
        <v>10487529105</v>
      </c>
      <c r="R122" s="53"/>
      <c r="S122" s="53">
        <f t="shared" si="3"/>
        <v>-220992256</v>
      </c>
    </row>
    <row r="123" spans="2:19">
      <c r="B123" t="s">
        <v>378</v>
      </c>
      <c r="C123" s="85" t="s">
        <v>153</v>
      </c>
      <c r="E123" s="53">
        <v>722835</v>
      </c>
      <c r="F123" s="53"/>
      <c r="G123" s="53">
        <v>3444652261</v>
      </c>
      <c r="H123" s="53"/>
      <c r="I123" s="53">
        <v>-3444652261</v>
      </c>
      <c r="J123" s="53"/>
      <c r="K123" s="53">
        <f t="shared" si="2"/>
        <v>0</v>
      </c>
      <c r="L123" s="53"/>
      <c r="M123" s="53">
        <v>722835</v>
      </c>
      <c r="N123" s="53"/>
      <c r="O123" s="53">
        <v>3415589941</v>
      </c>
      <c r="P123" s="53"/>
      <c r="Q123" s="53">
        <v>3907508481</v>
      </c>
      <c r="R123" s="53"/>
      <c r="S123" s="53">
        <f t="shared" si="3"/>
        <v>-491918540</v>
      </c>
    </row>
    <row r="124" spans="2:19">
      <c r="B124" t="s">
        <v>379</v>
      </c>
      <c r="C124" s="85" t="s">
        <v>98</v>
      </c>
      <c r="E124" s="53">
        <v>354880</v>
      </c>
      <c r="F124" s="53"/>
      <c r="G124" s="53">
        <v>6425073893</v>
      </c>
      <c r="H124" s="53"/>
      <c r="I124" s="53">
        <v>-7304362383</v>
      </c>
      <c r="J124" s="53"/>
      <c r="K124" s="53">
        <f t="shared" si="2"/>
        <v>-879288490</v>
      </c>
      <c r="L124" s="53"/>
      <c r="M124" s="53">
        <v>354880</v>
      </c>
      <c r="N124" s="53"/>
      <c r="O124" s="53">
        <v>6649917819</v>
      </c>
      <c r="P124" s="53"/>
      <c r="Q124" s="53">
        <v>7250059402</v>
      </c>
      <c r="R124" s="53"/>
      <c r="S124" s="53">
        <f t="shared" si="3"/>
        <v>-600141583</v>
      </c>
    </row>
    <row r="125" spans="2:19">
      <c r="B125" t="s">
        <v>380</v>
      </c>
      <c r="C125" s="85" t="s">
        <v>229</v>
      </c>
      <c r="E125" s="53">
        <v>1178496</v>
      </c>
      <c r="F125" s="53"/>
      <c r="G125" s="53">
        <v>4461565553</v>
      </c>
      <c r="H125" s="53"/>
      <c r="I125" s="53">
        <v>-5214046453</v>
      </c>
      <c r="J125" s="53"/>
      <c r="K125" s="53">
        <f t="shared" si="2"/>
        <v>-752480900</v>
      </c>
      <c r="L125" s="53"/>
      <c r="M125" s="53">
        <v>1178496</v>
      </c>
      <c r="N125" s="53"/>
      <c r="O125" s="53">
        <v>4574497570</v>
      </c>
      <c r="P125" s="53"/>
      <c r="Q125" s="53">
        <v>5145569966</v>
      </c>
      <c r="R125" s="53"/>
      <c r="S125" s="53">
        <f t="shared" si="3"/>
        <v>-571072396</v>
      </c>
    </row>
    <row r="126" spans="2:19">
      <c r="B126" t="s">
        <v>381</v>
      </c>
      <c r="C126" s="85" t="s">
        <v>102</v>
      </c>
      <c r="E126" s="53">
        <v>1298702</v>
      </c>
      <c r="F126" s="53"/>
      <c r="G126" s="53">
        <v>10222590276</v>
      </c>
      <c r="H126" s="53"/>
      <c r="I126" s="53">
        <v>-12128048869</v>
      </c>
      <c r="J126" s="53"/>
      <c r="K126" s="53">
        <f t="shared" si="2"/>
        <v>-1905458593</v>
      </c>
      <c r="L126" s="53"/>
      <c r="M126" s="53">
        <v>1298702</v>
      </c>
      <c r="N126" s="53"/>
      <c r="O126" s="53">
        <v>10070221026</v>
      </c>
      <c r="P126" s="53"/>
      <c r="Q126" s="53">
        <v>9559966027</v>
      </c>
      <c r="R126" s="53"/>
      <c r="S126" s="53">
        <f t="shared" si="3"/>
        <v>510254999</v>
      </c>
    </row>
    <row r="127" spans="2:19">
      <c r="B127" t="s">
        <v>382</v>
      </c>
      <c r="C127" s="85" t="s">
        <v>100</v>
      </c>
      <c r="E127" s="53">
        <v>1777405</v>
      </c>
      <c r="F127" s="53"/>
      <c r="G127" s="53">
        <v>7409781702</v>
      </c>
      <c r="H127" s="53"/>
      <c r="I127" s="53">
        <v>-9591163541</v>
      </c>
      <c r="J127" s="53"/>
      <c r="K127" s="53">
        <f t="shared" si="2"/>
        <v>-2181381839</v>
      </c>
      <c r="L127" s="53"/>
      <c r="M127" s="53">
        <v>1777405</v>
      </c>
      <c r="N127" s="53"/>
      <c r="O127" s="53">
        <v>7286563249</v>
      </c>
      <c r="P127" s="53"/>
      <c r="Q127" s="53">
        <v>8683984059</v>
      </c>
      <c r="R127" s="53"/>
      <c r="S127" s="53">
        <f t="shared" si="3"/>
        <v>-1397420810</v>
      </c>
    </row>
    <row r="128" spans="2:19">
      <c r="B128" t="s">
        <v>383</v>
      </c>
      <c r="C128" s="85" t="s">
        <v>152</v>
      </c>
      <c r="E128" s="53">
        <v>3374879</v>
      </c>
      <c r="F128" s="53"/>
      <c r="G128" s="53">
        <v>21411312549</v>
      </c>
      <c r="H128" s="53"/>
      <c r="I128" s="53">
        <v>-23206284855.000004</v>
      </c>
      <c r="J128" s="53"/>
      <c r="K128" s="53">
        <f t="shared" si="2"/>
        <v>-1794972306.0000038</v>
      </c>
      <c r="L128" s="53"/>
      <c r="M128" s="53">
        <v>3374879</v>
      </c>
      <c r="N128" s="53"/>
      <c r="O128" s="53">
        <v>21238283985</v>
      </c>
      <c r="P128" s="53"/>
      <c r="Q128" s="53">
        <v>21442221456</v>
      </c>
      <c r="R128" s="53"/>
      <c r="S128" s="53">
        <f t="shared" si="3"/>
        <v>-203937471</v>
      </c>
    </row>
    <row r="129" spans="2:19">
      <c r="B129" t="s">
        <v>384</v>
      </c>
      <c r="C129" s="85" t="s">
        <v>163</v>
      </c>
      <c r="E129" s="53">
        <v>314696</v>
      </c>
      <c r="F129" s="53"/>
      <c r="G129" s="53">
        <v>4188721222.9999995</v>
      </c>
      <c r="H129" s="53"/>
      <c r="I129" s="53">
        <v>-4541816304</v>
      </c>
      <c r="J129" s="53"/>
      <c r="K129" s="53">
        <f t="shared" si="2"/>
        <v>-353095081.00000048</v>
      </c>
      <c r="L129" s="53"/>
      <c r="M129" s="53">
        <v>314696</v>
      </c>
      <c r="N129" s="53"/>
      <c r="O129" s="53">
        <v>4569977710</v>
      </c>
      <c r="P129" s="53"/>
      <c r="Q129" s="53">
        <v>4296191393</v>
      </c>
      <c r="R129" s="53"/>
      <c r="S129" s="53">
        <f t="shared" si="3"/>
        <v>273786317</v>
      </c>
    </row>
    <row r="130" spans="2:19">
      <c r="B130" t="s">
        <v>385</v>
      </c>
      <c r="C130" s="85" t="s">
        <v>261</v>
      </c>
      <c r="E130" s="53">
        <v>1592480</v>
      </c>
      <c r="F130" s="53"/>
      <c r="G130" s="53">
        <v>15860535571.000002</v>
      </c>
      <c r="H130" s="53"/>
      <c r="I130" s="53">
        <v>-21105420263</v>
      </c>
      <c r="J130" s="53"/>
      <c r="K130" s="53">
        <f t="shared" si="2"/>
        <v>-5244884691.9999981</v>
      </c>
      <c r="L130" s="53"/>
      <c r="M130" s="53">
        <v>1592480</v>
      </c>
      <c r="N130" s="53"/>
      <c r="O130" s="53">
        <v>15955456039</v>
      </c>
      <c r="P130" s="53"/>
      <c r="Q130" s="53">
        <v>15418841890</v>
      </c>
      <c r="R130" s="53"/>
      <c r="S130" s="53">
        <f t="shared" si="3"/>
        <v>536614149</v>
      </c>
    </row>
    <row r="131" spans="2:19">
      <c r="B131" t="s">
        <v>386</v>
      </c>
      <c r="C131" s="85" t="s">
        <v>201</v>
      </c>
      <c r="E131" s="53">
        <v>6392794</v>
      </c>
      <c r="F131" s="53"/>
      <c r="G131" s="53">
        <v>27140415602</v>
      </c>
      <c r="H131" s="53"/>
      <c r="I131" s="53">
        <v>-36106319166</v>
      </c>
      <c r="J131" s="53"/>
      <c r="K131" s="53">
        <f t="shared" si="2"/>
        <v>-8965903564</v>
      </c>
      <c r="L131" s="53"/>
      <c r="M131" s="53">
        <v>6392794</v>
      </c>
      <c r="N131" s="53"/>
      <c r="O131" s="53">
        <v>26699493277</v>
      </c>
      <c r="P131" s="53"/>
      <c r="Q131" s="53">
        <v>27247657085</v>
      </c>
      <c r="R131" s="53"/>
      <c r="S131" s="53">
        <f t="shared" si="3"/>
        <v>-548163808</v>
      </c>
    </row>
    <row r="132" spans="2:19">
      <c r="B132" t="s">
        <v>387</v>
      </c>
      <c r="C132" s="85" t="s">
        <v>208</v>
      </c>
      <c r="E132" s="53">
        <v>1362149</v>
      </c>
      <c r="F132" s="53"/>
      <c r="G132" s="53">
        <v>24764039299</v>
      </c>
      <c r="H132" s="53"/>
      <c r="I132" s="53">
        <v>-23045567619</v>
      </c>
      <c r="J132" s="53"/>
      <c r="K132" s="53">
        <f t="shared" ref="K132:K188" si="4">G132+I132</f>
        <v>1718471680</v>
      </c>
      <c r="L132" s="53"/>
      <c r="M132" s="53">
        <v>1362149</v>
      </c>
      <c r="N132" s="53"/>
      <c r="O132" s="53">
        <v>24603712794</v>
      </c>
      <c r="P132" s="53"/>
      <c r="Q132" s="53">
        <v>20001601422</v>
      </c>
      <c r="R132" s="53"/>
      <c r="S132" s="53">
        <f t="shared" si="3"/>
        <v>4602111372</v>
      </c>
    </row>
    <row r="133" spans="2:19">
      <c r="B133" t="s">
        <v>547</v>
      </c>
      <c r="C133" s="85" t="s">
        <v>101</v>
      </c>
      <c r="E133" s="53">
        <v>5243209</v>
      </c>
      <c r="F133" s="53"/>
      <c r="G133" s="53">
        <v>16248119705</v>
      </c>
      <c r="H133" s="53"/>
      <c r="I133" s="53">
        <v>-18794132414</v>
      </c>
      <c r="J133" s="53"/>
      <c r="K133" s="53">
        <f t="shared" si="4"/>
        <v>-2546012709</v>
      </c>
      <c r="L133" s="53"/>
      <c r="M133" s="53">
        <v>5243209</v>
      </c>
      <c r="N133" s="53"/>
      <c r="O133" s="53">
        <v>16532782543</v>
      </c>
      <c r="P133" s="53"/>
      <c r="Q133" s="53">
        <v>14088059106</v>
      </c>
      <c r="R133" s="53"/>
      <c r="S133" s="53">
        <f t="shared" si="3"/>
        <v>2444723437</v>
      </c>
    </row>
    <row r="134" spans="2:19">
      <c r="B134" t="s">
        <v>389</v>
      </c>
      <c r="C134" s="85" t="s">
        <v>119</v>
      </c>
      <c r="E134" s="53">
        <v>13392669</v>
      </c>
      <c r="F134" s="53"/>
      <c r="G134" s="53">
        <v>115872830785.99998</v>
      </c>
      <c r="H134" s="53"/>
      <c r="I134" s="53">
        <v>-109227479694</v>
      </c>
      <c r="J134" s="53"/>
      <c r="K134" s="53">
        <f t="shared" si="4"/>
        <v>6645351091.9999847</v>
      </c>
      <c r="L134" s="53"/>
      <c r="M134" s="53">
        <v>13392669</v>
      </c>
      <c r="N134" s="53"/>
      <c r="O134" s="53">
        <v>116494175969</v>
      </c>
      <c r="P134" s="53"/>
      <c r="Q134" s="53">
        <v>88448492585</v>
      </c>
      <c r="R134" s="53"/>
      <c r="S134" s="53">
        <f t="shared" si="3"/>
        <v>28045683384</v>
      </c>
    </row>
    <row r="135" spans="2:19">
      <c r="B135" t="s">
        <v>390</v>
      </c>
      <c r="C135" s="85" t="s">
        <v>515</v>
      </c>
      <c r="E135" s="53">
        <v>0</v>
      </c>
      <c r="F135" s="53"/>
      <c r="G135" s="53">
        <v>0</v>
      </c>
      <c r="H135" s="53"/>
      <c r="I135" s="53">
        <v>31158686</v>
      </c>
      <c r="J135" s="53"/>
      <c r="K135" s="53">
        <f t="shared" si="4"/>
        <v>31158686</v>
      </c>
      <c r="L135" s="53"/>
      <c r="M135" s="53">
        <v>0</v>
      </c>
      <c r="N135" s="53"/>
      <c r="O135" s="53">
        <v>0</v>
      </c>
      <c r="P135" s="53"/>
      <c r="Q135" s="53">
        <v>0</v>
      </c>
      <c r="R135" s="53"/>
      <c r="S135" s="53">
        <f t="shared" si="3"/>
        <v>0</v>
      </c>
    </row>
    <row r="136" spans="2:19">
      <c r="B136" t="s">
        <v>391</v>
      </c>
      <c r="C136" s="85" t="s">
        <v>137</v>
      </c>
      <c r="E136" s="53">
        <v>463912</v>
      </c>
      <c r="F136" s="53"/>
      <c r="G136" s="53">
        <v>4931661067</v>
      </c>
      <c r="H136" s="53"/>
      <c r="I136" s="53">
        <v>-5226599939</v>
      </c>
      <c r="J136" s="53"/>
      <c r="K136" s="53">
        <f t="shared" si="4"/>
        <v>-294938872</v>
      </c>
      <c r="L136" s="53"/>
      <c r="M136" s="53">
        <v>463912</v>
      </c>
      <c r="N136" s="53"/>
      <c r="O136" s="53">
        <v>4887987452</v>
      </c>
      <c r="P136" s="53"/>
      <c r="Q136" s="53">
        <v>5020561224</v>
      </c>
      <c r="R136" s="53"/>
      <c r="S136" s="53">
        <f t="shared" ref="S136:S188" si="5">O136-Q136</f>
        <v>-132573772</v>
      </c>
    </row>
    <row r="137" spans="2:19">
      <c r="B137" t="s">
        <v>392</v>
      </c>
      <c r="C137" s="85" t="s">
        <v>159</v>
      </c>
      <c r="E137" s="53">
        <v>5163297</v>
      </c>
      <c r="F137" s="53"/>
      <c r="G137" s="53">
        <v>19630636368</v>
      </c>
      <c r="H137" s="53"/>
      <c r="I137" s="53">
        <v>-26659948423</v>
      </c>
      <c r="J137" s="53"/>
      <c r="K137" s="53">
        <f t="shared" si="4"/>
        <v>-7029312055</v>
      </c>
      <c r="L137" s="53"/>
      <c r="M137" s="53">
        <v>5163297</v>
      </c>
      <c r="N137" s="53"/>
      <c r="O137" s="53">
        <v>19738656061</v>
      </c>
      <c r="P137" s="53"/>
      <c r="Q137" s="53">
        <v>18439110506</v>
      </c>
      <c r="R137" s="53"/>
      <c r="S137" s="53">
        <f t="shared" si="5"/>
        <v>1299545555</v>
      </c>
    </row>
    <row r="138" spans="2:19">
      <c r="B138" t="s">
        <v>393</v>
      </c>
      <c r="C138" s="85" t="s">
        <v>271</v>
      </c>
      <c r="E138" s="53">
        <v>103288</v>
      </c>
      <c r="F138" s="53"/>
      <c r="G138" s="53">
        <v>8064311765.000001</v>
      </c>
      <c r="H138" s="53"/>
      <c r="I138" s="53">
        <v>-9566978555</v>
      </c>
      <c r="J138" s="53"/>
      <c r="K138" s="53">
        <f t="shared" si="4"/>
        <v>-1502666789.999999</v>
      </c>
      <c r="L138" s="53"/>
      <c r="M138" s="53">
        <v>103288</v>
      </c>
      <c r="N138" s="53"/>
      <c r="O138" s="53">
        <v>8113279530</v>
      </c>
      <c r="P138" s="53"/>
      <c r="Q138" s="53">
        <v>7994635798</v>
      </c>
      <c r="R138" s="53"/>
      <c r="S138" s="53">
        <f t="shared" si="5"/>
        <v>118643732</v>
      </c>
    </row>
    <row r="139" spans="2:19">
      <c r="B139" t="s">
        <v>394</v>
      </c>
      <c r="C139" s="85" t="s">
        <v>138</v>
      </c>
      <c r="E139" s="53">
        <v>5222772</v>
      </c>
      <c r="F139" s="53"/>
      <c r="G139" s="53">
        <v>11551462597</v>
      </c>
      <c r="H139" s="53"/>
      <c r="I139" s="53">
        <v>-14672928614</v>
      </c>
      <c r="J139" s="53"/>
      <c r="K139" s="53">
        <f t="shared" si="4"/>
        <v>-3121466017</v>
      </c>
      <c r="L139" s="53"/>
      <c r="M139" s="53">
        <v>5222772</v>
      </c>
      <c r="N139" s="53"/>
      <c r="O139" s="53">
        <v>11208437704</v>
      </c>
      <c r="P139" s="53"/>
      <c r="Q139" s="53">
        <v>14211241695</v>
      </c>
      <c r="R139" s="53"/>
      <c r="S139" s="53">
        <f t="shared" si="5"/>
        <v>-3002803991</v>
      </c>
    </row>
    <row r="140" spans="2:19">
      <c r="B140" t="s">
        <v>395</v>
      </c>
      <c r="C140" s="85" t="s">
        <v>223</v>
      </c>
      <c r="E140" s="53">
        <v>3125488</v>
      </c>
      <c r="F140" s="53"/>
      <c r="G140" s="53">
        <v>18780084816</v>
      </c>
      <c r="H140" s="53"/>
      <c r="I140" s="53">
        <v>-21865883871</v>
      </c>
      <c r="J140" s="53"/>
      <c r="K140" s="53">
        <f t="shared" si="4"/>
        <v>-3085799055</v>
      </c>
      <c r="L140" s="53"/>
      <c r="M140" s="53">
        <v>3125488</v>
      </c>
      <c r="N140" s="53"/>
      <c r="O140" s="53">
        <v>18486561415</v>
      </c>
      <c r="P140" s="53"/>
      <c r="Q140" s="53">
        <v>15950420635</v>
      </c>
      <c r="R140" s="53"/>
      <c r="S140" s="53">
        <f t="shared" si="5"/>
        <v>2536140780</v>
      </c>
    </row>
    <row r="141" spans="2:19">
      <c r="B141" t="s">
        <v>396</v>
      </c>
      <c r="C141" s="85" t="s">
        <v>228</v>
      </c>
      <c r="E141" s="53">
        <v>3592048</v>
      </c>
      <c r="F141" s="53"/>
      <c r="G141" s="53">
        <v>17940542779</v>
      </c>
      <c r="H141" s="53"/>
      <c r="I141" s="53">
        <v>-17940542779</v>
      </c>
      <c r="J141" s="53"/>
      <c r="K141" s="53">
        <f t="shared" si="4"/>
        <v>0</v>
      </c>
      <c r="L141" s="53"/>
      <c r="M141" s="53">
        <v>3592048</v>
      </c>
      <c r="N141" s="53"/>
      <c r="O141" s="53">
        <v>18354933439</v>
      </c>
      <c r="P141" s="53"/>
      <c r="Q141" s="53">
        <v>17770364127</v>
      </c>
      <c r="R141" s="53"/>
      <c r="S141" s="53">
        <f t="shared" si="5"/>
        <v>584569312</v>
      </c>
    </row>
    <row r="142" spans="2:19">
      <c r="B142" t="s">
        <v>508</v>
      </c>
      <c r="C142" s="85" t="s">
        <v>209</v>
      </c>
      <c r="E142" s="53">
        <v>1869299</v>
      </c>
      <c r="F142" s="53"/>
      <c r="G142" s="53">
        <v>12349296529</v>
      </c>
      <c r="H142" s="53"/>
      <c r="I142" s="53">
        <v>-16562509245</v>
      </c>
      <c r="J142" s="53"/>
      <c r="K142" s="53">
        <f t="shared" si="4"/>
        <v>-4213212716</v>
      </c>
      <c r="L142" s="53"/>
      <c r="M142" s="53">
        <v>1869299</v>
      </c>
      <c r="N142" s="53"/>
      <c r="O142" s="53">
        <v>12374678069</v>
      </c>
      <c r="P142" s="53"/>
      <c r="Q142" s="53">
        <v>14003194282</v>
      </c>
      <c r="R142" s="53"/>
      <c r="S142" s="53">
        <f t="shared" si="5"/>
        <v>-1628516213</v>
      </c>
    </row>
    <row r="143" spans="2:19">
      <c r="B143" t="s">
        <v>397</v>
      </c>
      <c r="C143" s="85" t="s">
        <v>114</v>
      </c>
      <c r="E143" s="53">
        <v>3837122</v>
      </c>
      <c r="F143" s="53"/>
      <c r="G143" s="53">
        <v>9694029915</v>
      </c>
      <c r="H143" s="53"/>
      <c r="I143" s="53">
        <v>-12257302189</v>
      </c>
      <c r="J143" s="53"/>
      <c r="K143" s="53">
        <f t="shared" si="4"/>
        <v>-2563272274</v>
      </c>
      <c r="L143" s="53"/>
      <c r="M143" s="53">
        <v>3837122</v>
      </c>
      <c r="N143" s="53"/>
      <c r="O143" s="53">
        <v>9646091117</v>
      </c>
      <c r="P143" s="53"/>
      <c r="Q143" s="53">
        <v>12550279019</v>
      </c>
      <c r="R143" s="53"/>
      <c r="S143" s="53">
        <f t="shared" si="5"/>
        <v>-2904187902</v>
      </c>
    </row>
    <row r="144" spans="2:19">
      <c r="B144" t="s">
        <v>398</v>
      </c>
      <c r="C144" s="85" t="s">
        <v>489</v>
      </c>
      <c r="E144" s="53">
        <v>970676</v>
      </c>
      <c r="F144" s="53"/>
      <c r="G144" s="53">
        <v>20016994231.000004</v>
      </c>
      <c r="H144" s="53"/>
      <c r="I144" s="53">
        <v>-22217674187</v>
      </c>
      <c r="J144" s="53"/>
      <c r="K144" s="53">
        <f t="shared" si="4"/>
        <v>-2200679955.9999962</v>
      </c>
      <c r="L144" s="53"/>
      <c r="M144" s="53">
        <v>970676</v>
      </c>
      <c r="N144" s="53"/>
      <c r="O144" s="53">
        <v>20137010934</v>
      </c>
      <c r="P144" s="53"/>
      <c r="Q144" s="53">
        <v>16851325023</v>
      </c>
      <c r="R144" s="53"/>
      <c r="S144" s="53">
        <f t="shared" si="5"/>
        <v>3285685911</v>
      </c>
    </row>
    <row r="145" spans="2:19">
      <c r="B145" t="s">
        <v>399</v>
      </c>
      <c r="C145" s="85" t="s">
        <v>162</v>
      </c>
      <c r="E145" s="53">
        <v>524978</v>
      </c>
      <c r="F145" s="53"/>
      <c r="G145" s="53">
        <v>17698391848</v>
      </c>
      <c r="H145" s="53"/>
      <c r="I145" s="53">
        <v>-19325090898</v>
      </c>
      <c r="J145" s="53"/>
      <c r="K145" s="53">
        <f t="shared" si="4"/>
        <v>-1626699050</v>
      </c>
      <c r="L145" s="53"/>
      <c r="M145" s="53">
        <v>524978</v>
      </c>
      <c r="N145" s="53"/>
      <c r="O145" s="53">
        <v>17398718770</v>
      </c>
      <c r="P145" s="53"/>
      <c r="Q145" s="53">
        <v>15150769594</v>
      </c>
      <c r="R145" s="53"/>
      <c r="S145" s="53">
        <f t="shared" si="5"/>
        <v>2247949176</v>
      </c>
    </row>
    <row r="146" spans="2:19">
      <c r="B146" t="s">
        <v>400</v>
      </c>
      <c r="C146" s="85" t="s">
        <v>165</v>
      </c>
      <c r="E146" s="53">
        <v>1186372</v>
      </c>
      <c r="F146" s="53"/>
      <c r="G146" s="53">
        <v>10057233264</v>
      </c>
      <c r="H146" s="53"/>
      <c r="I146" s="53">
        <v>-10767083765</v>
      </c>
      <c r="J146" s="53"/>
      <c r="K146" s="53">
        <f t="shared" si="4"/>
        <v>-709850501</v>
      </c>
      <c r="L146" s="53"/>
      <c r="M146" s="53">
        <v>1186372</v>
      </c>
      <c r="N146" s="53"/>
      <c r="O146" s="53">
        <v>9800021164</v>
      </c>
      <c r="P146" s="53"/>
      <c r="Q146" s="53">
        <v>10006163893</v>
      </c>
      <c r="R146" s="53"/>
      <c r="S146" s="53">
        <f t="shared" si="5"/>
        <v>-206142729</v>
      </c>
    </row>
    <row r="147" spans="2:19">
      <c r="B147" t="s">
        <v>401</v>
      </c>
      <c r="C147" s="85" t="s">
        <v>94</v>
      </c>
      <c r="E147" s="53">
        <v>1294077</v>
      </c>
      <c r="F147" s="53"/>
      <c r="G147" s="53">
        <v>7808504304</v>
      </c>
      <c r="H147" s="53"/>
      <c r="I147" s="53">
        <v>-8675265882</v>
      </c>
      <c r="J147" s="53"/>
      <c r="K147" s="53">
        <f t="shared" si="4"/>
        <v>-866761578</v>
      </c>
      <c r="L147" s="53"/>
      <c r="M147" s="53">
        <v>1294077</v>
      </c>
      <c r="N147" s="53"/>
      <c r="O147" s="53">
        <v>7705630676</v>
      </c>
      <c r="P147" s="53"/>
      <c r="Q147" s="53">
        <v>7054714033</v>
      </c>
      <c r="R147" s="53"/>
      <c r="S147" s="53">
        <f t="shared" si="5"/>
        <v>650916643</v>
      </c>
    </row>
    <row r="148" spans="2:19">
      <c r="B148" t="s">
        <v>402</v>
      </c>
      <c r="C148" s="85" t="s">
        <v>224</v>
      </c>
      <c r="E148" s="53">
        <v>1025047</v>
      </c>
      <c r="F148" s="53"/>
      <c r="G148" s="53">
        <v>11279894293.999998</v>
      </c>
      <c r="H148" s="53"/>
      <c r="I148" s="53">
        <v>-12370113687</v>
      </c>
      <c r="J148" s="53"/>
      <c r="K148" s="53">
        <f t="shared" si="4"/>
        <v>-1090219393.0000019</v>
      </c>
      <c r="L148" s="53"/>
      <c r="M148" s="53">
        <v>1025047</v>
      </c>
      <c r="N148" s="53"/>
      <c r="O148" s="53">
        <v>11188048717</v>
      </c>
      <c r="P148" s="53"/>
      <c r="Q148" s="53">
        <v>10330865301</v>
      </c>
      <c r="R148" s="53"/>
      <c r="S148" s="53">
        <f t="shared" si="5"/>
        <v>857183416</v>
      </c>
    </row>
    <row r="149" spans="2:19">
      <c r="B149" t="s">
        <v>403</v>
      </c>
      <c r="C149" s="85" t="s">
        <v>127</v>
      </c>
      <c r="E149" s="53">
        <v>272194</v>
      </c>
      <c r="F149" s="53"/>
      <c r="G149" s="53">
        <v>13732545056</v>
      </c>
      <c r="H149" s="53"/>
      <c r="I149" s="53">
        <v>-14677764342</v>
      </c>
      <c r="J149" s="53"/>
      <c r="K149" s="53">
        <f t="shared" si="4"/>
        <v>-945219286</v>
      </c>
      <c r="L149" s="53"/>
      <c r="M149" s="53">
        <v>272194</v>
      </c>
      <c r="N149" s="53"/>
      <c r="O149" s="53">
        <v>13678202251</v>
      </c>
      <c r="P149" s="53"/>
      <c r="Q149" s="53">
        <v>12156924095</v>
      </c>
      <c r="R149" s="53"/>
      <c r="S149" s="53">
        <f t="shared" si="5"/>
        <v>1521278156</v>
      </c>
    </row>
    <row r="150" spans="2:19">
      <c r="B150" t="s">
        <v>404</v>
      </c>
      <c r="C150" s="85" t="s">
        <v>150</v>
      </c>
      <c r="E150" s="53">
        <v>8853080</v>
      </c>
      <c r="F150" s="53"/>
      <c r="G150" s="53">
        <v>25473592499</v>
      </c>
      <c r="H150" s="53"/>
      <c r="I150" s="53">
        <v>-28097707831</v>
      </c>
      <c r="J150" s="53"/>
      <c r="K150" s="53">
        <f t="shared" si="4"/>
        <v>-2624115332</v>
      </c>
      <c r="L150" s="53"/>
      <c r="M150" s="53">
        <v>8853080</v>
      </c>
      <c r="N150" s="53"/>
      <c r="O150" s="53">
        <v>24984874212</v>
      </c>
      <c r="P150" s="53"/>
      <c r="Q150" s="53">
        <v>25836297936</v>
      </c>
      <c r="R150" s="53"/>
      <c r="S150" s="53">
        <f t="shared" si="5"/>
        <v>-851423724</v>
      </c>
    </row>
    <row r="151" spans="2:19">
      <c r="B151" t="s">
        <v>405</v>
      </c>
      <c r="C151" s="85" t="s">
        <v>182</v>
      </c>
      <c r="E151" s="53">
        <v>2244613</v>
      </c>
      <c r="F151" s="53"/>
      <c r="G151" s="53">
        <v>53553287168</v>
      </c>
      <c r="H151" s="53"/>
      <c r="I151" s="53">
        <v>-57821606072</v>
      </c>
      <c r="J151" s="53"/>
      <c r="K151" s="53">
        <f t="shared" si="4"/>
        <v>-4268318904</v>
      </c>
      <c r="L151" s="53"/>
      <c r="M151" s="53">
        <v>2244613</v>
      </c>
      <c r="N151" s="53"/>
      <c r="O151" s="53">
        <v>53714649672</v>
      </c>
      <c r="P151" s="53"/>
      <c r="Q151" s="53">
        <v>48767176778</v>
      </c>
      <c r="R151" s="53"/>
      <c r="S151" s="53">
        <f t="shared" si="5"/>
        <v>4947472894</v>
      </c>
    </row>
    <row r="152" spans="2:19">
      <c r="B152" t="s">
        <v>406</v>
      </c>
      <c r="C152" s="85" t="s">
        <v>178</v>
      </c>
      <c r="E152" s="53">
        <v>838322</v>
      </c>
      <c r="F152" s="53"/>
      <c r="G152" s="53">
        <v>4119631080</v>
      </c>
      <c r="H152" s="53"/>
      <c r="I152" s="53">
        <v>-4896180976</v>
      </c>
      <c r="J152" s="53"/>
      <c r="K152" s="53">
        <f t="shared" si="4"/>
        <v>-776549896</v>
      </c>
      <c r="L152" s="53"/>
      <c r="M152" s="53">
        <v>838322</v>
      </c>
      <c r="N152" s="53"/>
      <c r="O152" s="53">
        <v>4074903426</v>
      </c>
      <c r="P152" s="53"/>
      <c r="Q152" s="53">
        <v>3703548308</v>
      </c>
      <c r="R152" s="53"/>
      <c r="S152" s="53">
        <f t="shared" si="5"/>
        <v>371355118</v>
      </c>
    </row>
    <row r="153" spans="2:19">
      <c r="B153" t="s">
        <v>407</v>
      </c>
      <c r="C153" s="85" t="s">
        <v>265</v>
      </c>
      <c r="E153" s="53">
        <v>272105</v>
      </c>
      <c r="F153" s="53"/>
      <c r="G153" s="53">
        <v>6764654089</v>
      </c>
      <c r="H153" s="53"/>
      <c r="I153" s="53">
        <v>-8309109130</v>
      </c>
      <c r="J153" s="53"/>
      <c r="K153" s="53">
        <f t="shared" si="4"/>
        <v>-1544455041</v>
      </c>
      <c r="L153" s="53"/>
      <c r="M153" s="53">
        <v>272105</v>
      </c>
      <c r="N153" s="53"/>
      <c r="O153" s="53">
        <v>6806058559</v>
      </c>
      <c r="P153" s="53"/>
      <c r="Q153" s="53">
        <v>6738979124</v>
      </c>
      <c r="R153" s="53"/>
      <c r="S153" s="53">
        <f t="shared" si="5"/>
        <v>67079435</v>
      </c>
    </row>
    <row r="154" spans="2:19">
      <c r="B154" t="s">
        <v>408</v>
      </c>
      <c r="C154" s="85" t="s">
        <v>219</v>
      </c>
      <c r="E154" s="53">
        <v>4298470</v>
      </c>
      <c r="F154" s="53"/>
      <c r="G154" s="53">
        <v>15076033571</v>
      </c>
      <c r="H154" s="53"/>
      <c r="I154" s="53">
        <v>-20297853864</v>
      </c>
      <c r="J154" s="53"/>
      <c r="K154" s="53">
        <f t="shared" si="4"/>
        <v>-5221820293</v>
      </c>
      <c r="L154" s="53"/>
      <c r="M154" s="53">
        <v>4298470</v>
      </c>
      <c r="N154" s="53"/>
      <c r="O154" s="53">
        <v>14954131906</v>
      </c>
      <c r="P154" s="53"/>
      <c r="Q154" s="53">
        <v>15949101269</v>
      </c>
      <c r="R154" s="53"/>
      <c r="S154" s="53">
        <f t="shared" si="5"/>
        <v>-994969363</v>
      </c>
    </row>
    <row r="155" spans="2:19">
      <c r="B155" t="s">
        <v>409</v>
      </c>
      <c r="C155" s="85" t="s">
        <v>554</v>
      </c>
      <c r="E155" s="53">
        <v>2173920</v>
      </c>
      <c r="F155" s="53"/>
      <c r="G155" s="53">
        <v>4384170774</v>
      </c>
      <c r="H155" s="53"/>
      <c r="I155" s="53">
        <v>-5971818875</v>
      </c>
      <c r="J155" s="53"/>
      <c r="K155" s="53">
        <f t="shared" si="4"/>
        <v>-1587648101</v>
      </c>
      <c r="L155" s="53"/>
      <c r="M155" s="53">
        <v>2173920</v>
      </c>
      <c r="N155" s="53"/>
      <c r="O155" s="53">
        <v>4410324985</v>
      </c>
      <c r="P155" s="53"/>
      <c r="Q155" s="53">
        <v>5997973086</v>
      </c>
      <c r="R155" s="53"/>
      <c r="S155" s="53">
        <f t="shared" si="5"/>
        <v>-1587648101</v>
      </c>
    </row>
    <row r="156" spans="2:19">
      <c r="B156" t="s">
        <v>410</v>
      </c>
      <c r="C156" s="85" t="s">
        <v>193</v>
      </c>
      <c r="E156" s="53">
        <v>414315</v>
      </c>
      <c r="F156" s="53"/>
      <c r="G156" s="53">
        <v>12796817112</v>
      </c>
      <c r="H156" s="53"/>
      <c r="I156" s="53">
        <v>-13837082694</v>
      </c>
      <c r="J156" s="53"/>
      <c r="K156" s="53">
        <f t="shared" si="4"/>
        <v>-1040265582</v>
      </c>
      <c r="L156" s="53"/>
      <c r="M156" s="53">
        <v>414315</v>
      </c>
      <c r="N156" s="53"/>
      <c r="O156" s="53">
        <v>12498458933</v>
      </c>
      <c r="P156" s="53"/>
      <c r="Q156" s="53">
        <v>10319578577</v>
      </c>
      <c r="R156" s="53"/>
      <c r="S156" s="53">
        <f t="shared" si="5"/>
        <v>2178880356</v>
      </c>
    </row>
    <row r="157" spans="2:19">
      <c r="B157" t="s">
        <v>411</v>
      </c>
      <c r="C157" s="85" t="s">
        <v>217</v>
      </c>
      <c r="E157" s="53">
        <v>6234699</v>
      </c>
      <c r="F157" s="53"/>
      <c r="G157" s="53">
        <v>12699553994</v>
      </c>
      <c r="H157" s="53"/>
      <c r="I157" s="53">
        <v>-16260912853</v>
      </c>
      <c r="J157" s="53"/>
      <c r="K157" s="53">
        <f t="shared" si="4"/>
        <v>-3561358859</v>
      </c>
      <c r="L157" s="53"/>
      <c r="M157" s="53">
        <v>6234699</v>
      </c>
      <c r="N157" s="53"/>
      <c r="O157" s="53">
        <v>12426044712</v>
      </c>
      <c r="P157" s="53"/>
      <c r="Q157" s="53">
        <v>11254871658</v>
      </c>
      <c r="R157" s="53"/>
      <c r="S157" s="53">
        <f t="shared" si="5"/>
        <v>1171173054</v>
      </c>
    </row>
    <row r="158" spans="2:19">
      <c r="B158" t="s">
        <v>412</v>
      </c>
      <c r="C158" s="85" t="s">
        <v>142</v>
      </c>
      <c r="E158" s="53">
        <v>1316126</v>
      </c>
      <c r="F158" s="53"/>
      <c r="G158" s="53">
        <v>12539446857</v>
      </c>
      <c r="H158" s="53"/>
      <c r="I158" s="53">
        <v>-15582499782</v>
      </c>
      <c r="J158" s="53"/>
      <c r="K158" s="53">
        <f t="shared" si="4"/>
        <v>-3043052925</v>
      </c>
      <c r="L158" s="53"/>
      <c r="M158" s="53">
        <v>1316126</v>
      </c>
      <c r="N158" s="53"/>
      <c r="O158" s="53">
        <v>12638913286</v>
      </c>
      <c r="P158" s="53"/>
      <c r="Q158" s="53">
        <v>15140508196</v>
      </c>
      <c r="R158" s="53"/>
      <c r="S158" s="53">
        <f t="shared" si="5"/>
        <v>-2501594910</v>
      </c>
    </row>
    <row r="159" spans="2:19">
      <c r="B159" t="s">
        <v>413</v>
      </c>
      <c r="C159" s="85" t="s">
        <v>89</v>
      </c>
      <c r="E159" s="53">
        <v>815843</v>
      </c>
      <c r="F159" s="53"/>
      <c r="G159" s="53">
        <v>22647807027</v>
      </c>
      <c r="H159" s="53"/>
      <c r="I159" s="53">
        <v>-26241191570</v>
      </c>
      <c r="J159" s="53"/>
      <c r="K159" s="53">
        <f t="shared" si="4"/>
        <v>-3593384543</v>
      </c>
      <c r="L159" s="53"/>
      <c r="M159" s="53">
        <v>815843</v>
      </c>
      <c r="N159" s="53"/>
      <c r="O159" s="53">
        <v>22828993072</v>
      </c>
      <c r="P159" s="53"/>
      <c r="Q159" s="53">
        <v>28098589566</v>
      </c>
      <c r="R159" s="53"/>
      <c r="S159" s="53">
        <f t="shared" si="5"/>
        <v>-5269596494</v>
      </c>
    </row>
    <row r="160" spans="2:19">
      <c r="B160" t="s">
        <v>414</v>
      </c>
      <c r="C160" s="85" t="s">
        <v>170</v>
      </c>
      <c r="E160" s="53">
        <v>229447</v>
      </c>
      <c r="F160" s="53"/>
      <c r="G160" s="53">
        <v>1824244997</v>
      </c>
      <c r="H160" s="53"/>
      <c r="I160" s="53">
        <v>-1782255110</v>
      </c>
      <c r="J160" s="53"/>
      <c r="K160" s="53">
        <f t="shared" si="4"/>
        <v>41989887</v>
      </c>
      <c r="L160" s="53"/>
      <c r="M160" s="53">
        <v>229447</v>
      </c>
      <c r="N160" s="53"/>
      <c r="O160" s="53">
        <v>1840278751</v>
      </c>
      <c r="P160" s="53"/>
      <c r="Q160" s="53">
        <v>3105349783</v>
      </c>
      <c r="R160" s="53"/>
      <c r="S160" s="53">
        <f t="shared" si="5"/>
        <v>-1265071032</v>
      </c>
    </row>
    <row r="161" spans="2:19">
      <c r="B161" t="s">
        <v>415</v>
      </c>
      <c r="C161" s="85" t="s">
        <v>267</v>
      </c>
      <c r="E161" s="53">
        <v>2357079</v>
      </c>
      <c r="F161" s="53"/>
      <c r="G161" s="53">
        <v>13741214084</v>
      </c>
      <c r="H161" s="53"/>
      <c r="I161" s="53">
        <v>-15221888836</v>
      </c>
      <c r="J161" s="53"/>
      <c r="K161" s="53">
        <f t="shared" si="4"/>
        <v>-1480674752</v>
      </c>
      <c r="L161" s="53"/>
      <c r="M161" s="53">
        <v>2357079</v>
      </c>
      <c r="N161" s="53"/>
      <c r="O161" s="53">
        <v>13824441584</v>
      </c>
      <c r="P161" s="53"/>
      <c r="Q161" s="53">
        <v>11642848347</v>
      </c>
      <c r="R161" s="53"/>
      <c r="S161" s="53">
        <f t="shared" si="5"/>
        <v>2181593237</v>
      </c>
    </row>
    <row r="162" spans="2:19">
      <c r="B162" t="s">
        <v>417</v>
      </c>
      <c r="C162" s="85" t="s">
        <v>204</v>
      </c>
      <c r="E162" s="53">
        <v>203336</v>
      </c>
      <c r="F162" s="53"/>
      <c r="G162" s="53">
        <v>7165146374</v>
      </c>
      <c r="H162" s="53"/>
      <c r="I162" s="53">
        <v>-7921755410</v>
      </c>
      <c r="J162" s="53"/>
      <c r="K162" s="53">
        <f t="shared" si="4"/>
        <v>-756609036</v>
      </c>
      <c r="L162" s="53"/>
      <c r="M162" s="53">
        <v>203336</v>
      </c>
      <c r="N162" s="53"/>
      <c r="O162" s="53">
        <v>7187121988</v>
      </c>
      <c r="P162" s="53"/>
      <c r="Q162" s="53">
        <v>7328480850</v>
      </c>
      <c r="R162" s="53"/>
      <c r="S162" s="53">
        <f t="shared" si="5"/>
        <v>-141358862</v>
      </c>
    </row>
    <row r="163" spans="2:19">
      <c r="B163" t="s">
        <v>418</v>
      </c>
      <c r="C163" s="85" t="s">
        <v>259</v>
      </c>
      <c r="E163" s="53">
        <v>254086</v>
      </c>
      <c r="F163" s="53"/>
      <c r="G163" s="53">
        <v>4870448618</v>
      </c>
      <c r="H163" s="53"/>
      <c r="I163" s="53">
        <v>-4210123873</v>
      </c>
      <c r="J163" s="53"/>
      <c r="K163" s="53">
        <f t="shared" si="4"/>
        <v>660324745</v>
      </c>
      <c r="L163" s="53"/>
      <c r="M163" s="53">
        <v>254086</v>
      </c>
      <c r="N163" s="53"/>
      <c r="O163" s="53">
        <v>4900060201</v>
      </c>
      <c r="P163" s="53"/>
      <c r="Q163" s="53">
        <v>4284928691</v>
      </c>
      <c r="R163" s="53"/>
      <c r="S163" s="53">
        <f t="shared" si="5"/>
        <v>615131510</v>
      </c>
    </row>
    <row r="164" spans="2:19">
      <c r="B164" t="s">
        <v>419</v>
      </c>
      <c r="C164" s="85" t="s">
        <v>172</v>
      </c>
      <c r="E164" s="53">
        <v>398324</v>
      </c>
      <c r="F164" s="53"/>
      <c r="G164" s="53">
        <v>12134751229</v>
      </c>
      <c r="H164" s="53"/>
      <c r="I164" s="53">
        <v>-21323046965</v>
      </c>
      <c r="J164" s="53"/>
      <c r="K164" s="53">
        <f t="shared" si="4"/>
        <v>-9188295736</v>
      </c>
      <c r="L164" s="53"/>
      <c r="M164" s="53">
        <v>398324</v>
      </c>
      <c r="N164" s="53"/>
      <c r="O164" s="53">
        <v>12116499658</v>
      </c>
      <c r="P164" s="53"/>
      <c r="Q164" s="53">
        <v>4273834616</v>
      </c>
      <c r="R164" s="53"/>
      <c r="S164" s="53">
        <f t="shared" si="5"/>
        <v>7842665042</v>
      </c>
    </row>
    <row r="165" spans="2:19">
      <c r="B165" t="s">
        <v>420</v>
      </c>
      <c r="C165" s="85" t="s">
        <v>115</v>
      </c>
      <c r="E165" s="53">
        <v>503401</v>
      </c>
      <c r="F165" s="53"/>
      <c r="G165" s="53">
        <v>1986354611.9999998</v>
      </c>
      <c r="H165" s="53"/>
      <c r="I165" s="53">
        <v>-2516659657</v>
      </c>
      <c r="J165" s="53"/>
      <c r="K165" s="53">
        <f t="shared" si="4"/>
        <v>-530305045.00000024</v>
      </c>
      <c r="L165" s="53"/>
      <c r="M165" s="53">
        <v>503401</v>
      </c>
      <c r="N165" s="53"/>
      <c r="O165" s="53">
        <v>1871505579</v>
      </c>
      <c r="P165" s="53"/>
      <c r="Q165" s="53">
        <v>1576654578</v>
      </c>
      <c r="R165" s="53"/>
      <c r="S165" s="53">
        <f t="shared" si="5"/>
        <v>294851001</v>
      </c>
    </row>
    <row r="166" spans="2:19">
      <c r="B166" t="s">
        <v>421</v>
      </c>
      <c r="C166" s="85" t="s">
        <v>174</v>
      </c>
      <c r="E166" s="53">
        <v>12747766</v>
      </c>
      <c r="F166" s="53"/>
      <c r="G166" s="53">
        <v>16029472291</v>
      </c>
      <c r="H166" s="53"/>
      <c r="I166" s="53">
        <v>-21859688423</v>
      </c>
      <c r="J166" s="53"/>
      <c r="K166" s="53">
        <f t="shared" si="4"/>
        <v>-5830216132</v>
      </c>
      <c r="L166" s="53"/>
      <c r="M166" s="53">
        <v>12747766</v>
      </c>
      <c r="N166" s="53"/>
      <c r="O166" s="53">
        <v>16485405258</v>
      </c>
      <c r="P166" s="53"/>
      <c r="Q166" s="53">
        <v>18242344264</v>
      </c>
      <c r="R166" s="53"/>
      <c r="S166" s="53">
        <f t="shared" si="5"/>
        <v>-1756939006</v>
      </c>
    </row>
    <row r="167" spans="2:19">
      <c r="B167" t="s">
        <v>422</v>
      </c>
      <c r="C167" s="85" t="s">
        <v>97</v>
      </c>
      <c r="E167" s="53">
        <v>3602489</v>
      </c>
      <c r="F167" s="53"/>
      <c r="G167" s="53">
        <v>17943761717</v>
      </c>
      <c r="H167" s="53"/>
      <c r="I167" s="53">
        <v>-17983956452</v>
      </c>
      <c r="J167" s="53"/>
      <c r="K167" s="53">
        <f t="shared" si="4"/>
        <v>-40194735</v>
      </c>
      <c r="L167" s="53"/>
      <c r="M167" s="53">
        <v>3602489</v>
      </c>
      <c r="N167" s="53"/>
      <c r="O167" s="53">
        <v>17974534209</v>
      </c>
      <c r="P167" s="53"/>
      <c r="Q167" s="53">
        <v>12351694981</v>
      </c>
      <c r="R167" s="53"/>
      <c r="S167" s="53">
        <f t="shared" si="5"/>
        <v>5622839228</v>
      </c>
    </row>
    <row r="168" spans="2:19">
      <c r="B168" t="s">
        <v>423</v>
      </c>
      <c r="C168" s="85" t="s">
        <v>154</v>
      </c>
      <c r="E168" s="53">
        <v>192936</v>
      </c>
      <c r="F168" s="53"/>
      <c r="G168" s="53">
        <v>1700329985</v>
      </c>
      <c r="H168" s="53"/>
      <c r="I168" s="53">
        <v>-1840303741</v>
      </c>
      <c r="J168" s="53"/>
      <c r="K168" s="53">
        <f t="shared" si="4"/>
        <v>-139973756</v>
      </c>
      <c r="L168" s="53"/>
      <c r="M168" s="53">
        <v>192936</v>
      </c>
      <c r="N168" s="53"/>
      <c r="O168" s="53">
        <v>1591863618</v>
      </c>
      <c r="P168" s="53"/>
      <c r="Q168" s="53">
        <v>1374169905</v>
      </c>
      <c r="R168" s="53"/>
      <c r="S168" s="53">
        <f t="shared" si="5"/>
        <v>217693713</v>
      </c>
    </row>
    <row r="169" spans="2:19">
      <c r="B169" t="s">
        <v>424</v>
      </c>
      <c r="C169" s="85" t="s">
        <v>136</v>
      </c>
      <c r="E169" s="53">
        <v>2075239</v>
      </c>
      <c r="F169" s="53"/>
      <c r="G169" s="53">
        <v>4606593835</v>
      </c>
      <c r="H169" s="53"/>
      <c r="I169" s="53">
        <v>-4606593835</v>
      </c>
      <c r="J169" s="53"/>
      <c r="K169" s="53">
        <f t="shared" si="4"/>
        <v>0</v>
      </c>
      <c r="L169" s="53"/>
      <c r="M169" s="53">
        <v>2075239</v>
      </c>
      <c r="N169" s="53"/>
      <c r="O169" s="53">
        <v>4000292023</v>
      </c>
      <c r="P169" s="53"/>
      <c r="Q169" s="53">
        <v>4886841622</v>
      </c>
      <c r="R169" s="53"/>
      <c r="S169" s="53">
        <f t="shared" si="5"/>
        <v>-886549599</v>
      </c>
    </row>
    <row r="170" spans="2:19">
      <c r="B170" t="s">
        <v>425</v>
      </c>
      <c r="C170" s="85" t="s">
        <v>131</v>
      </c>
      <c r="E170" s="53">
        <v>6705591</v>
      </c>
      <c r="F170" s="53"/>
      <c r="G170" s="53">
        <v>9399203954</v>
      </c>
      <c r="H170" s="53"/>
      <c r="I170" s="53">
        <v>-10864995499</v>
      </c>
      <c r="J170" s="53"/>
      <c r="K170" s="53">
        <f t="shared" si="4"/>
        <v>-1465791545</v>
      </c>
      <c r="L170" s="53"/>
      <c r="M170" s="53">
        <v>6705591</v>
      </c>
      <c r="N170" s="53"/>
      <c r="O170" s="53">
        <v>9331929933</v>
      </c>
      <c r="P170" s="53"/>
      <c r="Q170" s="53">
        <v>9904070827</v>
      </c>
      <c r="R170" s="53"/>
      <c r="S170" s="53">
        <f t="shared" si="5"/>
        <v>-572140894</v>
      </c>
    </row>
    <row r="171" spans="2:19">
      <c r="B171" t="s">
        <v>426</v>
      </c>
      <c r="C171" s="85" t="s">
        <v>190</v>
      </c>
      <c r="E171" s="53">
        <v>1590711</v>
      </c>
      <c r="F171" s="53"/>
      <c r="G171" s="53">
        <v>42955262503</v>
      </c>
      <c r="H171" s="53"/>
      <c r="I171" s="53">
        <v>-49301858686</v>
      </c>
      <c r="J171" s="53"/>
      <c r="K171" s="53">
        <f t="shared" si="4"/>
        <v>-6346596183</v>
      </c>
      <c r="L171" s="53"/>
      <c r="M171" s="53">
        <v>1590711</v>
      </c>
      <c r="N171" s="53"/>
      <c r="O171" s="53">
        <v>45366712655</v>
      </c>
      <c r="P171" s="53"/>
      <c r="Q171" s="53">
        <v>49766674363</v>
      </c>
      <c r="R171" s="53"/>
      <c r="S171" s="53">
        <f t="shared" si="5"/>
        <v>-4399961708</v>
      </c>
    </row>
    <row r="172" spans="2:19" ht="36">
      <c r="B172" t="s">
        <v>427</v>
      </c>
      <c r="C172" s="85" t="s">
        <v>96</v>
      </c>
      <c r="E172" s="53">
        <v>988254</v>
      </c>
      <c r="F172" s="53"/>
      <c r="G172" s="53">
        <v>15907161821.000002</v>
      </c>
      <c r="H172" s="53"/>
      <c r="I172" s="53">
        <v>-19531297115</v>
      </c>
      <c r="J172" s="53"/>
      <c r="K172" s="53">
        <f t="shared" si="4"/>
        <v>-3624135293.9999981</v>
      </c>
      <c r="L172" s="53"/>
      <c r="M172" s="53">
        <v>988254</v>
      </c>
      <c r="N172" s="53"/>
      <c r="O172" s="53">
        <v>15677276040</v>
      </c>
      <c r="P172" s="53"/>
      <c r="Q172" s="53">
        <v>17386548624</v>
      </c>
      <c r="R172" s="53"/>
      <c r="S172" s="53">
        <f t="shared" si="5"/>
        <v>-1709272584</v>
      </c>
    </row>
    <row r="173" spans="2:19">
      <c r="B173" t="s">
        <v>428</v>
      </c>
      <c r="C173" s="85" t="s">
        <v>194</v>
      </c>
      <c r="E173" s="53">
        <v>367756</v>
      </c>
      <c r="F173" s="53"/>
      <c r="G173" s="53">
        <v>12413465384</v>
      </c>
      <c r="H173" s="53"/>
      <c r="I173" s="53">
        <v>-12695537970</v>
      </c>
      <c r="J173" s="53"/>
      <c r="K173" s="53">
        <f t="shared" si="4"/>
        <v>-282072586</v>
      </c>
      <c r="L173" s="53"/>
      <c r="M173" s="53">
        <v>367756</v>
      </c>
      <c r="N173" s="53"/>
      <c r="O173" s="53">
        <v>12090007189</v>
      </c>
      <c r="P173" s="53"/>
      <c r="Q173" s="53">
        <v>10693469611</v>
      </c>
      <c r="R173" s="53"/>
      <c r="S173" s="53">
        <f t="shared" si="5"/>
        <v>1396537578</v>
      </c>
    </row>
    <row r="174" spans="2:19">
      <c r="B174" t="s">
        <v>429</v>
      </c>
      <c r="C174" s="85" t="s">
        <v>95</v>
      </c>
      <c r="E174" s="53">
        <v>1218969</v>
      </c>
      <c r="F174" s="53"/>
      <c r="G174" s="53">
        <v>14520582863</v>
      </c>
      <c r="H174" s="53"/>
      <c r="I174" s="53">
        <v>-15753341304</v>
      </c>
      <c r="J174" s="53"/>
      <c r="K174" s="53">
        <f t="shared" si="4"/>
        <v>-1232758441</v>
      </c>
      <c r="L174" s="53"/>
      <c r="M174" s="53">
        <v>1218969</v>
      </c>
      <c r="N174" s="53"/>
      <c r="O174" s="53">
        <v>13934590492</v>
      </c>
      <c r="P174" s="53"/>
      <c r="Q174" s="53">
        <v>13482800779</v>
      </c>
      <c r="R174" s="53"/>
      <c r="S174" s="53">
        <f t="shared" si="5"/>
        <v>451789713</v>
      </c>
    </row>
    <row r="175" spans="2:19">
      <c r="B175" t="s">
        <v>430</v>
      </c>
      <c r="C175" s="85" t="s">
        <v>206</v>
      </c>
      <c r="E175" s="53">
        <v>2145862</v>
      </c>
      <c r="F175" s="53"/>
      <c r="G175" s="53">
        <v>17106678686</v>
      </c>
      <c r="H175" s="53"/>
      <c r="I175" s="53">
        <v>-17405608419</v>
      </c>
      <c r="J175" s="53"/>
      <c r="K175" s="53">
        <f t="shared" si="4"/>
        <v>-298929733</v>
      </c>
      <c r="L175" s="53"/>
      <c r="M175" s="53">
        <v>2145862</v>
      </c>
      <c r="N175" s="53"/>
      <c r="O175" s="53">
        <v>16894743836</v>
      </c>
      <c r="P175" s="53"/>
      <c r="Q175" s="53">
        <v>15491565340</v>
      </c>
      <c r="R175" s="53"/>
      <c r="S175" s="53">
        <f t="shared" si="5"/>
        <v>1403178496</v>
      </c>
    </row>
    <row r="176" spans="2:19">
      <c r="B176" t="s">
        <v>431</v>
      </c>
      <c r="C176" s="85" t="s">
        <v>177</v>
      </c>
      <c r="E176" s="53">
        <v>1774493</v>
      </c>
      <c r="F176" s="53"/>
      <c r="G176" s="53">
        <v>13685470851</v>
      </c>
      <c r="H176" s="53"/>
      <c r="I176" s="53">
        <v>-14634962499</v>
      </c>
      <c r="J176" s="53"/>
      <c r="K176" s="53">
        <f t="shared" si="4"/>
        <v>-949491648</v>
      </c>
      <c r="L176" s="53"/>
      <c r="M176" s="53">
        <v>1774493</v>
      </c>
      <c r="N176" s="53"/>
      <c r="O176" s="53">
        <v>13333657522</v>
      </c>
      <c r="P176" s="53"/>
      <c r="Q176" s="53">
        <v>11449676613</v>
      </c>
      <c r="R176" s="53"/>
      <c r="S176" s="53">
        <f t="shared" si="5"/>
        <v>1883980909</v>
      </c>
    </row>
    <row r="177" spans="2:19">
      <c r="B177" t="s">
        <v>432</v>
      </c>
      <c r="C177" s="85" t="s">
        <v>175</v>
      </c>
      <c r="E177" s="53">
        <v>92162</v>
      </c>
      <c r="F177" s="53"/>
      <c r="G177" s="53">
        <v>2826628435</v>
      </c>
      <c r="H177" s="53"/>
      <c r="I177" s="53">
        <v>-3774350912</v>
      </c>
      <c r="J177" s="53"/>
      <c r="K177" s="53">
        <f t="shared" si="4"/>
        <v>-947722477</v>
      </c>
      <c r="L177" s="53"/>
      <c r="M177" s="53">
        <v>92162</v>
      </c>
      <c r="N177" s="53"/>
      <c r="O177" s="53">
        <v>2784906483</v>
      </c>
      <c r="P177" s="53"/>
      <c r="Q177" s="53">
        <v>3112657671</v>
      </c>
      <c r="R177" s="53"/>
      <c r="S177" s="53">
        <f t="shared" si="5"/>
        <v>-327751188</v>
      </c>
    </row>
    <row r="178" spans="2:19">
      <c r="B178" t="s">
        <v>510</v>
      </c>
      <c r="C178" s="85" t="s">
        <v>120</v>
      </c>
      <c r="E178" s="53">
        <v>506673</v>
      </c>
      <c r="F178" s="53"/>
      <c r="G178" s="53">
        <v>17684245934</v>
      </c>
      <c r="H178" s="53"/>
      <c r="I178" s="53">
        <v>-21154106193</v>
      </c>
      <c r="J178" s="53"/>
      <c r="K178" s="53">
        <f t="shared" si="4"/>
        <v>-3469860259</v>
      </c>
      <c r="L178" s="53"/>
      <c r="M178" s="53">
        <v>506673</v>
      </c>
      <c r="N178" s="53"/>
      <c r="O178" s="53">
        <v>16772966835</v>
      </c>
      <c r="P178" s="53"/>
      <c r="Q178" s="53">
        <v>17763567597</v>
      </c>
      <c r="R178" s="53"/>
      <c r="S178" s="53">
        <f t="shared" si="5"/>
        <v>-990600762</v>
      </c>
    </row>
    <row r="179" spans="2:19">
      <c r="B179" t="s">
        <v>433</v>
      </c>
      <c r="C179" s="85" t="s">
        <v>171</v>
      </c>
      <c r="E179" s="53">
        <v>3822838</v>
      </c>
      <c r="F179" s="53"/>
      <c r="G179" s="53">
        <v>23205430910</v>
      </c>
      <c r="H179" s="53"/>
      <c r="I179" s="53">
        <v>-27534385704</v>
      </c>
      <c r="J179" s="53"/>
      <c r="K179" s="53">
        <f t="shared" si="4"/>
        <v>-4328954794</v>
      </c>
      <c r="L179" s="53"/>
      <c r="M179" s="53">
        <v>3822838</v>
      </c>
      <c r="N179" s="53"/>
      <c r="O179" s="53">
        <v>23065876759</v>
      </c>
      <c r="P179" s="53"/>
      <c r="Q179" s="53">
        <v>17172806055</v>
      </c>
      <c r="R179" s="53"/>
      <c r="S179" s="53">
        <f t="shared" si="5"/>
        <v>5893070704</v>
      </c>
    </row>
    <row r="180" spans="2:19">
      <c r="B180" t="s">
        <v>434</v>
      </c>
      <c r="C180" s="85" t="s">
        <v>269</v>
      </c>
      <c r="E180" s="53">
        <v>6161110</v>
      </c>
      <c r="F180" s="53"/>
      <c r="G180" s="53">
        <v>16138697274</v>
      </c>
      <c r="H180" s="53"/>
      <c r="I180" s="53">
        <v>-18681061027</v>
      </c>
      <c r="J180" s="53"/>
      <c r="K180" s="53">
        <f t="shared" si="4"/>
        <v>-2542363753</v>
      </c>
      <c r="L180" s="53"/>
      <c r="M180" s="53">
        <v>6161110</v>
      </c>
      <c r="N180" s="53"/>
      <c r="O180" s="53">
        <v>16235664044</v>
      </c>
      <c r="P180" s="53"/>
      <c r="Q180" s="53">
        <v>18418010374</v>
      </c>
      <c r="R180" s="53"/>
      <c r="S180" s="53">
        <f t="shared" si="5"/>
        <v>-2182346330</v>
      </c>
    </row>
    <row r="181" spans="2:19">
      <c r="B181" t="s">
        <v>435</v>
      </c>
      <c r="C181" s="85" t="s">
        <v>491</v>
      </c>
      <c r="E181" s="53">
        <v>219169</v>
      </c>
      <c r="F181" s="53"/>
      <c r="G181" s="53">
        <v>4075694432</v>
      </c>
      <c r="H181" s="53"/>
      <c r="I181" s="53">
        <v>-4588626853</v>
      </c>
      <c r="J181" s="53"/>
      <c r="K181" s="53">
        <f t="shared" si="4"/>
        <v>-512932421</v>
      </c>
      <c r="L181" s="53"/>
      <c r="M181" s="53">
        <v>219169</v>
      </c>
      <c r="N181" s="53"/>
      <c r="O181" s="53">
        <v>4100244338</v>
      </c>
      <c r="P181" s="53"/>
      <c r="Q181" s="53">
        <v>3569507088</v>
      </c>
      <c r="R181" s="53"/>
      <c r="S181" s="53">
        <f t="shared" si="5"/>
        <v>530737250</v>
      </c>
    </row>
    <row r="182" spans="2:19">
      <c r="B182" t="s">
        <v>436</v>
      </c>
      <c r="C182" s="85" t="s">
        <v>148</v>
      </c>
      <c r="E182" s="53">
        <v>5155639</v>
      </c>
      <c r="F182" s="53"/>
      <c r="G182" s="53">
        <v>20192650074</v>
      </c>
      <c r="H182" s="53"/>
      <c r="I182" s="53">
        <v>-22345239599</v>
      </c>
      <c r="J182" s="53"/>
      <c r="K182" s="53">
        <f t="shared" si="4"/>
        <v>-2152589525</v>
      </c>
      <c r="L182" s="53"/>
      <c r="M182" s="53">
        <v>5155639</v>
      </c>
      <c r="N182" s="53"/>
      <c r="O182" s="53">
        <v>20143036980</v>
      </c>
      <c r="P182" s="53"/>
      <c r="Q182" s="53">
        <v>19019750546</v>
      </c>
      <c r="R182" s="53"/>
      <c r="S182" s="53">
        <f t="shared" si="5"/>
        <v>1123286434</v>
      </c>
    </row>
    <row r="183" spans="2:19">
      <c r="B183" t="s">
        <v>511</v>
      </c>
      <c r="C183" s="85" t="s">
        <v>112</v>
      </c>
      <c r="E183" s="53">
        <v>1079279</v>
      </c>
      <c r="F183" s="53"/>
      <c r="G183" s="53">
        <v>16766232321</v>
      </c>
      <c r="H183" s="53"/>
      <c r="I183" s="53">
        <v>-17654498097</v>
      </c>
      <c r="J183" s="53"/>
      <c r="K183" s="53">
        <f t="shared" si="4"/>
        <v>-888265776</v>
      </c>
      <c r="L183" s="53"/>
      <c r="M183" s="53">
        <v>1079279</v>
      </c>
      <c r="N183" s="53"/>
      <c r="O183" s="53">
        <v>16200915688</v>
      </c>
      <c r="P183" s="53"/>
      <c r="Q183" s="53">
        <v>19469255865</v>
      </c>
      <c r="R183" s="53"/>
      <c r="S183" s="53">
        <f t="shared" si="5"/>
        <v>-3268340177</v>
      </c>
    </row>
    <row r="184" spans="2:19">
      <c r="B184" t="s">
        <v>437</v>
      </c>
      <c r="C184" s="85" t="s">
        <v>167</v>
      </c>
      <c r="E184" s="53">
        <v>3039642</v>
      </c>
      <c r="F184" s="53"/>
      <c r="G184" s="53">
        <v>12459154699</v>
      </c>
      <c r="H184" s="53"/>
      <c r="I184" s="53">
        <v>-14957806186</v>
      </c>
      <c r="J184" s="53"/>
      <c r="K184" s="53">
        <f t="shared" si="4"/>
        <v>-2498651487</v>
      </c>
      <c r="L184" s="53"/>
      <c r="M184" s="53">
        <v>3039642</v>
      </c>
      <c r="N184" s="53"/>
      <c r="O184" s="53">
        <v>12389067400</v>
      </c>
      <c r="P184" s="53"/>
      <c r="Q184" s="53">
        <v>12161714923</v>
      </c>
      <c r="R184" s="53"/>
      <c r="S184" s="53">
        <f t="shared" si="5"/>
        <v>227352477</v>
      </c>
    </row>
    <row r="185" spans="2:19">
      <c r="B185" t="s">
        <v>438</v>
      </c>
      <c r="C185" s="85" t="s">
        <v>151</v>
      </c>
      <c r="E185" s="53">
        <v>747721</v>
      </c>
      <c r="F185" s="53"/>
      <c r="G185" s="53">
        <v>6002944531</v>
      </c>
      <c r="H185" s="53"/>
      <c r="I185" s="53">
        <v>-6643962587</v>
      </c>
      <c r="J185" s="53"/>
      <c r="K185" s="53">
        <f t="shared" si="4"/>
        <v>-641018056</v>
      </c>
      <c r="L185" s="53"/>
      <c r="M185" s="53">
        <v>747721</v>
      </c>
      <c r="N185" s="53"/>
      <c r="O185" s="53">
        <v>6421559178</v>
      </c>
      <c r="P185" s="53"/>
      <c r="Q185" s="53">
        <v>8711437787</v>
      </c>
      <c r="R185" s="53"/>
      <c r="S185" s="53">
        <f t="shared" si="5"/>
        <v>-2289878609</v>
      </c>
    </row>
    <row r="186" spans="2:19">
      <c r="B186"/>
      <c r="C186" s="85" t="s">
        <v>492</v>
      </c>
      <c r="E186" s="53">
        <v>1031164</v>
      </c>
      <c r="F186" s="53"/>
      <c r="G186" s="53">
        <v>23791176056.999996</v>
      </c>
      <c r="H186" s="53"/>
      <c r="I186" s="53">
        <v>-29796041704</v>
      </c>
      <c r="J186" s="53"/>
      <c r="K186" s="53">
        <f t="shared" si="4"/>
        <v>-6004865647.0000038</v>
      </c>
      <c r="L186" s="53"/>
      <c r="M186" s="53">
        <v>1031164</v>
      </c>
      <c r="N186" s="53"/>
      <c r="O186" s="53">
        <v>23933251479</v>
      </c>
      <c r="P186" s="53"/>
      <c r="Q186" s="53">
        <v>26353578136</v>
      </c>
      <c r="R186" s="53"/>
      <c r="S186" s="53">
        <f t="shared" si="5"/>
        <v>-2420326657</v>
      </c>
    </row>
    <row r="187" spans="2:19">
      <c r="B187"/>
      <c r="C187" s="85" t="s">
        <v>139</v>
      </c>
      <c r="E187" s="53">
        <v>3159914</v>
      </c>
      <c r="F187" s="53"/>
      <c r="G187" s="53">
        <v>24641436571</v>
      </c>
      <c r="H187" s="53"/>
      <c r="I187" s="53">
        <v>-25077537201</v>
      </c>
      <c r="J187" s="53"/>
      <c r="K187" s="53">
        <f t="shared" si="4"/>
        <v>-436100630</v>
      </c>
      <c r="L187" s="53"/>
      <c r="M187" s="53">
        <v>3159914</v>
      </c>
      <c r="N187" s="53"/>
      <c r="O187" s="53">
        <v>24722623636</v>
      </c>
      <c r="P187" s="53"/>
      <c r="Q187" s="53">
        <v>22443057581</v>
      </c>
      <c r="R187" s="53"/>
      <c r="S187" s="53">
        <f t="shared" si="5"/>
        <v>2279566055</v>
      </c>
    </row>
    <row r="188" spans="2:19">
      <c r="B188"/>
      <c r="C188" s="85" t="s">
        <v>133</v>
      </c>
      <c r="E188" s="53">
        <v>2727552</v>
      </c>
      <c r="F188" s="53"/>
      <c r="G188" s="53">
        <v>10292425239</v>
      </c>
      <c r="H188" s="53"/>
      <c r="I188" s="53">
        <v>-14491076362</v>
      </c>
      <c r="J188" s="53"/>
      <c r="K188" s="53">
        <f t="shared" si="4"/>
        <v>-4198651123</v>
      </c>
      <c r="L188" s="53"/>
      <c r="M188" s="53">
        <v>2727552</v>
      </c>
      <c r="N188" s="53"/>
      <c r="O188" s="53">
        <v>10148222574</v>
      </c>
      <c r="P188" s="53"/>
      <c r="Q188" s="53">
        <v>12213003429</v>
      </c>
      <c r="R188" s="53"/>
      <c r="S188" s="53">
        <f t="shared" si="5"/>
        <v>-2064780855</v>
      </c>
    </row>
    <row r="189" spans="2:19" ht="23.25" thickBot="1">
      <c r="C189" s="5" t="s">
        <v>2</v>
      </c>
      <c r="D189" s="5"/>
      <c r="E189" s="5"/>
      <c r="F189" s="5"/>
      <c r="G189" s="197">
        <f>SUM(G7:G188)</f>
        <v>2987889268821</v>
      </c>
      <c r="H189" s="132"/>
      <c r="I189" s="197">
        <f>SUM(I7:I188)</f>
        <v>-3399346388730</v>
      </c>
      <c r="J189" s="86"/>
      <c r="K189" s="198">
        <f>SUM(K7:K188)</f>
        <v>-411457119909</v>
      </c>
      <c r="L189" s="86"/>
      <c r="M189" s="5"/>
      <c r="N189" s="86"/>
      <c r="O189" s="197">
        <f>SUM(O7:O188)</f>
        <v>2989745602749</v>
      </c>
      <c r="P189" s="132"/>
      <c r="Q189" s="197">
        <f>SUM(Q7:Q188)</f>
        <v>2935069454945</v>
      </c>
      <c r="R189" s="86"/>
      <c r="S189" s="198">
        <f>SUM(S7:S188)</f>
        <v>54676147804</v>
      </c>
    </row>
    <row r="190" spans="2:19" ht="22.5" thickTop="1">
      <c r="C190" s="5"/>
      <c r="D190" s="5"/>
    </row>
    <row r="191" spans="2:19">
      <c r="C191" s="5"/>
      <c r="D191" s="5"/>
    </row>
    <row r="192" spans="2:19" s="175" customFormat="1">
      <c r="B192" s="176"/>
      <c r="C192" s="326" t="s">
        <v>471</v>
      </c>
      <c r="D192" s="327"/>
      <c r="E192" s="327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8"/>
    </row>
    <row r="193" spans="2:19" s="175" customFormat="1" ht="18" hidden="1">
      <c r="B193" s="40">
        <v>1</v>
      </c>
      <c r="C193" s="40">
        <v>2</v>
      </c>
      <c r="D193" s="40">
        <v>3</v>
      </c>
      <c r="E193" s="40">
        <v>4</v>
      </c>
      <c r="F193" s="40">
        <v>5</v>
      </c>
      <c r="G193" s="40">
        <v>6</v>
      </c>
      <c r="H193" s="40">
        <v>7</v>
      </c>
      <c r="I193" s="40">
        <v>8</v>
      </c>
      <c r="J193" s="40">
        <v>9</v>
      </c>
      <c r="K193" s="40">
        <v>10</v>
      </c>
      <c r="L193" s="40">
        <v>11</v>
      </c>
      <c r="M193" s="40">
        <v>12</v>
      </c>
      <c r="N193" s="40">
        <v>13</v>
      </c>
      <c r="O193" s="40">
        <v>14</v>
      </c>
      <c r="P193" s="40">
        <v>15</v>
      </c>
      <c r="Q193" s="40">
        <v>16</v>
      </c>
      <c r="R193" s="40">
        <v>17</v>
      </c>
      <c r="S193" s="40">
        <v>18</v>
      </c>
    </row>
    <row r="194" spans="2:19" hidden="1">
      <c r="K194" s="2">
        <v>0</v>
      </c>
      <c r="S194" s="79">
        <v>0</v>
      </c>
    </row>
    <row r="195" spans="2:19" s="82" customFormat="1" ht="24" hidden="1">
      <c r="K195" s="82" t="s">
        <v>81</v>
      </c>
      <c r="O195" s="82">
        <v>0</v>
      </c>
      <c r="S195" s="82">
        <v>0</v>
      </c>
    </row>
    <row r="196" spans="2:19" s="82" customFormat="1" ht="24" hidden="1">
      <c r="G196" s="82">
        <v>0</v>
      </c>
      <c r="K196" s="82">
        <v>0</v>
      </c>
      <c r="O196" s="82">
        <v>0</v>
      </c>
      <c r="S196" s="82">
        <v>0</v>
      </c>
    </row>
    <row r="197" spans="2:19" s="82" customFormat="1" ht="24" hidden="1"/>
    <row r="198" spans="2:19" hidden="1">
      <c r="I198" s="249">
        <f>-(8421552-0)</f>
        <v>-8421552</v>
      </c>
    </row>
    <row r="199" spans="2:19" hidden="1">
      <c r="I199" s="249">
        <f>-(138375640-0)</f>
        <v>-138375640</v>
      </c>
    </row>
    <row r="200" spans="2:19" ht="22.5" hidden="1">
      <c r="I200" s="249">
        <f>(176127828-0)</f>
        <v>176127828</v>
      </c>
      <c r="O200" s="173"/>
    </row>
    <row r="201" spans="2:19" hidden="1">
      <c r="I201" s="249">
        <f>-(428316-0)</f>
        <v>-428316</v>
      </c>
    </row>
    <row r="202" spans="2:19" hidden="1"/>
    <row r="203" spans="2:19" hidden="1"/>
    <row r="204" spans="2:19" hidden="1">
      <c r="B204"/>
      <c r="C204" s="85" t="s">
        <v>273</v>
      </c>
      <c r="E204" s="249">
        <v>0</v>
      </c>
      <c r="F204" s="249"/>
      <c r="G204" s="249">
        <v>0</v>
      </c>
      <c r="H204" s="249"/>
      <c r="I204" s="249">
        <f>-(8421552-8421552)</f>
        <v>0</v>
      </c>
      <c r="J204" s="249"/>
      <c r="K204" s="249">
        <f t="shared" ref="K204:K209" si="6">G204+I204</f>
        <v>0</v>
      </c>
      <c r="L204" s="53"/>
      <c r="M204" s="53">
        <v>0</v>
      </c>
      <c r="N204" s="53"/>
      <c r="O204" s="53">
        <v>0</v>
      </c>
      <c r="P204" s="53"/>
      <c r="Q204" s="53">
        <v>0</v>
      </c>
      <c r="R204" s="53"/>
      <c r="S204" s="53">
        <f t="shared" ref="S204:S209" si="7">O204+Q204</f>
        <v>0</v>
      </c>
    </row>
    <row r="205" spans="2:19" hidden="1">
      <c r="B205"/>
      <c r="C205" s="85" t="s">
        <v>183</v>
      </c>
      <c r="E205" s="249">
        <v>0</v>
      </c>
      <c r="F205" s="249"/>
      <c r="G205" s="249">
        <v>0</v>
      </c>
      <c r="H205" s="249"/>
      <c r="I205" s="249">
        <f>-(138375640-138375640)</f>
        <v>0</v>
      </c>
      <c r="J205" s="249"/>
      <c r="K205" s="249">
        <f t="shared" si="6"/>
        <v>0</v>
      </c>
      <c r="L205" s="53"/>
      <c r="M205" s="53">
        <v>0</v>
      </c>
      <c r="N205" s="53"/>
      <c r="O205" s="53">
        <v>0</v>
      </c>
      <c r="P205" s="53"/>
      <c r="Q205" s="53">
        <v>0</v>
      </c>
      <c r="R205" s="53"/>
      <c r="S205" s="53">
        <f t="shared" si="7"/>
        <v>0</v>
      </c>
    </row>
    <row r="206" spans="2:19" hidden="1">
      <c r="B206"/>
      <c r="C206" s="85" t="s">
        <v>192</v>
      </c>
      <c r="E206" s="249">
        <v>0</v>
      </c>
      <c r="F206" s="249"/>
      <c r="G206" s="249">
        <v>0</v>
      </c>
      <c r="H206" s="249"/>
      <c r="I206" s="249">
        <f>(176127828-176127828)</f>
        <v>0</v>
      </c>
      <c r="J206" s="249"/>
      <c r="K206" s="249">
        <f t="shared" si="6"/>
        <v>0</v>
      </c>
      <c r="L206" s="53"/>
      <c r="M206" s="53">
        <v>0</v>
      </c>
      <c r="N206" s="53"/>
      <c r="O206" s="53">
        <v>0</v>
      </c>
      <c r="P206" s="53"/>
      <c r="Q206" s="53">
        <v>0</v>
      </c>
      <c r="R206" s="53"/>
      <c r="S206" s="53">
        <f t="shared" si="7"/>
        <v>0</v>
      </c>
    </row>
    <row r="207" spans="2:19" hidden="1">
      <c r="B207"/>
      <c r="C207" s="85" t="s">
        <v>203</v>
      </c>
      <c r="E207" s="249">
        <v>0</v>
      </c>
      <c r="F207" s="249"/>
      <c r="G207" s="249">
        <v>0</v>
      </c>
      <c r="H207" s="249"/>
      <c r="I207" s="249">
        <f>-(428316-428316)</f>
        <v>0</v>
      </c>
      <c r="J207" s="249"/>
      <c r="K207" s="249">
        <f t="shared" si="6"/>
        <v>0</v>
      </c>
      <c r="L207" s="53"/>
      <c r="M207" s="53">
        <v>0</v>
      </c>
      <c r="N207" s="53"/>
      <c r="O207" s="53">
        <v>0</v>
      </c>
      <c r="P207" s="53"/>
      <c r="Q207" s="53">
        <v>0</v>
      </c>
      <c r="R207" s="53"/>
      <c r="S207" s="53">
        <f t="shared" si="7"/>
        <v>0</v>
      </c>
    </row>
    <row r="208" spans="2:19" hidden="1">
      <c r="B208"/>
      <c r="C208" s="85" t="s">
        <v>441</v>
      </c>
      <c r="E208" s="53">
        <v>0</v>
      </c>
      <c r="F208" s="53"/>
      <c r="G208" s="53">
        <v>0</v>
      </c>
      <c r="H208" s="53"/>
      <c r="I208" s="53">
        <v>0</v>
      </c>
      <c r="J208" s="53"/>
      <c r="K208" s="53">
        <f t="shared" si="6"/>
        <v>0</v>
      </c>
      <c r="L208" s="53"/>
      <c r="M208" s="249">
        <v>0</v>
      </c>
      <c r="N208" s="249"/>
      <c r="O208" s="249">
        <v>0</v>
      </c>
      <c r="P208" s="249"/>
      <c r="Q208" s="249">
        <f>-(41891-41891)</f>
        <v>0</v>
      </c>
      <c r="R208" s="249"/>
      <c r="S208" s="249">
        <f t="shared" si="7"/>
        <v>0</v>
      </c>
    </row>
    <row r="209" spans="2:19" hidden="1">
      <c r="B209"/>
      <c r="C209" s="85" t="s">
        <v>455</v>
      </c>
      <c r="E209" s="53">
        <v>0</v>
      </c>
      <c r="F209" s="53"/>
      <c r="G209" s="53">
        <v>0</v>
      </c>
      <c r="H209" s="53"/>
      <c r="I209" s="53">
        <v>0</v>
      </c>
      <c r="J209" s="53"/>
      <c r="K209" s="53">
        <f t="shared" si="6"/>
        <v>0</v>
      </c>
      <c r="L209" s="53"/>
      <c r="M209" s="249">
        <v>0</v>
      </c>
      <c r="N209" s="249"/>
      <c r="O209" s="249">
        <v>0</v>
      </c>
      <c r="P209" s="249"/>
      <c r="Q209" s="249">
        <f>-(22135-22135)</f>
        <v>0</v>
      </c>
      <c r="R209" s="249"/>
      <c r="S209" s="249">
        <f t="shared" si="7"/>
        <v>0</v>
      </c>
    </row>
    <row r="213" spans="2:19">
      <c r="K213" s="261"/>
      <c r="S213" s="261"/>
    </row>
  </sheetData>
  <autoFilter ref="C6:S6" xr:uid="{00000000-0009-0000-0000-000008000000}">
    <sortState xmlns:xlrd2="http://schemas.microsoft.com/office/spreadsheetml/2017/richdata2" ref="C7:S191">
      <sortCondition ref="C6"/>
    </sortState>
  </autoFilter>
  <mergeCells count="7">
    <mergeCell ref="C192:S192"/>
    <mergeCell ref="E5:K5"/>
    <mergeCell ref="M5:S5"/>
    <mergeCell ref="C4:J4"/>
    <mergeCell ref="C1:S1"/>
    <mergeCell ref="C2:S2"/>
    <mergeCell ref="C3:S3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22"/>
  <sheetViews>
    <sheetView rightToLeft="1" view="pageBreakPreview" topLeftCell="A196" zoomScale="60" zoomScaleNormal="100" workbookViewId="0">
      <selection activeCell="M210" sqref="M210"/>
    </sheetView>
  </sheetViews>
  <sheetFormatPr defaultColWidth="9.140625" defaultRowHeight="21.75"/>
  <cols>
    <col min="1" max="1" width="2.140625" style="53" customWidth="1"/>
    <col min="2" max="2" width="11.5703125" style="53" hidden="1" customWidth="1"/>
    <col min="3" max="3" width="49.85546875" style="7" customWidth="1"/>
    <col min="4" max="4" width="1.28515625" style="7" customWidth="1"/>
    <col min="5" max="5" width="26.5703125" style="188" customWidth="1"/>
    <col min="6" max="6" width="1" style="7" customWidth="1"/>
    <col min="7" max="7" width="29.85546875" style="189" bestFit="1" customWidth="1"/>
    <col min="8" max="8" width="1.42578125" style="189" customWidth="1"/>
    <col min="9" max="9" width="26.5703125" style="189" customWidth="1"/>
    <col min="10" max="10" width="1" style="190" customWidth="1"/>
    <col min="11" max="11" width="28.42578125" style="190" customWidth="1"/>
    <col min="12" max="12" width="2" style="190" customWidth="1"/>
    <col min="13" max="13" width="28.5703125" style="191" customWidth="1"/>
    <col min="14" max="14" width="1.5703125" style="7" customWidth="1"/>
    <col min="15" max="15" width="28.42578125" style="188" bestFit="1" customWidth="1"/>
    <col min="16" max="16" width="0.85546875" style="188" customWidth="1"/>
    <col min="17" max="17" width="28.42578125" style="189" bestFit="1" customWidth="1"/>
    <col min="18" max="18" width="1.7109375" style="189" customWidth="1"/>
    <col min="19" max="19" width="28.42578125" style="189" bestFit="1" customWidth="1"/>
    <col min="20" max="20" width="0.85546875" style="189" customWidth="1"/>
    <col min="21" max="21" width="27.140625" style="189" customWidth="1"/>
    <col min="22" max="22" width="1.42578125" style="189" customWidth="1"/>
    <col min="23" max="23" width="29.85546875" style="191" customWidth="1"/>
    <col min="24" max="24" width="20.42578125" style="7" customWidth="1"/>
    <col min="25" max="25" width="17.28515625" style="7" customWidth="1"/>
    <col min="26" max="26" width="9.140625" style="7"/>
    <col min="27" max="27" width="16.5703125" style="7" bestFit="1" customWidth="1"/>
    <col min="28" max="28" width="21.140625" style="7" bestFit="1" customWidth="1"/>
    <col min="29" max="29" width="8.28515625" style="7" bestFit="1" customWidth="1"/>
    <col min="30" max="16384" width="9.140625" style="7"/>
  </cols>
  <sheetData>
    <row r="1" spans="1:27" ht="27.75">
      <c r="C1" s="337" t="s">
        <v>84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27" ht="27.75">
      <c r="C2" s="337" t="s">
        <v>53</v>
      </c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</row>
    <row r="3" spans="1:27" ht="27.75">
      <c r="C3" s="337" t="str">
        <f>'[1] سهام'!A3</f>
        <v>برای ماه منتهی به 1401/11/30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</row>
    <row r="5" spans="1:27" s="162" customFormat="1" ht="24.75">
      <c r="A5" s="53"/>
      <c r="B5" s="53"/>
      <c r="C5" s="297" t="s">
        <v>28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</row>
    <row r="6" spans="1:27" s="162" customFormat="1" ht="9.75" customHeight="1">
      <c r="A6" s="53"/>
      <c r="B6" s="53"/>
      <c r="E6" s="87"/>
      <c r="G6" s="179"/>
      <c r="H6" s="179"/>
      <c r="I6" s="179"/>
      <c r="J6" s="256"/>
      <c r="K6" s="256"/>
      <c r="L6" s="256"/>
      <c r="M6" s="180"/>
      <c r="O6" s="87"/>
      <c r="P6" s="87"/>
      <c r="Q6" s="179"/>
      <c r="R6" s="179"/>
      <c r="S6" s="179"/>
      <c r="T6" s="179"/>
      <c r="U6" s="179"/>
      <c r="V6" s="179"/>
      <c r="W6" s="180"/>
    </row>
    <row r="7" spans="1:27" s="162" customFormat="1" ht="27" customHeight="1" thickBot="1">
      <c r="A7" s="53"/>
      <c r="B7" s="53"/>
      <c r="C7" s="181"/>
      <c r="D7" s="182"/>
      <c r="E7" s="330" t="str">
        <f>'[1]سود اوراق بهادار و سپرده بانکی'!G5</f>
        <v>طی بهمن ماه</v>
      </c>
      <c r="F7" s="330"/>
      <c r="G7" s="330"/>
      <c r="H7" s="330"/>
      <c r="I7" s="330"/>
      <c r="J7" s="330"/>
      <c r="K7" s="330"/>
      <c r="L7" s="330"/>
      <c r="M7" s="330"/>
      <c r="N7" s="182"/>
      <c r="O7" s="330" t="s">
        <v>552</v>
      </c>
      <c r="P7" s="330"/>
      <c r="Q7" s="330"/>
      <c r="R7" s="330"/>
      <c r="S7" s="330"/>
      <c r="T7" s="330"/>
      <c r="U7" s="330"/>
      <c r="V7" s="330"/>
      <c r="W7" s="330"/>
    </row>
    <row r="8" spans="1:27" s="60" customFormat="1" ht="24.75" customHeight="1">
      <c r="A8" s="53"/>
      <c r="B8" s="53"/>
      <c r="C8" s="331" t="s">
        <v>24</v>
      </c>
      <c r="D8" s="331"/>
      <c r="E8" s="338" t="s">
        <v>12</v>
      </c>
      <c r="F8" s="333"/>
      <c r="G8" s="340" t="s">
        <v>13</v>
      </c>
      <c r="H8" s="334"/>
      <c r="I8" s="340" t="s">
        <v>14</v>
      </c>
      <c r="J8" s="346"/>
      <c r="K8" s="342" t="s">
        <v>2</v>
      </c>
      <c r="L8" s="342"/>
      <c r="M8" s="342"/>
      <c r="N8" s="331"/>
      <c r="O8" s="338" t="s">
        <v>12</v>
      </c>
      <c r="P8" s="343"/>
      <c r="Q8" s="340" t="s">
        <v>13</v>
      </c>
      <c r="R8" s="334"/>
      <c r="S8" s="340" t="s">
        <v>14</v>
      </c>
      <c r="T8" s="334"/>
      <c r="U8" s="342" t="s">
        <v>2</v>
      </c>
      <c r="V8" s="342"/>
      <c r="W8" s="342"/>
    </row>
    <row r="9" spans="1:27" s="60" customFormat="1" ht="6" customHeight="1" thickBot="1">
      <c r="A9" s="53"/>
      <c r="B9" s="53"/>
      <c r="C9" s="331"/>
      <c r="D9" s="331"/>
      <c r="E9" s="339"/>
      <c r="F9" s="331"/>
      <c r="G9" s="341"/>
      <c r="H9" s="335"/>
      <c r="I9" s="341"/>
      <c r="J9" s="347"/>
      <c r="K9" s="330"/>
      <c r="L9" s="330"/>
      <c r="M9" s="330"/>
      <c r="N9" s="331"/>
      <c r="O9" s="339"/>
      <c r="P9" s="344"/>
      <c r="Q9" s="341"/>
      <c r="R9" s="335"/>
      <c r="S9" s="341"/>
      <c r="T9" s="335"/>
      <c r="U9" s="330"/>
      <c r="V9" s="330"/>
      <c r="W9" s="330"/>
    </row>
    <row r="10" spans="1:27" s="60" customFormat="1" ht="42.75" customHeight="1" thickBot="1">
      <c r="A10" s="53"/>
      <c r="B10" s="53"/>
      <c r="C10" s="332"/>
      <c r="D10" s="331"/>
      <c r="E10" s="183" t="s">
        <v>56</v>
      </c>
      <c r="F10" s="331"/>
      <c r="G10" s="184" t="s">
        <v>57</v>
      </c>
      <c r="H10" s="336"/>
      <c r="I10" s="184" t="s">
        <v>58</v>
      </c>
      <c r="J10" s="347"/>
      <c r="K10" s="258" t="s">
        <v>6</v>
      </c>
      <c r="L10" s="258"/>
      <c r="M10" s="185" t="s">
        <v>19</v>
      </c>
      <c r="N10" s="331"/>
      <c r="O10" s="183" t="s">
        <v>56</v>
      </c>
      <c r="P10" s="345"/>
      <c r="Q10" s="184" t="s">
        <v>57</v>
      </c>
      <c r="R10" s="336"/>
      <c r="S10" s="184" t="s">
        <v>58</v>
      </c>
      <c r="T10" s="336"/>
      <c r="U10" s="252" t="s">
        <v>6</v>
      </c>
      <c r="V10" s="186"/>
      <c r="W10" s="185" t="s">
        <v>19</v>
      </c>
    </row>
    <row r="11" spans="1:27" s="60" customFormat="1" ht="42.75" customHeight="1">
      <c r="A11" s="142"/>
      <c r="B11" s="142" t="s">
        <v>277</v>
      </c>
      <c r="C11" s="152" t="s">
        <v>118</v>
      </c>
      <c r="D11" s="218"/>
      <c r="E11" s="153">
        <v>0</v>
      </c>
      <c r="F11" s="153"/>
      <c r="G11" s="153">
        <f>VLOOKUP(B11,a,10,0)</f>
        <v>-2675212691</v>
      </c>
      <c r="H11" s="217"/>
      <c r="I11" s="153">
        <f>'درآمد ناشی ازفروش'!K8</f>
        <v>-1215893766</v>
      </c>
      <c r="J11" s="257"/>
      <c r="K11" s="154">
        <f>E11+G11+I11</f>
        <v>-3891106457</v>
      </c>
      <c r="L11" s="154"/>
      <c r="M11" s="200">
        <f>K11/($K$204+'[1]درآمد سرمایه گذاری در اوراق بها'!$I$11+'[1]درآمد سپرده بانکی'!$E$11+'[1]سایر درآمدها'!$C$11)</f>
        <v>1.0458647720795479E-2</v>
      </c>
      <c r="N11" s="218"/>
      <c r="O11" s="153">
        <f>'درآمد سود سهام'!N8</f>
        <v>0</v>
      </c>
      <c r="P11" s="153"/>
      <c r="Q11" s="153">
        <f>'درآمد ناشی از تغییر قیمت اوراق '!S7</f>
        <v>-1606583306</v>
      </c>
      <c r="R11" s="217"/>
      <c r="S11" s="153">
        <f>'درآمد ناشی ازفروش'!S8</f>
        <v>-1471230943</v>
      </c>
      <c r="T11" s="217"/>
      <c r="U11" s="253">
        <f>O11+Q11+S11</f>
        <v>-3077814249</v>
      </c>
      <c r="V11" s="215"/>
      <c r="W11" s="200">
        <f>U11/[1]درآمدها!$E$11</f>
        <v>-5.239820285785895E-3</v>
      </c>
      <c r="Y11" s="161"/>
      <c r="AA11" s="161"/>
    </row>
    <row r="12" spans="1:27" s="60" customFormat="1" ht="42.75" customHeight="1">
      <c r="A12" s="142"/>
      <c r="B12" s="142" t="s">
        <v>278</v>
      </c>
      <c r="C12" s="152" t="s">
        <v>273</v>
      </c>
      <c r="D12" s="218"/>
      <c r="E12" s="153">
        <v>0</v>
      </c>
      <c r="F12" s="153"/>
      <c r="G12" s="153">
        <v>0</v>
      </c>
      <c r="H12" s="217"/>
      <c r="I12" s="153">
        <f>'درآمد ناشی ازفروش'!K9</f>
        <v>0</v>
      </c>
      <c r="J12" s="257"/>
      <c r="K12" s="154">
        <f t="shared" ref="K12:K75" si="0">E12+G12+I12</f>
        <v>0</v>
      </c>
      <c r="L12" s="154"/>
      <c r="M12" s="200">
        <f>K12/($K$204+'[1]درآمد سرمایه گذاری در اوراق بها'!$I$11+'[1]درآمد سپرده بانکی'!$E$11+'[1]سایر درآمدها'!$C$11)</f>
        <v>0</v>
      </c>
      <c r="N12" s="218"/>
      <c r="O12" s="153">
        <v>0</v>
      </c>
      <c r="P12" s="153"/>
      <c r="Q12" s="153">
        <f>'درآمد ناشی از تغییر قیمت اوراق '!S8</f>
        <v>-364224987</v>
      </c>
      <c r="R12" s="217"/>
      <c r="S12" s="153">
        <f>'درآمد ناشی ازفروش'!S10</f>
        <v>11752062</v>
      </c>
      <c r="T12" s="217"/>
      <c r="U12" s="253">
        <f t="shared" ref="U12:U75" si="1">O12+Q12+S12</f>
        <v>-352472925</v>
      </c>
      <c r="V12" s="215"/>
      <c r="W12" s="200">
        <f>U12/[1]درآمدها!$E$11</f>
        <v>-6.0006700638459828E-4</v>
      </c>
      <c r="Y12" s="161"/>
      <c r="AA12" s="161"/>
    </row>
    <row r="13" spans="1:27" s="60" customFormat="1" ht="42.75" customHeight="1">
      <c r="A13" s="142"/>
      <c r="B13" s="142" t="s">
        <v>279</v>
      </c>
      <c r="C13" s="152" t="s">
        <v>260</v>
      </c>
      <c r="D13" s="218"/>
      <c r="E13" s="153">
        <v>0</v>
      </c>
      <c r="F13" s="153"/>
      <c r="G13" s="153">
        <f t="shared" ref="G13:G42" si="2">VLOOKUP(B13,a,10,0)</f>
        <v>-164197384</v>
      </c>
      <c r="H13" s="217"/>
      <c r="I13" s="153">
        <f>'درآمد ناشی ازفروش'!K11</f>
        <v>-17895043</v>
      </c>
      <c r="J13" s="257"/>
      <c r="K13" s="154">
        <f t="shared" si="0"/>
        <v>-182092427</v>
      </c>
      <c r="L13" s="154"/>
      <c r="M13" s="200">
        <f>K13/($K$204+'[1]درآمد سرمایه گذاری در اوراق بها'!$I$11+'[1]درآمد سپرده بانکی'!$E$11+'[1]سایر درآمدها'!$C$11)</f>
        <v>4.8943419247541469E-4</v>
      </c>
      <c r="N13" s="218"/>
      <c r="O13" s="153">
        <v>0</v>
      </c>
      <c r="P13" s="153"/>
      <c r="Q13" s="153">
        <f>'درآمد ناشی از تغییر قیمت اوراق '!S9</f>
        <v>1243913008</v>
      </c>
      <c r="R13" s="217"/>
      <c r="S13" s="153">
        <f>'درآمد ناشی ازفروش'!S11</f>
        <v>-97174258</v>
      </c>
      <c r="T13" s="217"/>
      <c r="U13" s="253">
        <f t="shared" si="1"/>
        <v>1146738750</v>
      </c>
      <c r="V13" s="215"/>
      <c r="W13" s="200">
        <f>U13/[1]درآمدها!$E$11</f>
        <v>1.9522636776079076E-3</v>
      </c>
      <c r="Y13" s="161"/>
      <c r="AA13" s="161"/>
    </row>
    <row r="14" spans="1:27" s="60" customFormat="1" ht="42.75" customHeight="1">
      <c r="A14" s="142"/>
      <c r="B14" s="142" t="s">
        <v>495</v>
      </c>
      <c r="C14" s="152" t="s">
        <v>476</v>
      </c>
      <c r="D14" s="218"/>
      <c r="E14" s="153">
        <v>0</v>
      </c>
      <c r="F14" s="153"/>
      <c r="G14" s="153">
        <f t="shared" si="2"/>
        <v>0</v>
      </c>
      <c r="H14" s="217"/>
      <c r="I14" s="153">
        <f>'درآمد ناشی ازفروش'!K12</f>
        <v>0</v>
      </c>
      <c r="J14" s="257"/>
      <c r="K14" s="154">
        <f t="shared" si="0"/>
        <v>0</v>
      </c>
      <c r="L14" s="154"/>
      <c r="M14" s="200">
        <f>K14/($K$204+'[1]درآمد سرمایه گذاری در اوراق بها'!$I$11+'[1]درآمد سپرده بانکی'!$E$11+'[1]سایر درآمدها'!$C$11)</f>
        <v>0</v>
      </c>
      <c r="N14" s="218"/>
      <c r="O14" s="153">
        <v>0</v>
      </c>
      <c r="P14" s="153"/>
      <c r="Q14" s="153">
        <f>'درآمد ناشی از تغییر قیمت اوراق '!S10</f>
        <v>-1265218688</v>
      </c>
      <c r="R14" s="217"/>
      <c r="S14" s="153">
        <f>'درآمد ناشی ازفروش'!S12</f>
        <v>59673987</v>
      </c>
      <c r="T14" s="217"/>
      <c r="U14" s="253">
        <f t="shared" si="1"/>
        <v>-1205544701</v>
      </c>
      <c r="V14" s="215"/>
      <c r="W14" s="200">
        <f>U14/[1]درآمدها!$E$11</f>
        <v>-2.0523777813342275E-3</v>
      </c>
      <c r="Y14" s="161"/>
      <c r="AA14" s="161"/>
    </row>
    <row r="15" spans="1:27" s="60" customFormat="1" ht="42.75" customHeight="1">
      <c r="A15" s="142"/>
      <c r="B15" s="142" t="s">
        <v>280</v>
      </c>
      <c r="C15" s="152" t="s">
        <v>191</v>
      </c>
      <c r="D15" s="218"/>
      <c r="E15" s="153">
        <v>0</v>
      </c>
      <c r="F15" s="153"/>
      <c r="G15" s="153">
        <f t="shared" si="2"/>
        <v>-2898080252</v>
      </c>
      <c r="H15" s="217"/>
      <c r="I15" s="153">
        <f>'درآمد ناشی ازفروش'!K13</f>
        <v>-229182609</v>
      </c>
      <c r="J15" s="257"/>
      <c r="K15" s="154">
        <f t="shared" si="0"/>
        <v>-3127262861</v>
      </c>
      <c r="L15" s="154"/>
      <c r="M15" s="200">
        <f>K15/($K$204+'[1]درآمد سرمایه گذاری در اوراق بها'!$I$11+'[1]درآمد سپرده بانکی'!$E$11+'[1]سایر درآمدها'!$C$11)</f>
        <v>8.4055630332824892E-3</v>
      </c>
      <c r="N15" s="218"/>
      <c r="O15" s="153">
        <f>'درآمد سود سهام'!T8</f>
        <v>450572850</v>
      </c>
      <c r="P15" s="153"/>
      <c r="Q15" s="153">
        <f>'درآمد ناشی از تغییر قیمت اوراق '!S11</f>
        <v>307714787</v>
      </c>
      <c r="R15" s="217"/>
      <c r="S15" s="153">
        <f>'درآمد ناشی ازفروش'!S13</f>
        <v>-339866955</v>
      </c>
      <c r="T15" s="217"/>
      <c r="U15" s="253">
        <f t="shared" si="1"/>
        <v>418420682</v>
      </c>
      <c r="V15" s="215"/>
      <c r="W15" s="200">
        <f>U15/[1]درآمدها!$E$11</f>
        <v>7.1233966710249291E-4</v>
      </c>
      <c r="Y15" s="161"/>
      <c r="AA15" s="161"/>
    </row>
    <row r="16" spans="1:27" s="60" customFormat="1" ht="42.75" customHeight="1">
      <c r="A16" s="142"/>
      <c r="B16" s="142" t="s">
        <v>542</v>
      </c>
      <c r="C16" s="152" t="s">
        <v>512</v>
      </c>
      <c r="D16" s="218"/>
      <c r="E16" s="153">
        <v>0</v>
      </c>
      <c r="F16" s="153"/>
      <c r="G16" s="153">
        <f t="shared" si="2"/>
        <v>-409271636</v>
      </c>
      <c r="H16" s="217"/>
      <c r="I16" s="153">
        <f>'درآمد ناشی ازفروش'!K14</f>
        <v>51011257</v>
      </c>
      <c r="J16" s="257"/>
      <c r="K16" s="154">
        <f t="shared" si="0"/>
        <v>-358260379</v>
      </c>
      <c r="L16" s="154"/>
      <c r="M16" s="200">
        <f>K16/($K$204+'[1]درآمد سرمایه گذاری در اوراق بها'!$I$11+'[1]درآمد سپرده بانکی'!$E$11+'[1]سایر درآمدها'!$C$11)</f>
        <v>9.6294438039315629E-4</v>
      </c>
      <c r="N16" s="218"/>
      <c r="O16" s="153">
        <v>0</v>
      </c>
      <c r="P16" s="153"/>
      <c r="Q16" s="153">
        <f>'درآمد ناشی از تغییر قیمت اوراق '!S12</f>
        <v>-534497392</v>
      </c>
      <c r="R16" s="217"/>
      <c r="S16" s="153">
        <f>'درآمد ناشی ازفروش'!S14</f>
        <v>55608521</v>
      </c>
      <c r="T16" s="217"/>
      <c r="U16" s="253">
        <f t="shared" si="1"/>
        <v>-478888871</v>
      </c>
      <c r="V16" s="215"/>
      <c r="W16" s="200">
        <f>U16/[1]درآمدها!$E$11</f>
        <v>-8.1528364543707876E-4</v>
      </c>
      <c r="Y16" s="161"/>
      <c r="AA16" s="161"/>
    </row>
    <row r="17" spans="1:27" s="60" customFormat="1" ht="42.75" customHeight="1">
      <c r="A17" s="142"/>
      <c r="B17" s="142" t="s">
        <v>281</v>
      </c>
      <c r="C17" s="152" t="s">
        <v>109</v>
      </c>
      <c r="D17" s="218"/>
      <c r="E17" s="153">
        <v>0</v>
      </c>
      <c r="F17" s="153"/>
      <c r="G17" s="153">
        <f t="shared" si="2"/>
        <v>-4163777268.9999962</v>
      </c>
      <c r="H17" s="217"/>
      <c r="I17" s="153">
        <f>'درآمد ناشی ازفروش'!K15</f>
        <v>375376190</v>
      </c>
      <c r="J17" s="257"/>
      <c r="K17" s="154">
        <f t="shared" si="0"/>
        <v>-3788401078.9999962</v>
      </c>
      <c r="L17" s="154"/>
      <c r="M17" s="200">
        <f>K17/($K$204+'[1]درآمد سرمایه گذاری در اوراق بها'!$I$11+'[1]درآمد سپرده بانکی'!$E$11+'[1]سایر درآمدها'!$C$11)</f>
        <v>1.0182592727337052E-2</v>
      </c>
      <c r="N17" s="218"/>
      <c r="O17" s="153">
        <f>'درآمد سود سهام'!T9</f>
        <v>35043699</v>
      </c>
      <c r="P17" s="153"/>
      <c r="Q17" s="153">
        <f>'درآمد ناشی از تغییر قیمت اوراق '!S13</f>
        <v>749717481</v>
      </c>
      <c r="R17" s="217"/>
      <c r="S17" s="153">
        <f>'درآمد ناشی ازفروش'!S15</f>
        <v>567656599</v>
      </c>
      <c r="T17" s="217"/>
      <c r="U17" s="253">
        <f t="shared" si="1"/>
        <v>1352417779</v>
      </c>
      <c r="V17" s="215"/>
      <c r="W17" s="200">
        <f>U17/[1]درآمدها!$E$11</f>
        <v>2.3024216343023713E-3</v>
      </c>
      <c r="Y17" s="161"/>
      <c r="AA17" s="161"/>
    </row>
    <row r="18" spans="1:27" s="60" customFormat="1" ht="42.75" customHeight="1">
      <c r="A18" s="142"/>
      <c r="B18" s="142" t="s">
        <v>282</v>
      </c>
      <c r="C18" s="152" t="s">
        <v>173</v>
      </c>
      <c r="D18" s="218"/>
      <c r="E18" s="153">
        <v>0</v>
      </c>
      <c r="F18" s="153"/>
      <c r="G18" s="153">
        <f t="shared" si="2"/>
        <v>-992206455</v>
      </c>
      <c r="H18" s="217"/>
      <c r="I18" s="153">
        <f>'درآمد ناشی ازفروش'!K16</f>
        <v>47892833</v>
      </c>
      <c r="J18" s="257"/>
      <c r="K18" s="154">
        <f t="shared" si="0"/>
        <v>-944313622</v>
      </c>
      <c r="L18" s="154"/>
      <c r="M18" s="200">
        <f>K18/($K$204+'[1]درآمد سرمایه گذاری در اوراق بها'!$I$11+'[1]درآمد سپرده بانکی'!$E$11+'[1]سایر درآمدها'!$C$11)</f>
        <v>2.5381581356324285E-3</v>
      </c>
      <c r="N18" s="218"/>
      <c r="O18" s="153">
        <f>'درآمد سود سهام'!T10</f>
        <v>194004700</v>
      </c>
      <c r="P18" s="153"/>
      <c r="Q18" s="153">
        <f>'درآمد ناشی از تغییر قیمت اوراق '!S14</f>
        <v>3095052857</v>
      </c>
      <c r="R18" s="217"/>
      <c r="S18" s="153">
        <f>'درآمد ناشی ازفروش'!S16</f>
        <v>-199586288</v>
      </c>
      <c r="T18" s="217"/>
      <c r="U18" s="253">
        <f t="shared" si="1"/>
        <v>3089471269</v>
      </c>
      <c r="V18" s="215"/>
      <c r="W18" s="200">
        <f>U18/[1]درآمدها!$E$11</f>
        <v>5.2596657621292635E-3</v>
      </c>
      <c r="Y18" s="161"/>
      <c r="AA18" s="161"/>
    </row>
    <row r="19" spans="1:27" s="60" customFormat="1" ht="42.75" customHeight="1">
      <c r="A19" s="142"/>
      <c r="B19" s="142" t="s">
        <v>283</v>
      </c>
      <c r="C19" s="152" t="s">
        <v>168</v>
      </c>
      <c r="D19" s="218"/>
      <c r="E19" s="153">
        <v>0</v>
      </c>
      <c r="F19" s="153"/>
      <c r="G19" s="153">
        <f t="shared" si="2"/>
        <v>-227250349</v>
      </c>
      <c r="H19" s="217"/>
      <c r="I19" s="153">
        <f>'درآمد ناشی ازفروش'!K17</f>
        <v>494270999</v>
      </c>
      <c r="J19" s="257"/>
      <c r="K19" s="154">
        <f t="shared" si="0"/>
        <v>267020650</v>
      </c>
      <c r="L19" s="154"/>
      <c r="M19" s="200">
        <f>K19/($K$204+'[1]درآمد سرمایه گذاری در اوراق بها'!$I$11+'[1]درآمد سپرده بانکی'!$E$11+'[1]سایر درآمدها'!$C$11)</f>
        <v>-7.1770714664048246E-4</v>
      </c>
      <c r="N19" s="218"/>
      <c r="O19" s="153">
        <v>0</v>
      </c>
      <c r="P19" s="153"/>
      <c r="Q19" s="153">
        <f>'درآمد ناشی از تغییر قیمت اوراق '!S15</f>
        <v>137811530</v>
      </c>
      <c r="R19" s="217"/>
      <c r="S19" s="153">
        <f>'درآمد ناشی ازفروش'!S17</f>
        <v>543890110</v>
      </c>
      <c r="T19" s="217"/>
      <c r="U19" s="253">
        <f t="shared" si="1"/>
        <v>681701640</v>
      </c>
      <c r="V19" s="215"/>
      <c r="W19" s="200">
        <f>U19/[1]درآمدها!$E$11</f>
        <v>1.1605619420619927E-3</v>
      </c>
      <c r="Y19" s="161"/>
      <c r="AA19" s="161"/>
    </row>
    <row r="20" spans="1:27" s="60" customFormat="1" ht="42.75" customHeight="1">
      <c r="A20" s="142"/>
      <c r="B20" s="142" t="s">
        <v>284</v>
      </c>
      <c r="C20" s="152" t="s">
        <v>268</v>
      </c>
      <c r="D20" s="218"/>
      <c r="E20" s="153">
        <v>0</v>
      </c>
      <c r="F20" s="153"/>
      <c r="G20" s="153">
        <f t="shared" si="2"/>
        <v>-192514609</v>
      </c>
      <c r="H20" s="217"/>
      <c r="I20" s="153">
        <f>'درآمد ناشی ازفروش'!K18</f>
        <v>42181455</v>
      </c>
      <c r="J20" s="257"/>
      <c r="K20" s="154">
        <f t="shared" si="0"/>
        <v>-150333154</v>
      </c>
      <c r="L20" s="154"/>
      <c r="M20" s="200">
        <f>K20/($K$204+'[1]درآمد سرمایه گذاری در اوراق بها'!$I$11+'[1]درآمد سپرده بانکی'!$E$11+'[1]سایر درآمدها'!$C$11)</f>
        <v>4.040705428692659E-4</v>
      </c>
      <c r="N20" s="218"/>
      <c r="O20" s="153">
        <v>0</v>
      </c>
      <c r="P20" s="153"/>
      <c r="Q20" s="153">
        <f>'درآمد ناشی از تغییر قیمت اوراق '!S16</f>
        <v>-654577361</v>
      </c>
      <c r="R20" s="217"/>
      <c r="S20" s="153">
        <f>'درآمد ناشی ازفروش'!S18</f>
        <v>68039209</v>
      </c>
      <c r="T20" s="217"/>
      <c r="U20" s="253">
        <f t="shared" si="1"/>
        <v>-586538152</v>
      </c>
      <c r="V20" s="215"/>
      <c r="W20" s="200">
        <f>U20/[1]درآمدها!$E$11</f>
        <v>-9.985510036011828E-4</v>
      </c>
      <c r="Y20" s="161"/>
      <c r="AA20" s="161"/>
    </row>
    <row r="21" spans="1:27" s="60" customFormat="1" ht="42.75" customHeight="1">
      <c r="A21" s="142"/>
      <c r="B21" s="142" t="s">
        <v>285</v>
      </c>
      <c r="C21" s="152" t="s">
        <v>212</v>
      </c>
      <c r="D21" s="218"/>
      <c r="E21" s="153">
        <v>0</v>
      </c>
      <c r="F21" s="153"/>
      <c r="G21" s="153">
        <f t="shared" si="2"/>
        <v>-1031657740</v>
      </c>
      <c r="H21" s="217"/>
      <c r="I21" s="153">
        <f>'درآمد ناشی ازفروش'!K19</f>
        <v>44164982</v>
      </c>
      <c r="J21" s="257"/>
      <c r="K21" s="154">
        <f t="shared" si="0"/>
        <v>-987492758</v>
      </c>
      <c r="L21" s="154"/>
      <c r="M21" s="200">
        <f>K21/($K$204+'[1]درآمد سرمایه گذاری در اوراق بها'!$I$11+'[1]درآمد سپرده بانکی'!$E$11+'[1]سایر درآمدها'!$C$11)</f>
        <v>2.6542164797828203E-3</v>
      </c>
      <c r="N21" s="218"/>
      <c r="O21" s="153">
        <f>'درآمد سود سهام'!T11</f>
        <v>15568146</v>
      </c>
      <c r="P21" s="153"/>
      <c r="Q21" s="153">
        <f>'درآمد ناشی از تغییر قیمت اوراق '!S17</f>
        <v>5229189140</v>
      </c>
      <c r="R21" s="217"/>
      <c r="S21" s="153">
        <f>'درآمد ناشی ازفروش'!S19</f>
        <v>10366912</v>
      </c>
      <c r="T21" s="217"/>
      <c r="U21" s="253">
        <f t="shared" si="1"/>
        <v>5255124198</v>
      </c>
      <c r="V21" s="215"/>
      <c r="W21" s="200">
        <f>U21/[1]درآمدها!$E$11</f>
        <v>8.9465783667585889E-3</v>
      </c>
      <c r="Y21" s="161"/>
      <c r="AA21" s="161"/>
    </row>
    <row r="22" spans="1:27" s="60" customFormat="1" ht="42.75" customHeight="1">
      <c r="A22" s="142"/>
      <c r="B22" s="142" t="s">
        <v>286</v>
      </c>
      <c r="C22" s="152" t="s">
        <v>99</v>
      </c>
      <c r="D22" s="218"/>
      <c r="E22" s="153">
        <v>0</v>
      </c>
      <c r="F22" s="153"/>
      <c r="G22" s="153">
        <f t="shared" si="2"/>
        <v>404345071</v>
      </c>
      <c r="H22" s="217"/>
      <c r="I22" s="153">
        <f>'درآمد ناشی ازفروش'!K20</f>
        <v>1325207437</v>
      </c>
      <c r="J22" s="257"/>
      <c r="K22" s="154">
        <f t="shared" si="0"/>
        <v>1729552508</v>
      </c>
      <c r="L22" s="154"/>
      <c r="M22" s="200">
        <f>K22/($K$204+'[1]درآمد سرمایه گذاری در اوراق بها'!$I$11+'[1]درآمد سپرده بانکی'!$E$11+'[1]سایر درآمدها'!$C$11)</f>
        <v>-4.6487498082323228E-3</v>
      </c>
      <c r="N22" s="218"/>
      <c r="O22" s="153">
        <f>'درآمد سود سهام'!T12</f>
        <v>641580750</v>
      </c>
      <c r="P22" s="153"/>
      <c r="Q22" s="153">
        <f>'درآمد ناشی از تغییر قیمت اوراق '!S18</f>
        <v>2081444429</v>
      </c>
      <c r="R22" s="217"/>
      <c r="S22" s="153">
        <f>'درآمد ناشی ازفروش'!S20</f>
        <v>1264189387</v>
      </c>
      <c r="T22" s="217"/>
      <c r="U22" s="253">
        <f t="shared" si="1"/>
        <v>3987214566</v>
      </c>
      <c r="V22" s="215"/>
      <c r="W22" s="200">
        <f>U22/[1]درآمدها!$E$11</f>
        <v>6.788027501495853E-3</v>
      </c>
      <c r="Y22" s="161"/>
      <c r="AA22" s="161"/>
    </row>
    <row r="23" spans="1:27" s="60" customFormat="1" ht="42.75" customHeight="1">
      <c r="A23" s="142"/>
      <c r="B23" s="142" t="s">
        <v>287</v>
      </c>
      <c r="C23" s="152" t="s">
        <v>129</v>
      </c>
      <c r="D23" s="218"/>
      <c r="E23" s="153">
        <v>0</v>
      </c>
      <c r="F23" s="153"/>
      <c r="G23" s="153">
        <f t="shared" si="2"/>
        <v>-5599267548.0000038</v>
      </c>
      <c r="H23" s="217"/>
      <c r="I23" s="153">
        <f>'درآمد ناشی ازفروش'!K21</f>
        <v>403127252</v>
      </c>
      <c r="J23" s="257"/>
      <c r="K23" s="154">
        <f t="shared" si="0"/>
        <v>-5196140296.0000038</v>
      </c>
      <c r="L23" s="154"/>
      <c r="M23" s="200">
        <f>K23/($K$204+'[1]درآمد سرمایه گذاری در اوراق بها'!$I$11+'[1]درآمد سپرده بانکی'!$E$11+'[1]سایر درآمدها'!$C$11)</f>
        <v>1.3966361872708328E-2</v>
      </c>
      <c r="N23" s="218"/>
      <c r="O23" s="153">
        <f>'درآمد سود سهام'!T13</f>
        <v>82613506</v>
      </c>
      <c r="P23" s="153"/>
      <c r="Q23" s="153">
        <f>'درآمد ناشی از تغییر قیمت اوراق '!S19</f>
        <v>-843079942</v>
      </c>
      <c r="R23" s="217"/>
      <c r="S23" s="153">
        <f>'درآمد ناشی ازفروش'!S21</f>
        <v>295486552</v>
      </c>
      <c r="T23" s="217"/>
      <c r="U23" s="253">
        <f t="shared" si="1"/>
        <v>-464979884</v>
      </c>
      <c r="V23" s="215"/>
      <c r="W23" s="200">
        <f>U23/[1]درآمدها!$E$11</f>
        <v>-7.9160431122741624E-4</v>
      </c>
      <c r="Y23" s="161"/>
      <c r="AA23" s="161"/>
    </row>
    <row r="24" spans="1:27" s="60" customFormat="1" ht="42.75" customHeight="1">
      <c r="A24" s="142"/>
      <c r="B24" s="142" t="s">
        <v>288</v>
      </c>
      <c r="C24" s="152" t="s">
        <v>213</v>
      </c>
      <c r="D24" s="218"/>
      <c r="E24" s="153">
        <v>0</v>
      </c>
      <c r="F24" s="153"/>
      <c r="G24" s="153">
        <f t="shared" si="2"/>
        <v>-6055895803</v>
      </c>
      <c r="H24" s="217"/>
      <c r="I24" s="153">
        <f>'درآمد ناشی ازفروش'!K22</f>
        <v>58817615</v>
      </c>
      <c r="J24" s="257"/>
      <c r="K24" s="154">
        <f t="shared" si="0"/>
        <v>-5997078188</v>
      </c>
      <c r="L24" s="154"/>
      <c r="M24" s="200">
        <f>K24/($K$204+'[1]درآمد سرمایه گذاری در اوراق بها'!$I$11+'[1]درآمد سپرده بانکی'!$E$11+'[1]سایر درآمدها'!$C$11)</f>
        <v>1.6119149865335716E-2</v>
      </c>
      <c r="N24" s="218"/>
      <c r="O24" s="153">
        <f>'درآمد سود سهام'!T14</f>
        <v>1522400400</v>
      </c>
      <c r="P24" s="153"/>
      <c r="Q24" s="153">
        <f>'درآمد ناشی از تغییر قیمت اوراق '!S20</f>
        <v>2746686198</v>
      </c>
      <c r="R24" s="217"/>
      <c r="S24" s="153">
        <f>'درآمد ناشی ازفروش'!S22</f>
        <v>174897131</v>
      </c>
      <c r="T24" s="217"/>
      <c r="U24" s="253">
        <f t="shared" si="1"/>
        <v>4443983729</v>
      </c>
      <c r="V24" s="215"/>
      <c r="W24" s="200">
        <f>U24/[1]درآمدها!$E$11</f>
        <v>7.5656534829814052E-3</v>
      </c>
      <c r="Y24" s="161"/>
      <c r="AA24" s="161"/>
    </row>
    <row r="25" spans="1:27" s="60" customFormat="1" ht="42.75" customHeight="1">
      <c r="A25" s="142"/>
      <c r="B25" s="142" t="s">
        <v>289</v>
      </c>
      <c r="C25" s="152" t="s">
        <v>110</v>
      </c>
      <c r="D25" s="218"/>
      <c r="E25" s="153">
        <v>0</v>
      </c>
      <c r="F25" s="153"/>
      <c r="G25" s="153">
        <f t="shared" si="2"/>
        <v>-1169572665</v>
      </c>
      <c r="H25" s="217"/>
      <c r="I25" s="153">
        <f>'درآمد ناشی ازفروش'!K23</f>
        <v>493785098</v>
      </c>
      <c r="J25" s="257"/>
      <c r="K25" s="154">
        <f t="shared" si="0"/>
        <v>-675787567</v>
      </c>
      <c r="L25" s="154"/>
      <c r="M25" s="200">
        <f>K25/($K$204+'[1]درآمد سرمایه گذاری در اوراق بها'!$I$11+'[1]درآمد سپرده بانکی'!$E$11+'[1]سایر درآمدها'!$C$11)</f>
        <v>1.8164047104472403E-3</v>
      </c>
      <c r="N25" s="218"/>
      <c r="O25" s="153">
        <f>'درآمد سود سهام'!T15</f>
        <v>134699171</v>
      </c>
      <c r="P25" s="153"/>
      <c r="Q25" s="153">
        <f>'درآمد ناشی از تغییر قیمت اوراق '!S21</f>
        <v>-687788763</v>
      </c>
      <c r="R25" s="217"/>
      <c r="S25" s="153">
        <f>'درآمد ناشی ازفروش'!S23</f>
        <v>529429170</v>
      </c>
      <c r="T25" s="217"/>
      <c r="U25" s="253">
        <f t="shared" si="1"/>
        <v>-23660422</v>
      </c>
      <c r="V25" s="215"/>
      <c r="W25" s="200">
        <f>U25/[1]درآمدها!$E$11</f>
        <v>-4.0280650206923805E-5</v>
      </c>
      <c r="Y25" s="161"/>
      <c r="AA25" s="161"/>
    </row>
    <row r="26" spans="1:27" s="60" customFormat="1" ht="42.75" customHeight="1">
      <c r="A26" s="142"/>
      <c r="B26" s="142" t="s">
        <v>290</v>
      </c>
      <c r="C26" s="152" t="s">
        <v>140</v>
      </c>
      <c r="D26" s="218"/>
      <c r="E26" s="153">
        <v>0</v>
      </c>
      <c r="F26" s="153"/>
      <c r="G26" s="153">
        <f t="shared" si="2"/>
        <v>-2156368335</v>
      </c>
      <c r="H26" s="217"/>
      <c r="I26" s="153">
        <f>'درآمد ناشی ازفروش'!K24</f>
        <v>-749434333</v>
      </c>
      <c r="J26" s="257"/>
      <c r="K26" s="154">
        <f t="shared" si="0"/>
        <v>-2905802668</v>
      </c>
      <c r="L26" s="154"/>
      <c r="M26" s="200">
        <f>K26/($K$204+'[1]درآمد سرمایه گذاری در اوراق بها'!$I$11+'[1]درآمد سپرده بانکی'!$E$11+'[1]سایر درآمدها'!$C$11)</f>
        <v>7.8103148260278048E-3</v>
      </c>
      <c r="N26" s="218"/>
      <c r="O26" s="153">
        <v>0</v>
      </c>
      <c r="P26" s="153"/>
      <c r="Q26" s="153">
        <f>'درآمد ناشی از تغییر قیمت اوراق '!S22</f>
        <v>-765080762</v>
      </c>
      <c r="R26" s="217"/>
      <c r="S26" s="153">
        <f>'درآمد ناشی ازفروش'!S24</f>
        <v>-2311789766</v>
      </c>
      <c r="T26" s="217"/>
      <c r="U26" s="253">
        <f t="shared" si="1"/>
        <v>-3076870528</v>
      </c>
      <c r="V26" s="215"/>
      <c r="W26" s="200">
        <f>U26/[1]درآمدها!$E$11</f>
        <v>-5.238213649374511E-3</v>
      </c>
      <c r="Y26" s="161"/>
      <c r="AA26" s="161"/>
    </row>
    <row r="27" spans="1:27" s="60" customFormat="1" ht="42.75" customHeight="1">
      <c r="A27" s="142"/>
      <c r="B27" s="142" t="s">
        <v>496</v>
      </c>
      <c r="C27" s="152" t="s">
        <v>477</v>
      </c>
      <c r="D27" s="218"/>
      <c r="E27" s="153">
        <v>0</v>
      </c>
      <c r="F27" s="153"/>
      <c r="G27" s="153">
        <f t="shared" si="2"/>
        <v>-3779485252</v>
      </c>
      <c r="H27" s="217"/>
      <c r="I27" s="153">
        <f>'درآمد ناشی ازفروش'!K25</f>
        <v>16053729</v>
      </c>
      <c r="J27" s="257"/>
      <c r="K27" s="154">
        <f t="shared" si="0"/>
        <v>-3763431523</v>
      </c>
      <c r="L27" s="154"/>
      <c r="M27" s="200">
        <f>K27/($K$204+'[1]درآمد سرمایه گذاری در اوراق بها'!$I$11+'[1]درآمد سپرده بانکی'!$E$11+'[1]سایر درآمدها'!$C$11)</f>
        <v>1.0115478709040575E-2</v>
      </c>
      <c r="N27" s="218"/>
      <c r="O27" s="153">
        <v>0</v>
      </c>
      <c r="P27" s="153"/>
      <c r="Q27" s="153">
        <f>'درآمد ناشی از تغییر قیمت اوراق '!S23</f>
        <v>-539519823</v>
      </c>
      <c r="R27" s="217"/>
      <c r="S27" s="153">
        <f>'درآمد ناشی ازفروش'!S25</f>
        <v>85298261</v>
      </c>
      <c r="T27" s="217"/>
      <c r="U27" s="253">
        <f t="shared" si="1"/>
        <v>-454221562</v>
      </c>
      <c r="V27" s="215"/>
      <c r="W27" s="200">
        <f>U27/[1]درآمدها!$E$11</f>
        <v>-7.7328882195611538E-4</v>
      </c>
      <c r="Y27" s="161"/>
      <c r="AA27" s="161"/>
    </row>
    <row r="28" spans="1:27" s="60" customFormat="1" ht="42.75" customHeight="1">
      <c r="A28" s="142"/>
      <c r="B28" s="142" t="s">
        <v>291</v>
      </c>
      <c r="C28" s="152" t="s">
        <v>222</v>
      </c>
      <c r="D28" s="218"/>
      <c r="E28" s="153">
        <v>0</v>
      </c>
      <c r="F28" s="153"/>
      <c r="G28" s="153">
        <f t="shared" si="2"/>
        <v>-932517129</v>
      </c>
      <c r="H28" s="217"/>
      <c r="I28" s="153">
        <f>'درآمد ناشی ازفروش'!K26</f>
        <v>2527138</v>
      </c>
      <c r="J28" s="257"/>
      <c r="K28" s="154">
        <f>E28+G28+I28</f>
        <v>-929989991</v>
      </c>
      <c r="L28" s="154"/>
      <c r="M28" s="200">
        <f>K28/($K$204+'[1]درآمد سرمایه گذاری در اوراق بها'!$I$11+'[1]درآمد سپرده بانکی'!$E$11+'[1]سایر درآمدها'!$C$11)</f>
        <v>2.4996585951117187E-3</v>
      </c>
      <c r="N28" s="218"/>
      <c r="O28" s="153">
        <f>'درآمد سود سهام'!T16</f>
        <v>345859733</v>
      </c>
      <c r="P28" s="153"/>
      <c r="Q28" s="153">
        <f>'درآمد ناشی از تغییر قیمت اوراق '!S24</f>
        <v>1576287098</v>
      </c>
      <c r="R28" s="217"/>
      <c r="S28" s="153">
        <f>'درآمد ناشی ازفروش'!S26</f>
        <v>810808926</v>
      </c>
      <c r="T28" s="217"/>
      <c r="U28" s="253">
        <f t="shared" si="1"/>
        <v>2732955757</v>
      </c>
      <c r="V28" s="215"/>
      <c r="W28" s="200">
        <f>U28/[1]درآمدها!$E$11</f>
        <v>4.6527164595253478E-3</v>
      </c>
      <c r="Y28" s="161"/>
      <c r="AA28" s="161"/>
    </row>
    <row r="29" spans="1:27" s="60" customFormat="1" ht="42.75" customHeight="1">
      <c r="A29" s="142"/>
      <c r="B29" s="142" t="s">
        <v>292</v>
      </c>
      <c r="C29" s="152" t="s">
        <v>113</v>
      </c>
      <c r="D29" s="218"/>
      <c r="E29" s="153">
        <v>0</v>
      </c>
      <c r="F29" s="153"/>
      <c r="G29" s="153">
        <f t="shared" si="2"/>
        <v>-7799307686</v>
      </c>
      <c r="H29" s="217"/>
      <c r="I29" s="153">
        <f>'درآمد ناشی ازفروش'!K27</f>
        <v>618896736</v>
      </c>
      <c r="J29" s="257"/>
      <c r="K29" s="154">
        <f t="shared" si="0"/>
        <v>-7180410950</v>
      </c>
      <c r="L29" s="154"/>
      <c r="M29" s="200">
        <f>K29/($K$204+'[1]درآمد سرمایه گذاری در اوراق بها'!$I$11+'[1]درآمد سپرده بانکی'!$E$11+'[1]سایر درآمدها'!$C$11)</f>
        <v>1.9299751740663413E-2</v>
      </c>
      <c r="N29" s="218"/>
      <c r="O29" s="153">
        <v>0</v>
      </c>
      <c r="P29" s="153"/>
      <c r="Q29" s="153">
        <f>'درآمد ناشی از تغییر قیمت اوراق '!S25</f>
        <v>-970775612</v>
      </c>
      <c r="R29" s="217"/>
      <c r="S29" s="153">
        <f>'درآمد ناشی ازفروش'!S27</f>
        <v>882959370</v>
      </c>
      <c r="T29" s="217"/>
      <c r="U29" s="253">
        <f t="shared" si="1"/>
        <v>-87816242</v>
      </c>
      <c r="V29" s="215"/>
      <c r="W29" s="200">
        <f>U29/[1]درآمدها!$E$11</f>
        <v>-1.4950263044710577E-4</v>
      </c>
      <c r="Y29" s="161"/>
      <c r="AA29" s="161"/>
    </row>
    <row r="30" spans="1:27" s="60" customFormat="1" ht="42.75" customHeight="1">
      <c r="A30" s="142"/>
      <c r="B30" s="142" t="s">
        <v>497</v>
      </c>
      <c r="C30" s="152" t="s">
        <v>478</v>
      </c>
      <c r="D30" s="218"/>
      <c r="E30" s="153">
        <v>0</v>
      </c>
      <c r="F30" s="153"/>
      <c r="G30" s="153">
        <f t="shared" si="2"/>
        <v>-3525254686</v>
      </c>
      <c r="H30" s="217"/>
      <c r="I30" s="153">
        <f>'درآمد ناشی ازفروش'!K28</f>
        <v>-39951239</v>
      </c>
      <c r="J30" s="257"/>
      <c r="K30" s="154">
        <f t="shared" si="0"/>
        <v>-3565205925</v>
      </c>
      <c r="L30" s="154"/>
      <c r="M30" s="200">
        <f>K30/($K$204+'[1]درآمد سرمایه گذاری در اوراق بها'!$I$11+'[1]درآمد سپرده بانکی'!$E$11+'[1]سایر درآمدها'!$C$11)</f>
        <v>9.5826812331461699E-3</v>
      </c>
      <c r="N30" s="218"/>
      <c r="O30" s="153">
        <v>0</v>
      </c>
      <c r="P30" s="153"/>
      <c r="Q30" s="153">
        <f>'درآمد ناشی از تغییر قیمت اوراق '!S26</f>
        <v>-2247276569</v>
      </c>
      <c r="R30" s="217"/>
      <c r="S30" s="153">
        <f>'درآمد ناشی ازفروش'!S28</f>
        <v>122897684</v>
      </c>
      <c r="T30" s="217"/>
      <c r="U30" s="253">
        <f t="shared" si="1"/>
        <v>-2124378885</v>
      </c>
      <c r="V30" s="215"/>
      <c r="W30" s="200">
        <f>U30/[1]درآمدها!$E$11</f>
        <v>-3.6166456698726594E-3</v>
      </c>
      <c r="Y30" s="161"/>
      <c r="AA30" s="161"/>
    </row>
    <row r="31" spans="1:27" s="60" customFormat="1" ht="42.75" customHeight="1">
      <c r="A31" s="142"/>
      <c r="B31" s="142" t="s">
        <v>498</v>
      </c>
      <c r="C31" s="152" t="s">
        <v>479</v>
      </c>
      <c r="D31" s="218"/>
      <c r="E31" s="153">
        <v>0</v>
      </c>
      <c r="F31" s="153"/>
      <c r="G31" s="153">
        <f t="shared" si="2"/>
        <v>-3628153972</v>
      </c>
      <c r="H31" s="217"/>
      <c r="I31" s="153">
        <f>'درآمد ناشی ازفروش'!K29</f>
        <v>-235571488</v>
      </c>
      <c r="J31" s="257"/>
      <c r="K31" s="154">
        <f t="shared" si="0"/>
        <v>-3863725460</v>
      </c>
      <c r="L31" s="154"/>
      <c r="M31" s="200">
        <f>K31/($K$204+'[1]درآمد سرمایه گذاری در اوراق بها'!$I$11+'[1]درآمد سپرده بانکی'!$E$11+'[1]سایر درآمدها'!$C$11)</f>
        <v>1.0385052149707469E-2</v>
      </c>
      <c r="N31" s="218"/>
      <c r="O31" s="153">
        <v>0</v>
      </c>
      <c r="P31" s="153"/>
      <c r="Q31" s="153">
        <f>'درآمد ناشی از تغییر قیمت اوراق '!S27</f>
        <v>1750476994</v>
      </c>
      <c r="R31" s="217"/>
      <c r="S31" s="153">
        <f>'درآمد ناشی ازفروش'!S29</f>
        <v>-122710511</v>
      </c>
      <c r="T31" s="217"/>
      <c r="U31" s="253">
        <f t="shared" si="1"/>
        <v>1627766483</v>
      </c>
      <c r="V31" s="215"/>
      <c r="W31" s="200">
        <f>U31/[1]درآمدها!$E$11</f>
        <v>2.7711886254724277E-3</v>
      </c>
      <c r="Y31" s="161"/>
      <c r="AA31" s="161"/>
    </row>
    <row r="32" spans="1:27" s="60" customFormat="1" ht="42.75" customHeight="1">
      <c r="A32" s="142"/>
      <c r="B32" s="142" t="s">
        <v>293</v>
      </c>
      <c r="C32" s="152" t="s">
        <v>149</v>
      </c>
      <c r="D32" s="218"/>
      <c r="E32" s="153">
        <v>0</v>
      </c>
      <c r="F32" s="153"/>
      <c r="G32" s="153">
        <f t="shared" si="2"/>
        <v>275625630</v>
      </c>
      <c r="H32" s="217"/>
      <c r="I32" s="153">
        <f>'درآمد ناشی ازفروش'!K30</f>
        <v>126415170</v>
      </c>
      <c r="J32" s="257"/>
      <c r="K32" s="154">
        <f t="shared" si="0"/>
        <v>402040800</v>
      </c>
      <c r="L32" s="154"/>
      <c r="M32" s="200">
        <f>K32/($K$204+'[1]درآمد سرمایه گذاری در اوراق بها'!$I$11+'[1]درآمد سپرده بانکی'!$E$11+'[1]سایر درآمدها'!$C$11)</f>
        <v>-1.0806188787311278E-3</v>
      </c>
      <c r="N32" s="218"/>
      <c r="O32" s="153">
        <f>'درآمد سود سهام'!T17</f>
        <v>411612890</v>
      </c>
      <c r="P32" s="153"/>
      <c r="Q32" s="153">
        <f>'درآمد ناشی از تغییر قیمت اوراق '!S28</f>
        <v>-103455515</v>
      </c>
      <c r="R32" s="217"/>
      <c r="S32" s="153">
        <f>'درآمد ناشی ازفروش'!S30</f>
        <v>100888182</v>
      </c>
      <c r="T32" s="217"/>
      <c r="U32" s="253">
        <f t="shared" si="1"/>
        <v>409045557</v>
      </c>
      <c r="V32" s="215"/>
      <c r="W32" s="200">
        <f>U32/[1]درآمدها!$E$11</f>
        <v>6.9637899950445998E-4</v>
      </c>
      <c r="Y32" s="161"/>
      <c r="AA32" s="161"/>
    </row>
    <row r="33" spans="1:27" s="60" customFormat="1" ht="42.75" customHeight="1">
      <c r="A33" s="142"/>
      <c r="B33" s="142" t="s">
        <v>294</v>
      </c>
      <c r="C33" s="152" t="s">
        <v>92</v>
      </c>
      <c r="D33" s="218"/>
      <c r="E33" s="153">
        <v>0</v>
      </c>
      <c r="F33" s="153"/>
      <c r="G33" s="153">
        <f t="shared" si="2"/>
        <v>-1952310448</v>
      </c>
      <c r="H33" s="217"/>
      <c r="I33" s="153">
        <f>'درآمد ناشی ازفروش'!K31</f>
        <v>17464965</v>
      </c>
      <c r="J33" s="257"/>
      <c r="K33" s="154">
        <f t="shared" si="0"/>
        <v>-1934845483</v>
      </c>
      <c r="L33" s="154"/>
      <c r="M33" s="200">
        <f>K33/($K$204+'[1]درآمد سرمایه گذاری در اوراق بها'!$I$11+'[1]درآمد سپرده بانکی'!$E$11+'[1]سایر درآمدها'!$C$11)</f>
        <v>5.2005432193882994E-3</v>
      </c>
      <c r="N33" s="218"/>
      <c r="O33" s="153">
        <f>'درآمد سود سهام'!T18</f>
        <v>478121400</v>
      </c>
      <c r="P33" s="153"/>
      <c r="Q33" s="153">
        <f>'درآمد ناشی از تغییر قیمت اوراق '!S29</f>
        <v>-749210402</v>
      </c>
      <c r="R33" s="217"/>
      <c r="S33" s="153">
        <f>'درآمد ناشی ازفروش'!S31</f>
        <v>14157953</v>
      </c>
      <c r="T33" s="217"/>
      <c r="U33" s="253">
        <f t="shared" si="1"/>
        <v>-256931049</v>
      </c>
      <c r="V33" s="215"/>
      <c r="W33" s="200">
        <f>U33/[1]درآمدها!$E$11</f>
        <v>-4.3741188183655388E-4</v>
      </c>
      <c r="Y33" s="161"/>
      <c r="AA33" s="161"/>
    </row>
    <row r="34" spans="1:27" s="60" customFormat="1" ht="42.75" customHeight="1">
      <c r="A34" s="142"/>
      <c r="B34" s="142" t="s">
        <v>295</v>
      </c>
      <c r="C34" s="152" t="s">
        <v>202</v>
      </c>
      <c r="D34" s="218"/>
      <c r="E34" s="153">
        <v>0</v>
      </c>
      <c r="F34" s="153"/>
      <c r="G34" s="153">
        <f t="shared" si="2"/>
        <v>-1953418697.0000019</v>
      </c>
      <c r="H34" s="217"/>
      <c r="I34" s="153">
        <f>'درآمد ناشی ازفروش'!K32</f>
        <v>-97013080</v>
      </c>
      <c r="J34" s="257"/>
      <c r="K34" s="154">
        <f t="shared" si="0"/>
        <v>-2050431777.0000019</v>
      </c>
      <c r="L34" s="154"/>
      <c r="M34" s="200">
        <f>K34/($K$204+'[1]درآمد سرمایه گذاری در اوراق بها'!$I$11+'[1]درآمد سپرده بانکی'!$E$11+'[1]سایر درآمدها'!$C$11)</f>
        <v>5.5112199751279362E-3</v>
      </c>
      <c r="N34" s="218"/>
      <c r="O34" s="153">
        <v>0</v>
      </c>
      <c r="P34" s="153"/>
      <c r="Q34" s="153">
        <f>'درآمد ناشی از تغییر قیمت اوراق '!S30</f>
        <v>-38119713</v>
      </c>
      <c r="R34" s="217"/>
      <c r="S34" s="153">
        <f>'درآمد ناشی ازفروش'!S32</f>
        <v>-247892918</v>
      </c>
      <c r="T34" s="217"/>
      <c r="U34" s="253">
        <f t="shared" si="1"/>
        <v>-286012631</v>
      </c>
      <c r="V34" s="215"/>
      <c r="W34" s="200">
        <f>U34/[1]درآمدها!$E$11</f>
        <v>-4.8692177781414769E-4</v>
      </c>
      <c r="Y34" s="161"/>
      <c r="AA34" s="161"/>
    </row>
    <row r="35" spans="1:27" s="60" customFormat="1" ht="42.75" customHeight="1">
      <c r="A35" s="142"/>
      <c r="B35" s="142" t="s">
        <v>451</v>
      </c>
      <c r="C35" s="152" t="s">
        <v>442</v>
      </c>
      <c r="D35" s="218"/>
      <c r="E35" s="153">
        <v>0</v>
      </c>
      <c r="F35" s="153"/>
      <c r="G35" s="153">
        <f t="shared" si="2"/>
        <v>28500527</v>
      </c>
      <c r="H35" s="217"/>
      <c r="I35" s="153">
        <f>'درآمد ناشی ازفروش'!K33</f>
        <v>0</v>
      </c>
      <c r="J35" s="257"/>
      <c r="K35" s="154">
        <f t="shared" si="0"/>
        <v>28500527</v>
      </c>
      <c r="L35" s="154"/>
      <c r="M35" s="200">
        <f>K35/($K$204+'[1]درآمد سرمایه گذاری در اوراق بها'!$I$11+'[1]درآمد سپرده بانکی'!$E$11+'[1]سایر درآمدها'!$C$11)</f>
        <v>-7.6604681738734557E-5</v>
      </c>
      <c r="N35" s="218"/>
      <c r="O35" s="153">
        <v>0</v>
      </c>
      <c r="P35" s="153"/>
      <c r="Q35" s="153">
        <f>'درآمد ناشی از تغییر قیمت اوراق '!S31</f>
        <v>880113655</v>
      </c>
      <c r="R35" s="217"/>
      <c r="S35" s="153">
        <f>'درآمد ناشی ازفروش'!S33</f>
        <v>-5043820</v>
      </c>
      <c r="T35" s="217"/>
      <c r="U35" s="254">
        <f>O35+Q35+S35</f>
        <v>875069835</v>
      </c>
      <c r="V35" s="215"/>
      <c r="W35" s="200">
        <f>U35/[1]درآمدها!$E$11</f>
        <v>1.4897613377422233E-3</v>
      </c>
      <c r="Y35" s="161"/>
      <c r="AA35" s="161"/>
    </row>
    <row r="36" spans="1:27" s="60" customFormat="1" ht="42.75" customHeight="1">
      <c r="A36" s="142"/>
      <c r="B36" s="142" t="s">
        <v>296</v>
      </c>
      <c r="C36" s="152" t="s">
        <v>111</v>
      </c>
      <c r="D36" s="218"/>
      <c r="E36" s="153">
        <v>0</v>
      </c>
      <c r="F36" s="153"/>
      <c r="G36" s="153">
        <f t="shared" si="2"/>
        <v>-1730125253.9999981</v>
      </c>
      <c r="H36" s="217"/>
      <c r="I36" s="153">
        <f>'درآمد ناشی ازفروش'!K34</f>
        <v>62499547</v>
      </c>
      <c r="J36" s="257"/>
      <c r="K36" s="154">
        <f t="shared" si="0"/>
        <v>-1667625706.9999981</v>
      </c>
      <c r="L36" s="154"/>
      <c r="M36" s="200">
        <f>K36/($K$204+'[1]درآمد سرمایه گذاری در اوراق بها'!$I$11+'[1]درآمد سپرده بانکی'!$E$11+'[1]سایر درآمدها'!$C$11)</f>
        <v>4.4823008551409258E-3</v>
      </c>
      <c r="N36" s="218"/>
      <c r="O36" s="153">
        <v>0</v>
      </c>
      <c r="P36" s="153"/>
      <c r="Q36" s="153">
        <f>'درآمد ناشی از تغییر قیمت اوراق '!S32</f>
        <v>697367628</v>
      </c>
      <c r="R36" s="217"/>
      <c r="S36" s="153">
        <f>'درآمد ناشی ازفروش'!S34</f>
        <v>64271470</v>
      </c>
      <c r="T36" s="217"/>
      <c r="U36" s="253">
        <f t="shared" si="1"/>
        <v>761639098</v>
      </c>
      <c r="V36" s="215"/>
      <c r="W36" s="200">
        <f>U36/[1]درآمدها!$E$11</f>
        <v>1.2966513484186783E-3</v>
      </c>
      <c r="Y36" s="161"/>
      <c r="AA36" s="161"/>
    </row>
    <row r="37" spans="1:27" s="60" customFormat="1" ht="42.75" customHeight="1">
      <c r="A37" s="142"/>
      <c r="B37" s="142" t="s">
        <v>297</v>
      </c>
      <c r="C37" s="152" t="s">
        <v>274</v>
      </c>
      <c r="D37" s="218"/>
      <c r="E37" s="153">
        <v>0</v>
      </c>
      <c r="F37" s="153"/>
      <c r="G37" s="153">
        <f t="shared" si="2"/>
        <v>0</v>
      </c>
      <c r="H37" s="217"/>
      <c r="I37" s="153">
        <f>'درآمد ناشی ازفروش'!K35</f>
        <v>0</v>
      </c>
      <c r="J37" s="257"/>
      <c r="K37" s="154">
        <f t="shared" si="0"/>
        <v>0</v>
      </c>
      <c r="L37" s="154"/>
      <c r="M37" s="200">
        <f>K37/($K$204+'[1]درآمد سرمایه گذاری در اوراق بها'!$I$11+'[1]درآمد سپرده بانکی'!$E$11+'[1]سایر درآمدها'!$C$11)</f>
        <v>0</v>
      </c>
      <c r="N37" s="218"/>
      <c r="O37" s="153">
        <v>0</v>
      </c>
      <c r="P37" s="153"/>
      <c r="Q37" s="153">
        <f>'درآمد ناشی از تغییر قیمت اوراق '!S33</f>
        <v>2156009594</v>
      </c>
      <c r="R37" s="217"/>
      <c r="S37" s="153">
        <f>'درآمد ناشی ازفروش'!S35</f>
        <v>183581296</v>
      </c>
      <c r="T37" s="217"/>
      <c r="U37" s="253">
        <f t="shared" si="1"/>
        <v>2339590890</v>
      </c>
      <c r="V37" s="215"/>
      <c r="W37" s="200">
        <f>U37/[1]درآمدها!$E$11</f>
        <v>3.9830330273650889E-3</v>
      </c>
      <c r="Y37" s="161"/>
      <c r="AA37" s="161"/>
    </row>
    <row r="38" spans="1:27" s="60" customFormat="1" ht="42.75" customHeight="1">
      <c r="A38" s="142"/>
      <c r="B38" s="142" t="s">
        <v>298</v>
      </c>
      <c r="C38" s="152" t="s">
        <v>108</v>
      </c>
      <c r="D38" s="218"/>
      <c r="E38" s="153">
        <v>0</v>
      </c>
      <c r="F38" s="153"/>
      <c r="G38" s="153">
        <f t="shared" si="2"/>
        <v>-2570201011</v>
      </c>
      <c r="H38" s="217"/>
      <c r="I38" s="153">
        <f>'درآمد ناشی ازفروش'!K36</f>
        <v>769910268</v>
      </c>
      <c r="J38" s="257"/>
      <c r="K38" s="154">
        <f t="shared" si="0"/>
        <v>-1800290743</v>
      </c>
      <c r="L38" s="154"/>
      <c r="M38" s="200">
        <f>K38/($K$204+'[1]درآمد سرمایه گذاری در اوراق بها'!$I$11+'[1]درآمد سپرده بانکی'!$E$11+'[1]سایر درآمدها'!$C$11)</f>
        <v>4.8388824320583605E-3</v>
      </c>
      <c r="N38" s="218"/>
      <c r="O38" s="153">
        <f>'درآمد سود سهام'!T19</f>
        <v>1243254200</v>
      </c>
      <c r="P38" s="153"/>
      <c r="Q38" s="153">
        <f>'درآمد ناشی از تغییر قیمت اوراق '!S34</f>
        <v>-169718593</v>
      </c>
      <c r="R38" s="217"/>
      <c r="S38" s="153">
        <f>'درآمد ناشی ازفروش'!S36</f>
        <v>699562864</v>
      </c>
      <c r="T38" s="217"/>
      <c r="U38" s="253">
        <f t="shared" si="1"/>
        <v>1773098471</v>
      </c>
      <c r="V38" s="215"/>
      <c r="W38" s="200">
        <f>U38/[1]درآمدها!$E$11</f>
        <v>3.0186088520645334E-3</v>
      </c>
      <c r="Y38" s="161"/>
      <c r="AA38" s="161"/>
    </row>
    <row r="39" spans="1:27" s="60" customFormat="1" ht="42.75" customHeight="1">
      <c r="A39" s="142"/>
      <c r="B39" s="142" t="s">
        <v>299</v>
      </c>
      <c r="C39" s="152" t="s">
        <v>116</v>
      </c>
      <c r="D39" s="218"/>
      <c r="E39" s="153">
        <v>0</v>
      </c>
      <c r="F39" s="153"/>
      <c r="G39" s="153">
        <f t="shared" si="2"/>
        <v>-349746128</v>
      </c>
      <c r="H39" s="217"/>
      <c r="I39" s="153">
        <f>'درآمد ناشی ازفروش'!K37</f>
        <v>-45488814</v>
      </c>
      <c r="J39" s="257"/>
      <c r="K39" s="154">
        <f t="shared" si="0"/>
        <v>-395234942</v>
      </c>
      <c r="L39" s="154"/>
      <c r="M39" s="200">
        <f>K39/($K$204+'[1]درآمد سرمایه گذاری در اوراق بها'!$I$11+'[1]درآمد سپرده بانکی'!$E$11+'[1]سایر درآمدها'!$C$11)</f>
        <v>1.062325863094995E-3</v>
      </c>
      <c r="N39" s="218"/>
      <c r="O39" s="153">
        <v>0</v>
      </c>
      <c r="P39" s="153"/>
      <c r="Q39" s="153">
        <f>'درآمد ناشی از تغییر قیمت اوراق '!S35</f>
        <v>26552751</v>
      </c>
      <c r="R39" s="217"/>
      <c r="S39" s="153">
        <f>'درآمد ناشی ازفروش'!S37</f>
        <v>-206569829</v>
      </c>
      <c r="T39" s="217"/>
      <c r="U39" s="253">
        <f t="shared" si="1"/>
        <v>-180017078</v>
      </c>
      <c r="V39" s="215"/>
      <c r="W39" s="200">
        <f>U39/[1]درآمدها!$E$11</f>
        <v>-3.0646980642147969E-4</v>
      </c>
      <c r="Y39" s="161"/>
      <c r="AA39" s="161"/>
    </row>
    <row r="40" spans="1:27" s="60" customFormat="1" ht="42.75" customHeight="1">
      <c r="A40" s="142"/>
      <c r="B40" s="142" t="s">
        <v>300</v>
      </c>
      <c r="C40" s="152" t="s">
        <v>272</v>
      </c>
      <c r="D40" s="218"/>
      <c r="E40" s="153">
        <v>0</v>
      </c>
      <c r="F40" s="153"/>
      <c r="G40" s="153">
        <f t="shared" si="2"/>
        <v>-2867835896</v>
      </c>
      <c r="H40" s="217"/>
      <c r="I40" s="153">
        <f>'درآمد ناشی ازفروش'!K38</f>
        <v>-46839996</v>
      </c>
      <c r="J40" s="257"/>
      <c r="K40" s="154">
        <f t="shared" si="0"/>
        <v>-2914675892</v>
      </c>
      <c r="L40" s="154"/>
      <c r="M40" s="200">
        <f>K40/($K$204+'[1]درآمد سرمایه گذاری در اوراق بها'!$I$11+'[1]درآمد سپرده بانکی'!$E$11+'[1]سایر درآمدها'!$C$11)</f>
        <v>7.8341645780171804E-3</v>
      </c>
      <c r="N40" s="218"/>
      <c r="O40" s="153">
        <v>0</v>
      </c>
      <c r="P40" s="153"/>
      <c r="Q40" s="153">
        <f>'درآمد ناشی از تغییر قیمت اوراق '!S36</f>
        <v>48932620</v>
      </c>
      <c r="R40" s="217"/>
      <c r="S40" s="153">
        <f>'درآمد ناشی ازفروش'!S38</f>
        <v>108736840</v>
      </c>
      <c r="T40" s="217"/>
      <c r="U40" s="253">
        <f t="shared" si="1"/>
        <v>157669460</v>
      </c>
      <c r="V40" s="215"/>
      <c r="W40" s="200">
        <f>U40/[1]درآمدها!$E$11</f>
        <v>2.6842413742977895E-4</v>
      </c>
      <c r="Y40" s="161"/>
      <c r="AA40" s="161"/>
    </row>
    <row r="41" spans="1:27" s="60" customFormat="1" ht="42.75" customHeight="1">
      <c r="A41" s="142"/>
      <c r="B41" s="142" t="s">
        <v>301</v>
      </c>
      <c r="C41" s="152" t="s">
        <v>256</v>
      </c>
      <c r="D41" s="218"/>
      <c r="E41" s="153">
        <v>0</v>
      </c>
      <c r="F41" s="153"/>
      <c r="G41" s="153">
        <f t="shared" si="2"/>
        <v>-143743504.99999994</v>
      </c>
      <c r="H41" s="217"/>
      <c r="I41" s="153">
        <f>'درآمد ناشی ازفروش'!K39</f>
        <v>32814462</v>
      </c>
      <c r="J41" s="257"/>
      <c r="K41" s="154">
        <f t="shared" si="0"/>
        <v>-110929042.99999994</v>
      </c>
      <c r="L41" s="154"/>
      <c r="M41" s="200">
        <f>K41/($K$204+'[1]درآمد سرمایه گذاری در اوراق بها'!$I$11+'[1]درآمد سپرده بانکی'!$E$11+'[1]سایر درآمدها'!$C$11)</f>
        <v>2.9815883876804788E-4</v>
      </c>
      <c r="N41" s="218"/>
      <c r="O41" s="153">
        <v>0</v>
      </c>
      <c r="P41" s="153"/>
      <c r="Q41" s="153">
        <f>'درآمد ناشی از تغییر قیمت اوراق '!S37</f>
        <v>-8589245232</v>
      </c>
      <c r="R41" s="217"/>
      <c r="S41" s="153">
        <f>'درآمد ناشی ازفروش'!S39</f>
        <v>57545364</v>
      </c>
      <c r="T41" s="217"/>
      <c r="U41" s="253">
        <f t="shared" si="1"/>
        <v>-8531699868</v>
      </c>
      <c r="V41" s="215"/>
      <c r="W41" s="200">
        <f>U41/[1]درآمدها!$E$11</f>
        <v>-1.4524779737798674E-2</v>
      </c>
      <c r="Y41" s="161"/>
      <c r="AA41" s="161"/>
    </row>
    <row r="42" spans="1:27" s="60" customFormat="1" ht="42.75" customHeight="1">
      <c r="A42" s="142"/>
      <c r="B42" s="142" t="s">
        <v>302</v>
      </c>
      <c r="C42" s="152" t="s">
        <v>88</v>
      </c>
      <c r="D42" s="218"/>
      <c r="E42" s="153">
        <v>0</v>
      </c>
      <c r="F42" s="153"/>
      <c r="G42" s="153">
        <f t="shared" si="2"/>
        <v>-16219151206.000015</v>
      </c>
      <c r="H42" s="217"/>
      <c r="I42" s="153">
        <f>'درآمد ناشی ازفروش'!K40</f>
        <v>-759864762</v>
      </c>
      <c r="J42" s="257"/>
      <c r="K42" s="154">
        <f t="shared" si="0"/>
        <v>-16979015968.000015</v>
      </c>
      <c r="L42" s="154"/>
      <c r="M42" s="200">
        <f>K42/($K$204+'[1]درآمد سرمایه گذاری در اوراق بها'!$I$11+'[1]درآمد سپرده بانکی'!$E$11+'[1]سایر درآمدها'!$C$11)</f>
        <v>4.5636774171422624E-2</v>
      </c>
      <c r="N42" s="218"/>
      <c r="O42" s="153">
        <f>'درآمد سود سهام'!T20</f>
        <v>3995116450</v>
      </c>
      <c r="P42" s="153"/>
      <c r="Q42" s="153">
        <f>'درآمد ناشی از تغییر قیمت اوراق '!S38</f>
        <v>-1783712274</v>
      </c>
      <c r="R42" s="217"/>
      <c r="S42" s="153">
        <f>'درآمد ناشی ازفروش'!S40</f>
        <v>-578711751</v>
      </c>
      <c r="T42" s="217"/>
      <c r="U42" s="253">
        <f t="shared" si="1"/>
        <v>1632692425</v>
      </c>
      <c r="V42" s="215"/>
      <c r="W42" s="200">
        <f>U42/[1]درآمدها!$E$11</f>
        <v>2.779574788096306E-3</v>
      </c>
      <c r="Y42" s="161"/>
      <c r="AA42" s="161"/>
    </row>
    <row r="43" spans="1:27" s="60" customFormat="1" ht="42.75" customHeight="1">
      <c r="A43" s="142"/>
      <c r="B43" s="142" t="s">
        <v>303</v>
      </c>
      <c r="C43" s="152" t="s">
        <v>183</v>
      </c>
      <c r="D43" s="218"/>
      <c r="E43" s="153">
        <v>0</v>
      </c>
      <c r="F43" s="153"/>
      <c r="G43" s="153">
        <v>0</v>
      </c>
      <c r="H43" s="217"/>
      <c r="I43" s="153">
        <f>'درآمد ناشی ازفروش'!K41</f>
        <v>0</v>
      </c>
      <c r="J43" s="257"/>
      <c r="K43" s="154">
        <f t="shared" si="0"/>
        <v>0</v>
      </c>
      <c r="L43" s="154"/>
      <c r="M43" s="200">
        <f>K43/($K$204+'[1]درآمد سرمایه گذاری در اوراق بها'!$I$11+'[1]درآمد سپرده بانکی'!$E$11+'[1]سایر درآمدها'!$C$11)</f>
        <v>0</v>
      </c>
      <c r="N43" s="218"/>
      <c r="O43" s="153">
        <f>'درآمد سود سهام'!T21</f>
        <v>203006280</v>
      </c>
      <c r="P43" s="153"/>
      <c r="Q43" s="153">
        <f>'درآمد ناشی از تغییر قیمت اوراق '!S39</f>
        <v>-1059246293</v>
      </c>
      <c r="R43" s="217"/>
      <c r="S43" s="153">
        <f>'درآمد ناشی ازفروش'!S41</f>
        <v>744090943</v>
      </c>
      <c r="T43" s="217"/>
      <c r="U43" s="253">
        <f t="shared" si="1"/>
        <v>-112149070</v>
      </c>
      <c r="V43" s="215"/>
      <c r="W43" s="200">
        <f>U43/[1]درآمدها!$E$11</f>
        <v>-1.9092801724761342E-4</v>
      </c>
      <c r="Y43" s="161"/>
      <c r="AA43" s="161"/>
    </row>
    <row r="44" spans="1:27" s="60" customFormat="1" ht="42.75" customHeight="1">
      <c r="A44" s="142"/>
      <c r="B44" s="142" t="s">
        <v>304</v>
      </c>
      <c r="C44" s="152" t="s">
        <v>188</v>
      </c>
      <c r="D44" s="218"/>
      <c r="E44" s="153">
        <v>0</v>
      </c>
      <c r="F44" s="153"/>
      <c r="G44" s="153">
        <f t="shared" ref="G44:G60" si="3">VLOOKUP(B44,a,10,0)</f>
        <v>584518587</v>
      </c>
      <c r="H44" s="217"/>
      <c r="I44" s="153">
        <f>'درآمد ناشی ازفروش'!K42</f>
        <v>-886792887</v>
      </c>
      <c r="J44" s="257"/>
      <c r="K44" s="154">
        <f t="shared" si="0"/>
        <v>-302274300</v>
      </c>
      <c r="L44" s="154"/>
      <c r="M44" s="200">
        <f>K44/($K$204+'[1]درآمد سرمایه گذاری در اوراق بها'!$I$11+'[1]درآمد سپرده بانکی'!$E$11+'[1]سایر درآمدها'!$C$11)</f>
        <v>8.1246310109629803E-4</v>
      </c>
      <c r="N44" s="218"/>
      <c r="O44" s="153">
        <f>'درآمد سود سهام'!T22</f>
        <v>3855594000</v>
      </c>
      <c r="P44" s="153"/>
      <c r="Q44" s="153">
        <f>'درآمد ناشی از تغییر قیمت اوراق '!S40</f>
        <v>384397422</v>
      </c>
      <c r="R44" s="217"/>
      <c r="S44" s="153">
        <f>'درآمد ناشی ازفروش'!S42</f>
        <v>-1940784428</v>
      </c>
      <c r="T44" s="217"/>
      <c r="U44" s="253">
        <f t="shared" si="1"/>
        <v>2299206994</v>
      </c>
      <c r="V44" s="215"/>
      <c r="W44" s="200">
        <f>U44/[1]درآمدها!$E$11</f>
        <v>3.9142815237457199E-3</v>
      </c>
      <c r="Y44" s="161"/>
      <c r="AA44" s="161"/>
    </row>
    <row r="45" spans="1:27" s="60" customFormat="1" ht="42.75" customHeight="1">
      <c r="A45" s="142"/>
      <c r="B45" s="142" t="s">
        <v>305</v>
      </c>
      <c r="C45" s="152" t="s">
        <v>221</v>
      </c>
      <c r="D45" s="218"/>
      <c r="E45" s="153">
        <v>0</v>
      </c>
      <c r="F45" s="153"/>
      <c r="G45" s="153">
        <f t="shared" si="3"/>
        <v>-342165617</v>
      </c>
      <c r="H45" s="217"/>
      <c r="I45" s="153">
        <f>'درآمد ناشی ازفروش'!K43</f>
        <v>-266279295</v>
      </c>
      <c r="J45" s="257"/>
      <c r="K45" s="154">
        <f t="shared" si="0"/>
        <v>-608444912</v>
      </c>
      <c r="L45" s="154"/>
      <c r="M45" s="200">
        <f>K45/($K$204+'[1]درآمد سرمایه گذاری در اوراق بها'!$I$11+'[1]درآمد سپرده بانکی'!$E$11+'[1]سایر درآمدها'!$C$11)</f>
        <v>1.6353988415481705E-3</v>
      </c>
      <c r="N45" s="218"/>
      <c r="O45" s="153">
        <f>'درآمد سود سهام'!T23</f>
        <v>1359850000</v>
      </c>
      <c r="P45" s="153"/>
      <c r="Q45" s="153">
        <f>'درآمد ناشی از تغییر قیمت اوراق '!S41</f>
        <v>-1610662260</v>
      </c>
      <c r="R45" s="217"/>
      <c r="S45" s="153">
        <f>'درآمد ناشی ازفروش'!S43</f>
        <v>-630287627</v>
      </c>
      <c r="T45" s="217"/>
      <c r="U45" s="253">
        <f t="shared" si="1"/>
        <v>-881099887</v>
      </c>
      <c r="V45" s="215"/>
      <c r="W45" s="200">
        <f>U45/[1]درآمدها!$E$11</f>
        <v>-1.5000271907917404E-3</v>
      </c>
      <c r="Y45" s="161"/>
      <c r="AA45" s="161"/>
    </row>
    <row r="46" spans="1:27" s="60" customFormat="1" ht="42.75" customHeight="1">
      <c r="A46" s="142"/>
      <c r="B46" s="142" t="s">
        <v>306</v>
      </c>
      <c r="C46" s="152" t="s">
        <v>126</v>
      </c>
      <c r="D46" s="218"/>
      <c r="E46" s="153">
        <v>0</v>
      </c>
      <c r="F46" s="153"/>
      <c r="G46" s="153">
        <f t="shared" si="3"/>
        <v>332898778</v>
      </c>
      <c r="H46" s="217"/>
      <c r="I46" s="153">
        <f>'درآمد ناشی ازفروش'!K44</f>
        <v>50812618</v>
      </c>
      <c r="J46" s="257"/>
      <c r="K46" s="154">
        <f t="shared" si="0"/>
        <v>383711396</v>
      </c>
      <c r="L46" s="154"/>
      <c r="M46" s="200">
        <f>K46/($K$204+'[1]درآمد سرمایه گذاری در اوراق بها'!$I$11+'[1]درآمد سپرده بانکی'!$E$11+'[1]سایر درآمدها'!$C$11)</f>
        <v>-1.0313524858717716E-3</v>
      </c>
      <c r="N46" s="218"/>
      <c r="O46" s="153">
        <f>'درآمد سود سهام'!T24</f>
        <v>405581250</v>
      </c>
      <c r="P46" s="153"/>
      <c r="Q46" s="153">
        <f>'درآمد ناشی از تغییر قیمت اوراق '!S42</f>
        <v>-286467878</v>
      </c>
      <c r="R46" s="217"/>
      <c r="S46" s="153">
        <f>'درآمد ناشی ازفروش'!S44</f>
        <v>-13394486</v>
      </c>
      <c r="T46" s="217"/>
      <c r="U46" s="253">
        <f t="shared" si="1"/>
        <v>105718886</v>
      </c>
      <c r="V46" s="215"/>
      <c r="W46" s="200">
        <f>U46/[1]درآمدها!$E$11</f>
        <v>1.7998096007043553E-4</v>
      </c>
      <c r="Y46" s="161"/>
      <c r="AA46" s="161"/>
    </row>
    <row r="47" spans="1:27" s="60" customFormat="1" ht="42.75" customHeight="1">
      <c r="A47" s="142"/>
      <c r="B47" s="142" t="s">
        <v>307</v>
      </c>
      <c r="C47" s="152" t="s">
        <v>186</v>
      </c>
      <c r="D47" s="218"/>
      <c r="E47" s="153">
        <v>0</v>
      </c>
      <c r="F47" s="153"/>
      <c r="G47" s="153">
        <f t="shared" si="3"/>
        <v>-3352536220.9999924</v>
      </c>
      <c r="H47" s="217"/>
      <c r="I47" s="153">
        <f>'درآمد ناشی ازفروش'!K45</f>
        <v>9651228</v>
      </c>
      <c r="J47" s="257"/>
      <c r="K47" s="154">
        <f t="shared" si="0"/>
        <v>-3342884992.9999924</v>
      </c>
      <c r="L47" s="154"/>
      <c r="M47" s="200">
        <f>K47/($K$204+'[1]درآمد سرمایه گذاری در اوراق بها'!$I$11+'[1]درآمد سپرده بانکی'!$E$11+'[1]سایر درآمدها'!$C$11)</f>
        <v>8.9851195024553861E-3</v>
      </c>
      <c r="N47" s="218"/>
      <c r="O47" s="153">
        <f>'درآمد سود سهام'!T25</f>
        <v>1119769000</v>
      </c>
      <c r="P47" s="153"/>
      <c r="Q47" s="153">
        <f>'درآمد ناشی از تغییر قیمت اوراق '!S43</f>
        <v>0</v>
      </c>
      <c r="R47" s="217"/>
      <c r="S47" s="153">
        <f>'درآمد ناشی ازفروش'!S45</f>
        <v>-665243408</v>
      </c>
      <c r="T47" s="217"/>
      <c r="U47" s="253">
        <f t="shared" si="1"/>
        <v>454525592</v>
      </c>
      <c r="V47" s="215"/>
      <c r="W47" s="200">
        <f>U47/[1]درآمدها!$E$11</f>
        <v>7.7380641737695823E-4</v>
      </c>
      <c r="Y47" s="161"/>
      <c r="AA47" s="161"/>
    </row>
    <row r="48" spans="1:27" s="60" customFormat="1" ht="42.75" customHeight="1">
      <c r="A48" s="142"/>
      <c r="B48" s="142" t="s">
        <v>308</v>
      </c>
      <c r="C48" s="152" t="s">
        <v>181</v>
      </c>
      <c r="D48" s="218"/>
      <c r="E48" s="153">
        <v>0</v>
      </c>
      <c r="F48" s="153"/>
      <c r="G48" s="153">
        <f t="shared" si="3"/>
        <v>-224845318</v>
      </c>
      <c r="H48" s="217"/>
      <c r="I48" s="153">
        <f>'درآمد ناشی ازفروش'!K46</f>
        <v>-38386489</v>
      </c>
      <c r="J48" s="257"/>
      <c r="K48" s="154">
        <f t="shared" si="0"/>
        <v>-263231807</v>
      </c>
      <c r="L48" s="154"/>
      <c r="M48" s="200">
        <f>K48/($K$204+'[1]درآمد سرمایه گذاری در اوراق بها'!$I$11+'[1]درآمد سپرده بانکی'!$E$11+'[1]سایر درآمدها'!$C$11)</f>
        <v>7.0752336610291442E-4</v>
      </c>
      <c r="N48" s="218"/>
      <c r="O48" s="153">
        <v>0</v>
      </c>
      <c r="P48" s="153"/>
      <c r="Q48" s="153">
        <f>'درآمد ناشی از تغییر قیمت اوراق '!S44</f>
        <v>-225290344</v>
      </c>
      <c r="R48" s="217"/>
      <c r="S48" s="153">
        <f>'درآمد ناشی ازفروش'!S46</f>
        <v>-52659566</v>
      </c>
      <c r="T48" s="217"/>
      <c r="U48" s="253">
        <f t="shared" si="1"/>
        <v>-277949910</v>
      </c>
      <c r="V48" s="215"/>
      <c r="W48" s="200">
        <f>U48/[1]درآمدها!$E$11</f>
        <v>-4.7319541045193333E-4</v>
      </c>
      <c r="Y48" s="161"/>
      <c r="AA48" s="161"/>
    </row>
    <row r="49" spans="1:27" s="60" customFormat="1" ht="42.75" customHeight="1">
      <c r="A49" s="142"/>
      <c r="B49" s="142" t="s">
        <v>499</v>
      </c>
      <c r="C49" s="152" t="s">
        <v>480</v>
      </c>
      <c r="D49" s="218"/>
      <c r="E49" s="153">
        <v>0</v>
      </c>
      <c r="F49" s="153"/>
      <c r="G49" s="153">
        <f t="shared" si="3"/>
        <v>-115435756</v>
      </c>
      <c r="H49" s="217"/>
      <c r="I49" s="153">
        <f>'درآمد ناشی ازفروش'!K47</f>
        <v>57354112</v>
      </c>
      <c r="J49" s="257"/>
      <c r="K49" s="154">
        <f t="shared" si="0"/>
        <v>-58081644</v>
      </c>
      <c r="L49" s="154"/>
      <c r="M49" s="200">
        <f>K49/($K$204+'[1]درآمد سرمایه گذاری در اوراق بها'!$I$11+'[1]درآمد سپرده بانکی'!$E$11+'[1]سایر درآمدها'!$C$11)</f>
        <v>1.5611380987735706E-4</v>
      </c>
      <c r="N49" s="218"/>
      <c r="O49" s="153">
        <v>0</v>
      </c>
      <c r="P49" s="153"/>
      <c r="Q49" s="153">
        <f>'درآمد ناشی از تغییر قیمت اوراق '!S45</f>
        <v>-182197394</v>
      </c>
      <c r="R49" s="217"/>
      <c r="S49" s="153">
        <f>'درآمد ناشی ازفروش'!S47</f>
        <v>67182055</v>
      </c>
      <c r="T49" s="217"/>
      <c r="U49" s="253">
        <f t="shared" si="1"/>
        <v>-115015339</v>
      </c>
      <c r="V49" s="215"/>
      <c r="W49" s="200">
        <f>U49/[1]درآمدها!$E$11</f>
        <v>-1.9580769263919984E-4</v>
      </c>
      <c r="Y49" s="161"/>
      <c r="AA49" s="161"/>
    </row>
    <row r="50" spans="1:27" s="60" customFormat="1" ht="42.75" customHeight="1">
      <c r="A50" s="142"/>
      <c r="B50" s="142" t="s">
        <v>309</v>
      </c>
      <c r="C50" s="152" t="s">
        <v>264</v>
      </c>
      <c r="D50" s="218"/>
      <c r="E50" s="153">
        <v>0</v>
      </c>
      <c r="F50" s="153"/>
      <c r="G50" s="153">
        <f t="shared" si="3"/>
        <v>-382658353</v>
      </c>
      <c r="H50" s="217"/>
      <c r="I50" s="153">
        <f>'درآمد ناشی ازفروش'!K48</f>
        <v>-6161083</v>
      </c>
      <c r="J50" s="257"/>
      <c r="K50" s="154">
        <f t="shared" si="0"/>
        <v>-388819436</v>
      </c>
      <c r="L50" s="154"/>
      <c r="M50" s="200">
        <f>K50/($K$204+'[1]درآمد سرمایه گذاری در اوراق بها'!$I$11+'[1]درآمد سپرده بانکی'!$E$11+'[1]سایر درآمدها'!$C$11)</f>
        <v>1.0450820487850722E-3</v>
      </c>
      <c r="N50" s="218"/>
      <c r="O50" s="153">
        <v>0</v>
      </c>
      <c r="P50" s="153"/>
      <c r="Q50" s="153">
        <f>'درآمد ناشی از تغییر قیمت اوراق '!S46</f>
        <v>-809672940</v>
      </c>
      <c r="R50" s="217"/>
      <c r="S50" s="153">
        <f>'درآمد ناشی ازفروش'!S48</f>
        <v>15606953</v>
      </c>
      <c r="T50" s="217"/>
      <c r="U50" s="253">
        <f t="shared" si="1"/>
        <v>-794065987</v>
      </c>
      <c r="V50" s="215"/>
      <c r="W50" s="200">
        <f>U50/[1]درآمدها!$E$11</f>
        <v>-1.3518564573177395E-3</v>
      </c>
      <c r="Y50" s="161"/>
      <c r="AA50" s="161"/>
    </row>
    <row r="51" spans="1:27" s="60" customFormat="1" ht="42.75" customHeight="1">
      <c r="A51" s="142"/>
      <c r="B51" s="142" t="s">
        <v>310</v>
      </c>
      <c r="C51" s="152" t="s">
        <v>257</v>
      </c>
      <c r="D51" s="218"/>
      <c r="E51" s="153"/>
      <c r="F51" s="153"/>
      <c r="G51" s="153">
        <f t="shared" si="3"/>
        <v>-1520834237.9999981</v>
      </c>
      <c r="H51" s="217"/>
      <c r="I51" s="153">
        <f>'درآمد ناشی ازفروش'!K49</f>
        <v>-99495721</v>
      </c>
      <c r="J51" s="257"/>
      <c r="K51" s="154">
        <f t="shared" si="0"/>
        <v>-1620329958.9999981</v>
      </c>
      <c r="L51" s="154"/>
      <c r="M51" s="200">
        <f>K51/($K$204+'[1]درآمد سرمایه گذاری در اوراق بها'!$I$11+'[1]درآمد سپرده بانکی'!$E$11+'[1]سایر درآمدها'!$C$11)</f>
        <v>4.3551777418337446E-3</v>
      </c>
      <c r="N51" s="218"/>
      <c r="O51" s="153">
        <v>0</v>
      </c>
      <c r="P51" s="153"/>
      <c r="Q51" s="153">
        <f>'درآمد ناشی از تغییر قیمت اوراق '!S47</f>
        <v>393436402</v>
      </c>
      <c r="R51" s="217"/>
      <c r="S51" s="153">
        <f>'درآمد ناشی ازفروش'!S49</f>
        <v>54226925</v>
      </c>
      <c r="T51" s="217"/>
      <c r="U51" s="253">
        <f t="shared" si="1"/>
        <v>447663327</v>
      </c>
      <c r="V51" s="215"/>
      <c r="W51" s="200">
        <f>U51/[1]درآمدها!$E$11</f>
        <v>7.6212376454463699E-4</v>
      </c>
      <c r="Y51" s="161"/>
      <c r="AA51" s="161"/>
    </row>
    <row r="52" spans="1:27" s="60" customFormat="1" ht="42.75" customHeight="1">
      <c r="A52" s="142"/>
      <c r="B52" s="142" t="s">
        <v>311</v>
      </c>
      <c r="C52" s="152" t="s">
        <v>258</v>
      </c>
      <c r="D52" s="218"/>
      <c r="E52" s="153">
        <v>0</v>
      </c>
      <c r="F52" s="153"/>
      <c r="G52" s="153">
        <f t="shared" si="3"/>
        <v>-2666067445</v>
      </c>
      <c r="H52" s="217"/>
      <c r="I52" s="153">
        <f>'درآمد ناشی ازفروش'!K50</f>
        <v>-68760770</v>
      </c>
      <c r="J52" s="257"/>
      <c r="K52" s="154">
        <f t="shared" si="0"/>
        <v>-2734828215</v>
      </c>
      <c r="L52" s="154"/>
      <c r="M52" s="200">
        <f>K52/($K$204+'[1]درآمد سرمایه گذاری در اوراق بها'!$I$11+'[1]درآمد سپرده بانکی'!$E$11+'[1]سایر درآمدها'!$C$11)</f>
        <v>7.3507639006179263E-3</v>
      </c>
      <c r="N52" s="218"/>
      <c r="O52" s="153">
        <v>0</v>
      </c>
      <c r="P52" s="153"/>
      <c r="Q52" s="153">
        <f>'درآمد ناشی از تغییر قیمت اوراق '!S48</f>
        <v>1975540577</v>
      </c>
      <c r="R52" s="217"/>
      <c r="S52" s="153">
        <f>'درآمد ناشی ازفروش'!S50</f>
        <v>2620683245</v>
      </c>
      <c r="T52" s="217"/>
      <c r="U52" s="253">
        <f t="shared" si="1"/>
        <v>4596223822</v>
      </c>
      <c r="V52" s="215"/>
      <c r="W52" s="200">
        <f>U52/[1]درآمدها!$E$11</f>
        <v>7.8248344026455828E-3</v>
      </c>
      <c r="Y52" s="161"/>
      <c r="AA52" s="161"/>
    </row>
    <row r="53" spans="1:27" s="60" customFormat="1" ht="42.75" customHeight="1">
      <c r="A53" s="142"/>
      <c r="B53" s="142" t="s">
        <v>312</v>
      </c>
      <c r="C53" s="152" t="s">
        <v>225</v>
      </c>
      <c r="D53" s="218"/>
      <c r="E53" s="153">
        <v>0</v>
      </c>
      <c r="F53" s="153"/>
      <c r="G53" s="153">
        <f t="shared" si="3"/>
        <v>-1713434961</v>
      </c>
      <c r="H53" s="217"/>
      <c r="I53" s="153">
        <f>'درآمد ناشی ازفروش'!K51</f>
        <v>142845826</v>
      </c>
      <c r="J53" s="257"/>
      <c r="K53" s="154">
        <f t="shared" si="0"/>
        <v>-1570589135</v>
      </c>
      <c r="L53" s="154"/>
      <c r="M53" s="200">
        <f>K53/($K$204+'[1]درآمد سرمایه گذاری در اوراق بها'!$I$11+'[1]درآمد سپرده بانکی'!$E$11+'[1]سایر درآمدها'!$C$11)</f>
        <v>4.2214826704428795E-3</v>
      </c>
      <c r="N53" s="218"/>
      <c r="O53" s="153">
        <v>0</v>
      </c>
      <c r="P53" s="153"/>
      <c r="Q53" s="153">
        <f>'درآمد ناشی از تغییر قیمت اوراق '!S49</f>
        <v>-874272226</v>
      </c>
      <c r="R53" s="217"/>
      <c r="S53" s="153">
        <f>'درآمد ناشی ازفروش'!S51</f>
        <v>214767875</v>
      </c>
      <c r="T53" s="217"/>
      <c r="U53" s="253">
        <f t="shared" si="1"/>
        <v>-659504351</v>
      </c>
      <c r="V53" s="215"/>
      <c r="W53" s="200">
        <f>U53/[1]درآمدها!$E$11</f>
        <v>-1.1227722004525237E-3</v>
      </c>
      <c r="Y53" s="161"/>
      <c r="AA53" s="161"/>
    </row>
    <row r="54" spans="1:27" s="60" customFormat="1" ht="42.75" customHeight="1">
      <c r="A54" s="142"/>
      <c r="B54" s="142" t="s">
        <v>313</v>
      </c>
      <c r="C54" s="152" t="s">
        <v>210</v>
      </c>
      <c r="D54" s="218"/>
      <c r="E54" s="153">
        <v>0</v>
      </c>
      <c r="F54" s="153"/>
      <c r="G54" s="153">
        <f t="shared" si="3"/>
        <v>-933460725</v>
      </c>
      <c r="H54" s="217"/>
      <c r="I54" s="153">
        <f>'درآمد ناشی ازفروش'!K52</f>
        <v>406901357</v>
      </c>
      <c r="J54" s="257"/>
      <c r="K54" s="154">
        <f t="shared" si="0"/>
        <v>-526559368</v>
      </c>
      <c r="L54" s="154"/>
      <c r="M54" s="200">
        <f>K54/($K$204+'[1]درآمد سرمایه گذاری در اوراق بها'!$I$11+'[1]درآمد سپرده بانکی'!$E$11+'[1]سایر درآمدها'!$C$11)</f>
        <v>1.4153041030500668E-3</v>
      </c>
      <c r="N54" s="218"/>
      <c r="O54" s="153">
        <f>'درآمد سود سهام'!T26</f>
        <v>192138400</v>
      </c>
      <c r="P54" s="153"/>
      <c r="Q54" s="153">
        <f>'درآمد ناشی از تغییر قیمت اوراق '!S50</f>
        <v>-1708139355</v>
      </c>
      <c r="R54" s="217"/>
      <c r="S54" s="153">
        <f>'درآمد ناشی ازفروش'!S52</f>
        <v>486419852</v>
      </c>
      <c r="T54" s="217"/>
      <c r="U54" s="253">
        <f t="shared" si="1"/>
        <v>-1029581103</v>
      </c>
      <c r="V54" s="215"/>
      <c r="W54" s="200">
        <f>U54/[1]درآمدها!$E$11</f>
        <v>-1.7528088159036973E-3</v>
      </c>
      <c r="Y54" s="161"/>
      <c r="AA54" s="161"/>
    </row>
    <row r="55" spans="1:27" s="60" customFormat="1" ht="42.75" customHeight="1">
      <c r="A55" s="142"/>
      <c r="B55" s="142" t="s">
        <v>314</v>
      </c>
      <c r="C55" s="152" t="s">
        <v>146</v>
      </c>
      <c r="D55" s="218"/>
      <c r="E55" s="153">
        <v>0</v>
      </c>
      <c r="F55" s="153"/>
      <c r="G55" s="153">
        <f t="shared" si="3"/>
        <v>-4309430538</v>
      </c>
      <c r="H55" s="217"/>
      <c r="I55" s="153">
        <f>'درآمد ناشی ازفروش'!K53</f>
        <v>-142803304</v>
      </c>
      <c r="J55" s="257"/>
      <c r="K55" s="154">
        <f t="shared" si="0"/>
        <v>-4452233842</v>
      </c>
      <c r="L55" s="154"/>
      <c r="M55" s="200">
        <f>K55/($K$204+'[1]درآمد سرمایه گذاری در اوراق بها'!$I$11+'[1]درآمد سپرده بانکی'!$E$11+'[1]سایر درآمدها'!$C$11)</f>
        <v>1.1966864910702648E-2</v>
      </c>
      <c r="N55" s="218"/>
      <c r="O55" s="153">
        <f>'درآمد سود سهام'!T27</f>
        <v>97559875</v>
      </c>
      <c r="P55" s="153"/>
      <c r="Q55" s="153">
        <f>'درآمد ناشی از تغییر قیمت اوراق '!S51</f>
        <v>-2094482563</v>
      </c>
      <c r="R55" s="217"/>
      <c r="S55" s="153">
        <f>'درآمد ناشی ازفروش'!S53</f>
        <v>-38183487</v>
      </c>
      <c r="T55" s="217"/>
      <c r="U55" s="253">
        <f t="shared" si="1"/>
        <v>-2035106175</v>
      </c>
      <c r="V55" s="215"/>
      <c r="W55" s="200">
        <f>U55/[1]درآمدها!$E$11</f>
        <v>-3.4646634776474257E-3</v>
      </c>
      <c r="Y55" s="161"/>
      <c r="AA55" s="161"/>
    </row>
    <row r="56" spans="1:27" s="60" customFormat="1" ht="42.75" customHeight="1">
      <c r="A56" s="142"/>
      <c r="B56" s="142" t="s">
        <v>315</v>
      </c>
      <c r="C56" s="152" t="s">
        <v>200</v>
      </c>
      <c r="D56" s="218"/>
      <c r="E56" s="153">
        <v>0</v>
      </c>
      <c r="F56" s="153"/>
      <c r="G56" s="153">
        <f t="shared" si="3"/>
        <v>0</v>
      </c>
      <c r="H56" s="217"/>
      <c r="I56" s="153">
        <f>'درآمد ناشی ازفروش'!K54</f>
        <v>0</v>
      </c>
      <c r="J56" s="257"/>
      <c r="K56" s="154">
        <f t="shared" si="0"/>
        <v>0</v>
      </c>
      <c r="L56" s="154"/>
      <c r="M56" s="200">
        <f>K56/($K$204+'[1]درآمد سرمایه گذاری در اوراق بها'!$I$11+'[1]درآمد سپرده بانکی'!$E$11+'[1]سایر درآمدها'!$C$11)</f>
        <v>0</v>
      </c>
      <c r="N56" s="218"/>
      <c r="O56" s="153">
        <v>0</v>
      </c>
      <c r="P56" s="153"/>
      <c r="Q56" s="153">
        <f>'درآمد ناشی از تغییر قیمت اوراق '!S52</f>
        <v>6139053077</v>
      </c>
      <c r="R56" s="217"/>
      <c r="S56" s="153">
        <f>'درآمد ناشی ازفروش'!S54</f>
        <v>42878020</v>
      </c>
      <c r="T56" s="217"/>
      <c r="U56" s="253">
        <f t="shared" si="1"/>
        <v>6181931097</v>
      </c>
      <c r="V56" s="215"/>
      <c r="W56" s="200">
        <f>U56/[1]درآمدها!$E$11</f>
        <v>1.0524419392078542E-2</v>
      </c>
      <c r="Y56" s="161"/>
      <c r="AA56" s="161"/>
    </row>
    <row r="57" spans="1:27" s="60" customFormat="1" ht="42.75" customHeight="1">
      <c r="A57" s="142"/>
      <c r="B57" s="142" t="s">
        <v>316</v>
      </c>
      <c r="C57" s="152" t="s">
        <v>155</v>
      </c>
      <c r="D57" s="218"/>
      <c r="E57" s="153">
        <v>0</v>
      </c>
      <c r="F57" s="153"/>
      <c r="G57" s="153">
        <f t="shared" si="3"/>
        <v>-3542627002</v>
      </c>
      <c r="H57" s="217"/>
      <c r="I57" s="153">
        <f>'درآمد ناشی ازفروش'!K55</f>
        <v>-506344920</v>
      </c>
      <c r="J57" s="257"/>
      <c r="K57" s="154">
        <f t="shared" si="0"/>
        <v>-4048971922</v>
      </c>
      <c r="L57" s="154"/>
      <c r="M57" s="200">
        <f>K57/($K$204+'[1]درآمد سرمایه گذاری در اوراق بها'!$I$11+'[1]درآمد سپرده بانکی'!$E$11+'[1]سایر درآمدها'!$C$11)</f>
        <v>1.0882963864278101E-2</v>
      </c>
      <c r="N57" s="218"/>
      <c r="O57" s="153">
        <f>'درآمد سود سهام'!T28</f>
        <v>1357020000</v>
      </c>
      <c r="P57" s="153"/>
      <c r="Q57" s="153">
        <f>'درآمد ناشی از تغییر قیمت اوراق '!S53</f>
        <v>-4503715244</v>
      </c>
      <c r="R57" s="217"/>
      <c r="S57" s="153">
        <f>'درآمد ناشی ازفروش'!S55</f>
        <v>-376462470</v>
      </c>
      <c r="T57" s="217"/>
      <c r="U57" s="253">
        <f t="shared" si="1"/>
        <v>-3523157714</v>
      </c>
      <c r="V57" s="215"/>
      <c r="W57" s="200">
        <f>U57/[1]درآمدها!$E$11</f>
        <v>-5.9979946047225745E-3</v>
      </c>
      <c r="Y57" s="161"/>
      <c r="AA57" s="161"/>
    </row>
    <row r="58" spans="1:27" s="60" customFormat="1" ht="42.75" customHeight="1">
      <c r="A58" s="142"/>
      <c r="B58" s="142" t="s">
        <v>317</v>
      </c>
      <c r="C58" s="152" t="s">
        <v>93</v>
      </c>
      <c r="D58" s="218"/>
      <c r="E58" s="153">
        <v>0</v>
      </c>
      <c r="F58" s="153"/>
      <c r="G58" s="153">
        <f t="shared" si="3"/>
        <v>-2487419850</v>
      </c>
      <c r="H58" s="217"/>
      <c r="I58" s="153">
        <f>'درآمد ناشی ازفروش'!K56</f>
        <v>755137911</v>
      </c>
      <c r="J58" s="257"/>
      <c r="K58" s="154">
        <f t="shared" si="0"/>
        <v>-1732281939</v>
      </c>
      <c r="L58" s="154"/>
      <c r="M58" s="200">
        <f>K58/($K$204+'[1]درآمد سرمایه گذاری در اوراق بها'!$I$11+'[1]درآمد سپرده بانکی'!$E$11+'[1]سایر درآمدها'!$C$11)</f>
        <v>4.6560860653156689E-3</v>
      </c>
      <c r="N58" s="218"/>
      <c r="O58" s="153">
        <f>'درآمد سود سهام'!T29</f>
        <v>509397000</v>
      </c>
      <c r="P58" s="153"/>
      <c r="Q58" s="153">
        <f>'درآمد ناشی از تغییر قیمت اوراق '!S54</f>
        <v>1947787377</v>
      </c>
      <c r="R58" s="217"/>
      <c r="S58" s="153">
        <f>'درآمد ناشی ازفروش'!S56</f>
        <v>1774733929</v>
      </c>
      <c r="T58" s="217"/>
      <c r="U58" s="253">
        <f t="shared" si="1"/>
        <v>4231918306</v>
      </c>
      <c r="V58" s="215"/>
      <c r="W58" s="200">
        <f>U58/[1]درآمدها!$E$11</f>
        <v>7.2046230193300665E-3</v>
      </c>
      <c r="Y58" s="161"/>
      <c r="AA58" s="161"/>
    </row>
    <row r="59" spans="1:27" s="60" customFormat="1" ht="42.75" customHeight="1">
      <c r="A59" s="142"/>
      <c r="B59" s="142" t="s">
        <v>318</v>
      </c>
      <c r="C59" s="152" t="s">
        <v>216</v>
      </c>
      <c r="D59" s="218"/>
      <c r="E59" s="153">
        <v>0</v>
      </c>
      <c r="F59" s="153"/>
      <c r="G59" s="153">
        <f t="shared" si="3"/>
        <v>-3730369263</v>
      </c>
      <c r="H59" s="217"/>
      <c r="I59" s="153">
        <f>'درآمد ناشی ازفروش'!K57</f>
        <v>-859232801</v>
      </c>
      <c r="J59" s="257"/>
      <c r="K59" s="154">
        <f t="shared" si="0"/>
        <v>-4589602064</v>
      </c>
      <c r="L59" s="154"/>
      <c r="M59" s="200">
        <f>K59/($K$204+'[1]درآمد سرمایه گذاری در اوراق بها'!$I$11+'[1]درآمد سپرده بانکی'!$E$11+'[1]سایر درآمدها'!$C$11)</f>
        <v>1.2336087870240407E-2</v>
      </c>
      <c r="N59" s="218"/>
      <c r="O59" s="153">
        <v>0</v>
      </c>
      <c r="P59" s="153"/>
      <c r="Q59" s="153">
        <f>'درآمد ناشی از تغییر قیمت اوراق '!S55</f>
        <v>408555315</v>
      </c>
      <c r="R59" s="217"/>
      <c r="S59" s="153">
        <f>'درآمد ناشی ازفروش'!S57</f>
        <v>-2272171183</v>
      </c>
      <c r="T59" s="217"/>
      <c r="U59" s="253">
        <f t="shared" si="1"/>
        <v>-1863615868</v>
      </c>
      <c r="V59" s="215"/>
      <c r="W59" s="200">
        <f>U59/[1]درآمدها!$E$11</f>
        <v>-3.1727100598197568E-3</v>
      </c>
      <c r="Y59" s="161"/>
      <c r="AA59" s="161"/>
    </row>
    <row r="60" spans="1:27" s="60" customFormat="1" ht="42.75" customHeight="1">
      <c r="A60" s="142"/>
      <c r="B60" s="142" t="s">
        <v>319</v>
      </c>
      <c r="C60" s="152" t="s">
        <v>226</v>
      </c>
      <c r="D60" s="218"/>
      <c r="E60" s="153">
        <v>0</v>
      </c>
      <c r="F60" s="153"/>
      <c r="G60" s="153">
        <f t="shared" si="3"/>
        <v>-4401328193</v>
      </c>
      <c r="H60" s="217"/>
      <c r="I60" s="153">
        <f>'درآمد ناشی ازفروش'!K58</f>
        <v>700255743</v>
      </c>
      <c r="J60" s="257"/>
      <c r="K60" s="154">
        <f t="shared" si="0"/>
        <v>-3701072450</v>
      </c>
      <c r="L60" s="154"/>
      <c r="M60" s="200">
        <f>K60/($K$204+'[1]درآمد سرمایه گذاری در اوراق بها'!$I$11+'[1]درآمد سپرده بانکی'!$E$11+'[1]سایر درآمدها'!$C$11)</f>
        <v>9.9478678806272092E-3</v>
      </c>
      <c r="N60" s="218"/>
      <c r="O60" s="153">
        <v>0</v>
      </c>
      <c r="P60" s="153"/>
      <c r="Q60" s="153">
        <f>'درآمد ناشی از تغییر قیمت اوراق '!S56</f>
        <v>-655023857</v>
      </c>
      <c r="R60" s="217"/>
      <c r="S60" s="153">
        <f>'درآمد ناشی ازفروش'!S58</f>
        <v>799892652</v>
      </c>
      <c r="T60" s="217"/>
      <c r="U60" s="253">
        <f t="shared" si="1"/>
        <v>144868795</v>
      </c>
      <c r="V60" s="215"/>
      <c r="W60" s="200">
        <f>U60/[1]درآمدها!$E$11</f>
        <v>2.4663166435888391E-4</v>
      </c>
      <c r="Y60" s="161"/>
      <c r="AA60" s="161"/>
    </row>
    <row r="61" spans="1:27" s="60" customFormat="1" ht="42.75" customHeight="1">
      <c r="A61" s="142"/>
      <c r="B61" s="142" t="s">
        <v>320</v>
      </c>
      <c r="C61" s="152" t="s">
        <v>161</v>
      </c>
      <c r="D61" s="218"/>
      <c r="E61" s="153">
        <v>0</v>
      </c>
      <c r="F61" s="153"/>
      <c r="G61" s="153">
        <v>0</v>
      </c>
      <c r="H61" s="217"/>
      <c r="I61" s="153">
        <f>'درآمد ناشی ازفروش'!K59</f>
        <v>0</v>
      </c>
      <c r="J61" s="257"/>
      <c r="K61" s="154">
        <f t="shared" si="0"/>
        <v>0</v>
      </c>
      <c r="L61" s="154"/>
      <c r="M61" s="200">
        <f>K61/($K$204+'[1]درآمد سرمایه گذاری در اوراق بها'!$I$11+'[1]درآمد سپرده بانکی'!$E$11+'[1]سایر درآمدها'!$C$11)</f>
        <v>0</v>
      </c>
      <c r="N61" s="218"/>
      <c r="O61" s="153">
        <v>0</v>
      </c>
      <c r="P61" s="153"/>
      <c r="Q61" s="153">
        <f>'درآمد ناشی از تغییر قیمت اوراق '!S57</f>
        <v>722017517</v>
      </c>
      <c r="R61" s="217"/>
      <c r="S61" s="153">
        <f>'درآمد ناشی ازفروش'!S59</f>
        <v>1161841566</v>
      </c>
      <c r="T61" s="217"/>
      <c r="U61" s="253">
        <f t="shared" si="1"/>
        <v>1883859083</v>
      </c>
      <c r="V61" s="215"/>
      <c r="W61" s="200">
        <f>U61/[1]درآمدها!$E$11</f>
        <v>3.2071730910572618E-3</v>
      </c>
      <c r="Y61" s="161"/>
      <c r="AA61" s="161"/>
    </row>
    <row r="62" spans="1:27" s="60" customFormat="1" ht="42.75" customHeight="1">
      <c r="A62" s="142"/>
      <c r="B62" s="142" t="s">
        <v>500</v>
      </c>
      <c r="C62" s="152" t="s">
        <v>481</v>
      </c>
      <c r="D62" s="218"/>
      <c r="E62" s="153">
        <v>18779616</v>
      </c>
      <c r="F62" s="153"/>
      <c r="G62" s="153">
        <f t="shared" ref="G62:G99" si="4">VLOOKUP(B62,a,10,0)</f>
        <v>-1810041184</v>
      </c>
      <c r="H62" s="217"/>
      <c r="I62" s="153">
        <f>'درآمد ناشی ازفروش'!K60</f>
        <v>210676484</v>
      </c>
      <c r="J62" s="257"/>
      <c r="K62" s="154">
        <f t="shared" si="0"/>
        <v>-1580585084</v>
      </c>
      <c r="L62" s="154"/>
      <c r="M62" s="200">
        <f>K62/($K$204+'[1]درآمد سرمایه گذاری در اوراق بها'!$I$11+'[1]درآمد سپرده بانکی'!$E$11+'[1]سایر درآمدها'!$C$11)</f>
        <v>4.2483501207121899E-3</v>
      </c>
      <c r="N62" s="218"/>
      <c r="O62" s="153">
        <f>'درآمد سود سهام'!T30</f>
        <v>18779616</v>
      </c>
      <c r="P62" s="153"/>
      <c r="Q62" s="153">
        <f>'درآمد ناشی از تغییر قیمت اوراق '!S58</f>
        <v>-696670503</v>
      </c>
      <c r="R62" s="217"/>
      <c r="S62" s="153">
        <f>'درآمد ناشی ازفروش'!S60</f>
        <v>276871302</v>
      </c>
      <c r="T62" s="217"/>
      <c r="U62" s="253">
        <f t="shared" si="1"/>
        <v>-401019585</v>
      </c>
      <c r="V62" s="215"/>
      <c r="W62" s="200">
        <f>U62/[1]درآمدها!$E$11</f>
        <v>-6.8271519542258163E-4</v>
      </c>
      <c r="Y62" s="161"/>
      <c r="AA62" s="161"/>
    </row>
    <row r="63" spans="1:27" s="60" customFormat="1" ht="42.75" customHeight="1">
      <c r="A63" s="142"/>
      <c r="B63" s="142" t="s">
        <v>321</v>
      </c>
      <c r="C63" s="152" t="s">
        <v>130</v>
      </c>
      <c r="D63" s="218"/>
      <c r="E63" s="153">
        <v>0</v>
      </c>
      <c r="F63" s="153"/>
      <c r="G63" s="153">
        <f t="shared" si="4"/>
        <v>-192020588.00000048</v>
      </c>
      <c r="H63" s="217"/>
      <c r="I63" s="153">
        <f>'درآمد ناشی ازفروش'!K61</f>
        <v>-166895391</v>
      </c>
      <c r="J63" s="257"/>
      <c r="K63" s="154">
        <f t="shared" si="0"/>
        <v>-358915979.00000048</v>
      </c>
      <c r="L63" s="154"/>
      <c r="M63" s="200">
        <f>K63/($K$204+'[1]درآمد سرمایه گذاری در اوراق بها'!$I$11+'[1]درآمد سپرده بانکی'!$E$11+'[1]سایر درآمدها'!$C$11)</f>
        <v>9.647065242773009E-4</v>
      </c>
      <c r="N63" s="218"/>
      <c r="O63" s="153">
        <f>'درآمد سود سهام'!T31</f>
        <v>479200560</v>
      </c>
      <c r="P63" s="153"/>
      <c r="Q63" s="153">
        <f>'درآمد ناشی از تغییر قیمت اوراق '!S59</f>
        <v>346734031</v>
      </c>
      <c r="R63" s="217"/>
      <c r="S63" s="153">
        <f>'درآمد ناشی ازفروش'!S61</f>
        <v>-894535100</v>
      </c>
      <c r="T63" s="217"/>
      <c r="U63" s="253">
        <f t="shared" si="1"/>
        <v>-68600509</v>
      </c>
      <c r="V63" s="215"/>
      <c r="W63" s="200">
        <f>U63/[1]درآمدها!$E$11</f>
        <v>-1.1678883441072726E-4</v>
      </c>
      <c r="Y63" s="161"/>
      <c r="AA63" s="161"/>
    </row>
    <row r="64" spans="1:27" s="60" customFormat="1" ht="42.75" customHeight="1">
      <c r="A64" s="142"/>
      <c r="B64" s="142" t="s">
        <v>501</v>
      </c>
      <c r="C64" s="152" t="s">
        <v>482</v>
      </c>
      <c r="D64" s="218"/>
      <c r="E64" s="153">
        <v>0</v>
      </c>
      <c r="F64" s="153"/>
      <c r="G64" s="153">
        <f t="shared" si="4"/>
        <v>-1419890456</v>
      </c>
      <c r="H64" s="217"/>
      <c r="I64" s="153">
        <f>'درآمد ناشی ازفروش'!K62</f>
        <v>57573946</v>
      </c>
      <c r="J64" s="257"/>
      <c r="K64" s="154">
        <f t="shared" si="0"/>
        <v>-1362316510</v>
      </c>
      <c r="L64" s="154"/>
      <c r="M64" s="200">
        <f>K64/($K$204+'[1]درآمد سرمایه گذاری در اوراق بها'!$I$11+'[1]درآمد سپرده بانکی'!$E$11+'[1]سایر درآمدها'!$C$11)</f>
        <v>3.6616804551008334E-3</v>
      </c>
      <c r="N64" s="218"/>
      <c r="O64" s="153">
        <v>0</v>
      </c>
      <c r="P64" s="153"/>
      <c r="Q64" s="153">
        <f>'درآمد ناشی از تغییر قیمت اوراق '!S60</f>
        <v>-1282534888</v>
      </c>
      <c r="R64" s="217"/>
      <c r="S64" s="153">
        <f>'درآمد ناشی ازفروش'!S62</f>
        <v>127317556</v>
      </c>
      <c r="T64" s="217"/>
      <c r="U64" s="253">
        <f t="shared" si="1"/>
        <v>-1155217332</v>
      </c>
      <c r="V64" s="215"/>
      <c r="W64" s="200">
        <f>U64/[1]درآمدها!$E$11</f>
        <v>-1.9666980269104147E-3</v>
      </c>
      <c r="Y64" s="161"/>
      <c r="AA64" s="161"/>
    </row>
    <row r="65" spans="1:27" s="60" customFormat="1" ht="42.75" customHeight="1">
      <c r="A65" s="142"/>
      <c r="B65" s="142" t="s">
        <v>322</v>
      </c>
      <c r="C65" s="152" t="s">
        <v>103</v>
      </c>
      <c r="D65" s="218"/>
      <c r="E65" s="153">
        <v>0</v>
      </c>
      <c r="F65" s="153"/>
      <c r="G65" s="153">
        <f t="shared" si="4"/>
        <v>-6457417492</v>
      </c>
      <c r="H65" s="217"/>
      <c r="I65" s="153">
        <f>'درآمد ناشی ازفروش'!K63</f>
        <v>123127805</v>
      </c>
      <c r="J65" s="257"/>
      <c r="K65" s="154">
        <f t="shared" si="0"/>
        <v>-6334289687</v>
      </c>
      <c r="L65" s="154"/>
      <c r="M65" s="200">
        <f>K65/($K$204+'[1]درآمد سرمایه گذاری در اوراق بها'!$I$11+'[1]درآمد سپرده بانکی'!$E$11+'[1]سایر درآمدها'!$C$11)</f>
        <v>1.7025518353172328E-2</v>
      </c>
      <c r="N65" s="218"/>
      <c r="O65" s="153">
        <f>'درآمد سود سهام'!T32</f>
        <v>1142817130</v>
      </c>
      <c r="P65" s="153"/>
      <c r="Q65" s="153">
        <f>'درآمد ناشی از تغییر قیمت اوراق '!S61</f>
        <v>-912797881</v>
      </c>
      <c r="R65" s="217"/>
      <c r="S65" s="153">
        <f>'درآمد ناشی ازفروش'!S63</f>
        <v>669221060</v>
      </c>
      <c r="T65" s="217"/>
      <c r="U65" s="253">
        <f t="shared" si="1"/>
        <v>899240309</v>
      </c>
      <c r="V65" s="215"/>
      <c r="W65" s="200">
        <f>U65/[1]درآمدها!$E$11</f>
        <v>1.5309103252171528E-3</v>
      </c>
      <c r="Y65" s="161"/>
      <c r="AA65" s="161"/>
    </row>
    <row r="66" spans="1:27" s="60" customFormat="1" ht="42.75" customHeight="1">
      <c r="A66" s="142"/>
      <c r="B66" s="142" t="s">
        <v>448</v>
      </c>
      <c r="C66" s="152" t="s">
        <v>440</v>
      </c>
      <c r="D66" s="218"/>
      <c r="E66" s="153">
        <v>0</v>
      </c>
      <c r="F66" s="153"/>
      <c r="G66" s="153">
        <f t="shared" si="4"/>
        <v>-1296215662.0000019</v>
      </c>
      <c r="H66" s="217"/>
      <c r="I66" s="153">
        <f>'درآمد ناشی ازفروش'!K64</f>
        <v>324054521</v>
      </c>
      <c r="J66" s="257"/>
      <c r="K66" s="154">
        <f t="shared" si="0"/>
        <v>-972161141.00000191</v>
      </c>
      <c r="L66" s="154"/>
      <c r="M66" s="200">
        <f>K66/($K$204+'[1]درآمد سرمایه گذاری در اوراق بها'!$I$11+'[1]درآمد سپرده بانکی'!$E$11+'[1]سایر درآمدها'!$C$11)</f>
        <v>2.6130076403524114E-3</v>
      </c>
      <c r="N66" s="218"/>
      <c r="O66" s="153">
        <v>0</v>
      </c>
      <c r="P66" s="153"/>
      <c r="Q66" s="153">
        <f>'درآمد ناشی از تغییر قیمت اوراق '!S62</f>
        <v>0</v>
      </c>
      <c r="R66" s="217"/>
      <c r="S66" s="153">
        <f>'درآمد ناشی ازفروش'!S64</f>
        <v>324247035</v>
      </c>
      <c r="T66" s="217"/>
      <c r="U66" s="253">
        <f t="shared" si="1"/>
        <v>324247035</v>
      </c>
      <c r="V66" s="215"/>
      <c r="W66" s="200">
        <f>U66/[1]درآمدها!$E$11</f>
        <v>5.5201388197840173E-4</v>
      </c>
      <c r="Y66" s="161"/>
      <c r="AA66" s="161"/>
    </row>
    <row r="67" spans="1:27" s="60" customFormat="1" ht="42.75" customHeight="1">
      <c r="A67" s="142"/>
      <c r="B67" s="142" t="s">
        <v>323</v>
      </c>
      <c r="C67" s="152" t="s">
        <v>132</v>
      </c>
      <c r="D67" s="218"/>
      <c r="E67" s="153">
        <v>0</v>
      </c>
      <c r="F67" s="153"/>
      <c r="G67" s="153">
        <f t="shared" si="4"/>
        <v>-2906676350</v>
      </c>
      <c r="H67" s="217"/>
      <c r="I67" s="153">
        <f>'درآمد ناشی ازفروش'!K65</f>
        <v>-92313144</v>
      </c>
      <c r="J67" s="257"/>
      <c r="K67" s="154">
        <f t="shared" si="0"/>
        <v>-2998989494</v>
      </c>
      <c r="L67" s="154"/>
      <c r="M67" s="200">
        <f>K67/($K$204+'[1]درآمد سرمایه گذاری در اوراق بها'!$I$11+'[1]درآمد سپرده بانکی'!$E$11+'[1]سایر درآمدها'!$C$11)</f>
        <v>8.0607855330421981E-3</v>
      </c>
      <c r="N67" s="218"/>
      <c r="O67" s="153">
        <v>0</v>
      </c>
      <c r="P67" s="153"/>
      <c r="Q67" s="153">
        <f>'درآمد ناشی از تغییر قیمت اوراق '!S63</f>
        <v>-139350369</v>
      </c>
      <c r="R67" s="217"/>
      <c r="S67" s="153">
        <f>'درآمد ناشی ازفروش'!S65</f>
        <v>-175031478</v>
      </c>
      <c r="T67" s="217"/>
      <c r="U67" s="253">
        <f t="shared" si="1"/>
        <v>-314381847</v>
      </c>
      <c r="V67" s="215"/>
      <c r="W67" s="200">
        <f>U67/[1]درآمدها!$E$11</f>
        <v>-5.3521890735565238E-4</v>
      </c>
      <c r="Y67" s="161"/>
      <c r="AA67" s="161"/>
    </row>
    <row r="68" spans="1:27" s="60" customFormat="1" ht="42.75" customHeight="1">
      <c r="A68" s="142"/>
      <c r="B68" s="142" t="s">
        <v>324</v>
      </c>
      <c r="C68" s="152" t="s">
        <v>147</v>
      </c>
      <c r="D68" s="218"/>
      <c r="E68" s="153">
        <v>0</v>
      </c>
      <c r="F68" s="153"/>
      <c r="G68" s="153">
        <f t="shared" si="4"/>
        <v>-2737812670</v>
      </c>
      <c r="H68" s="217"/>
      <c r="I68" s="153">
        <f>'درآمد ناشی ازفروش'!K66</f>
        <v>-117917180</v>
      </c>
      <c r="J68" s="257"/>
      <c r="K68" s="154">
        <f t="shared" si="0"/>
        <v>-2855729850</v>
      </c>
      <c r="L68" s="154"/>
      <c r="M68" s="200">
        <f>K68/($K$204+'[1]درآمد سرمایه گذاری در اوراق بها'!$I$11+'[1]درآمد سپرده بانکی'!$E$11+'[1]سایر درآمدها'!$C$11)</f>
        <v>7.6757274099196193E-3</v>
      </c>
      <c r="N68" s="218"/>
      <c r="O68" s="153">
        <v>0</v>
      </c>
      <c r="P68" s="153"/>
      <c r="Q68" s="153">
        <f>'درآمد ناشی از تغییر قیمت اوراق '!S64</f>
        <v>1579383661</v>
      </c>
      <c r="R68" s="217"/>
      <c r="S68" s="153">
        <f>'درآمد ناشی ازفروش'!S66</f>
        <v>-50846628</v>
      </c>
      <c r="T68" s="217"/>
      <c r="U68" s="253">
        <f t="shared" si="1"/>
        <v>1528537033</v>
      </c>
      <c r="V68" s="215"/>
      <c r="W68" s="200">
        <f>U68/[1]درآمدها!$E$11</f>
        <v>2.6022555960583523E-3</v>
      </c>
      <c r="Y68" s="161"/>
      <c r="AA68" s="161"/>
    </row>
    <row r="69" spans="1:27" s="60" customFormat="1" ht="42.75" customHeight="1">
      <c r="A69" s="142"/>
      <c r="B69" s="142" t="s">
        <v>543</v>
      </c>
      <c r="C69" s="152" t="s">
        <v>521</v>
      </c>
      <c r="D69" s="218"/>
      <c r="E69" s="153">
        <v>0</v>
      </c>
      <c r="F69" s="153"/>
      <c r="G69" s="153">
        <f t="shared" si="4"/>
        <v>-559306164</v>
      </c>
      <c r="H69" s="217"/>
      <c r="I69" s="153">
        <f>'درآمد ناشی ازفروش'!K67</f>
        <v>-418629654</v>
      </c>
      <c r="J69" s="257"/>
      <c r="K69" s="154">
        <f t="shared" si="0"/>
        <v>-977935818</v>
      </c>
      <c r="L69" s="154"/>
      <c r="M69" s="200">
        <f>K69/($K$204+'[1]درآمد سرمایه گذاری در اوراق بها'!$I$11+'[1]درآمد سپرده بانکی'!$E$11+'[1]سایر درآمدها'!$C$11)</f>
        <v>2.6285290127722565E-3</v>
      </c>
      <c r="N69" s="218"/>
      <c r="O69" s="153">
        <v>0</v>
      </c>
      <c r="P69" s="153"/>
      <c r="Q69" s="153">
        <f>'درآمد ناشی از تغییر قیمت اوراق '!S65</f>
        <v>703466085</v>
      </c>
      <c r="R69" s="217"/>
      <c r="S69" s="153">
        <f>'درآمد ناشی ازفروش'!S67</f>
        <v>-422155294</v>
      </c>
      <c r="T69" s="217"/>
      <c r="U69" s="253">
        <f t="shared" si="1"/>
        <v>281310791</v>
      </c>
      <c r="V69" s="215"/>
      <c r="W69" s="200">
        <f>U69/[1]درآمدها!$E$11</f>
        <v>4.7891713730651336E-4</v>
      </c>
      <c r="Y69" s="161"/>
      <c r="AA69" s="161"/>
    </row>
    <row r="70" spans="1:27" s="60" customFormat="1" ht="42.75" customHeight="1">
      <c r="A70" s="142"/>
      <c r="B70" s="142" t="s">
        <v>325</v>
      </c>
      <c r="C70" s="152" t="s">
        <v>185</v>
      </c>
      <c r="D70" s="218"/>
      <c r="E70" s="153">
        <v>0</v>
      </c>
      <c r="F70" s="153"/>
      <c r="G70" s="153">
        <f t="shared" si="4"/>
        <v>-2291722566</v>
      </c>
      <c r="H70" s="217"/>
      <c r="I70" s="153">
        <f>'درآمد ناشی ازفروش'!K68</f>
        <v>310457764</v>
      </c>
      <c r="J70" s="257"/>
      <c r="K70" s="154">
        <f t="shared" si="0"/>
        <v>-1981264802</v>
      </c>
      <c r="L70" s="154"/>
      <c r="M70" s="200">
        <f>K70/($K$204+'[1]درآمد سرمایه گذاری در اوراق بها'!$I$11+'[1]درآمد سپرده بانکی'!$E$11+'[1]سایر درآمدها'!$C$11)</f>
        <v>5.3253106371460059E-3</v>
      </c>
      <c r="N70" s="218"/>
      <c r="O70" s="153">
        <v>0</v>
      </c>
      <c r="P70" s="153"/>
      <c r="Q70" s="153">
        <f>'درآمد ناشی از تغییر قیمت اوراق '!S66</f>
        <v>4273141700</v>
      </c>
      <c r="R70" s="217"/>
      <c r="S70" s="153">
        <f>'درآمد ناشی ازفروش'!S68</f>
        <v>253187865</v>
      </c>
      <c r="T70" s="217"/>
      <c r="U70" s="253">
        <f t="shared" si="1"/>
        <v>4526329565</v>
      </c>
      <c r="V70" s="215"/>
      <c r="W70" s="200">
        <f>U70/[1]درآمدها!$E$11</f>
        <v>7.7058430288784617E-3</v>
      </c>
      <c r="Y70" s="161"/>
      <c r="AA70" s="161"/>
    </row>
    <row r="71" spans="1:27" s="60" customFormat="1" ht="42.75" customHeight="1">
      <c r="A71" s="142"/>
      <c r="B71" s="142" t="s">
        <v>326</v>
      </c>
      <c r="C71" s="152" t="s">
        <v>128</v>
      </c>
      <c r="D71" s="218"/>
      <c r="E71" s="153">
        <v>0</v>
      </c>
      <c r="F71" s="153"/>
      <c r="G71" s="153">
        <f t="shared" si="4"/>
        <v>-2963578528.9999981</v>
      </c>
      <c r="H71" s="217"/>
      <c r="I71" s="153">
        <f>'درآمد ناشی ازفروش'!K69</f>
        <v>465177614</v>
      </c>
      <c r="J71" s="257"/>
      <c r="K71" s="154">
        <f t="shared" si="0"/>
        <v>-2498400914.9999981</v>
      </c>
      <c r="L71" s="154"/>
      <c r="M71" s="200">
        <f>K71/($K$204+'[1]درآمد سرمایه گذاری در اوراق بها'!$I$11+'[1]درآمد سپرده بانکی'!$E$11+'[1]سایر درآمدها'!$C$11)</f>
        <v>6.7152865962562041E-3</v>
      </c>
      <c r="N71" s="218"/>
      <c r="O71" s="153">
        <v>0</v>
      </c>
      <c r="P71" s="153"/>
      <c r="Q71" s="153">
        <f>'درآمد ناشی از تغییر قیمت اوراق '!S67</f>
        <v>1646480169</v>
      </c>
      <c r="R71" s="217"/>
      <c r="S71" s="153">
        <f>'درآمد ناشی ازفروش'!S69</f>
        <v>586673819</v>
      </c>
      <c r="T71" s="217"/>
      <c r="U71" s="253">
        <f t="shared" si="1"/>
        <v>2233153988</v>
      </c>
      <c r="V71" s="215"/>
      <c r="W71" s="200">
        <f>U71/[1]درآمدها!$E$11</f>
        <v>3.801829682024476E-3</v>
      </c>
      <c r="Y71" s="161"/>
      <c r="AA71" s="161"/>
    </row>
    <row r="72" spans="1:27" s="60" customFormat="1" ht="42.75" customHeight="1">
      <c r="A72" s="142"/>
      <c r="B72" s="142" t="s">
        <v>327</v>
      </c>
      <c r="C72" s="152" t="s">
        <v>176</v>
      </c>
      <c r="D72" s="218"/>
      <c r="E72" s="153">
        <v>0</v>
      </c>
      <c r="F72" s="153"/>
      <c r="G72" s="153">
        <f t="shared" si="4"/>
        <v>-2365790682</v>
      </c>
      <c r="H72" s="217"/>
      <c r="I72" s="153">
        <f>'درآمد ناشی ازفروش'!K70</f>
        <v>345082469</v>
      </c>
      <c r="J72" s="257"/>
      <c r="K72" s="154">
        <f t="shared" si="0"/>
        <v>-2020708213</v>
      </c>
      <c r="L72" s="154"/>
      <c r="M72" s="200">
        <f>K72/($K$204+'[1]درآمد سرمایه گذاری در اوراق بها'!$I$11+'[1]درآمد سپرده بانکی'!$E$11+'[1]سایر درآمدها'!$C$11)</f>
        <v>5.4313279731182523E-3</v>
      </c>
      <c r="N72" s="218"/>
      <c r="O72" s="153">
        <v>0</v>
      </c>
      <c r="P72" s="153"/>
      <c r="Q72" s="153">
        <f>'درآمد ناشی از تغییر قیمت اوراق '!S68</f>
        <v>559969820</v>
      </c>
      <c r="R72" s="217"/>
      <c r="S72" s="153">
        <f>'درآمد ناشی ازفروش'!S70</f>
        <v>305106046</v>
      </c>
      <c r="T72" s="217"/>
      <c r="U72" s="253">
        <f t="shared" si="1"/>
        <v>865075866</v>
      </c>
      <c r="V72" s="215"/>
      <c r="W72" s="200">
        <f>U72/[1]درآمدها!$E$11</f>
        <v>1.4727471200977602E-3</v>
      </c>
      <c r="Y72" s="161"/>
      <c r="AA72" s="161"/>
    </row>
    <row r="73" spans="1:27" s="60" customFormat="1" ht="42.75" customHeight="1">
      <c r="A73" s="142"/>
      <c r="B73" s="142" t="s">
        <v>328</v>
      </c>
      <c r="C73" s="152" t="s">
        <v>179</v>
      </c>
      <c r="D73" s="218"/>
      <c r="E73" s="153">
        <v>0</v>
      </c>
      <c r="F73" s="153"/>
      <c r="G73" s="153">
        <f t="shared" si="4"/>
        <v>-3365858152.0000019</v>
      </c>
      <c r="H73" s="217"/>
      <c r="I73" s="153">
        <f>'درآمد ناشی ازفروش'!K71</f>
        <v>1323640789</v>
      </c>
      <c r="J73" s="257"/>
      <c r="K73" s="154">
        <f t="shared" si="0"/>
        <v>-2042217363.0000019</v>
      </c>
      <c r="L73" s="154"/>
      <c r="M73" s="200">
        <f>K73/($K$204+'[1]درآمد سرمایه گذاری در اوراق بها'!$I$11+'[1]درآمد سپرده بانکی'!$E$11+'[1]سایر درآمدها'!$C$11)</f>
        <v>5.4891409949694219E-3</v>
      </c>
      <c r="N73" s="218"/>
      <c r="O73" s="153">
        <v>0</v>
      </c>
      <c r="P73" s="153"/>
      <c r="Q73" s="153">
        <f>'درآمد ناشی از تغییر قیمت اوراق '!S69</f>
        <v>-2224208392</v>
      </c>
      <c r="R73" s="217"/>
      <c r="S73" s="153">
        <f>'درآمد ناشی ازفروش'!S71</f>
        <v>2944865356</v>
      </c>
      <c r="T73" s="217"/>
      <c r="U73" s="253">
        <f t="shared" si="1"/>
        <v>720656964</v>
      </c>
      <c r="V73" s="215"/>
      <c r="W73" s="200">
        <f>U73/[1]درآمدها!$E$11</f>
        <v>1.2268813754069002E-3</v>
      </c>
      <c r="Y73" s="161"/>
      <c r="AA73" s="161"/>
    </row>
    <row r="74" spans="1:27" s="60" customFormat="1" ht="42.75" customHeight="1">
      <c r="A74" s="142"/>
      <c r="B74" s="142" t="s">
        <v>329</v>
      </c>
      <c r="C74" s="152" t="s">
        <v>144</v>
      </c>
      <c r="D74" s="218"/>
      <c r="E74" s="153">
        <v>0</v>
      </c>
      <c r="F74" s="153"/>
      <c r="G74" s="153">
        <f t="shared" si="4"/>
        <v>-547899804</v>
      </c>
      <c r="H74" s="217"/>
      <c r="I74" s="153">
        <f>'درآمد ناشی ازفروش'!K72</f>
        <v>477862010</v>
      </c>
      <c r="J74" s="257"/>
      <c r="K74" s="154">
        <f t="shared" si="0"/>
        <v>-70037794</v>
      </c>
      <c r="L74" s="154"/>
      <c r="M74" s="200">
        <f>K74/($K$204+'[1]درآمد سرمایه گذاری در اوراق بها'!$I$11+'[1]درآمد سپرده بانکی'!$E$11+'[1]سایر درآمدها'!$C$11)</f>
        <v>1.8824995478339935E-4</v>
      </c>
      <c r="N74" s="218"/>
      <c r="O74" s="153">
        <v>0</v>
      </c>
      <c r="P74" s="153"/>
      <c r="Q74" s="153">
        <f>'درآمد ناشی از تغییر قیمت اوراق '!S70</f>
        <v>4250479217</v>
      </c>
      <c r="R74" s="217"/>
      <c r="S74" s="153">
        <f>'درآمد ناشی ازفروش'!S72</f>
        <v>1377834219</v>
      </c>
      <c r="T74" s="217"/>
      <c r="U74" s="253">
        <f t="shared" si="1"/>
        <v>5628313436</v>
      </c>
      <c r="V74" s="215"/>
      <c r="W74" s="200">
        <f>U74/[1]درآمدها!$E$11</f>
        <v>9.5819138293664185E-3</v>
      </c>
      <c r="Y74" s="161"/>
      <c r="AA74" s="161"/>
    </row>
    <row r="75" spans="1:27" s="60" customFormat="1" ht="42.75" customHeight="1">
      <c r="A75" s="142"/>
      <c r="B75" s="142" t="s">
        <v>330</v>
      </c>
      <c r="C75" s="152" t="s">
        <v>166</v>
      </c>
      <c r="D75" s="218"/>
      <c r="E75" s="153">
        <v>0</v>
      </c>
      <c r="F75" s="153"/>
      <c r="G75" s="153">
        <f t="shared" si="4"/>
        <v>-456344184</v>
      </c>
      <c r="H75" s="217"/>
      <c r="I75" s="153">
        <f>'درآمد ناشی ازفروش'!K73</f>
        <v>31039335</v>
      </c>
      <c r="J75" s="257"/>
      <c r="K75" s="154">
        <f t="shared" si="0"/>
        <v>-425304849</v>
      </c>
      <c r="L75" s="154"/>
      <c r="M75" s="200">
        <f>K75/($K$204+'[1]درآمد سرمایه گذاری در اوراق بها'!$I$11+'[1]درآمد سپرده بانکی'!$E$11+'[1]سایر درآمدها'!$C$11)</f>
        <v>1.143148777550168E-3</v>
      </c>
      <c r="N75" s="218"/>
      <c r="O75" s="153">
        <f>'درآمد سود سهام'!T33</f>
        <v>1020931280</v>
      </c>
      <c r="P75" s="153"/>
      <c r="Q75" s="153">
        <f>'درآمد ناشی از تغییر قیمت اوراق '!S71</f>
        <v>776324786</v>
      </c>
      <c r="R75" s="217"/>
      <c r="S75" s="153">
        <f>'درآمد ناشی ازفروش'!S73</f>
        <v>28066380</v>
      </c>
      <c r="T75" s="217"/>
      <c r="U75" s="253">
        <f t="shared" si="1"/>
        <v>1825322446</v>
      </c>
      <c r="V75" s="215"/>
      <c r="W75" s="200">
        <f>U75/[1]درآمدها!$E$11</f>
        <v>3.107517480549272E-3</v>
      </c>
      <c r="Y75" s="161"/>
      <c r="AA75" s="161"/>
    </row>
    <row r="76" spans="1:27" s="60" customFormat="1" ht="42.75" customHeight="1">
      <c r="A76" s="142"/>
      <c r="B76" s="142" t="s">
        <v>502</v>
      </c>
      <c r="C76" s="152" t="s">
        <v>483</v>
      </c>
      <c r="D76" s="218"/>
      <c r="E76" s="153">
        <v>0</v>
      </c>
      <c r="F76" s="153"/>
      <c r="G76" s="153">
        <f t="shared" si="4"/>
        <v>-5665423421</v>
      </c>
      <c r="H76" s="217"/>
      <c r="I76" s="153">
        <f>'درآمد ناشی ازفروش'!K74</f>
        <v>-338231614</v>
      </c>
      <c r="J76" s="257"/>
      <c r="K76" s="154">
        <f t="shared" ref="K76:K139" si="5">E76+G76+I76</f>
        <v>-6003655035</v>
      </c>
      <c r="L76" s="154"/>
      <c r="M76" s="200">
        <f>K76/($K$204+'[1]درآمد سرمایه گذاری در اوراق بها'!$I$11+'[1]درآمد سپرده بانکی'!$E$11+'[1]سایر درآمدها'!$C$11)</f>
        <v>1.6136827337449804E-2</v>
      </c>
      <c r="N76" s="218"/>
      <c r="O76" s="153">
        <v>0</v>
      </c>
      <c r="P76" s="153"/>
      <c r="Q76" s="153">
        <f>'درآمد ناشی از تغییر قیمت اوراق '!S72</f>
        <v>-132776073</v>
      </c>
      <c r="R76" s="217"/>
      <c r="S76" s="153">
        <f>'درآمد ناشی ازفروش'!S74</f>
        <v>-231111382</v>
      </c>
      <c r="T76" s="217"/>
      <c r="U76" s="253">
        <f t="shared" ref="U76:U139" si="6">O76+Q76+S76</f>
        <v>-363887455</v>
      </c>
      <c r="V76" s="215"/>
      <c r="W76" s="200">
        <f>U76/[1]درآمدها!$E$11</f>
        <v>-6.1949965598849955E-4</v>
      </c>
      <c r="Y76" s="161"/>
      <c r="AA76" s="161"/>
    </row>
    <row r="77" spans="1:27" s="60" customFormat="1" ht="42.75" customHeight="1">
      <c r="A77" s="142"/>
      <c r="B77" s="142" t="s">
        <v>331</v>
      </c>
      <c r="C77" s="152" t="s">
        <v>135</v>
      </c>
      <c r="D77" s="218"/>
      <c r="E77" s="153">
        <v>0</v>
      </c>
      <c r="F77" s="153"/>
      <c r="G77" s="153">
        <f t="shared" si="4"/>
        <v>800546792.99999905</v>
      </c>
      <c r="H77" s="217"/>
      <c r="I77" s="153">
        <f>'درآمد ناشی ازفروش'!K75</f>
        <v>200937562</v>
      </c>
      <c r="J77" s="257"/>
      <c r="K77" s="154">
        <f t="shared" si="5"/>
        <v>1001484354.999999</v>
      </c>
      <c r="L77" s="154"/>
      <c r="M77" s="200">
        <f>K77/($K$204+'[1]درآمد سرمایه گذاری در اوراق بها'!$I$11+'[1]درآمد سپرده بانکی'!$E$11+'[1]سایر درآمدها'!$C$11)</f>
        <v>-2.6918235680728564E-3</v>
      </c>
      <c r="N77" s="218"/>
      <c r="O77" s="153">
        <f>'درآمد سود سهام'!T34</f>
        <v>10246302</v>
      </c>
      <c r="P77" s="153"/>
      <c r="Q77" s="153">
        <f>'درآمد ناشی از تغییر قیمت اوراق '!S73</f>
        <v>4446149185</v>
      </c>
      <c r="R77" s="217"/>
      <c r="S77" s="153">
        <f>'درآمد ناشی ازفروش'!S75</f>
        <v>255277587</v>
      </c>
      <c r="T77" s="217"/>
      <c r="U77" s="253">
        <f t="shared" si="6"/>
        <v>4711673074</v>
      </c>
      <c r="V77" s="215"/>
      <c r="W77" s="200">
        <f>U77/[1]درآمدها!$E$11</f>
        <v>8.0213808098255988E-3</v>
      </c>
      <c r="Y77" s="161"/>
      <c r="AA77" s="161"/>
    </row>
    <row r="78" spans="1:27" s="60" customFormat="1" ht="42.75" customHeight="1">
      <c r="A78" s="142"/>
      <c r="B78" s="142" t="s">
        <v>332</v>
      </c>
      <c r="C78" s="152" t="s">
        <v>270</v>
      </c>
      <c r="D78" s="218"/>
      <c r="E78" s="153">
        <v>0</v>
      </c>
      <c r="F78" s="153"/>
      <c r="G78" s="153">
        <f t="shared" si="4"/>
        <v>377458423</v>
      </c>
      <c r="H78" s="217"/>
      <c r="I78" s="153">
        <f>'درآمد ناشی ازفروش'!K76</f>
        <v>-255498881</v>
      </c>
      <c r="J78" s="257"/>
      <c r="K78" s="154">
        <f t="shared" si="5"/>
        <v>121959542</v>
      </c>
      <c r="L78" s="154"/>
      <c r="M78" s="200">
        <f>K78/($K$204+'[1]درآمد سرمایه گذاری در اوراق بها'!$I$11+'[1]درآمد سپرده بانکی'!$E$11+'[1]سایر درآمدها'!$C$11)</f>
        <v>-3.2780698756594323E-4</v>
      </c>
      <c r="N78" s="218"/>
      <c r="O78" s="153">
        <v>0</v>
      </c>
      <c r="P78" s="153"/>
      <c r="Q78" s="153">
        <f>'درآمد ناشی از تغییر قیمت اوراق '!S74</f>
        <v>14802720</v>
      </c>
      <c r="R78" s="217"/>
      <c r="S78" s="153">
        <f>'درآمد ناشی ازفروش'!S76</f>
        <v>-351691984</v>
      </c>
      <c r="T78" s="217"/>
      <c r="U78" s="253">
        <f t="shared" si="6"/>
        <v>-336889264</v>
      </c>
      <c r="V78" s="215"/>
      <c r="W78" s="200">
        <f>U78/[1]درآمدها!$E$11</f>
        <v>-5.7353662591698527E-4</v>
      </c>
      <c r="Y78" s="161"/>
      <c r="AA78" s="161"/>
    </row>
    <row r="79" spans="1:27" s="60" customFormat="1" ht="42.75" customHeight="1">
      <c r="A79" s="142"/>
      <c r="B79" s="142" t="s">
        <v>333</v>
      </c>
      <c r="C79" s="152" t="s">
        <v>266</v>
      </c>
      <c r="D79" s="218"/>
      <c r="E79" s="153">
        <v>0</v>
      </c>
      <c r="F79" s="153"/>
      <c r="G79" s="153">
        <f t="shared" si="4"/>
        <v>-999061761.00000095</v>
      </c>
      <c r="H79" s="217"/>
      <c r="I79" s="153">
        <f>'درآمد ناشی ازفروش'!K77</f>
        <v>-64882188</v>
      </c>
      <c r="J79" s="257"/>
      <c r="K79" s="154">
        <f t="shared" si="5"/>
        <v>-1063943949.000001</v>
      </c>
      <c r="L79" s="154"/>
      <c r="M79" s="200">
        <f>K79/($K$204+'[1]درآمد سرمایه گذاری در اوراق بها'!$I$11+'[1]درآمد سپرده بانکی'!$E$11+'[1]سایر درآمدها'!$C$11)</f>
        <v>2.8597045802345165E-3</v>
      </c>
      <c r="N79" s="218"/>
      <c r="O79" s="153">
        <f>'درآمد سود سهام'!T35</f>
        <v>89102100</v>
      </c>
      <c r="P79" s="153"/>
      <c r="Q79" s="153">
        <f>'درآمد ناشی از تغییر قیمت اوراق '!S75</f>
        <v>956341920</v>
      </c>
      <c r="R79" s="217"/>
      <c r="S79" s="153">
        <f>'درآمد ناشی ازفروش'!S77</f>
        <v>-166833030</v>
      </c>
      <c r="T79" s="217"/>
      <c r="U79" s="253">
        <f t="shared" si="6"/>
        <v>878610990</v>
      </c>
      <c r="V79" s="215"/>
      <c r="W79" s="200">
        <f>U79/[1]درآمدها!$E$11</f>
        <v>1.4957899717997012E-3</v>
      </c>
      <c r="Y79" s="161"/>
      <c r="AA79" s="161"/>
    </row>
    <row r="80" spans="1:27" s="60" customFormat="1" ht="42.75" customHeight="1">
      <c r="A80" s="142"/>
      <c r="B80" s="142" t="s">
        <v>449</v>
      </c>
      <c r="C80" s="152" t="s">
        <v>439</v>
      </c>
      <c r="D80" s="218"/>
      <c r="E80" s="153">
        <v>0</v>
      </c>
      <c r="F80" s="153"/>
      <c r="G80" s="153">
        <f t="shared" si="4"/>
        <v>-1411787233</v>
      </c>
      <c r="H80" s="217"/>
      <c r="I80" s="153">
        <f>'درآمد ناشی ازفروش'!K78</f>
        <v>855207111</v>
      </c>
      <c r="J80" s="257"/>
      <c r="K80" s="154">
        <f t="shared" si="5"/>
        <v>-556580122</v>
      </c>
      <c r="L80" s="154"/>
      <c r="M80" s="200">
        <f>K80/($K$204+'[1]درآمد سرمایه گذاری در اوراق بها'!$I$11+'[1]درآمد سپرده بانکی'!$E$11+'[1]سایر درآمدها'!$C$11)</f>
        <v>1.4959949024071046E-3</v>
      </c>
      <c r="N80" s="218"/>
      <c r="O80" s="153">
        <v>0</v>
      </c>
      <c r="P80" s="153"/>
      <c r="Q80" s="153">
        <f>'درآمد ناشی از تغییر قیمت اوراق '!S76</f>
        <v>-1349301407</v>
      </c>
      <c r="R80" s="217"/>
      <c r="S80" s="153">
        <f>'درآمد ناشی ازفروش'!S78</f>
        <v>1017961362</v>
      </c>
      <c r="T80" s="217"/>
      <c r="U80" s="253">
        <f t="shared" si="6"/>
        <v>-331340045</v>
      </c>
      <c r="V80" s="215"/>
      <c r="W80" s="200">
        <f>U80/[1]درآمدها!$E$11</f>
        <v>-5.6408936629242677E-4</v>
      </c>
      <c r="Y80" s="161"/>
      <c r="AA80" s="161"/>
    </row>
    <row r="81" spans="1:27" s="60" customFormat="1" ht="42.75" customHeight="1">
      <c r="A81" s="142"/>
      <c r="B81" s="142" t="s">
        <v>334</v>
      </c>
      <c r="C81" s="152" t="s">
        <v>180</v>
      </c>
      <c r="D81" s="218"/>
      <c r="E81" s="153">
        <v>0</v>
      </c>
      <c r="F81" s="153"/>
      <c r="G81" s="153">
        <f t="shared" si="4"/>
        <v>-3186079225</v>
      </c>
      <c r="H81" s="217"/>
      <c r="I81" s="153">
        <f>'درآمد ناشی ازفروش'!K79</f>
        <v>258383065</v>
      </c>
      <c r="J81" s="257"/>
      <c r="K81" s="154">
        <f t="shared" si="5"/>
        <v>-2927696160</v>
      </c>
      <c r="L81" s="154"/>
      <c r="M81" s="200">
        <f>K81/($K$204+'[1]درآمد سرمایه گذاری در اوراق بها'!$I$11+'[1]درآمد سپرده بانکی'!$E$11+'[1]سایر درآمدها'!$C$11)</f>
        <v>7.8691608953236295E-3</v>
      </c>
      <c r="N81" s="218"/>
      <c r="O81" s="153">
        <f>'درآمد سود سهام'!T36</f>
        <v>59854950</v>
      </c>
      <c r="P81" s="153"/>
      <c r="Q81" s="153">
        <f>'درآمد ناشی از تغییر قیمت اوراق '!S77</f>
        <v>-2008131924</v>
      </c>
      <c r="R81" s="217"/>
      <c r="S81" s="153">
        <f>'درآمد ناشی ازفروش'!S79</f>
        <v>935474793</v>
      </c>
      <c r="T81" s="217"/>
      <c r="U81" s="253">
        <f t="shared" si="6"/>
        <v>-1012802181</v>
      </c>
      <c r="V81" s="215"/>
      <c r="W81" s="200">
        <f>U81/[1]درآمدها!$E$11</f>
        <v>-1.7242435651262066E-3</v>
      </c>
      <c r="Y81" s="161"/>
      <c r="AA81" s="161"/>
    </row>
    <row r="82" spans="1:27" s="60" customFormat="1" ht="42.75" customHeight="1">
      <c r="A82" s="142"/>
      <c r="B82" s="142" t="s">
        <v>503</v>
      </c>
      <c r="C82" s="152" t="s">
        <v>484</v>
      </c>
      <c r="D82" s="218"/>
      <c r="E82" s="153">
        <v>0</v>
      </c>
      <c r="F82" s="153"/>
      <c r="G82" s="153">
        <f t="shared" si="4"/>
        <v>-471275129</v>
      </c>
      <c r="H82" s="217"/>
      <c r="I82" s="153">
        <f>'درآمد ناشی ازفروش'!K80</f>
        <v>0</v>
      </c>
      <c r="J82" s="257"/>
      <c r="K82" s="154">
        <f t="shared" si="5"/>
        <v>-471275129</v>
      </c>
      <c r="L82" s="154"/>
      <c r="M82" s="200">
        <f>K82/($K$204+'[1]درآمد سرمایه گذاری در اوراق بها'!$I$11+'[1]درآمد سپرده بانکی'!$E$11+'[1]سایر درآمدها'!$C$11)</f>
        <v>1.266709253075428E-3</v>
      </c>
      <c r="N82" s="218"/>
      <c r="O82" s="153">
        <v>0</v>
      </c>
      <c r="P82" s="153"/>
      <c r="Q82" s="153">
        <f>'درآمد ناشی از تغییر قیمت اوراق '!S78</f>
        <v>1527869876</v>
      </c>
      <c r="R82" s="217"/>
      <c r="S82" s="153">
        <f>'درآمد ناشی ازفروش'!S80</f>
        <v>99770587</v>
      </c>
      <c r="T82" s="217"/>
      <c r="U82" s="253">
        <f t="shared" si="6"/>
        <v>1627640463</v>
      </c>
      <c r="V82" s="215"/>
      <c r="W82" s="200">
        <f>U82/[1]درآمدها!$E$11</f>
        <v>2.7709740829110533E-3</v>
      </c>
      <c r="Y82" s="161"/>
      <c r="AA82" s="161"/>
    </row>
    <row r="83" spans="1:27" s="60" customFormat="1" ht="42.75" customHeight="1">
      <c r="A83" s="142"/>
      <c r="B83" s="142" t="s">
        <v>544</v>
      </c>
      <c r="C83" s="152" t="s">
        <v>513</v>
      </c>
      <c r="D83" s="218"/>
      <c r="E83" s="153">
        <v>0</v>
      </c>
      <c r="F83" s="153"/>
      <c r="G83" s="153">
        <f t="shared" si="4"/>
        <v>-1638744016</v>
      </c>
      <c r="H83" s="217"/>
      <c r="I83" s="153">
        <f>'درآمد ناشی ازفروش'!K81</f>
        <v>-167300661</v>
      </c>
      <c r="J83" s="257"/>
      <c r="K83" s="154">
        <f t="shared" si="5"/>
        <v>-1806044677</v>
      </c>
      <c r="L83" s="154"/>
      <c r="M83" s="200">
        <f>K83/($K$204+'[1]درآمد سرمایه گذاری در اوراق بها'!$I$11+'[1]درآمد سپرده بانکی'!$E$11+'[1]سایر درآمدها'!$C$11)</f>
        <v>4.8543480507402771E-3</v>
      </c>
      <c r="N83" s="218"/>
      <c r="O83" s="153">
        <v>0</v>
      </c>
      <c r="P83" s="153"/>
      <c r="Q83" s="153">
        <f>'درآمد ناشی از تغییر قیمت اوراق '!S79</f>
        <v>-2356275629</v>
      </c>
      <c r="R83" s="217"/>
      <c r="S83" s="153">
        <f>'درآمد ناشی ازفروش'!S81</f>
        <v>-167480076</v>
      </c>
      <c r="T83" s="217"/>
      <c r="U83" s="253">
        <f t="shared" si="6"/>
        <v>-2523755705</v>
      </c>
      <c r="V83" s="215"/>
      <c r="W83" s="200">
        <f>U83/[1]درآمدها!$E$11</f>
        <v>-4.2965641424668327E-3</v>
      </c>
      <c r="Y83" s="161"/>
      <c r="AA83" s="161"/>
    </row>
    <row r="84" spans="1:27" s="60" customFormat="1" ht="42.75" customHeight="1">
      <c r="A84" s="142"/>
      <c r="B84" s="142" t="s">
        <v>335</v>
      </c>
      <c r="C84" s="152" t="s">
        <v>117</v>
      </c>
      <c r="D84" s="218"/>
      <c r="E84" s="153">
        <v>2202667833</v>
      </c>
      <c r="F84" s="153"/>
      <c r="G84" s="153">
        <f t="shared" si="4"/>
        <v>-4020550041</v>
      </c>
      <c r="H84" s="217"/>
      <c r="I84" s="153">
        <f>'درآمد ناشی ازفروش'!K82</f>
        <v>73472253</v>
      </c>
      <c r="J84" s="257"/>
      <c r="K84" s="154">
        <f t="shared" si="5"/>
        <v>-1744409955</v>
      </c>
      <c r="L84" s="154"/>
      <c r="M84" s="200">
        <f>K84/($K$204+'[1]درآمد سرمایه گذاری در اوراق بها'!$I$11+'[1]درآمد سپرده بانکی'!$E$11+'[1]سایر درآمدها'!$C$11)</f>
        <v>4.6886841574773431E-3</v>
      </c>
      <c r="N84" s="218"/>
      <c r="O84" s="153">
        <f>'درآمد سود سهام'!T37</f>
        <v>2202667833</v>
      </c>
      <c r="P84" s="153"/>
      <c r="Q84" s="153">
        <f>'درآمد ناشی از تغییر قیمت اوراق '!S80</f>
        <v>-2021987204</v>
      </c>
      <c r="R84" s="217"/>
      <c r="S84" s="153">
        <f>'درآمد ناشی ازفروش'!S82</f>
        <v>120180195</v>
      </c>
      <c r="T84" s="217"/>
      <c r="U84" s="253">
        <f t="shared" si="6"/>
        <v>300860824</v>
      </c>
      <c r="V84" s="215"/>
      <c r="W84" s="200">
        <f>U84/[1]درآمدها!$E$11</f>
        <v>5.122000618801671E-4</v>
      </c>
      <c r="Y84" s="161"/>
      <c r="AA84" s="161"/>
    </row>
    <row r="85" spans="1:27" s="60" customFormat="1" ht="42.75" customHeight="1">
      <c r="A85" s="142"/>
      <c r="B85" s="142" t="s">
        <v>336</v>
      </c>
      <c r="C85" s="152" t="s">
        <v>90</v>
      </c>
      <c r="D85" s="218"/>
      <c r="E85" s="153">
        <v>0</v>
      </c>
      <c r="F85" s="153"/>
      <c r="G85" s="153">
        <f t="shared" si="4"/>
        <v>-8543411513</v>
      </c>
      <c r="H85" s="217"/>
      <c r="I85" s="153">
        <f>'درآمد ناشی ازفروش'!K83</f>
        <v>503974342</v>
      </c>
      <c r="J85" s="257"/>
      <c r="K85" s="154">
        <f t="shared" si="5"/>
        <v>-8039437171</v>
      </c>
      <c r="L85" s="154"/>
      <c r="M85" s="200">
        <f>K85/($K$204+'[1]درآمد سرمایه گذاری در اوراق بها'!$I$11+'[1]درآمد سپرده بانکی'!$E$11+'[1]سایر درآمدها'!$C$11)</f>
        <v>2.1608671511337579E-2</v>
      </c>
      <c r="N85" s="218"/>
      <c r="O85" s="153">
        <f>'درآمد سود سهام'!T38</f>
        <v>414758200</v>
      </c>
      <c r="P85" s="153"/>
      <c r="Q85" s="153">
        <f>'درآمد ناشی از تغییر قیمت اوراق '!S81</f>
        <v>244418514</v>
      </c>
      <c r="R85" s="217"/>
      <c r="S85" s="153">
        <f>'درآمد ناشی ازفروش'!S83</f>
        <v>1029576642</v>
      </c>
      <c r="T85" s="217"/>
      <c r="U85" s="253">
        <f t="shared" si="6"/>
        <v>1688753356</v>
      </c>
      <c r="V85" s="215"/>
      <c r="W85" s="200">
        <f>U85/[1]درآمدها!$E$11</f>
        <v>2.8750156366105671E-3</v>
      </c>
      <c r="Y85" s="161"/>
      <c r="AA85" s="161"/>
    </row>
    <row r="86" spans="1:27" s="60" customFormat="1" ht="42.75" customHeight="1">
      <c r="A86" s="142"/>
      <c r="B86" s="142" t="s">
        <v>337</v>
      </c>
      <c r="C86" s="152" t="s">
        <v>214</v>
      </c>
      <c r="D86" s="218"/>
      <c r="E86" s="153">
        <v>0</v>
      </c>
      <c r="F86" s="153"/>
      <c r="G86" s="153">
        <f t="shared" si="4"/>
        <v>-3767288098</v>
      </c>
      <c r="H86" s="217"/>
      <c r="I86" s="153">
        <f>'درآمد ناشی ازفروش'!K84</f>
        <v>-699056201</v>
      </c>
      <c r="J86" s="257"/>
      <c r="K86" s="154">
        <f t="shared" si="5"/>
        <v>-4466344299</v>
      </c>
      <c r="L86" s="154"/>
      <c r="M86" s="200">
        <f>K86/($K$204+'[1]درآمد سرمایه گذاری در اوراق بها'!$I$11+'[1]درآمد سپرده بانکی'!$E$11+'[1]سایر درآمدها'!$C$11)</f>
        <v>1.2004791474926288E-2</v>
      </c>
      <c r="N86" s="218"/>
      <c r="O86" s="153">
        <v>0</v>
      </c>
      <c r="P86" s="153"/>
      <c r="Q86" s="153">
        <f>'درآمد ناشی از تغییر قیمت اوراق '!S82</f>
        <v>-1058055426</v>
      </c>
      <c r="R86" s="217"/>
      <c r="S86" s="153">
        <f>'درآمد ناشی ازفروش'!S84</f>
        <v>-1063099204</v>
      </c>
      <c r="T86" s="217"/>
      <c r="U86" s="253">
        <f t="shared" si="6"/>
        <v>-2121154630</v>
      </c>
      <c r="V86" s="215"/>
      <c r="W86" s="200">
        <f>U86/[1]درآمدها!$E$11</f>
        <v>-3.6111565417483631E-3</v>
      </c>
      <c r="Y86" s="161"/>
      <c r="AA86" s="161"/>
    </row>
    <row r="87" spans="1:27" s="60" customFormat="1" ht="52.5" customHeight="1">
      <c r="A87" s="142"/>
      <c r="B87" s="142" t="s">
        <v>338</v>
      </c>
      <c r="C87" s="152" t="s">
        <v>143</v>
      </c>
      <c r="D87" s="218"/>
      <c r="E87" s="153">
        <v>0</v>
      </c>
      <c r="F87" s="153"/>
      <c r="G87" s="153">
        <f t="shared" si="4"/>
        <v>-5906879969.0000038</v>
      </c>
      <c r="H87" s="217"/>
      <c r="I87" s="153">
        <f>'درآمد ناشی ازفروش'!K85</f>
        <v>-345678768</v>
      </c>
      <c r="J87" s="257"/>
      <c r="K87" s="154">
        <f t="shared" si="5"/>
        <v>-6252558737.0000038</v>
      </c>
      <c r="L87" s="154"/>
      <c r="M87" s="200">
        <f>K87/($K$204+'[1]درآمد سرمایه گذاری در اوراق بها'!$I$11+'[1]درآمد سپرده بانکی'!$E$11+'[1]سایر درآمدها'!$C$11)</f>
        <v>1.6805839137663293E-2</v>
      </c>
      <c r="N87" s="218"/>
      <c r="O87" s="153">
        <f>'درآمد سود سهام'!T39</f>
        <v>48568308</v>
      </c>
      <c r="P87" s="153"/>
      <c r="Q87" s="153">
        <f>'درآمد ناشی از تغییر قیمت اوراق '!S83</f>
        <v>-2649526122</v>
      </c>
      <c r="R87" s="217"/>
      <c r="S87" s="153">
        <f>'درآمد ناشی ازفروش'!S85</f>
        <v>111537460</v>
      </c>
      <c r="T87" s="217"/>
      <c r="U87" s="253">
        <f t="shared" si="6"/>
        <v>-2489420354</v>
      </c>
      <c r="V87" s="215"/>
      <c r="W87" s="200">
        <f>U87/[1]درآمدها!$E$11</f>
        <v>-4.2381099752772976E-3</v>
      </c>
      <c r="Y87" s="161"/>
      <c r="AA87" s="161"/>
    </row>
    <row r="88" spans="1:27" s="60" customFormat="1" ht="42.75" customHeight="1">
      <c r="A88" s="142"/>
      <c r="B88" s="142" t="s">
        <v>339</v>
      </c>
      <c r="C88" s="162" t="s">
        <v>227</v>
      </c>
      <c r="D88" s="11"/>
      <c r="E88" s="153">
        <v>0</v>
      </c>
      <c r="F88" s="9"/>
      <c r="G88" s="153">
        <f t="shared" si="4"/>
        <v>-548927020</v>
      </c>
      <c r="H88" s="217"/>
      <c r="I88" s="153">
        <f>'درآمد ناشی ازفروش'!K86</f>
        <v>77332712</v>
      </c>
      <c r="J88" s="9"/>
      <c r="K88" s="154">
        <f t="shared" si="5"/>
        <v>-471594308</v>
      </c>
      <c r="L88" s="10"/>
      <c r="M88" s="200">
        <f>K88/($K$204+'[1]درآمد سرمایه گذاری در اوراق بها'!$I$11+'[1]درآمد سپرده بانکی'!$E$11+'[1]سایر درآمدها'!$C$11)</f>
        <v>1.26756715320172E-3</v>
      </c>
      <c r="N88" s="11"/>
      <c r="O88" s="153">
        <v>0</v>
      </c>
      <c r="P88" s="9"/>
      <c r="Q88" s="153">
        <f>'درآمد ناشی از تغییر قیمت اوراق '!S84</f>
        <v>597146691</v>
      </c>
      <c r="R88" s="9"/>
      <c r="S88" s="153">
        <f>'درآمد ناشی ازفروش'!S86</f>
        <v>116664846</v>
      </c>
      <c r="T88" s="6"/>
      <c r="U88" s="253">
        <f t="shared" si="6"/>
        <v>713811537</v>
      </c>
      <c r="V88" s="10"/>
      <c r="W88" s="200">
        <f>U88/[1]درآمدها!$E$11</f>
        <v>1.2152273884026097E-3</v>
      </c>
      <c r="Y88" s="161"/>
      <c r="AA88" s="161"/>
    </row>
    <row r="89" spans="1:27" s="60" customFormat="1" ht="42.75" customHeight="1">
      <c r="A89" s="142"/>
      <c r="B89" s="142" t="s">
        <v>340</v>
      </c>
      <c r="C89" s="152" t="s">
        <v>207</v>
      </c>
      <c r="D89" s="218"/>
      <c r="E89" s="153">
        <v>0</v>
      </c>
      <c r="F89" s="153"/>
      <c r="G89" s="153">
        <f t="shared" si="4"/>
        <v>-4254146284</v>
      </c>
      <c r="H89" s="217"/>
      <c r="I89" s="153">
        <f>'درآمد ناشی ازفروش'!K87</f>
        <v>-182530925</v>
      </c>
      <c r="J89" s="257"/>
      <c r="K89" s="154">
        <f t="shared" si="5"/>
        <v>-4436677209</v>
      </c>
      <c r="L89" s="154"/>
      <c r="M89" s="200">
        <f>K89/($K$204+'[1]درآمد سرمایه گذاری در اوراق بها'!$I$11+'[1]درآمد سپرده بانکی'!$E$11+'[1]سایر درآمدها'!$C$11)</f>
        <v>1.1925051265646495E-2</v>
      </c>
      <c r="N89" s="218"/>
      <c r="O89" s="153">
        <f>'درآمد سود سهام'!T40</f>
        <v>329599900</v>
      </c>
      <c r="P89" s="153"/>
      <c r="Q89" s="153">
        <f>'درآمد ناشی از تغییر قیمت اوراق '!S85</f>
        <v>1549226094</v>
      </c>
      <c r="R89" s="217"/>
      <c r="S89" s="153">
        <f>'درآمد ناشی ازفروش'!S87</f>
        <v>-538620028</v>
      </c>
      <c r="T89" s="217"/>
      <c r="U89" s="253">
        <f t="shared" si="6"/>
        <v>1340205966</v>
      </c>
      <c r="V89" s="215"/>
      <c r="W89" s="200">
        <f>U89/[1]درآمدها!$E$11</f>
        <v>2.2816316514421603E-3</v>
      </c>
      <c r="Y89" s="161"/>
      <c r="AA89" s="161"/>
    </row>
    <row r="90" spans="1:27" s="60" customFormat="1" ht="42.75" customHeight="1">
      <c r="A90" s="142"/>
      <c r="B90" s="142" t="s">
        <v>341</v>
      </c>
      <c r="C90" s="152" t="s">
        <v>184</v>
      </c>
      <c r="D90" s="218"/>
      <c r="E90" s="153">
        <v>0</v>
      </c>
      <c r="F90" s="153"/>
      <c r="G90" s="153">
        <f t="shared" si="4"/>
        <v>-4184387680</v>
      </c>
      <c r="H90" s="217"/>
      <c r="I90" s="153">
        <f>'درآمد ناشی ازفروش'!K88</f>
        <v>-402488299</v>
      </c>
      <c r="J90" s="257"/>
      <c r="K90" s="154">
        <f t="shared" si="5"/>
        <v>-4586875979</v>
      </c>
      <c r="L90" s="154"/>
      <c r="M90" s="200">
        <f>K90/($K$204+'[1]درآمد سرمایه گذاری در اوراق بها'!$I$11+'[1]درآمد سپرده بانکی'!$E$11+'[1]سایر درآمدها'!$C$11)</f>
        <v>1.2328760606649185E-2</v>
      </c>
      <c r="N90" s="218"/>
      <c r="O90" s="153">
        <f>'درآمد سود سهام'!T41</f>
        <v>920346050</v>
      </c>
      <c r="P90" s="153"/>
      <c r="Q90" s="153">
        <f>'درآمد ناشی از تغییر قیمت اوراق '!S86</f>
        <v>-2811867261</v>
      </c>
      <c r="R90" s="217"/>
      <c r="S90" s="153">
        <f>'درآمد ناشی ازفروش'!S88</f>
        <v>-800767653</v>
      </c>
      <c r="T90" s="217"/>
      <c r="U90" s="253">
        <f t="shared" si="6"/>
        <v>-2692288864</v>
      </c>
      <c r="V90" s="215"/>
      <c r="W90" s="200">
        <f>U90/[1]درآمدها!$E$11</f>
        <v>-4.5834831680846714E-3</v>
      </c>
      <c r="Y90" s="161"/>
      <c r="AA90" s="161"/>
    </row>
    <row r="91" spans="1:27" s="60" customFormat="1" ht="42.75" customHeight="1">
      <c r="A91" s="142"/>
      <c r="B91" s="142" t="s">
        <v>342</v>
      </c>
      <c r="C91" s="162" t="s">
        <v>205</v>
      </c>
      <c r="D91" s="11"/>
      <c r="E91" s="153">
        <v>0</v>
      </c>
      <c r="F91" s="9"/>
      <c r="G91" s="153">
        <f t="shared" si="4"/>
        <v>-2233699198.9999981</v>
      </c>
      <c r="H91" s="217"/>
      <c r="I91" s="153">
        <f>'درآمد ناشی ازفروش'!K89</f>
        <v>164592394</v>
      </c>
      <c r="J91" s="9"/>
      <c r="K91" s="154">
        <f t="shared" si="5"/>
        <v>-2069106804.9999981</v>
      </c>
      <c r="L91" s="163"/>
      <c r="M91" s="200">
        <f>K91/($K$204+'[1]درآمد سرمایه گذاری در اوراق بها'!$I$11+'[1]درآمد سپرده بانکی'!$E$11+'[1]سایر درآمدها'!$C$11)</f>
        <v>5.5614153478802256E-3</v>
      </c>
      <c r="N91" s="11"/>
      <c r="O91" s="153">
        <v>0</v>
      </c>
      <c r="P91" s="9"/>
      <c r="Q91" s="153">
        <f>'درآمد ناشی از تغییر قیمت اوراق '!S87</f>
        <v>267317664</v>
      </c>
      <c r="R91" s="9"/>
      <c r="S91" s="153">
        <f>'درآمد ناشی ازفروش'!S89</f>
        <v>200076343</v>
      </c>
      <c r="T91" s="6"/>
      <c r="U91" s="253">
        <f t="shared" si="6"/>
        <v>467394007</v>
      </c>
      <c r="V91" s="163"/>
      <c r="W91" s="200">
        <f>U91/[1]درآمدها!$E$11</f>
        <v>7.9571423133448325E-4</v>
      </c>
      <c r="Y91" s="161"/>
      <c r="AA91" s="161"/>
    </row>
    <row r="92" spans="1:27" s="60" customFormat="1" ht="42.75" customHeight="1">
      <c r="A92" s="142"/>
      <c r="B92" s="142" t="s">
        <v>343</v>
      </c>
      <c r="C92" s="152" t="s">
        <v>158</v>
      </c>
      <c r="D92" s="218"/>
      <c r="E92" s="153">
        <v>0</v>
      </c>
      <c r="F92" s="153"/>
      <c r="G92" s="153">
        <f t="shared" si="4"/>
        <v>-6435132769</v>
      </c>
      <c r="H92" s="217"/>
      <c r="I92" s="153">
        <f>'درآمد ناشی ازفروش'!K90</f>
        <v>1002229235</v>
      </c>
      <c r="J92" s="257"/>
      <c r="K92" s="154">
        <f t="shared" si="5"/>
        <v>-5432903534</v>
      </c>
      <c r="L92" s="154"/>
      <c r="M92" s="200">
        <f>K92/($K$204+'[1]درآمد سرمایه گذاری در اوراق بها'!$I$11+'[1]درآمد سپرده بانکی'!$E$11+'[1]سایر درآمدها'!$C$11)</f>
        <v>1.4602742122604127E-2</v>
      </c>
      <c r="N92" s="218"/>
      <c r="O92" s="153">
        <f>'درآمد سود سهام'!T42</f>
        <v>3098744000</v>
      </c>
      <c r="P92" s="153"/>
      <c r="Q92" s="153">
        <f>'درآمد ناشی از تغییر قیمت اوراق '!S88</f>
        <v>-1144400142</v>
      </c>
      <c r="R92" s="217"/>
      <c r="S92" s="153">
        <f>'درآمد ناشی ازفروش'!S90</f>
        <v>785834484</v>
      </c>
      <c r="T92" s="217"/>
      <c r="U92" s="253">
        <f t="shared" si="6"/>
        <v>2740178342</v>
      </c>
      <c r="V92" s="215"/>
      <c r="W92" s="200">
        <f>U92/[1]درآمدها!$E$11</f>
        <v>4.6650125386052043E-3</v>
      </c>
      <c r="Y92" s="161"/>
      <c r="AA92" s="161"/>
    </row>
    <row r="93" spans="1:27" s="60" customFormat="1" ht="42.75" customHeight="1">
      <c r="A93" s="142"/>
      <c r="B93" s="142" t="s">
        <v>344</v>
      </c>
      <c r="C93" s="152" t="s">
        <v>160</v>
      </c>
      <c r="D93" s="218"/>
      <c r="E93" s="153">
        <v>0</v>
      </c>
      <c r="F93" s="153"/>
      <c r="G93" s="153">
        <f t="shared" si="4"/>
        <v>-5315846123</v>
      </c>
      <c r="H93" s="217"/>
      <c r="I93" s="153">
        <f>'درآمد ناشی ازفروش'!K91</f>
        <v>-145706978</v>
      </c>
      <c r="J93" s="257"/>
      <c r="K93" s="154">
        <f t="shared" si="5"/>
        <v>-5461553101</v>
      </c>
      <c r="L93" s="154"/>
      <c r="M93" s="200">
        <f>K93/($K$204+'[1]درآمد سرمایه گذاری در اوراق بها'!$I$11+'[1]درآمد سپرده بانکی'!$E$11+'[1]سایر درآمدها'!$C$11)</f>
        <v>1.4679747399102612E-2</v>
      </c>
      <c r="N93" s="218"/>
      <c r="O93" s="153">
        <f>'درآمد سود سهام'!T43</f>
        <v>658753000</v>
      </c>
      <c r="P93" s="153"/>
      <c r="Q93" s="153">
        <f>'درآمد ناشی از تغییر قیمت اوراق '!S89</f>
        <v>4622743927</v>
      </c>
      <c r="R93" s="217"/>
      <c r="S93" s="153">
        <f>'درآمد ناشی ازفروش'!S91</f>
        <v>261428530</v>
      </c>
      <c r="T93" s="217"/>
      <c r="U93" s="253">
        <f t="shared" si="6"/>
        <v>5542925457</v>
      </c>
      <c r="V93" s="215"/>
      <c r="W93" s="200">
        <f>U93/[1]درآمدها!$E$11</f>
        <v>9.4365451916483267E-3</v>
      </c>
      <c r="Y93" s="161"/>
      <c r="AA93" s="161"/>
    </row>
    <row r="94" spans="1:27" s="60" customFormat="1" ht="42.75" customHeight="1">
      <c r="A94" s="142"/>
      <c r="B94" s="142" t="s">
        <v>345</v>
      </c>
      <c r="C94" s="152" t="s">
        <v>123</v>
      </c>
      <c r="D94" s="218"/>
      <c r="E94" s="153">
        <v>0</v>
      </c>
      <c r="F94" s="153"/>
      <c r="G94" s="153">
        <f t="shared" si="4"/>
        <v>-5295922497.0000038</v>
      </c>
      <c r="H94" s="217"/>
      <c r="I94" s="153">
        <f>'درآمد ناشی ازفروش'!K92</f>
        <v>172260032</v>
      </c>
      <c r="J94" s="257"/>
      <c r="K94" s="154">
        <f t="shared" si="5"/>
        <v>-5123662465.0000038</v>
      </c>
      <c r="L94" s="154"/>
      <c r="M94" s="200">
        <f>K94/($K$204+'[1]درآمد سرمایه گذاری در اوراق بها'!$I$11+'[1]درآمد سپرده بانکی'!$E$11+'[1]سایر درآمدها'!$C$11)</f>
        <v>1.3771553503836104E-2</v>
      </c>
      <c r="N94" s="218"/>
      <c r="O94" s="153">
        <f>'درآمد سود سهام'!T44</f>
        <v>50327850</v>
      </c>
      <c r="P94" s="153"/>
      <c r="Q94" s="153">
        <f>'درآمد ناشی از تغییر قیمت اوراق '!S90</f>
        <v>-881765390</v>
      </c>
      <c r="R94" s="217"/>
      <c r="S94" s="153">
        <f>'درآمد ناشی ازفروش'!S92</f>
        <v>-383579998</v>
      </c>
      <c r="T94" s="217"/>
      <c r="U94" s="253">
        <f t="shared" si="6"/>
        <v>-1215017538</v>
      </c>
      <c r="V94" s="215"/>
      <c r="W94" s="200">
        <f>U94/[1]درآمدها!$E$11</f>
        <v>-2.0685047985811813E-3</v>
      </c>
      <c r="Y94" s="161"/>
      <c r="AA94" s="161"/>
    </row>
    <row r="95" spans="1:27" s="60" customFormat="1" ht="42.75" customHeight="1">
      <c r="A95" s="142"/>
      <c r="B95" s="142" t="s">
        <v>346</v>
      </c>
      <c r="C95" s="152" t="s">
        <v>197</v>
      </c>
      <c r="D95" s="218"/>
      <c r="E95" s="153">
        <v>0</v>
      </c>
      <c r="F95" s="153"/>
      <c r="G95" s="153">
        <f t="shared" si="4"/>
        <v>-2013485910.9999981</v>
      </c>
      <c r="H95" s="217"/>
      <c r="I95" s="153">
        <f>'درآمد ناشی ازفروش'!K93</f>
        <v>-178750486</v>
      </c>
      <c r="J95" s="257"/>
      <c r="K95" s="154">
        <f t="shared" si="5"/>
        <v>-2192236396.9999981</v>
      </c>
      <c r="L95" s="154"/>
      <c r="M95" s="200">
        <f>K95/($K$204+'[1]درآمد سرمایه گذاری در اوراق بها'!$I$11+'[1]درآمد سپرده بانکی'!$E$11+'[1]سایر درآمدها'!$C$11)</f>
        <v>5.8923672354639261E-3</v>
      </c>
      <c r="N95" s="218"/>
      <c r="O95" s="153">
        <v>0</v>
      </c>
      <c r="P95" s="153"/>
      <c r="Q95" s="153">
        <f>'درآمد ناشی از تغییر قیمت اوراق '!S91</f>
        <v>4069694234</v>
      </c>
      <c r="R95" s="217"/>
      <c r="S95" s="153">
        <f>'درآمد ناشی ازفروش'!S93</f>
        <v>-227122182</v>
      </c>
      <c r="T95" s="217"/>
      <c r="U95" s="253">
        <f t="shared" si="6"/>
        <v>3842572052</v>
      </c>
      <c r="V95" s="215"/>
      <c r="W95" s="200">
        <f>U95/[1]درآمدها!$E$11</f>
        <v>6.541781068888519E-3</v>
      </c>
      <c r="Y95" s="161"/>
      <c r="AA95" s="161"/>
    </row>
    <row r="96" spans="1:27" s="60" customFormat="1" ht="42.75" customHeight="1">
      <c r="A96" s="142"/>
      <c r="B96" s="142" t="s">
        <v>347</v>
      </c>
      <c r="C96" s="152" t="s">
        <v>125</v>
      </c>
      <c r="D96" s="218"/>
      <c r="E96" s="153">
        <v>0</v>
      </c>
      <c r="F96" s="153"/>
      <c r="G96" s="153">
        <f t="shared" si="4"/>
        <v>-2227162631</v>
      </c>
      <c r="H96" s="217"/>
      <c r="I96" s="153">
        <f>'درآمد ناشی ازفروش'!K94</f>
        <v>547827352</v>
      </c>
      <c r="J96" s="257"/>
      <c r="K96" s="154">
        <f t="shared" si="5"/>
        <v>-1679335279</v>
      </c>
      <c r="L96" s="154"/>
      <c r="M96" s="200">
        <f>K96/($K$204+'[1]درآمد سرمایه گذاری در اوراق بها'!$I$11+'[1]درآمد سپرده بانکی'!$E$11+'[1]سایر درآمدها'!$C$11)</f>
        <v>4.5137742393473639E-3</v>
      </c>
      <c r="N96" s="218"/>
      <c r="O96" s="153">
        <f>'درآمد سود سهام'!T45</f>
        <v>1713622300</v>
      </c>
      <c r="P96" s="153"/>
      <c r="Q96" s="153">
        <f>'درآمد ناشی از تغییر قیمت اوراق '!S92</f>
        <v>-1117806710</v>
      </c>
      <c r="R96" s="217"/>
      <c r="S96" s="153">
        <f>'درآمد ناشی ازفروش'!S94</f>
        <v>593534189</v>
      </c>
      <c r="T96" s="217"/>
      <c r="U96" s="253">
        <f t="shared" si="6"/>
        <v>1189349779</v>
      </c>
      <c r="V96" s="215"/>
      <c r="W96" s="200">
        <f>U96/[1]درآمدها!$E$11</f>
        <v>2.0248067604872444E-3</v>
      </c>
      <c r="Y96" s="161"/>
      <c r="AA96" s="161"/>
    </row>
    <row r="97" spans="1:27" s="60" customFormat="1" ht="42.75" customHeight="1">
      <c r="A97" s="142"/>
      <c r="B97" s="142" t="s">
        <v>348</v>
      </c>
      <c r="C97" s="152" t="s">
        <v>157</v>
      </c>
      <c r="D97" s="218"/>
      <c r="E97" s="153">
        <v>0</v>
      </c>
      <c r="F97" s="153"/>
      <c r="G97" s="153">
        <f t="shared" si="4"/>
        <v>-1994327275</v>
      </c>
      <c r="H97" s="217"/>
      <c r="I97" s="153">
        <f>'درآمد ناشی ازفروش'!K95</f>
        <v>-1352933</v>
      </c>
      <c r="J97" s="257"/>
      <c r="K97" s="154">
        <f t="shared" si="5"/>
        <v>-1995680208</v>
      </c>
      <c r="L97" s="154"/>
      <c r="M97" s="200">
        <f>K97/($K$204+'[1]درآمد سرمایه گذاری در اوراق بها'!$I$11+'[1]درآمد سپرده بانکی'!$E$11+'[1]سایر درآمدها'!$C$11)</f>
        <v>5.3640568536199905E-3</v>
      </c>
      <c r="N97" s="218"/>
      <c r="O97" s="153">
        <f>'درآمد سود سهام'!T46</f>
        <v>4822394400</v>
      </c>
      <c r="P97" s="153"/>
      <c r="Q97" s="153">
        <f>'درآمد ناشی از تغییر قیمت اوراق '!S93</f>
        <v>-41891</v>
      </c>
      <c r="R97" s="217"/>
      <c r="S97" s="153">
        <f>'درآمد ناشی ازفروش'!S95</f>
        <v>-1535121317</v>
      </c>
      <c r="T97" s="217"/>
      <c r="U97" s="253">
        <f t="shared" si="6"/>
        <v>3287231192</v>
      </c>
      <c r="V97" s="215"/>
      <c r="W97" s="200">
        <f>U97/[1]درآمدها!$E$11</f>
        <v>5.5963418486044414E-3</v>
      </c>
      <c r="Y97" s="161"/>
      <c r="AA97" s="161"/>
    </row>
    <row r="98" spans="1:27" s="60" customFormat="1" ht="42.75" customHeight="1">
      <c r="A98" s="142"/>
      <c r="B98" s="142" t="s">
        <v>349</v>
      </c>
      <c r="C98" s="152" t="s">
        <v>156</v>
      </c>
      <c r="D98" s="218"/>
      <c r="E98" s="153">
        <v>0</v>
      </c>
      <c r="F98" s="153"/>
      <c r="G98" s="153">
        <f t="shared" si="4"/>
        <v>-6471177689</v>
      </c>
      <c r="H98" s="217"/>
      <c r="I98" s="153">
        <f>'درآمد ناشی ازفروش'!K96</f>
        <v>1485283247</v>
      </c>
      <c r="J98" s="257"/>
      <c r="K98" s="154">
        <f t="shared" si="5"/>
        <v>-4985894442</v>
      </c>
      <c r="L98" s="154"/>
      <c r="M98" s="200">
        <f>K98/($K$204+'[1]درآمد سرمایه گذاری در اوراق بها'!$I$11+'[1]درآمد سپرده بانکی'!$E$11+'[1]سایر درآمدها'!$C$11)</f>
        <v>1.34012559456299E-2</v>
      </c>
      <c r="N98" s="218"/>
      <c r="O98" s="153">
        <v>0</v>
      </c>
      <c r="P98" s="153"/>
      <c r="Q98" s="153">
        <f>'درآمد ناشی از تغییر قیمت اوراق '!S94</f>
        <v>2476041094</v>
      </c>
      <c r="R98" s="217"/>
      <c r="S98" s="153">
        <f>'درآمد ناشی ازفروش'!S96</f>
        <v>1821248490</v>
      </c>
      <c r="T98" s="217"/>
      <c r="U98" s="253">
        <f t="shared" si="6"/>
        <v>4297289584</v>
      </c>
      <c r="V98" s="215"/>
      <c r="W98" s="200">
        <f>U98/[1]درآمدها!$E$11</f>
        <v>7.3159142542327058E-3</v>
      </c>
      <c r="Y98" s="161"/>
      <c r="AA98" s="161"/>
    </row>
    <row r="99" spans="1:27" s="60" customFormat="1" ht="42.75" customHeight="1">
      <c r="A99" s="142"/>
      <c r="B99" s="142" t="s">
        <v>504</v>
      </c>
      <c r="C99" s="152" t="s">
        <v>485</v>
      </c>
      <c r="D99" s="218"/>
      <c r="E99" s="153">
        <v>129982520</v>
      </c>
      <c r="F99" s="153"/>
      <c r="G99" s="153">
        <f t="shared" si="4"/>
        <v>-1852185663.0000019</v>
      </c>
      <c r="H99" s="217"/>
      <c r="I99" s="153">
        <f>'درآمد ناشی ازفروش'!K97</f>
        <v>-33073726</v>
      </c>
      <c r="J99" s="257"/>
      <c r="K99" s="154">
        <f t="shared" si="5"/>
        <v>-1755276869.0000019</v>
      </c>
      <c r="L99" s="154"/>
      <c r="M99" s="200">
        <f>K99/($K$204+'[1]درآمد سرمایه گذاری در اوراق بها'!$I$11+'[1]درآمد سپرده بانکی'!$E$11+'[1]سایر درآمدها'!$C$11)</f>
        <v>4.7178926169718759E-3</v>
      </c>
      <c r="N99" s="218"/>
      <c r="O99" s="153">
        <f>'درآمد سود سهام'!T47</f>
        <v>129982520</v>
      </c>
      <c r="P99" s="153"/>
      <c r="Q99" s="153">
        <f>'درآمد ناشی از تغییر قیمت اوراق '!S95</f>
        <v>0</v>
      </c>
      <c r="R99" s="217"/>
      <c r="S99" s="153">
        <f>'درآمد ناشی ازفروش'!S97</f>
        <v>172726989</v>
      </c>
      <c r="T99" s="217"/>
      <c r="U99" s="253">
        <f t="shared" si="6"/>
        <v>302709509</v>
      </c>
      <c r="V99" s="215"/>
      <c r="W99" s="200">
        <f>U99/[1]درآمدها!$E$11</f>
        <v>5.1534735290599011E-4</v>
      </c>
      <c r="Y99" s="161"/>
      <c r="AA99" s="161"/>
    </row>
    <row r="100" spans="1:27" s="60" customFormat="1" ht="42.75" customHeight="1">
      <c r="A100" s="142"/>
      <c r="B100" s="142" t="s">
        <v>452</v>
      </c>
      <c r="C100" s="152" t="s">
        <v>441</v>
      </c>
      <c r="D100" s="218"/>
      <c r="E100" s="153">
        <v>0</v>
      </c>
      <c r="F100" s="153"/>
      <c r="G100" s="153">
        <v>0</v>
      </c>
      <c r="H100" s="217"/>
      <c r="I100" s="153">
        <f>'درآمد ناشی ازفروش'!K98</f>
        <v>0</v>
      </c>
      <c r="J100" s="257"/>
      <c r="K100" s="154">
        <f t="shared" si="5"/>
        <v>0</v>
      </c>
      <c r="L100" s="154"/>
      <c r="M100" s="200">
        <f>K100/($K$204+'[1]درآمد سرمایه گذاری در اوراق بها'!$I$11+'[1]درآمد سپرده بانکی'!$E$11+'[1]سایر درآمدها'!$C$11)</f>
        <v>0</v>
      </c>
      <c r="N100" s="218"/>
      <c r="O100" s="153">
        <v>0</v>
      </c>
      <c r="P100" s="153"/>
      <c r="Q100" s="153">
        <f>'درآمد ناشی از تغییر قیمت اوراق '!S96</f>
        <v>-1206202228</v>
      </c>
      <c r="R100" s="217"/>
      <c r="S100" s="153">
        <f>'درآمد ناشی ازفروش'!S98</f>
        <v>-10322919</v>
      </c>
      <c r="T100" s="217"/>
      <c r="U100" s="253">
        <f t="shared" si="6"/>
        <v>-1216525147</v>
      </c>
      <c r="V100" s="215"/>
      <c r="W100" s="200">
        <f>U100/[1]درآمدها!$E$11</f>
        <v>-2.0710714252786177E-3</v>
      </c>
      <c r="Y100" s="161"/>
      <c r="AA100" s="161"/>
    </row>
    <row r="101" spans="1:27" s="60" customFormat="1" ht="42.75" customHeight="1">
      <c r="A101" s="142"/>
      <c r="B101" s="142" t="s">
        <v>350</v>
      </c>
      <c r="C101" s="152" t="s">
        <v>134</v>
      </c>
      <c r="D101" s="218"/>
      <c r="E101" s="153">
        <v>0</v>
      </c>
      <c r="F101" s="153"/>
      <c r="G101" s="153">
        <f t="shared" ref="G101:G106" si="7">VLOOKUP(B102,a,10,0)</f>
        <v>-3467083135</v>
      </c>
      <c r="H101" s="217"/>
      <c r="I101" s="153">
        <f>'درآمد ناشی ازفروش'!K99</f>
        <v>427231151</v>
      </c>
      <c r="J101" s="257"/>
      <c r="K101" s="154">
        <f t="shared" si="5"/>
        <v>-3039851984</v>
      </c>
      <c r="L101" s="154"/>
      <c r="M101" s="200">
        <f>K101/($K$204+'[1]درآمد سرمایه گذاری در اوراق بها'!$I$11+'[1]درآمد سپرده بانکی'!$E$11+'[1]سایر درآمدها'!$C$11)</f>
        <v>8.170617117612626E-3</v>
      </c>
      <c r="N101" s="218"/>
      <c r="O101" s="153">
        <v>0</v>
      </c>
      <c r="P101" s="153"/>
      <c r="Q101" s="153">
        <f>'درآمد ناشی از تغییر قیمت اوراق '!S97</f>
        <v>-598304543</v>
      </c>
      <c r="R101" s="217"/>
      <c r="S101" s="153">
        <f>'درآمد ناشی ازفروش'!S99</f>
        <v>452462151</v>
      </c>
      <c r="T101" s="217"/>
      <c r="U101" s="253">
        <f t="shared" si="6"/>
        <v>-145842392</v>
      </c>
      <c r="V101" s="215"/>
      <c r="W101" s="200">
        <f>U101/[1]درآمدها!$E$11</f>
        <v>-2.4828916312198755E-4</v>
      </c>
      <c r="Y101" s="161"/>
      <c r="AA101" s="161"/>
    </row>
    <row r="102" spans="1:27" s="60" customFormat="1" ht="42.75" customHeight="1">
      <c r="A102" s="142"/>
      <c r="B102" s="142" t="s">
        <v>351</v>
      </c>
      <c r="C102" s="152" t="s">
        <v>262</v>
      </c>
      <c r="D102" s="218"/>
      <c r="E102" s="153">
        <v>0</v>
      </c>
      <c r="F102" s="153"/>
      <c r="G102" s="153">
        <f t="shared" si="7"/>
        <v>-668511609</v>
      </c>
      <c r="H102" s="217"/>
      <c r="I102" s="153">
        <f>'درآمد ناشی ازفروش'!K100</f>
        <v>266712295</v>
      </c>
      <c r="J102" s="257"/>
      <c r="K102" s="154">
        <f t="shared" si="5"/>
        <v>-401799314</v>
      </c>
      <c r="L102" s="154"/>
      <c r="M102" s="200">
        <f>K102/($K$204+'[1]درآمد سرمایه گذاری در اوراق بها'!$I$11+'[1]درآمد سپرده بانکی'!$E$11+'[1]سایر درآمدها'!$C$11)</f>
        <v>1.0799698044815758E-3</v>
      </c>
      <c r="N102" s="218"/>
      <c r="O102" s="153">
        <v>0</v>
      </c>
      <c r="P102" s="153"/>
      <c r="Q102" s="153">
        <f>'درآمد ناشی از تغییر قیمت اوراق '!S98</f>
        <v>-256133519</v>
      </c>
      <c r="R102" s="217"/>
      <c r="S102" s="153">
        <f>'درآمد ناشی ازفروش'!S100</f>
        <v>353967819</v>
      </c>
      <c r="T102" s="217"/>
      <c r="U102" s="253">
        <f t="shared" si="6"/>
        <v>97834300</v>
      </c>
      <c r="V102" s="215"/>
      <c r="W102" s="200">
        <f>U102/[1]درآمدها!$E$11</f>
        <v>1.6655785837375368E-4</v>
      </c>
      <c r="Y102" s="161"/>
      <c r="AA102" s="161"/>
    </row>
    <row r="103" spans="1:27" s="60" customFormat="1" ht="42.75" customHeight="1">
      <c r="A103" s="142"/>
      <c r="B103" s="142" t="s">
        <v>352</v>
      </c>
      <c r="C103" s="152" t="s">
        <v>121</v>
      </c>
      <c r="D103" s="218"/>
      <c r="E103" s="153">
        <v>0</v>
      </c>
      <c r="F103" s="153"/>
      <c r="G103" s="153">
        <f t="shared" si="7"/>
        <v>-2800417103.9999962</v>
      </c>
      <c r="H103" s="217"/>
      <c r="I103" s="153">
        <f>'درآمد ناشی ازفروش'!K101</f>
        <v>-256644857</v>
      </c>
      <c r="J103" s="257"/>
      <c r="K103" s="154">
        <f t="shared" si="5"/>
        <v>-3057061960.9999962</v>
      </c>
      <c r="L103" s="154"/>
      <c r="M103" s="200">
        <f>K103/($K$204+'[1]درآمد سرمایه گذاری در اوراق بها'!$I$11+'[1]درآمد سپرده بانکی'!$E$11+'[1]سایر درآمدها'!$C$11)</f>
        <v>8.2168746766681355E-3</v>
      </c>
      <c r="N103" s="218"/>
      <c r="O103" s="153">
        <f>'درآمد سود سهام'!T48</f>
        <v>2247281050</v>
      </c>
      <c r="P103" s="153"/>
      <c r="Q103" s="153">
        <f>'درآمد ناشی از تغییر قیمت اوراق '!S99</f>
        <v>1712353405</v>
      </c>
      <c r="R103" s="217"/>
      <c r="S103" s="153">
        <f>'درآمد ناشی ازفروش'!S101</f>
        <v>-675342863</v>
      </c>
      <c r="T103" s="217"/>
      <c r="U103" s="253">
        <f t="shared" si="6"/>
        <v>3284291592</v>
      </c>
      <c r="V103" s="215"/>
      <c r="W103" s="200">
        <f>U103/[1]درآمدها!$E$11</f>
        <v>5.5913373309610841E-3</v>
      </c>
      <c r="Y103" s="161"/>
      <c r="AA103" s="161"/>
    </row>
    <row r="104" spans="1:27" s="60" customFormat="1" ht="42.75" customHeight="1">
      <c r="A104" s="142"/>
      <c r="B104" s="142" t="s">
        <v>450</v>
      </c>
      <c r="C104" s="152" t="s">
        <v>275</v>
      </c>
      <c r="D104" s="218"/>
      <c r="E104" s="153">
        <v>0</v>
      </c>
      <c r="F104" s="153"/>
      <c r="G104" s="153">
        <f t="shared" si="7"/>
        <v>0</v>
      </c>
      <c r="H104" s="217"/>
      <c r="I104" s="153">
        <f>'درآمد ناشی ازفروش'!K102</f>
        <v>0</v>
      </c>
      <c r="J104" s="257"/>
      <c r="K104" s="154">
        <f t="shared" si="5"/>
        <v>0</v>
      </c>
      <c r="L104" s="154"/>
      <c r="M104" s="200">
        <f>K104/($K$204+'[1]درآمد سرمایه گذاری در اوراق بها'!$I$11+'[1]درآمد سپرده بانکی'!$E$11+'[1]سایر درآمدها'!$C$11)</f>
        <v>0</v>
      </c>
      <c r="N104" s="218"/>
      <c r="O104" s="153">
        <v>0</v>
      </c>
      <c r="P104" s="153"/>
      <c r="Q104" s="153">
        <f>'درآمد ناشی از تغییر قیمت اوراق '!S100</f>
        <v>0</v>
      </c>
      <c r="R104" s="217"/>
      <c r="S104" s="153">
        <f>'درآمد ناشی ازفروش'!S102</f>
        <v>-42076577</v>
      </c>
      <c r="T104" s="217"/>
      <c r="U104" s="253">
        <f t="shared" si="6"/>
        <v>-42076577</v>
      </c>
      <c r="V104" s="215"/>
      <c r="W104" s="200">
        <f>U104/[1]درآمدها!$E$11</f>
        <v>-7.1633205867659315E-5</v>
      </c>
      <c r="Y104" s="161"/>
      <c r="AA104" s="161"/>
    </row>
    <row r="105" spans="1:27" s="60" customFormat="1" ht="42.75" customHeight="1">
      <c r="A105" s="142"/>
      <c r="B105" s="142" t="s">
        <v>353</v>
      </c>
      <c r="C105" s="152" t="s">
        <v>263</v>
      </c>
      <c r="D105" s="218"/>
      <c r="E105" s="153">
        <v>0</v>
      </c>
      <c r="F105" s="153"/>
      <c r="G105" s="153">
        <f t="shared" si="7"/>
        <v>-1706054453</v>
      </c>
      <c r="H105" s="217"/>
      <c r="I105" s="153">
        <f>'درآمد ناشی ازفروش'!K103</f>
        <v>-197856965</v>
      </c>
      <c r="J105" s="257"/>
      <c r="K105" s="154">
        <f t="shared" si="5"/>
        <v>-1903911418</v>
      </c>
      <c r="L105" s="154"/>
      <c r="M105" s="200">
        <f>K105/($K$204+'[1]درآمد سرمایه گذاری در اوراق بها'!$I$11+'[1]درآمد سپرده بانکی'!$E$11+'[1]سایر درآمدها'!$C$11)</f>
        <v>5.1173975917930504E-3</v>
      </c>
      <c r="N105" s="218"/>
      <c r="O105" s="153">
        <v>0</v>
      </c>
      <c r="P105" s="153"/>
      <c r="Q105" s="153">
        <f>'درآمد ناشی از تغییر قیمت اوراق '!S101</f>
        <v>-4261212819</v>
      </c>
      <c r="R105" s="217"/>
      <c r="S105" s="153">
        <f>'درآمد ناشی ازفروش'!S103</f>
        <v>-199171551</v>
      </c>
      <c r="T105" s="217"/>
      <c r="U105" s="253">
        <f t="shared" si="6"/>
        <v>-4460384370</v>
      </c>
      <c r="V105" s="215"/>
      <c r="W105" s="200">
        <f>U105/[1]درآمدها!$E$11</f>
        <v>-7.5935747298336524E-3</v>
      </c>
      <c r="Y105" s="161"/>
      <c r="AA105" s="161"/>
    </row>
    <row r="106" spans="1:27" s="60" customFormat="1" ht="42.75" customHeight="1">
      <c r="A106" s="142"/>
      <c r="B106" s="142" t="s">
        <v>354</v>
      </c>
      <c r="C106" s="152" t="s">
        <v>122</v>
      </c>
      <c r="D106" s="218"/>
      <c r="E106" s="153">
        <v>0</v>
      </c>
      <c r="F106" s="153"/>
      <c r="G106" s="153">
        <f t="shared" si="7"/>
        <v>-1729871478.9999981</v>
      </c>
      <c r="H106" s="217"/>
      <c r="I106" s="153">
        <f>'درآمد ناشی ازفروش'!K104</f>
        <v>511526362</v>
      </c>
      <c r="J106" s="257"/>
      <c r="K106" s="154">
        <f t="shared" si="5"/>
        <v>-1218345116.9999981</v>
      </c>
      <c r="L106" s="154"/>
      <c r="M106" s="200">
        <f>K106/($K$204+'[1]درآمد سرمایه گذاری در اوراق بها'!$I$11+'[1]درآمد سپرده بانکی'!$E$11+'[1]سایر درآمدها'!$C$11)</f>
        <v>3.2747092689102263E-3</v>
      </c>
      <c r="N106" s="218"/>
      <c r="O106" s="153">
        <v>0</v>
      </c>
      <c r="P106" s="153"/>
      <c r="Q106" s="153">
        <f>'درآمد ناشی از تغییر قیمت اوراق '!S102</f>
        <v>35937393</v>
      </c>
      <c r="R106" s="217"/>
      <c r="S106" s="153">
        <f>'درآمد ناشی ازفروش'!S104</f>
        <v>524291931</v>
      </c>
      <c r="T106" s="217"/>
      <c r="U106" s="253">
        <f t="shared" si="6"/>
        <v>560229324</v>
      </c>
      <c r="V106" s="215"/>
      <c r="W106" s="200">
        <f>U106/[1]درآمدها!$E$11</f>
        <v>9.5376157854265586E-4</v>
      </c>
      <c r="Y106" s="161"/>
      <c r="AA106" s="161"/>
    </row>
    <row r="107" spans="1:27" s="60" customFormat="1" ht="42.75" customHeight="1">
      <c r="A107" s="142"/>
      <c r="B107" s="142" t="s">
        <v>545</v>
      </c>
      <c r="C107" s="152" t="s">
        <v>522</v>
      </c>
      <c r="D107" s="218"/>
      <c r="E107" s="153">
        <v>0</v>
      </c>
      <c r="F107" s="153"/>
      <c r="G107" s="153">
        <f>VLOOKUP(B109,a,10,0)</f>
        <v>10795</v>
      </c>
      <c r="H107" s="217"/>
      <c r="I107" s="153">
        <f>'درآمد ناشی ازفروش'!K105</f>
        <v>252957</v>
      </c>
      <c r="J107" s="257"/>
      <c r="K107" s="154">
        <f t="shared" si="5"/>
        <v>263752</v>
      </c>
      <c r="L107" s="154"/>
      <c r="M107" s="200">
        <f>K107/($K$204+'[1]درآمد سرمایه گذاری در اوراق بها'!$I$11+'[1]درآمد سپرده بانکی'!$E$11+'[1]سایر درآمدها'!$C$11)</f>
        <v>-7.0892155846643527E-7</v>
      </c>
      <c r="N107" s="218"/>
      <c r="O107" s="153">
        <v>0</v>
      </c>
      <c r="P107" s="153"/>
      <c r="Q107" s="153">
        <f>'درآمد ناشی از تغییر قیمت اوراق '!S103</f>
        <v>497299965</v>
      </c>
      <c r="R107" s="217"/>
      <c r="S107" s="153">
        <f>'درآمد ناشی ازفروش'!S105</f>
        <v>252957</v>
      </c>
      <c r="T107" s="217"/>
      <c r="U107" s="253">
        <f t="shared" si="6"/>
        <v>497552922</v>
      </c>
      <c r="V107" s="215"/>
      <c r="W107" s="200">
        <f>U107/[1]درآمدها!$E$11</f>
        <v>8.4705823127393266E-4</v>
      </c>
      <c r="Y107" s="161"/>
      <c r="AA107" s="161"/>
    </row>
    <row r="108" spans="1:27" s="60" customFormat="1" ht="42.75" customHeight="1">
      <c r="A108" s="142"/>
      <c r="B108" s="142" t="s">
        <v>355</v>
      </c>
      <c r="C108" s="152" t="s">
        <v>107</v>
      </c>
      <c r="D108" s="218"/>
      <c r="E108" s="153">
        <v>0</v>
      </c>
      <c r="F108" s="153"/>
      <c r="G108" s="153">
        <v>0</v>
      </c>
      <c r="H108" s="217"/>
      <c r="I108" s="153">
        <f>'درآمد ناشی ازفروش'!K106</f>
        <v>0</v>
      </c>
      <c r="J108" s="257"/>
      <c r="K108" s="154">
        <f t="shared" si="5"/>
        <v>0</v>
      </c>
      <c r="L108" s="154"/>
      <c r="M108" s="200">
        <f>K108/($K$204+'[1]درآمد سرمایه گذاری در اوراق بها'!$I$11+'[1]درآمد سپرده بانکی'!$E$11+'[1]سایر درآمدها'!$C$11)</f>
        <v>0</v>
      </c>
      <c r="N108" s="218"/>
      <c r="O108" s="153">
        <v>0</v>
      </c>
      <c r="P108" s="153"/>
      <c r="Q108" s="153">
        <f>'درآمد ناشی از تغییر قیمت اوراق '!S104</f>
        <v>3430328536</v>
      </c>
      <c r="R108" s="217"/>
      <c r="S108" s="153">
        <f>'درآمد ناشی ازفروش'!S106</f>
        <v>-1075497446</v>
      </c>
      <c r="T108" s="217"/>
      <c r="U108" s="253">
        <f t="shared" si="6"/>
        <v>2354831090</v>
      </c>
      <c r="V108" s="215"/>
      <c r="W108" s="200">
        <f>U108/[1]درآمدها!$E$11</f>
        <v>4.0089786831646159E-3</v>
      </c>
      <c r="Y108" s="161"/>
      <c r="AA108" s="161"/>
    </row>
    <row r="109" spans="1:27" s="60" customFormat="1" ht="42.75" customHeight="1">
      <c r="A109" s="142"/>
      <c r="B109" s="142" t="s">
        <v>546</v>
      </c>
      <c r="C109" s="152" t="s">
        <v>514</v>
      </c>
      <c r="D109" s="218"/>
      <c r="E109" s="153">
        <v>0</v>
      </c>
      <c r="F109" s="153"/>
      <c r="G109" s="153">
        <f>VLOOKUP(B111,a,10,0)</f>
        <v>-3525387287</v>
      </c>
      <c r="H109" s="217"/>
      <c r="I109" s="153">
        <f>'درآمد ناشی ازفروش'!K107</f>
        <v>-973627804</v>
      </c>
      <c r="J109" s="257"/>
      <c r="K109" s="154">
        <f t="shared" si="5"/>
        <v>-4499015091</v>
      </c>
      <c r="L109" s="154"/>
      <c r="M109" s="200">
        <f>K109/($K$204+'[1]درآمد سرمایه گذاری در اوراق بها'!$I$11+'[1]درآمد سپرده بانکی'!$E$11+'[1]سایر درآمدها'!$C$11)</f>
        <v>1.2092605136172356E-2</v>
      </c>
      <c r="N109" s="218"/>
      <c r="O109" s="153">
        <v>0</v>
      </c>
      <c r="P109" s="153"/>
      <c r="Q109" s="153">
        <f>'درآمد ناشی از تغییر قیمت اوراق '!S105</f>
        <v>100052903</v>
      </c>
      <c r="R109" s="217"/>
      <c r="S109" s="153">
        <f>'درآمد ناشی ازفروش'!S107</f>
        <v>-918526800</v>
      </c>
      <c r="T109" s="217"/>
      <c r="U109" s="253">
        <f t="shared" si="6"/>
        <v>-818473897</v>
      </c>
      <c r="V109" s="215"/>
      <c r="W109" s="200">
        <f>U109/[1]درآمدها!$E$11</f>
        <v>-1.393409667357361E-3</v>
      </c>
      <c r="Y109" s="161"/>
      <c r="AA109" s="161"/>
    </row>
    <row r="110" spans="1:27" s="60" customFormat="1" ht="42.75" customHeight="1">
      <c r="A110" s="142"/>
      <c r="B110" s="142" t="s">
        <v>356</v>
      </c>
      <c r="C110" s="152" t="s">
        <v>196</v>
      </c>
      <c r="D110" s="218"/>
      <c r="E110" s="153">
        <v>0</v>
      </c>
      <c r="F110" s="153"/>
      <c r="G110" s="153">
        <v>0</v>
      </c>
      <c r="H110" s="217"/>
      <c r="I110" s="153">
        <f>'درآمد ناشی ازفروش'!K108</f>
        <v>0</v>
      </c>
      <c r="J110" s="257"/>
      <c r="K110" s="154">
        <f t="shared" si="5"/>
        <v>0</v>
      </c>
      <c r="L110" s="154"/>
      <c r="M110" s="200">
        <f>K110/($K$204+'[1]درآمد سرمایه گذاری در اوراق بها'!$I$11+'[1]درآمد سپرده بانکی'!$E$11+'[1]سایر درآمدها'!$C$11)</f>
        <v>0</v>
      </c>
      <c r="N110" s="218"/>
      <c r="O110" s="153">
        <v>0</v>
      </c>
      <c r="P110" s="153"/>
      <c r="Q110" s="153">
        <f>'درآمد ناشی از تغییر قیمت اوراق '!S106</f>
        <v>529876557</v>
      </c>
      <c r="R110" s="217"/>
      <c r="S110" s="153">
        <f>'درآمد ناشی ازفروش'!S108</f>
        <v>-844154727</v>
      </c>
      <c r="T110" s="217"/>
      <c r="U110" s="253">
        <f t="shared" si="6"/>
        <v>-314278170</v>
      </c>
      <c r="V110" s="215"/>
      <c r="W110" s="200">
        <f>U110/[1]درآمدها!$E$11</f>
        <v>-5.3504240260136252E-4</v>
      </c>
      <c r="Y110" s="161"/>
      <c r="AA110" s="161"/>
    </row>
    <row r="111" spans="1:27" s="60" customFormat="1" ht="42.75" customHeight="1">
      <c r="A111" s="142"/>
      <c r="B111" s="142" t="s">
        <v>357</v>
      </c>
      <c r="C111" s="152" t="s">
        <v>141</v>
      </c>
      <c r="D111" s="218"/>
      <c r="E111" s="153">
        <v>0</v>
      </c>
      <c r="F111" s="153"/>
      <c r="G111" s="153">
        <f>VLOOKUP(B113,a,10,0)</f>
        <v>-310190372</v>
      </c>
      <c r="H111" s="217"/>
      <c r="I111" s="153">
        <f>'درآمد ناشی ازفروش'!K109</f>
        <v>103729102</v>
      </c>
      <c r="J111" s="257"/>
      <c r="K111" s="154">
        <f t="shared" si="5"/>
        <v>-206461270</v>
      </c>
      <c r="L111" s="154"/>
      <c r="M111" s="200">
        <f>K111/($K$204+'[1]درآمد سرمایه گذاری در اوراق بها'!$I$11+'[1]درآمد سپرده بانکی'!$E$11+'[1]سایر درآمدها'!$C$11)</f>
        <v>5.5493359402529452E-4</v>
      </c>
      <c r="N111" s="218"/>
      <c r="O111" s="153">
        <f>'درآمد سود سهام'!T49</f>
        <v>916992993</v>
      </c>
      <c r="P111" s="153"/>
      <c r="Q111" s="153">
        <f>'درآمد ناشی از تغییر قیمت اوراق '!S107</f>
        <v>-2714423737</v>
      </c>
      <c r="R111" s="217"/>
      <c r="S111" s="153">
        <f>'درآمد ناشی ازفروش'!S109</f>
        <v>-210764251</v>
      </c>
      <c r="T111" s="217"/>
      <c r="U111" s="253">
        <f t="shared" si="6"/>
        <v>-2008194995</v>
      </c>
      <c r="V111" s="215"/>
      <c r="W111" s="200">
        <f>U111/[1]درآمدها!$E$11</f>
        <v>-3.4188485793233145E-3</v>
      </c>
      <c r="Y111" s="161"/>
      <c r="AA111" s="161"/>
    </row>
    <row r="112" spans="1:27" s="60" customFormat="1" ht="42.75" customHeight="1">
      <c r="A112" s="142"/>
      <c r="B112" s="142" t="s">
        <v>453</v>
      </c>
      <c r="C112" s="152" t="s">
        <v>527</v>
      </c>
      <c r="D112" s="218"/>
      <c r="E112" s="153">
        <v>0</v>
      </c>
      <c r="F112" s="153"/>
      <c r="G112" s="153">
        <v>0</v>
      </c>
      <c r="H112" s="217"/>
      <c r="I112" s="153">
        <v>0</v>
      </c>
      <c r="J112" s="257"/>
      <c r="K112" s="154">
        <f t="shared" si="5"/>
        <v>0</v>
      </c>
      <c r="L112" s="154"/>
      <c r="M112" s="200">
        <f>K112/($K$204+'[1]درآمد سرمایه گذاری در اوراق بها'!$I$11+'[1]درآمد سپرده بانکی'!$E$11+'[1]سایر درآمدها'!$C$11)</f>
        <v>0</v>
      </c>
      <c r="N112" s="218"/>
      <c r="O112" s="153">
        <v>0</v>
      </c>
      <c r="P112" s="153"/>
      <c r="Q112" s="153">
        <f>'درآمد ناشی از تغییر قیمت اوراق '!S108</f>
        <v>2482142732</v>
      </c>
      <c r="R112" s="217"/>
      <c r="S112" s="153">
        <v>0</v>
      </c>
      <c r="T112" s="217"/>
      <c r="U112" s="253">
        <f t="shared" si="6"/>
        <v>2482142732</v>
      </c>
      <c r="V112" s="215"/>
      <c r="W112" s="200">
        <f>U112/[1]درآمدها!$E$11</f>
        <v>4.2257201985387337E-3</v>
      </c>
      <c r="Y112" s="161"/>
      <c r="AA112" s="161"/>
    </row>
    <row r="113" spans="1:27" s="60" customFormat="1" ht="42.75" customHeight="1">
      <c r="A113" s="142"/>
      <c r="B113" s="142" t="s">
        <v>358</v>
      </c>
      <c r="C113" s="152" t="s">
        <v>199</v>
      </c>
      <c r="D113" s="218"/>
      <c r="E113" s="153">
        <v>0</v>
      </c>
      <c r="F113" s="153"/>
      <c r="G113" s="153">
        <f>VLOOKUP(B114,a,10,0)</f>
        <v>-1109946008</v>
      </c>
      <c r="H113" s="217"/>
      <c r="I113" s="153">
        <f>'درآمد ناشی ازفروش'!K110</f>
        <v>235645678</v>
      </c>
      <c r="J113" s="257"/>
      <c r="K113" s="154">
        <f t="shared" si="5"/>
        <v>-874300330</v>
      </c>
      <c r="L113" s="154"/>
      <c r="M113" s="200">
        <f>K113/($K$204+'[1]درآمد سرمایه گذاری در اوراق بها'!$I$11+'[1]درآمد سپرده بانکی'!$E$11+'[1]سایر درآمدها'!$C$11)</f>
        <v>2.3499740381544734E-3</v>
      </c>
      <c r="N113" s="218"/>
      <c r="O113" s="153">
        <v>0</v>
      </c>
      <c r="P113" s="153"/>
      <c r="Q113" s="153">
        <f>'درآمد ناشی از تغییر قیمت اوراق '!S109</f>
        <v>-234254184</v>
      </c>
      <c r="R113" s="217"/>
      <c r="S113" s="153">
        <f>'درآمد ناشی ازفروش'!S110</f>
        <v>275910572</v>
      </c>
      <c r="T113" s="217"/>
      <c r="U113" s="253">
        <f t="shared" si="6"/>
        <v>41656388</v>
      </c>
      <c r="V113" s="215"/>
      <c r="W113" s="200">
        <f>U113/[1]درآمدها!$E$11</f>
        <v>7.0917855730210486E-5</v>
      </c>
      <c r="Y113" s="161"/>
      <c r="AA113" s="161"/>
    </row>
    <row r="114" spans="1:27" s="60" customFormat="1" ht="42.75" customHeight="1">
      <c r="A114" s="142"/>
      <c r="B114" s="142" t="s">
        <v>359</v>
      </c>
      <c r="C114" s="152" t="s">
        <v>215</v>
      </c>
      <c r="D114" s="218"/>
      <c r="E114" s="153">
        <v>0</v>
      </c>
      <c r="F114" s="153"/>
      <c r="G114" s="153">
        <f>VLOOKUP(B116,a,10,0)</f>
        <v>-1761806880</v>
      </c>
      <c r="H114" s="217"/>
      <c r="I114" s="153">
        <f>'درآمد ناشی ازفروش'!K111</f>
        <v>943054699</v>
      </c>
      <c r="J114" s="257"/>
      <c r="K114" s="154">
        <f t="shared" si="5"/>
        <v>-818752181</v>
      </c>
      <c r="L114" s="154"/>
      <c r="M114" s="200">
        <f>K114/($K$204+'[1]درآمد سرمایه گذاری در اوراق بها'!$I$11+'[1]درآمد سپرده بانکی'!$E$11+'[1]سایر درآمدها'!$C$11)</f>
        <v>2.200669841943617E-3</v>
      </c>
      <c r="N114" s="218"/>
      <c r="O114" s="153">
        <v>0</v>
      </c>
      <c r="P114" s="153"/>
      <c r="Q114" s="153">
        <f>'درآمد ناشی از تغییر قیمت اوراق '!S110</f>
        <v>-30184497</v>
      </c>
      <c r="R114" s="217"/>
      <c r="S114" s="153">
        <f>'درآمد ناشی ازفروش'!S111</f>
        <v>2927167678</v>
      </c>
      <c r="T114" s="217"/>
      <c r="U114" s="253">
        <f t="shared" si="6"/>
        <v>2896983181</v>
      </c>
      <c r="V114" s="215"/>
      <c r="W114" s="200">
        <f>U114/[1]درآمدها!$E$11</f>
        <v>4.9319647033008304E-3</v>
      </c>
      <c r="Y114" s="161"/>
      <c r="AA114" s="161"/>
    </row>
    <row r="115" spans="1:27" s="60" customFormat="1" ht="42.75" customHeight="1">
      <c r="A115" s="142"/>
      <c r="B115" s="142" t="s">
        <v>360</v>
      </c>
      <c r="C115" s="152" t="s">
        <v>195</v>
      </c>
      <c r="D115" s="218"/>
      <c r="E115" s="153">
        <v>0</v>
      </c>
      <c r="F115" s="153"/>
      <c r="G115" s="153">
        <v>0</v>
      </c>
      <c r="H115" s="217"/>
      <c r="I115" s="153">
        <f>'درآمد ناشی ازفروش'!K112</f>
        <v>0</v>
      </c>
      <c r="J115" s="257"/>
      <c r="K115" s="154">
        <f t="shared" si="5"/>
        <v>0</v>
      </c>
      <c r="L115" s="154"/>
      <c r="M115" s="200">
        <f>K115/($K$204+'[1]درآمد سرمایه گذاری در اوراق بها'!$I$11+'[1]درآمد سپرده بانکی'!$E$11+'[1]سایر درآمدها'!$C$11)</f>
        <v>0</v>
      </c>
      <c r="N115" s="218"/>
      <c r="O115" s="153">
        <v>0</v>
      </c>
      <c r="P115" s="153"/>
      <c r="Q115" s="153">
        <f>'درآمد ناشی از تغییر قیمت اوراق '!S111</f>
        <v>1211957084</v>
      </c>
      <c r="R115" s="217"/>
      <c r="S115" s="153">
        <f>'درآمد ناشی ازفروش'!S112</f>
        <v>-1651763670</v>
      </c>
      <c r="T115" s="217"/>
      <c r="U115" s="253">
        <f t="shared" si="6"/>
        <v>-439806586</v>
      </c>
      <c r="V115" s="215"/>
      <c r="W115" s="200">
        <f>U115/[1]درآمدها!$E$11</f>
        <v>-7.487480675267479E-4</v>
      </c>
      <c r="Y115" s="161"/>
      <c r="AA115" s="161"/>
    </row>
    <row r="116" spans="1:27" s="60" customFormat="1" ht="42.75" customHeight="1">
      <c r="A116" s="142"/>
      <c r="B116" s="142" t="s">
        <v>361</v>
      </c>
      <c r="C116" s="152" t="s">
        <v>104</v>
      </c>
      <c r="D116" s="218"/>
      <c r="E116" s="153">
        <v>0</v>
      </c>
      <c r="F116" s="153"/>
      <c r="G116" s="153">
        <f>VLOOKUP(B118,a,10,0)</f>
        <v>-4227726356.0000153</v>
      </c>
      <c r="H116" s="217"/>
      <c r="I116" s="153">
        <f>'درآمد ناشی ازفروش'!K113</f>
        <v>-32704674</v>
      </c>
      <c r="J116" s="257"/>
      <c r="K116" s="154">
        <f t="shared" si="5"/>
        <v>-4260431030.0000153</v>
      </c>
      <c r="L116" s="154"/>
      <c r="M116" s="200">
        <f>K116/($K$204+'[1]درآمد سرمایه گذاری در اوراق بها'!$I$11+'[1]درآمد سپرده بانکی'!$E$11+'[1]سایر درآمدها'!$C$11)</f>
        <v>1.1451330816548769E-2</v>
      </c>
      <c r="N116" s="218"/>
      <c r="O116" s="153">
        <v>0</v>
      </c>
      <c r="P116" s="153"/>
      <c r="Q116" s="153">
        <f>'درآمد ناشی از تغییر قیمت اوراق '!S112</f>
        <v>1890389851</v>
      </c>
      <c r="R116" s="217"/>
      <c r="S116" s="153">
        <f>'درآمد ناشی ازفروش'!S113</f>
        <v>-109386148</v>
      </c>
      <c r="T116" s="217"/>
      <c r="U116" s="253">
        <f t="shared" si="6"/>
        <v>1781003703</v>
      </c>
      <c r="V116" s="215"/>
      <c r="W116" s="200">
        <f>U116/[1]درآمدها!$E$11</f>
        <v>3.0320671025131762E-3</v>
      </c>
      <c r="Y116" s="161"/>
      <c r="AA116" s="161"/>
    </row>
    <row r="117" spans="1:27" s="60" customFormat="1" ht="42.75" customHeight="1">
      <c r="A117" s="142"/>
      <c r="B117" s="142" t="s">
        <v>362</v>
      </c>
      <c r="C117" s="152" t="s">
        <v>91</v>
      </c>
      <c r="D117" s="218"/>
      <c r="E117" s="153">
        <v>0</v>
      </c>
      <c r="F117" s="153"/>
      <c r="G117" s="153">
        <v>0</v>
      </c>
      <c r="H117" s="217"/>
      <c r="I117" s="153">
        <f>'درآمد ناشی ازفروش'!K114</f>
        <v>0</v>
      </c>
      <c r="J117" s="257"/>
      <c r="K117" s="154">
        <f t="shared" si="5"/>
        <v>0</v>
      </c>
      <c r="L117" s="154"/>
      <c r="M117" s="200">
        <f>K117/($K$204+'[1]درآمد سرمایه گذاری در اوراق بها'!$I$11+'[1]درآمد سپرده بانکی'!$E$11+'[1]سایر درآمدها'!$C$11)</f>
        <v>0</v>
      </c>
      <c r="N117" s="218"/>
      <c r="O117" s="153">
        <v>0</v>
      </c>
      <c r="P117" s="153"/>
      <c r="Q117" s="153">
        <f>'درآمد ناشی از تغییر قیمت اوراق '!S113</f>
        <v>-1126191591</v>
      </c>
      <c r="R117" s="217"/>
      <c r="S117" s="153">
        <f>'درآمد ناشی ازفروش'!S114</f>
        <v>533233327</v>
      </c>
      <c r="T117" s="217"/>
      <c r="U117" s="253">
        <f t="shared" si="6"/>
        <v>-592958264</v>
      </c>
      <c r="V117" s="215"/>
      <c r="W117" s="200">
        <f>U117/[1]درآمدها!$E$11</f>
        <v>-1.0094809137169566E-3</v>
      </c>
      <c r="Y117" s="161"/>
      <c r="AA117" s="161"/>
    </row>
    <row r="118" spans="1:27" s="60" customFormat="1" ht="42.75" customHeight="1">
      <c r="A118" s="142"/>
      <c r="B118" s="142" t="s">
        <v>363</v>
      </c>
      <c r="C118" s="152" t="s">
        <v>106</v>
      </c>
      <c r="D118" s="218"/>
      <c r="E118" s="153">
        <v>0</v>
      </c>
      <c r="F118" s="153"/>
      <c r="G118" s="153">
        <f t="shared" ref="G118:G125" si="8">VLOOKUP(B119,a,10,0)</f>
        <v>-2601741684</v>
      </c>
      <c r="H118" s="217"/>
      <c r="I118" s="153">
        <f>'درآمد ناشی ازفروش'!K115</f>
        <v>388382145</v>
      </c>
      <c r="J118" s="257"/>
      <c r="K118" s="154">
        <f t="shared" si="5"/>
        <v>-2213359539</v>
      </c>
      <c r="L118" s="154"/>
      <c r="M118" s="200">
        <f>K118/($K$204+'[1]درآمد سرمایه گذاری در اوراق بها'!$I$11+'[1]درآمد سپرده بانکی'!$E$11+'[1]سایر درآمدها'!$C$11)</f>
        <v>5.9491427319392108E-3</v>
      </c>
      <c r="N118" s="218"/>
      <c r="O118" s="153">
        <v>0</v>
      </c>
      <c r="P118" s="153"/>
      <c r="Q118" s="153">
        <f>'درآمد ناشی از تغییر قیمت اوراق '!S114</f>
        <v>-450718582</v>
      </c>
      <c r="R118" s="217"/>
      <c r="S118" s="153">
        <f>'درآمد ناشی ازفروش'!S115</f>
        <v>2867700279</v>
      </c>
      <c r="T118" s="217"/>
      <c r="U118" s="253">
        <f t="shared" si="6"/>
        <v>2416981697</v>
      </c>
      <c r="V118" s="215"/>
      <c r="W118" s="200">
        <f>U118/[1]درآمدها!$E$11</f>
        <v>4.1147868915184229E-3</v>
      </c>
      <c r="Y118" s="161"/>
      <c r="AA118" s="161"/>
    </row>
    <row r="119" spans="1:27" s="60" customFormat="1" ht="42.75" customHeight="1">
      <c r="A119" s="142"/>
      <c r="B119" s="142" t="s">
        <v>364</v>
      </c>
      <c r="C119" s="152" t="s">
        <v>187</v>
      </c>
      <c r="D119" s="218"/>
      <c r="E119" s="153">
        <v>0</v>
      </c>
      <c r="F119" s="153"/>
      <c r="G119" s="153">
        <f t="shared" si="8"/>
        <v>-9683607910</v>
      </c>
      <c r="H119" s="217"/>
      <c r="I119" s="153">
        <f>'درآمد ناشی ازفروش'!K116</f>
        <v>-41530267</v>
      </c>
      <c r="J119" s="257"/>
      <c r="K119" s="154">
        <f t="shared" si="5"/>
        <v>-9725138177</v>
      </c>
      <c r="L119" s="154"/>
      <c r="M119" s="200">
        <f>K119/($K$204+'[1]درآمد سرمایه گذاری در اوراق بها'!$I$11+'[1]درآمد سپرده بانکی'!$E$11+'[1]سایر درآمدها'!$C$11)</f>
        <v>2.6139555767312729E-2</v>
      </c>
      <c r="N119" s="218"/>
      <c r="O119" s="153">
        <v>0</v>
      </c>
      <c r="P119" s="153"/>
      <c r="Q119" s="153">
        <f>'درآمد ناشی از تغییر قیمت اوراق '!S115</f>
        <v>-22135</v>
      </c>
      <c r="R119" s="217"/>
      <c r="S119" s="153">
        <f>'درآمد ناشی ازفروش'!S116</f>
        <v>661732901</v>
      </c>
      <c r="T119" s="217"/>
      <c r="U119" s="253">
        <f t="shared" si="6"/>
        <v>661710766</v>
      </c>
      <c r="V119" s="215"/>
      <c r="W119" s="200">
        <f>U119/[1]درآمدها!$E$11</f>
        <v>1.126528508384238E-3</v>
      </c>
      <c r="Y119" s="161"/>
      <c r="AA119" s="161"/>
    </row>
    <row r="120" spans="1:27" s="60" customFormat="1" ht="42.75" customHeight="1">
      <c r="A120" s="142"/>
      <c r="B120" s="142" t="s">
        <v>365</v>
      </c>
      <c r="C120" s="152" t="s">
        <v>189</v>
      </c>
      <c r="D120" s="218"/>
      <c r="E120" s="153">
        <v>0</v>
      </c>
      <c r="F120" s="153"/>
      <c r="G120" s="153">
        <f t="shared" si="8"/>
        <v>-678713711</v>
      </c>
      <c r="H120" s="217"/>
      <c r="I120" s="153">
        <f>'درآمد ناشی ازفروش'!K117</f>
        <v>716977901</v>
      </c>
      <c r="J120" s="257"/>
      <c r="K120" s="154">
        <f t="shared" si="5"/>
        <v>38264190</v>
      </c>
      <c r="L120" s="154"/>
      <c r="M120" s="200">
        <f>K120/($K$204+'[1]درآمد سرمایه گذاری در اوراق بها'!$I$11+'[1]درآمد سپرده بانکی'!$E$11+'[1]سایر درآمدها'!$C$11)</f>
        <v>-1.02847785830082E-4</v>
      </c>
      <c r="N120" s="218"/>
      <c r="O120" s="153">
        <v>0</v>
      </c>
      <c r="P120" s="153"/>
      <c r="Q120" s="153">
        <f>'درآمد ناشی از تغییر قیمت اوراق '!S116</f>
        <v>5433785525</v>
      </c>
      <c r="R120" s="217"/>
      <c r="S120" s="153">
        <f>'درآمد ناشی ازفروش'!S117</f>
        <v>979745138</v>
      </c>
      <c r="T120" s="217"/>
      <c r="U120" s="253">
        <f t="shared" si="6"/>
        <v>6413530663</v>
      </c>
      <c r="V120" s="215"/>
      <c r="W120" s="200">
        <f>U120/[1]درآمدها!$E$11</f>
        <v>1.0918705728396693E-2</v>
      </c>
      <c r="Y120" s="161"/>
      <c r="AA120" s="161"/>
    </row>
    <row r="121" spans="1:27" s="60" customFormat="1" ht="42.75" customHeight="1">
      <c r="A121" s="142"/>
      <c r="B121" s="142" t="s">
        <v>505</v>
      </c>
      <c r="C121" s="152" t="s">
        <v>486</v>
      </c>
      <c r="D121" s="218"/>
      <c r="E121" s="153">
        <v>0</v>
      </c>
      <c r="F121" s="153"/>
      <c r="G121" s="153">
        <f t="shared" si="8"/>
        <v>-3048076345</v>
      </c>
      <c r="H121" s="217"/>
      <c r="I121" s="153">
        <f>'درآمد ناشی ازفروش'!K118</f>
        <v>-65874839</v>
      </c>
      <c r="J121" s="257"/>
      <c r="K121" s="154">
        <f t="shared" si="5"/>
        <v>-3113951184</v>
      </c>
      <c r="L121" s="154"/>
      <c r="M121" s="200">
        <f>K121/($K$204+'[1]درآمد سرمایه گذاری در اوراق بها'!$I$11+'[1]درآمد سپرده بانکی'!$E$11+'[1]سایر درآمدها'!$C$11)</f>
        <v>8.3697834569962746E-3</v>
      </c>
      <c r="N121" s="218"/>
      <c r="O121" s="153">
        <v>0</v>
      </c>
      <c r="P121" s="153"/>
      <c r="Q121" s="153">
        <f>'درآمد ناشی از تغییر قیمت اوراق '!S117</f>
        <v>-3524898404</v>
      </c>
      <c r="R121" s="217"/>
      <c r="S121" s="153">
        <f>'درآمد ناشی ازفروش'!S118</f>
        <v>37701162</v>
      </c>
      <c r="T121" s="217"/>
      <c r="U121" s="253">
        <f t="shared" si="6"/>
        <v>-3487197242</v>
      </c>
      <c r="V121" s="215"/>
      <c r="W121" s="200">
        <f>U121/[1]درآمدها!$E$11</f>
        <v>-5.9367737527061615E-3</v>
      </c>
      <c r="Y121" s="161"/>
      <c r="AA121" s="161"/>
    </row>
    <row r="122" spans="1:27" s="60" customFormat="1" ht="42.75" customHeight="1">
      <c r="A122" s="142"/>
      <c r="B122" s="142" t="s">
        <v>506</v>
      </c>
      <c r="C122" s="152" t="s">
        <v>487</v>
      </c>
      <c r="D122" s="218"/>
      <c r="E122" s="153">
        <v>0</v>
      </c>
      <c r="F122" s="153"/>
      <c r="G122" s="153">
        <f t="shared" si="8"/>
        <v>-1220792928</v>
      </c>
      <c r="H122" s="217"/>
      <c r="I122" s="153">
        <f>'درآمد ناشی ازفروش'!K119</f>
        <v>86654735</v>
      </c>
      <c r="J122" s="257"/>
      <c r="K122" s="154">
        <f t="shared" si="5"/>
        <v>-1134138193</v>
      </c>
      <c r="L122" s="154"/>
      <c r="M122" s="200">
        <f>K122/($K$204+'[1]درآمد سرمایه گذاری در اوراق بها'!$I$11+'[1]درآمد سپرده بانکی'!$E$11+'[1]سایر درآمدها'!$C$11)</f>
        <v>3.0483750466266291E-3</v>
      </c>
      <c r="N122" s="218"/>
      <c r="O122" s="153">
        <f>'درآمد سود سهام'!T50</f>
        <v>471035079</v>
      </c>
      <c r="P122" s="153"/>
      <c r="Q122" s="153">
        <f>'درآمد ناشی از تغییر قیمت اوراق '!S118</f>
        <v>-26251690</v>
      </c>
      <c r="R122" s="217"/>
      <c r="S122" s="153">
        <f>'درآمد ناشی ازفروش'!S119</f>
        <v>163107062</v>
      </c>
      <c r="T122" s="217"/>
      <c r="U122" s="253">
        <f t="shared" si="6"/>
        <v>607890451</v>
      </c>
      <c r="V122" s="215"/>
      <c r="W122" s="200">
        <f>U122/[1]درآمدها!$E$11</f>
        <v>1.034902193243221E-3</v>
      </c>
      <c r="Y122" s="161"/>
      <c r="AA122" s="161"/>
    </row>
    <row r="123" spans="1:27" s="60" customFormat="1" ht="42.75" customHeight="1">
      <c r="A123" s="142"/>
      <c r="B123" s="142" t="s">
        <v>366</v>
      </c>
      <c r="C123" s="152" t="s">
        <v>218</v>
      </c>
      <c r="D123" s="218"/>
      <c r="E123" s="153">
        <v>0</v>
      </c>
      <c r="F123" s="153"/>
      <c r="G123" s="153">
        <f t="shared" si="8"/>
        <v>-2125916826</v>
      </c>
      <c r="H123" s="217"/>
      <c r="I123" s="153">
        <f>'درآمد ناشی ازفروش'!K120</f>
        <v>198374093</v>
      </c>
      <c r="J123" s="257"/>
      <c r="K123" s="154">
        <f t="shared" si="5"/>
        <v>-1927542733</v>
      </c>
      <c r="L123" s="154"/>
      <c r="M123" s="200">
        <f>K123/($K$204+'[1]درآمد سرمایه گذاری در اوراق بها'!$I$11+'[1]درآمد سپرده بانکی'!$E$11+'[1]سایر درآمدها'!$C$11)</f>
        <v>5.1809146406056137E-3</v>
      </c>
      <c r="N123" s="218"/>
      <c r="O123" s="153">
        <f>'درآمد سود سهام'!T51</f>
        <v>261228900</v>
      </c>
      <c r="P123" s="153"/>
      <c r="Q123" s="153">
        <f>'درآمد ناشی از تغییر قیمت اوراق '!S119</f>
        <v>-1676401059</v>
      </c>
      <c r="R123" s="217"/>
      <c r="S123" s="153">
        <f>'درآمد ناشی ازفروش'!S120</f>
        <v>691387227</v>
      </c>
      <c r="T123" s="217"/>
      <c r="U123" s="253">
        <f t="shared" si="6"/>
        <v>-723784932</v>
      </c>
      <c r="V123" s="215"/>
      <c r="W123" s="200">
        <f>U123/[1]درآمدها!$E$11</f>
        <v>-1.2322065798714044E-3</v>
      </c>
      <c r="Y123" s="161"/>
      <c r="AA123" s="161"/>
    </row>
    <row r="124" spans="1:27" s="60" customFormat="1" ht="42.75" customHeight="1">
      <c r="A124" s="142"/>
      <c r="B124" s="142" t="s">
        <v>507</v>
      </c>
      <c r="C124" s="152" t="s">
        <v>488</v>
      </c>
      <c r="D124" s="218"/>
      <c r="E124" s="153">
        <v>0</v>
      </c>
      <c r="F124" s="153"/>
      <c r="G124" s="153">
        <f t="shared" si="8"/>
        <v>-3056683138</v>
      </c>
      <c r="H124" s="217"/>
      <c r="I124" s="153">
        <f>'درآمد ناشی ازفروش'!K121</f>
        <v>601681138</v>
      </c>
      <c r="J124" s="257"/>
      <c r="K124" s="154">
        <f t="shared" si="5"/>
        <v>-2455002000</v>
      </c>
      <c r="L124" s="154"/>
      <c r="M124" s="200">
        <f>K124/($K$204+'[1]درآمد سرمایه گذاری در اوراق بها'!$I$11+'[1]درآمد سپرده بانکی'!$E$11+'[1]سایر درآمدها'!$C$11)</f>
        <v>6.5986375226660477E-3</v>
      </c>
      <c r="N124" s="218"/>
      <c r="O124" s="153">
        <v>0</v>
      </c>
      <c r="P124" s="153"/>
      <c r="Q124" s="153">
        <f>'درآمد ناشی از تغییر قیمت اوراق '!S120</f>
        <v>-1150762090</v>
      </c>
      <c r="R124" s="217"/>
      <c r="S124" s="153">
        <f>'درآمد ناشی ازفروش'!S121</f>
        <v>741714250</v>
      </c>
      <c r="T124" s="217"/>
      <c r="U124" s="253">
        <f t="shared" si="6"/>
        <v>-409047840</v>
      </c>
      <c r="V124" s="215"/>
      <c r="W124" s="200">
        <f>U124/[1]درآمدها!$E$11</f>
        <v>-6.9638288619441088E-4</v>
      </c>
      <c r="Y124" s="161"/>
      <c r="AA124" s="161"/>
    </row>
    <row r="125" spans="1:27" s="60" customFormat="1" ht="42.75" customHeight="1">
      <c r="A125" s="142"/>
      <c r="B125" s="142" t="s">
        <v>367</v>
      </c>
      <c r="C125" s="152" t="s">
        <v>255</v>
      </c>
      <c r="D125" s="218"/>
      <c r="E125" s="153">
        <v>0</v>
      </c>
      <c r="F125" s="153"/>
      <c r="G125" s="153">
        <f t="shared" si="8"/>
        <v>-1839570123</v>
      </c>
      <c r="H125" s="217"/>
      <c r="I125" s="153">
        <f>'درآمد ناشی ازفروش'!K122</f>
        <v>12693787</v>
      </c>
      <c r="J125" s="257"/>
      <c r="K125" s="154">
        <f t="shared" si="5"/>
        <v>-1826876336</v>
      </c>
      <c r="L125" s="154"/>
      <c r="M125" s="200">
        <f>K125/($K$204+'[1]درآمد سرمایه گذاری در اوراق بها'!$I$11+'[1]درآمد سپرده بانکی'!$E$11+'[1]سایر درآمدها'!$C$11)</f>
        <v>4.9103400893360846E-3</v>
      </c>
      <c r="N125" s="218"/>
      <c r="O125" s="153">
        <v>0</v>
      </c>
      <c r="P125" s="153"/>
      <c r="Q125" s="153">
        <f>'درآمد ناشی از تغییر قیمت اوراق '!S121</f>
        <v>884050369</v>
      </c>
      <c r="R125" s="217"/>
      <c r="S125" s="153">
        <f>'درآمد ناشی ازفروش'!S122</f>
        <v>54235688</v>
      </c>
      <c r="T125" s="217"/>
      <c r="U125" s="253">
        <f t="shared" si="6"/>
        <v>938286057</v>
      </c>
      <c r="V125" s="215"/>
      <c r="W125" s="200">
        <f>U125/[1]درآمدها!$E$11</f>
        <v>1.5973837007662319E-3</v>
      </c>
      <c r="Y125" s="161"/>
      <c r="AA125" s="161"/>
    </row>
    <row r="126" spans="1:27" s="60" customFormat="1" ht="42.75" customHeight="1">
      <c r="A126" s="142"/>
      <c r="B126" s="142" t="s">
        <v>368</v>
      </c>
      <c r="C126" s="152" t="s">
        <v>220</v>
      </c>
      <c r="D126" s="218"/>
      <c r="E126" s="153">
        <v>0</v>
      </c>
      <c r="F126" s="153"/>
      <c r="G126" s="153">
        <f>VLOOKUP(B128,a,10,0)</f>
        <v>-499730565</v>
      </c>
      <c r="H126" s="217"/>
      <c r="I126" s="153">
        <f>'درآمد ناشی ازفروش'!K123</f>
        <v>77464206</v>
      </c>
      <c r="J126" s="257"/>
      <c r="K126" s="154">
        <f t="shared" si="5"/>
        <v>-422266359</v>
      </c>
      <c r="L126" s="154"/>
      <c r="M126" s="200">
        <f>K126/($K$204+'[1]درآمد سرمایه گذاری در اوراق بها'!$I$11+'[1]درآمد سپرده بانکی'!$E$11+'[1]سایر درآمدها'!$C$11)</f>
        <v>1.1349818212192787E-3</v>
      </c>
      <c r="N126" s="218"/>
      <c r="O126" s="153">
        <f>'درآمد سود سهام'!T52</f>
        <v>226000406</v>
      </c>
      <c r="P126" s="153"/>
      <c r="Q126" s="153">
        <f>'درآمد ناشی از تغییر قیمت اوراق '!S122</f>
        <v>-220992256</v>
      </c>
      <c r="R126" s="217"/>
      <c r="S126" s="153">
        <f>'درآمد ناشی ازفروش'!S123</f>
        <v>-168959304</v>
      </c>
      <c r="T126" s="217"/>
      <c r="U126" s="253">
        <f t="shared" si="6"/>
        <v>-163951154</v>
      </c>
      <c r="V126" s="215"/>
      <c r="W126" s="200">
        <f>U126/[1]درآمدها!$E$11</f>
        <v>-2.7911839802753717E-4</v>
      </c>
      <c r="Y126" s="161"/>
      <c r="AA126" s="161"/>
    </row>
    <row r="127" spans="1:27" s="60" customFormat="1" ht="42.75" customHeight="1">
      <c r="A127" s="142"/>
      <c r="B127" s="142" t="s">
        <v>466</v>
      </c>
      <c r="C127" s="152" t="s">
        <v>455</v>
      </c>
      <c r="D127" s="218"/>
      <c r="E127" s="153">
        <v>0</v>
      </c>
      <c r="F127" s="153"/>
      <c r="G127" s="153">
        <v>0</v>
      </c>
      <c r="H127" s="217"/>
      <c r="I127" s="153">
        <f>'درآمد ناشی ازفروش'!K124</f>
        <v>0</v>
      </c>
      <c r="J127" s="257"/>
      <c r="K127" s="154">
        <f t="shared" si="5"/>
        <v>0</v>
      </c>
      <c r="L127" s="154"/>
      <c r="M127" s="200">
        <f>K127/($K$204+'[1]درآمد سرمایه گذاری در اوراق بها'!$I$11+'[1]درآمد سپرده بانکی'!$E$11+'[1]سایر درآمدها'!$C$11)</f>
        <v>0</v>
      </c>
      <c r="N127" s="218"/>
      <c r="O127" s="153">
        <v>0</v>
      </c>
      <c r="P127" s="153"/>
      <c r="Q127" s="153">
        <f>'درآمد ناشی از تغییر قیمت اوراق '!S123</f>
        <v>-491918540</v>
      </c>
      <c r="R127" s="217"/>
      <c r="S127" s="153">
        <f>'درآمد ناشی ازفروش'!S124</f>
        <v>-21191661</v>
      </c>
      <c r="T127" s="217"/>
      <c r="U127" s="253">
        <f t="shared" si="6"/>
        <v>-513110201</v>
      </c>
      <c r="V127" s="215"/>
      <c r="W127" s="200">
        <f>U127/[1]درآمدها!$E$11</f>
        <v>-8.7354369774492462E-4</v>
      </c>
      <c r="Y127" s="161"/>
      <c r="AA127" s="161"/>
    </row>
    <row r="128" spans="1:27" s="60" customFormat="1" ht="42.75" customHeight="1">
      <c r="A128" s="142"/>
      <c r="B128" s="142" t="s">
        <v>369</v>
      </c>
      <c r="C128" s="152" t="s">
        <v>198</v>
      </c>
      <c r="D128" s="218"/>
      <c r="E128" s="153">
        <v>0</v>
      </c>
      <c r="F128" s="153"/>
      <c r="G128" s="153">
        <f t="shared" ref="G128:G134" si="9">VLOOKUP(B130,a,10,0)</f>
        <v>-5702339246.9999962</v>
      </c>
      <c r="H128" s="217"/>
      <c r="I128" s="153">
        <f>'درآمد ناشی ازفروش'!K125</f>
        <v>284708694</v>
      </c>
      <c r="J128" s="257"/>
      <c r="K128" s="154">
        <f t="shared" si="5"/>
        <v>-5417630552.9999962</v>
      </c>
      <c r="L128" s="154"/>
      <c r="M128" s="200">
        <f>K128/($K$204+'[1]درآمد سرمایه گذاری در اوراق بها'!$I$11+'[1]درآمد سپرده بانکی'!$E$11+'[1]سایر درآمدها'!$C$11)</f>
        <v>1.4561690887000413E-2</v>
      </c>
      <c r="N128" s="218"/>
      <c r="O128" s="153">
        <v>0</v>
      </c>
      <c r="P128" s="153"/>
      <c r="Q128" s="153">
        <f>'درآمد ناشی از تغییر قیمت اوراق '!S124</f>
        <v>-600141583</v>
      </c>
      <c r="R128" s="217"/>
      <c r="S128" s="153">
        <f>'درآمد ناشی ازفروش'!S125</f>
        <v>1313890753</v>
      </c>
      <c r="T128" s="217"/>
      <c r="U128" s="253">
        <f t="shared" si="6"/>
        <v>713749170</v>
      </c>
      <c r="V128" s="215"/>
      <c r="W128" s="200">
        <f>U128/[1]درآمدها!$E$11</f>
        <v>1.2151212117963151E-3</v>
      </c>
      <c r="Y128" s="161"/>
      <c r="AA128" s="161"/>
    </row>
    <row r="129" spans="1:27" s="60" customFormat="1" ht="42.75" customHeight="1">
      <c r="A129" s="142"/>
      <c r="B129" s="142" t="s">
        <v>370</v>
      </c>
      <c r="C129" s="152" t="s">
        <v>164</v>
      </c>
      <c r="D129" s="218"/>
      <c r="E129" s="153">
        <v>0</v>
      </c>
      <c r="F129" s="153"/>
      <c r="G129" s="153">
        <f t="shared" si="9"/>
        <v>-4252810874</v>
      </c>
      <c r="H129" s="217"/>
      <c r="I129" s="153">
        <f>'درآمد ناشی ازفروش'!K126</f>
        <v>59380487</v>
      </c>
      <c r="J129" s="257"/>
      <c r="K129" s="154">
        <f t="shared" si="5"/>
        <v>-4193430387</v>
      </c>
      <c r="L129" s="154"/>
      <c r="M129" s="200">
        <f>K129/($K$204+'[1]درآمد سرمایه گذاری در اوراق بها'!$I$11+'[1]درآمد سپرده بانکی'!$E$11+'[1]سایر درآمدها'!$C$11)</f>
        <v>1.1271244219086667E-2</v>
      </c>
      <c r="N129" s="218"/>
      <c r="O129" s="153">
        <f>'درآمد سود سهام'!T53</f>
        <v>796637700</v>
      </c>
      <c r="P129" s="153"/>
      <c r="Q129" s="153">
        <f>'درآمد ناشی از تغییر قیمت اوراق '!S125</f>
        <v>-571072396</v>
      </c>
      <c r="R129" s="217"/>
      <c r="S129" s="153">
        <f>'درآمد ناشی ازفروش'!S126</f>
        <v>-17767907</v>
      </c>
      <c r="T129" s="217"/>
      <c r="U129" s="253">
        <f t="shared" si="6"/>
        <v>207797397</v>
      </c>
      <c r="V129" s="215"/>
      <c r="W129" s="200">
        <f>U129/[1]درآمدها!$E$11</f>
        <v>3.5376436914211749E-4</v>
      </c>
      <c r="Y129" s="161"/>
      <c r="AA129" s="161"/>
    </row>
    <row r="130" spans="1:27" s="60" customFormat="1" ht="42.75" customHeight="1">
      <c r="A130" s="142"/>
      <c r="B130" s="142" t="s">
        <v>371</v>
      </c>
      <c r="C130" s="152" t="s">
        <v>169</v>
      </c>
      <c r="D130" s="218"/>
      <c r="E130" s="153">
        <v>0</v>
      </c>
      <c r="F130" s="153"/>
      <c r="G130" s="153">
        <f t="shared" si="9"/>
        <v>-6258440282</v>
      </c>
      <c r="H130" s="217"/>
      <c r="I130" s="153">
        <f>'درآمد ناشی ازفروش'!K127</f>
        <v>579336227</v>
      </c>
      <c r="J130" s="257"/>
      <c r="K130" s="154">
        <f t="shared" si="5"/>
        <v>-5679104055</v>
      </c>
      <c r="L130" s="154"/>
      <c r="M130" s="200">
        <f>K130/($K$204+'[1]درآمد سرمایه گذاری در اوراق بها'!$I$11+'[1]درآمد سپرده بانکی'!$E$11+'[1]سایر درآمدها'!$C$11)</f>
        <v>1.5264488221373305E-2</v>
      </c>
      <c r="N130" s="218"/>
      <c r="O130" s="153">
        <f>'درآمد سود سهام'!T54</f>
        <v>140897504</v>
      </c>
      <c r="P130" s="153"/>
      <c r="Q130" s="153">
        <f>'درآمد ناشی از تغییر قیمت اوراق '!S126</f>
        <v>510254999</v>
      </c>
      <c r="R130" s="217"/>
      <c r="S130" s="153">
        <f>'درآمد ناشی ازفروش'!S127</f>
        <v>771544186</v>
      </c>
      <c r="T130" s="217"/>
      <c r="U130" s="253">
        <f t="shared" si="6"/>
        <v>1422696689</v>
      </c>
      <c r="V130" s="215"/>
      <c r="W130" s="200">
        <f>U130/[1]درآمدها!$E$11</f>
        <v>2.4220678599966503E-3</v>
      </c>
      <c r="Y130" s="161"/>
      <c r="AA130" s="161"/>
    </row>
    <row r="131" spans="1:27" s="60" customFormat="1" ht="42.75" customHeight="1">
      <c r="A131" s="142"/>
      <c r="B131" s="142" t="s">
        <v>372</v>
      </c>
      <c r="C131" s="152" t="s">
        <v>145</v>
      </c>
      <c r="D131" s="218"/>
      <c r="E131" s="153">
        <v>0</v>
      </c>
      <c r="F131" s="153"/>
      <c r="G131" s="153">
        <f t="shared" si="9"/>
        <v>-3029711788</v>
      </c>
      <c r="H131" s="217"/>
      <c r="I131" s="153">
        <f>'درآمد ناشی ازفروش'!K128</f>
        <v>-88287680</v>
      </c>
      <c r="J131" s="257"/>
      <c r="K131" s="154">
        <f t="shared" si="5"/>
        <v>-3117999468</v>
      </c>
      <c r="L131" s="154"/>
      <c r="M131" s="200">
        <f>K131/($K$204+'[1]درآمد سرمایه گذاری در اوراق بها'!$I$11+'[1]درآمد سپرده بانکی'!$E$11+'[1]سایر درآمدها'!$C$11)</f>
        <v>8.3806645718405015E-3</v>
      </c>
      <c r="N131" s="218"/>
      <c r="O131" s="153">
        <v>0</v>
      </c>
      <c r="P131" s="153"/>
      <c r="Q131" s="153">
        <f>'درآمد ناشی از تغییر قیمت اوراق '!S127</f>
        <v>-1397420810</v>
      </c>
      <c r="R131" s="217"/>
      <c r="S131" s="153">
        <f>'درآمد ناشی ازفروش'!S128</f>
        <v>-270862058</v>
      </c>
      <c r="T131" s="217"/>
      <c r="U131" s="253">
        <f t="shared" si="6"/>
        <v>-1668282868</v>
      </c>
      <c r="V131" s="215"/>
      <c r="W131" s="200">
        <f>U131/[1]درآمدها!$E$11</f>
        <v>-2.8401656847925889E-3</v>
      </c>
      <c r="Y131" s="161"/>
      <c r="AA131" s="161"/>
    </row>
    <row r="132" spans="1:27" s="60" customFormat="1" ht="42.75" customHeight="1">
      <c r="A132" s="142"/>
      <c r="B132" s="142" t="s">
        <v>373</v>
      </c>
      <c r="C132" s="152" t="s">
        <v>211</v>
      </c>
      <c r="D132" s="218"/>
      <c r="E132" s="153">
        <v>0</v>
      </c>
      <c r="F132" s="153"/>
      <c r="G132" s="153">
        <f t="shared" si="9"/>
        <v>-1527877888.0000019</v>
      </c>
      <c r="H132" s="217"/>
      <c r="I132" s="153">
        <f>'درآمد ناشی ازفروش'!K129</f>
        <v>-196250095</v>
      </c>
      <c r="J132" s="257"/>
      <c r="K132" s="154">
        <f t="shared" si="5"/>
        <v>-1724127983.0000019</v>
      </c>
      <c r="L132" s="154"/>
      <c r="M132" s="200">
        <f>K132/($K$204+'[1]درآمد سرمایه گذاری در اوراق بها'!$I$11+'[1]درآمد سپرده بانکی'!$E$11+'[1]سایر درآمدها'!$C$11)</f>
        <v>4.6341695862171768E-3</v>
      </c>
      <c r="N132" s="218"/>
      <c r="O132" s="153">
        <f>'درآمد سود سهام'!T55</f>
        <v>27637200</v>
      </c>
      <c r="P132" s="153"/>
      <c r="Q132" s="153">
        <f>'درآمد ناشی از تغییر قیمت اوراق '!S128</f>
        <v>-203937471</v>
      </c>
      <c r="R132" s="217"/>
      <c r="S132" s="153">
        <f>'درآمد ناشی ازفروش'!S129</f>
        <v>-252155731</v>
      </c>
      <c r="T132" s="217"/>
      <c r="U132" s="253">
        <f t="shared" si="6"/>
        <v>-428456002</v>
      </c>
      <c r="V132" s="215"/>
      <c r="W132" s="200">
        <f>U132/[1]درآمدها!$E$11</f>
        <v>-7.2942428269534023E-4</v>
      </c>
      <c r="Y132" s="161"/>
      <c r="AA132" s="161"/>
    </row>
    <row r="133" spans="1:27" s="60" customFormat="1" ht="42.75" customHeight="1">
      <c r="A133" s="142"/>
      <c r="B133" s="142" t="s">
        <v>374</v>
      </c>
      <c r="C133" s="152" t="s">
        <v>124</v>
      </c>
      <c r="D133" s="218"/>
      <c r="E133" s="153">
        <v>0</v>
      </c>
      <c r="F133" s="153"/>
      <c r="G133" s="153">
        <f t="shared" si="9"/>
        <v>-243065861</v>
      </c>
      <c r="H133" s="217"/>
      <c r="I133" s="153">
        <f>'درآمد ناشی ازفروش'!K130</f>
        <v>152608958</v>
      </c>
      <c r="J133" s="257"/>
      <c r="K133" s="154">
        <f t="shared" si="5"/>
        <v>-90456903</v>
      </c>
      <c r="L133" s="154"/>
      <c r="M133" s="200">
        <f>K133/($K$204+'[1]درآمد سرمایه گذاری در اوراق بها'!$I$11+'[1]درآمد سپرده بانکی'!$E$11+'[1]سایر درآمدها'!$C$11)</f>
        <v>2.4313312751678533E-4</v>
      </c>
      <c r="N133" s="218"/>
      <c r="O133" s="153">
        <f>'درآمد سود سهام'!T56</f>
        <v>217167060</v>
      </c>
      <c r="P133" s="153"/>
      <c r="Q133" s="153">
        <f>'درآمد ناشی از تغییر قیمت اوراق '!S129</f>
        <v>273786317</v>
      </c>
      <c r="R133" s="217"/>
      <c r="S133" s="153">
        <f>'درآمد ناشی ازفروش'!S130</f>
        <v>180903550</v>
      </c>
      <c r="T133" s="217"/>
      <c r="U133" s="253">
        <f t="shared" si="6"/>
        <v>671856927</v>
      </c>
      <c r="V133" s="215"/>
      <c r="W133" s="200">
        <f>U133/[1]درآمدها!$E$11</f>
        <v>1.1438018250725089E-3</v>
      </c>
      <c r="Y133" s="161"/>
      <c r="AA133" s="161"/>
    </row>
    <row r="134" spans="1:27" s="60" customFormat="1" ht="42.75" customHeight="1">
      <c r="A134" s="142"/>
      <c r="B134" s="142" t="s">
        <v>375</v>
      </c>
      <c r="C134" s="152" t="s">
        <v>105</v>
      </c>
      <c r="D134" s="218"/>
      <c r="E134" s="153">
        <v>0</v>
      </c>
      <c r="F134" s="153"/>
      <c r="G134" s="153">
        <f t="shared" si="9"/>
        <v>-1643068271</v>
      </c>
      <c r="H134" s="217"/>
      <c r="I134" s="153">
        <f>'درآمد ناشی ازفروش'!K131</f>
        <v>-97196902</v>
      </c>
      <c r="J134" s="257"/>
      <c r="K134" s="154">
        <f t="shared" si="5"/>
        <v>-1740265173</v>
      </c>
      <c r="L134" s="154"/>
      <c r="M134" s="200">
        <f>K134/($K$204+'[1]درآمد سرمایه گذاری در اوراق بها'!$I$11+'[1]درآمد سپرده بانکی'!$E$11+'[1]سایر درآمدها'!$C$11)</f>
        <v>4.6775436720404798E-3</v>
      </c>
      <c r="N134" s="218"/>
      <c r="O134" s="153">
        <v>0</v>
      </c>
      <c r="P134" s="153"/>
      <c r="Q134" s="153">
        <f>'درآمد ناشی از تغییر قیمت اوراق '!S130</f>
        <v>536614149</v>
      </c>
      <c r="R134" s="217"/>
      <c r="S134" s="153">
        <f>'درآمد ناشی ازفروش'!S131</f>
        <v>-53737409</v>
      </c>
      <c r="T134" s="217"/>
      <c r="U134" s="253">
        <f t="shared" si="6"/>
        <v>482876740</v>
      </c>
      <c r="V134" s="215"/>
      <c r="W134" s="200">
        <f>U134/[1]درآمدها!$E$11</f>
        <v>8.2207278707876357E-4</v>
      </c>
      <c r="Y134" s="161"/>
      <c r="AA134" s="161"/>
    </row>
    <row r="135" spans="1:27" s="60" customFormat="1" ht="42.75" customHeight="1">
      <c r="A135" s="142"/>
      <c r="B135" s="142" t="s">
        <v>376</v>
      </c>
      <c r="C135" s="152" t="s">
        <v>153</v>
      </c>
      <c r="D135" s="218"/>
      <c r="E135" s="153">
        <v>0</v>
      </c>
      <c r="F135" s="153"/>
      <c r="G135" s="153">
        <v>0</v>
      </c>
      <c r="H135" s="217"/>
      <c r="I135" s="153">
        <f>'درآمد ناشی ازفروش'!K132</f>
        <v>0</v>
      </c>
      <c r="J135" s="257"/>
      <c r="K135" s="154">
        <f t="shared" si="5"/>
        <v>0</v>
      </c>
      <c r="L135" s="154"/>
      <c r="M135" s="200">
        <f>K135/($K$204+'[1]درآمد سرمایه گذاری در اوراق بها'!$I$11+'[1]درآمد سپرده بانکی'!$E$11+'[1]سایر درآمدها'!$C$11)</f>
        <v>0</v>
      </c>
      <c r="N135" s="218"/>
      <c r="O135" s="153">
        <f>'درآمد سود سهام'!T57</f>
        <v>710100000</v>
      </c>
      <c r="P135" s="153"/>
      <c r="Q135" s="153">
        <f>'درآمد ناشی از تغییر قیمت اوراق '!S131</f>
        <v>-548163808</v>
      </c>
      <c r="R135" s="217"/>
      <c r="S135" s="153">
        <f>'درآمد ناشی ازفروش'!S132</f>
        <v>-584703692</v>
      </c>
      <c r="T135" s="217"/>
      <c r="U135" s="253">
        <f t="shared" si="6"/>
        <v>-422767500</v>
      </c>
      <c r="V135" s="215"/>
      <c r="W135" s="200">
        <f>U135/[1]درآمدها!$E$11</f>
        <v>-7.1973990093480414E-4</v>
      </c>
      <c r="Y135" s="161"/>
      <c r="AA135" s="161"/>
    </row>
    <row r="136" spans="1:27" s="60" customFormat="1" ht="42.75" customHeight="1">
      <c r="A136" s="142"/>
      <c r="B136" s="142" t="s">
        <v>377</v>
      </c>
      <c r="C136" s="152" t="s">
        <v>98</v>
      </c>
      <c r="D136" s="218"/>
      <c r="E136" s="153">
        <v>0</v>
      </c>
      <c r="F136" s="153"/>
      <c r="G136" s="153">
        <f t="shared" ref="G136:G144" si="10">VLOOKUP(B138,a,10,0)</f>
        <v>-879288490</v>
      </c>
      <c r="H136" s="217"/>
      <c r="I136" s="153">
        <f>'درآمد ناشی ازفروش'!K133</f>
        <v>-82772118</v>
      </c>
      <c r="J136" s="257"/>
      <c r="K136" s="154">
        <f t="shared" si="5"/>
        <v>-962060608</v>
      </c>
      <c r="L136" s="154"/>
      <c r="M136" s="200">
        <f>K136/($K$204+'[1]درآمد سرمایه گذاری در اوراق بها'!$I$11+'[1]درآمد سپرده بانکی'!$E$11+'[1]سایر درآمدها'!$C$11)</f>
        <v>2.5858590856658007E-3</v>
      </c>
      <c r="N136" s="218"/>
      <c r="O136" s="153">
        <f>'درآمد سود سهام'!T58</f>
        <v>2138603550</v>
      </c>
      <c r="P136" s="153"/>
      <c r="Q136" s="153">
        <f>'درآمد ناشی از تغییر قیمت اوراق '!S132</f>
        <v>4602111372</v>
      </c>
      <c r="R136" s="217"/>
      <c r="S136" s="153">
        <f>'درآمد ناشی ازفروش'!S133</f>
        <v>-210076983</v>
      </c>
      <c r="T136" s="217"/>
      <c r="U136" s="253">
        <f t="shared" si="6"/>
        <v>6530637939</v>
      </c>
      <c r="V136" s="215"/>
      <c r="W136" s="200">
        <f>U136/[1]درآمدها!$E$11</f>
        <v>1.1118074836066947E-2</v>
      </c>
      <c r="Y136" s="161"/>
      <c r="AA136" s="161"/>
    </row>
    <row r="137" spans="1:27" s="60" customFormat="1" ht="42.75" customHeight="1">
      <c r="A137" s="142"/>
      <c r="B137" s="142" t="s">
        <v>378</v>
      </c>
      <c r="C137" s="152" t="s">
        <v>229</v>
      </c>
      <c r="D137" s="218"/>
      <c r="E137" s="153">
        <v>0</v>
      </c>
      <c r="F137" s="153"/>
      <c r="G137" s="153">
        <f t="shared" si="10"/>
        <v>-752480900</v>
      </c>
      <c r="H137" s="217"/>
      <c r="I137" s="153">
        <f>'درآمد ناشی ازفروش'!K134</f>
        <v>-119471708</v>
      </c>
      <c r="J137" s="257"/>
      <c r="K137" s="154">
        <f t="shared" si="5"/>
        <v>-871952608</v>
      </c>
      <c r="L137" s="154"/>
      <c r="M137" s="200">
        <f>K137/($K$204+'[1]درآمد سرمایه گذاری در اوراق بها'!$I$11+'[1]درآمد سپرده بانکی'!$E$11+'[1]سایر درآمدها'!$C$11)</f>
        <v>2.3436637514492125E-3</v>
      </c>
      <c r="N137" s="218"/>
      <c r="O137" s="153">
        <v>0</v>
      </c>
      <c r="P137" s="153"/>
      <c r="Q137" s="153">
        <f>'درآمد ناشی از تغییر قیمت اوراق '!S133</f>
        <v>2444723437</v>
      </c>
      <c r="R137" s="217"/>
      <c r="S137" s="153">
        <f>'درآمد ناشی ازفروش'!S134</f>
        <v>-317542203</v>
      </c>
      <c r="T137" s="217"/>
      <c r="U137" s="253">
        <f t="shared" si="6"/>
        <v>2127181234</v>
      </c>
      <c r="V137" s="215"/>
      <c r="W137" s="200">
        <f>U137/[1]درآمدها!$E$11</f>
        <v>3.6214165247554137E-3</v>
      </c>
      <c r="Y137" s="161"/>
      <c r="AA137" s="161"/>
    </row>
    <row r="138" spans="1:27" s="60" customFormat="1" ht="42.75" customHeight="1">
      <c r="A138" s="142"/>
      <c r="B138" s="142" t="s">
        <v>379</v>
      </c>
      <c r="C138" s="152" t="s">
        <v>102</v>
      </c>
      <c r="D138" s="218"/>
      <c r="E138" s="153">
        <v>0</v>
      </c>
      <c r="F138" s="153"/>
      <c r="G138" s="153">
        <f t="shared" si="10"/>
        <v>-1905458593</v>
      </c>
      <c r="H138" s="217"/>
      <c r="I138" s="153">
        <f>'درآمد ناشی ازفروش'!K135</f>
        <v>302351783</v>
      </c>
      <c r="J138" s="257"/>
      <c r="K138" s="154">
        <f t="shared" si="5"/>
        <v>-1603106810</v>
      </c>
      <c r="L138" s="154"/>
      <c r="M138" s="200">
        <f>K138/($K$204+'[1]درآمد سرمایه گذاری در اوراق بها'!$I$11+'[1]درآمد سپرده بانکی'!$E$11+'[1]سایر درآمدها'!$C$11)</f>
        <v>4.3088847786305149E-3</v>
      </c>
      <c r="N138" s="218"/>
      <c r="O138" s="153">
        <v>0</v>
      </c>
      <c r="P138" s="153"/>
      <c r="Q138" s="153">
        <f>'درآمد ناشی از تغییر قیمت اوراق '!S134</f>
        <v>28045683384</v>
      </c>
      <c r="R138" s="217"/>
      <c r="S138" s="153">
        <f>'درآمد ناشی ازفروش'!S135</f>
        <v>322545318</v>
      </c>
      <c r="T138" s="217"/>
      <c r="U138" s="253">
        <f t="shared" si="6"/>
        <v>28368228702</v>
      </c>
      <c r="V138" s="215"/>
      <c r="W138" s="200">
        <f>U138/[1]درآمدها!$E$11</f>
        <v>4.8295448717494478E-2</v>
      </c>
      <c r="Y138" s="161"/>
      <c r="AA138" s="161"/>
    </row>
    <row r="139" spans="1:27" s="60" customFormat="1" ht="42.75" customHeight="1">
      <c r="A139" s="142"/>
      <c r="B139" s="142" t="s">
        <v>380</v>
      </c>
      <c r="C139" s="152" t="s">
        <v>100</v>
      </c>
      <c r="D139" s="218"/>
      <c r="E139" s="153">
        <v>0</v>
      </c>
      <c r="F139" s="153"/>
      <c r="G139" s="153">
        <f t="shared" si="10"/>
        <v>-2181381839</v>
      </c>
      <c r="H139" s="217"/>
      <c r="I139" s="153">
        <f>'درآمد ناشی ازفروش'!K136</f>
        <v>-39119313</v>
      </c>
      <c r="J139" s="257"/>
      <c r="K139" s="154">
        <f t="shared" si="5"/>
        <v>-2220501152</v>
      </c>
      <c r="L139" s="154"/>
      <c r="M139" s="200">
        <f>K139/($K$204+'[1]درآمد سرمایه گذاری در اوراق بها'!$I$11+'[1]درآمد سپرده بانکی'!$E$11+'[1]سایر درآمدها'!$C$11)</f>
        <v>5.968338201235838E-3</v>
      </c>
      <c r="N139" s="218"/>
      <c r="O139" s="153">
        <v>0</v>
      </c>
      <c r="P139" s="153"/>
      <c r="Q139" s="153">
        <f>'درآمد ناشی از تغییر قیمت اوراق '!S135</f>
        <v>0</v>
      </c>
      <c r="R139" s="217"/>
      <c r="S139" s="153">
        <f>'درآمد ناشی ازفروش'!S136</f>
        <v>-226807612</v>
      </c>
      <c r="T139" s="217"/>
      <c r="U139" s="253">
        <f t="shared" si="6"/>
        <v>-226807612</v>
      </c>
      <c r="V139" s="215"/>
      <c r="W139" s="200">
        <f>U139/[1]درآمدها!$E$11</f>
        <v>-3.8612828136538283E-4</v>
      </c>
      <c r="Y139" s="161"/>
      <c r="AA139" s="161"/>
    </row>
    <row r="140" spans="1:27" s="60" customFormat="1" ht="42.75" customHeight="1">
      <c r="A140" s="142"/>
      <c r="B140" s="142" t="s">
        <v>381</v>
      </c>
      <c r="C140" s="152" t="s">
        <v>152</v>
      </c>
      <c r="D140" s="218"/>
      <c r="E140" s="153">
        <v>0</v>
      </c>
      <c r="F140" s="153"/>
      <c r="G140" s="153">
        <f t="shared" si="10"/>
        <v>-1794972306.0000038</v>
      </c>
      <c r="H140" s="217"/>
      <c r="I140" s="153">
        <f>'درآمد ناشی ازفروش'!K137</f>
        <v>-213229724</v>
      </c>
      <c r="J140" s="257"/>
      <c r="K140" s="154">
        <f t="shared" ref="K140:K200" si="11">E140+G140+I140</f>
        <v>-2008202030.0000038</v>
      </c>
      <c r="L140" s="154"/>
      <c r="M140" s="200">
        <f>K140/($K$204+'[1]درآمد سرمایه گذاری در اوراق بها'!$I$11+'[1]درآمد سپرده بانکی'!$E$11+'[1]سایر درآمدها'!$C$11)</f>
        <v>5.3977134308860657E-3</v>
      </c>
      <c r="N140" s="218"/>
      <c r="O140" s="153">
        <f>'درآمد سود سهام'!T59</f>
        <v>958411300</v>
      </c>
      <c r="P140" s="153"/>
      <c r="Q140" s="153">
        <f>'درآمد ناشی از تغییر قیمت اوراق '!S136</f>
        <v>-132573772</v>
      </c>
      <c r="R140" s="217"/>
      <c r="S140" s="153">
        <f>'درآمد ناشی ازفروش'!S137</f>
        <v>-513480810</v>
      </c>
      <c r="T140" s="217"/>
      <c r="U140" s="253">
        <f t="shared" ref="U140:U203" si="12">O140+Q140+S140</f>
        <v>312356718</v>
      </c>
      <c r="V140" s="215"/>
      <c r="W140" s="200">
        <f>U140/[1]درآمدها!$E$11</f>
        <v>5.3177122950472902E-4</v>
      </c>
      <c r="Y140" s="161"/>
      <c r="AA140" s="161"/>
    </row>
    <row r="141" spans="1:27" s="60" customFormat="1" ht="42.75" customHeight="1">
      <c r="A141" s="142"/>
      <c r="B141" s="142" t="s">
        <v>382</v>
      </c>
      <c r="C141" s="152" t="s">
        <v>163</v>
      </c>
      <c r="D141" s="218"/>
      <c r="E141" s="153">
        <v>0</v>
      </c>
      <c r="F141" s="153"/>
      <c r="G141" s="153">
        <f t="shared" si="10"/>
        <v>-353095081.00000048</v>
      </c>
      <c r="H141" s="217"/>
      <c r="I141" s="153">
        <f>'درآمد ناشی ازفروش'!K138</f>
        <v>57008902</v>
      </c>
      <c r="J141" s="257"/>
      <c r="K141" s="154">
        <f t="shared" si="11"/>
        <v>-296086179.00000048</v>
      </c>
      <c r="L141" s="154"/>
      <c r="M141" s="200">
        <f>K141/($K$204+'[1]درآمد سرمایه گذاری در اوراق بها'!$I$11+'[1]درآمد سپرده بانکی'!$E$11+'[1]سایر درآمدها'!$C$11)</f>
        <v>7.9583045989054966E-4</v>
      </c>
      <c r="N141" s="218"/>
      <c r="O141" s="153">
        <f>'درآمد سود سهام'!T60</f>
        <v>42142000</v>
      </c>
      <c r="P141" s="153"/>
      <c r="Q141" s="153">
        <f>'درآمد ناشی از تغییر قیمت اوراق '!S137</f>
        <v>1299545555</v>
      </c>
      <c r="R141" s="217"/>
      <c r="S141" s="153">
        <f>'درآمد ناشی ازفروش'!S138</f>
        <v>329275377</v>
      </c>
      <c r="T141" s="217"/>
      <c r="U141" s="253">
        <f t="shared" si="12"/>
        <v>1670962932</v>
      </c>
      <c r="V141" s="215"/>
      <c r="W141" s="200">
        <f>U141/[1]درآمدها!$E$11</f>
        <v>2.8447283557591582E-3</v>
      </c>
      <c r="Y141" s="161"/>
      <c r="AA141" s="161"/>
    </row>
    <row r="142" spans="1:27" s="60" customFormat="1" ht="42.75" customHeight="1">
      <c r="A142" s="142"/>
      <c r="B142" s="142" t="s">
        <v>383</v>
      </c>
      <c r="C142" s="152" t="s">
        <v>261</v>
      </c>
      <c r="D142" s="218"/>
      <c r="E142" s="153">
        <v>0</v>
      </c>
      <c r="F142" s="153"/>
      <c r="G142" s="153">
        <f t="shared" si="10"/>
        <v>-5244884691.9999981</v>
      </c>
      <c r="H142" s="217"/>
      <c r="I142" s="153">
        <f>'درآمد ناشی ازفروش'!K139</f>
        <v>264309456</v>
      </c>
      <c r="J142" s="257"/>
      <c r="K142" s="154">
        <f t="shared" si="11"/>
        <v>-4980575235.9999981</v>
      </c>
      <c r="L142" s="154"/>
      <c r="M142" s="200">
        <f>K142/($K$204+'[1]درآمد سرمایه گذاری در اوراق بها'!$I$11+'[1]درآمد سپرده بانکی'!$E$11+'[1]سایر درآمدها'!$C$11)</f>
        <v>1.3386958803589933E-2</v>
      </c>
      <c r="N142" s="218"/>
      <c r="O142" s="153">
        <v>0</v>
      </c>
      <c r="P142" s="153"/>
      <c r="Q142" s="153">
        <f>'درآمد ناشی از تغییر قیمت اوراق '!S138</f>
        <v>118643732</v>
      </c>
      <c r="R142" s="217"/>
      <c r="S142" s="153">
        <f>'درآمد ناشی ازفروش'!S139</f>
        <v>5591344800</v>
      </c>
      <c r="T142" s="217"/>
      <c r="U142" s="253">
        <f t="shared" si="12"/>
        <v>5709988532</v>
      </c>
      <c r="V142" s="215"/>
      <c r="W142" s="200">
        <f>U142/[1]درآمدها!$E$11</f>
        <v>9.7209614749491097E-3</v>
      </c>
      <c r="Y142" s="161"/>
      <c r="AA142" s="161"/>
    </row>
    <row r="143" spans="1:27" s="60" customFormat="1" ht="42.75" customHeight="1">
      <c r="A143" s="142"/>
      <c r="B143" s="142" t="s">
        <v>384</v>
      </c>
      <c r="C143" s="152" t="s">
        <v>201</v>
      </c>
      <c r="D143" s="218"/>
      <c r="E143" s="153">
        <v>0</v>
      </c>
      <c r="F143" s="153"/>
      <c r="G143" s="153">
        <f t="shared" si="10"/>
        <v>-8965903564</v>
      </c>
      <c r="H143" s="217"/>
      <c r="I143" s="153">
        <f>'درآمد ناشی ازفروش'!K140</f>
        <v>525934688</v>
      </c>
      <c r="J143" s="257"/>
      <c r="K143" s="154">
        <f t="shared" si="11"/>
        <v>-8439968876</v>
      </c>
      <c r="L143" s="154"/>
      <c r="M143" s="200">
        <f>K143/($K$204+'[1]درآمد سرمایه گذاری در اوراق بها'!$I$11+'[1]درآمد سپرده بانکی'!$E$11+'[1]سایر درآمدها'!$C$11)</f>
        <v>2.2685234193417027E-2</v>
      </c>
      <c r="N143" s="218"/>
      <c r="O143" s="153">
        <v>0</v>
      </c>
      <c r="P143" s="153"/>
      <c r="Q143" s="153">
        <f>'درآمد ناشی از تغییر قیمت اوراق '!S139</f>
        <v>-3002803991</v>
      </c>
      <c r="R143" s="217"/>
      <c r="S143" s="153">
        <f>'درآمد ناشی ازفروش'!S140</f>
        <v>532902533</v>
      </c>
      <c r="T143" s="217"/>
      <c r="U143" s="253">
        <f t="shared" si="12"/>
        <v>-2469901458</v>
      </c>
      <c r="V143" s="215"/>
      <c r="W143" s="200">
        <f>U143/[1]درآمدها!$E$11</f>
        <v>-4.2048800598429355E-3</v>
      </c>
      <c r="Y143" s="161"/>
      <c r="AA143" s="161"/>
    </row>
    <row r="144" spans="1:27" s="60" customFormat="1" ht="42.75" customHeight="1">
      <c r="A144" s="142"/>
      <c r="B144" s="142" t="s">
        <v>385</v>
      </c>
      <c r="C144" s="152" t="s">
        <v>208</v>
      </c>
      <c r="D144" s="218"/>
      <c r="E144" s="153">
        <v>0</v>
      </c>
      <c r="F144" s="153"/>
      <c r="G144" s="153">
        <f t="shared" si="10"/>
        <v>1718471680</v>
      </c>
      <c r="H144" s="217"/>
      <c r="I144" s="153">
        <f>'درآمد ناشی ازفروش'!K141</f>
        <v>421042571</v>
      </c>
      <c r="J144" s="257"/>
      <c r="K144" s="154">
        <f t="shared" si="11"/>
        <v>2139514251</v>
      </c>
      <c r="L144" s="154"/>
      <c r="M144" s="200">
        <f>K144/($K$204+'[1]درآمد سرمایه گذاری در اوراق بها'!$I$11+'[1]درآمد سپرده بانکی'!$E$11+'[1]سایر درآمدها'!$C$11)</f>
        <v>-5.7506588658287634E-3</v>
      </c>
      <c r="N144" s="218"/>
      <c r="O144" s="153">
        <v>0</v>
      </c>
      <c r="P144" s="153"/>
      <c r="Q144" s="153">
        <f>'درآمد ناشی از تغییر قیمت اوراق '!S140</f>
        <v>2536140780</v>
      </c>
      <c r="R144" s="217"/>
      <c r="S144" s="153">
        <f>'درآمد ناشی ازفروش'!S141</f>
        <v>-3091321</v>
      </c>
      <c r="T144" s="217"/>
      <c r="U144" s="253">
        <f t="shared" si="12"/>
        <v>2533049459</v>
      </c>
      <c r="V144" s="215"/>
      <c r="W144" s="200">
        <f>U144/[1]درآمدها!$E$11</f>
        <v>4.3123862801270653E-3</v>
      </c>
      <c r="Y144" s="161"/>
      <c r="AA144" s="161"/>
    </row>
    <row r="145" spans="1:27" s="60" customFormat="1" ht="42.75" customHeight="1">
      <c r="A145" s="142"/>
      <c r="B145" s="142" t="s">
        <v>386</v>
      </c>
      <c r="C145" s="152" t="s">
        <v>101</v>
      </c>
      <c r="D145" s="218"/>
      <c r="E145" s="153">
        <v>0</v>
      </c>
      <c r="F145" s="153"/>
      <c r="G145" s="153">
        <f>VLOOKUP(B148,a,10,0)</f>
        <v>-2546012709</v>
      </c>
      <c r="H145" s="217"/>
      <c r="I145" s="153">
        <f>'درآمد ناشی ازفروش'!K142</f>
        <v>156485421</v>
      </c>
      <c r="J145" s="257"/>
      <c r="K145" s="154">
        <f t="shared" si="11"/>
        <v>-2389527288</v>
      </c>
      <c r="L145" s="154"/>
      <c r="M145" s="200">
        <f>K145/($K$204+'[1]درآمد سرمایه گذاری در اوراق بها'!$I$11+'[1]درآمد سپرده بانکی'!$E$11+'[1]سایر درآمدها'!$C$11)</f>
        <v>6.4226523742266766E-3</v>
      </c>
      <c r="N145" s="218"/>
      <c r="O145" s="153">
        <f>'درآمد سود سهام'!T61</f>
        <v>89103885</v>
      </c>
      <c r="P145" s="153"/>
      <c r="Q145" s="153">
        <f>'درآمد ناشی از تغییر قیمت اوراق '!S141</f>
        <v>584569312</v>
      </c>
      <c r="R145" s="217"/>
      <c r="S145" s="153">
        <f>'درآمد ناشی ازفروش'!S142</f>
        <v>90433101</v>
      </c>
      <c r="T145" s="217"/>
      <c r="U145" s="253">
        <f t="shared" si="12"/>
        <v>764106298</v>
      </c>
      <c r="V145" s="215"/>
      <c r="W145" s="200">
        <f>U145/[1]درآمدها!$E$11</f>
        <v>1.3008516293853711E-3</v>
      </c>
      <c r="Y145" s="161"/>
      <c r="AA145" s="161"/>
    </row>
    <row r="146" spans="1:27" s="60" customFormat="1" ht="42.75" customHeight="1">
      <c r="A146" s="142"/>
      <c r="B146" s="142" t="s">
        <v>387</v>
      </c>
      <c r="C146" s="152" t="s">
        <v>119</v>
      </c>
      <c r="D146" s="218"/>
      <c r="E146" s="153">
        <v>0</v>
      </c>
      <c r="F146" s="153"/>
      <c r="G146" s="153">
        <f>VLOOKUP(B149,a,10,0)</f>
        <v>6645351091.9999847</v>
      </c>
      <c r="H146" s="217"/>
      <c r="I146" s="153">
        <f>'درآمد ناشی ازفروش'!K143</f>
        <v>3527019090</v>
      </c>
      <c r="J146" s="257"/>
      <c r="K146" s="154">
        <f t="shared" si="11"/>
        <v>10172370181.999985</v>
      </c>
      <c r="L146" s="154"/>
      <c r="M146" s="200">
        <f>K146/($K$204+'[1]درآمد سرمایه گذاری در اوراق بها'!$I$11+'[1]درآمد سپرده بانکی'!$E$11+'[1]سایر درآمدها'!$C$11)</f>
        <v>-2.7341641097398027E-2</v>
      </c>
      <c r="N146" s="218"/>
      <c r="O146" s="153">
        <f>'درآمد سود سهام'!T62</f>
        <v>1264760320</v>
      </c>
      <c r="P146" s="153"/>
      <c r="Q146" s="153">
        <f>'درآمد ناشی از تغییر قیمت اوراق '!S142</f>
        <v>-1628516213</v>
      </c>
      <c r="R146" s="217"/>
      <c r="S146" s="153">
        <f>'درآمد ناشی ازفروش'!S143</f>
        <v>4731287919</v>
      </c>
      <c r="T146" s="217"/>
      <c r="U146" s="253">
        <f t="shared" si="12"/>
        <v>4367532026</v>
      </c>
      <c r="V146" s="215"/>
      <c r="W146" s="200">
        <f>U146/[1]درآمدها!$E$11</f>
        <v>7.4354983950346808E-3</v>
      </c>
      <c r="Y146" s="161"/>
      <c r="AA146" s="161"/>
    </row>
    <row r="147" spans="1:27" s="60" customFormat="1" ht="42.75" customHeight="1">
      <c r="A147" s="142"/>
      <c r="B147" s="142" t="s">
        <v>388</v>
      </c>
      <c r="C147" s="152" t="s">
        <v>192</v>
      </c>
      <c r="D147" s="218"/>
      <c r="E147" s="153">
        <v>0</v>
      </c>
      <c r="F147" s="153"/>
      <c r="G147" s="153">
        <v>0</v>
      </c>
      <c r="H147" s="217"/>
      <c r="I147" s="153">
        <f>'درآمد ناشی ازفروش'!K144</f>
        <v>0</v>
      </c>
      <c r="J147" s="257"/>
      <c r="K147" s="154">
        <f t="shared" si="11"/>
        <v>0</v>
      </c>
      <c r="L147" s="154"/>
      <c r="M147" s="200">
        <f>K147/($K$204+'[1]درآمد سرمایه گذاری در اوراق بها'!$I$11+'[1]درآمد سپرده بانکی'!$E$11+'[1]سایر درآمدها'!$C$11)</f>
        <v>0</v>
      </c>
      <c r="N147" s="218"/>
      <c r="O147" s="153">
        <f>'درآمد سود سهام'!T63</f>
        <v>4795700</v>
      </c>
      <c r="P147" s="153"/>
      <c r="Q147" s="153">
        <f>'درآمد ناشی از تغییر قیمت اوراق '!S143</f>
        <v>-2904187902</v>
      </c>
      <c r="R147" s="217"/>
      <c r="S147" s="153">
        <f>'درآمد ناشی ازفروش'!S144</f>
        <v>-171604492</v>
      </c>
      <c r="T147" s="217"/>
      <c r="U147" s="253">
        <f t="shared" si="12"/>
        <v>-3070996694</v>
      </c>
      <c r="V147" s="215"/>
      <c r="W147" s="200">
        <f>U147/[1]درآمدها!$E$11</f>
        <v>-5.2282137494265076E-3</v>
      </c>
      <c r="Y147" s="161"/>
      <c r="AA147" s="161"/>
    </row>
    <row r="148" spans="1:27" s="60" customFormat="1" ht="42.75" customHeight="1">
      <c r="A148" s="142"/>
      <c r="B148" s="142" t="s">
        <v>547</v>
      </c>
      <c r="C148" s="152" t="s">
        <v>515</v>
      </c>
      <c r="D148" s="218"/>
      <c r="E148" s="153">
        <v>0</v>
      </c>
      <c r="F148" s="153"/>
      <c r="G148" s="153">
        <f t="shared" ref="G148:G174" si="13">VLOOKUP(B150,a,10,0)</f>
        <v>31158686</v>
      </c>
      <c r="H148" s="217"/>
      <c r="I148" s="153">
        <f>'درآمد ناشی ازفروش'!K145</f>
        <v>0</v>
      </c>
      <c r="J148" s="257"/>
      <c r="K148" s="154">
        <f t="shared" si="11"/>
        <v>31158686</v>
      </c>
      <c r="L148" s="154"/>
      <c r="M148" s="200">
        <f>K148/($K$204+'[1]درآمد سرمایه گذاری در اوراق بها'!$I$11+'[1]درآمد سپرده بانکی'!$E$11+'[1]سایر درآمدها'!$C$11)</f>
        <v>-8.3749371526609459E-5</v>
      </c>
      <c r="N148" s="218"/>
      <c r="O148" s="153">
        <v>0</v>
      </c>
      <c r="P148" s="153"/>
      <c r="Q148" s="153">
        <f>'درآمد ناشی از تغییر قیمت اوراق '!S144</f>
        <v>3285685911</v>
      </c>
      <c r="R148" s="217"/>
      <c r="S148" s="153">
        <f>'درآمد ناشی ازفروش'!S145</f>
        <v>-52746059</v>
      </c>
      <c r="T148" s="217"/>
      <c r="U148" s="253">
        <f t="shared" si="12"/>
        <v>3232939852</v>
      </c>
      <c r="V148" s="215"/>
      <c r="W148" s="200">
        <f>U148/[1]درآمدها!$E$11</f>
        <v>5.5039136376534631E-3</v>
      </c>
      <c r="Y148" s="161"/>
      <c r="AA148" s="161"/>
    </row>
    <row r="149" spans="1:27" s="60" customFormat="1" ht="49.5" customHeight="1">
      <c r="A149" s="142"/>
      <c r="B149" s="142" t="s">
        <v>389</v>
      </c>
      <c r="C149" s="152" t="s">
        <v>137</v>
      </c>
      <c r="D149" s="218"/>
      <c r="E149" s="153">
        <v>0</v>
      </c>
      <c r="F149" s="153"/>
      <c r="G149" s="153">
        <f t="shared" si="13"/>
        <v>-294938872</v>
      </c>
      <c r="H149" s="217"/>
      <c r="I149" s="153">
        <f>'درآمد ناشی ازفروش'!K146</f>
        <v>-1187630</v>
      </c>
      <c r="J149" s="257"/>
      <c r="K149" s="154">
        <f t="shared" si="11"/>
        <v>-296126502</v>
      </c>
      <c r="L149" s="154"/>
      <c r="M149" s="200">
        <f>K149/($K$204+'[1]درآمد سرمایه گذاری در اوراق بها'!$I$11+'[1]درآمد سپرده بانکی'!$E$11+'[1]سایر درآمدها'!$C$11)</f>
        <v>7.9593884141562505E-4</v>
      </c>
      <c r="N149" s="218"/>
      <c r="O149" s="153">
        <f>'درآمد سود سهام'!T64</f>
        <v>282652500</v>
      </c>
      <c r="P149" s="153"/>
      <c r="Q149" s="153">
        <f>'درآمد ناشی از تغییر قیمت اوراق '!S145</f>
        <v>2247949176</v>
      </c>
      <c r="R149" s="217"/>
      <c r="S149" s="153">
        <f>'درآمد ناشی ازفروش'!S146</f>
        <v>-82117525</v>
      </c>
      <c r="T149" s="217"/>
      <c r="U149" s="253">
        <f t="shared" si="12"/>
        <v>2448484151</v>
      </c>
      <c r="V149" s="215"/>
      <c r="W149" s="200">
        <f>U149/[1]درآمدها!$E$11</f>
        <v>4.1684181974280853E-3</v>
      </c>
      <c r="Y149" s="161"/>
      <c r="AA149" s="161"/>
    </row>
    <row r="150" spans="1:27" s="60" customFormat="1" ht="42.75" customHeight="1">
      <c r="A150" s="142"/>
      <c r="B150" s="142" t="s">
        <v>390</v>
      </c>
      <c r="C150" s="152" t="s">
        <v>159</v>
      </c>
      <c r="D150" s="218"/>
      <c r="E150" s="153">
        <v>0</v>
      </c>
      <c r="F150" s="153"/>
      <c r="G150" s="153">
        <f t="shared" si="13"/>
        <v>-7029312055</v>
      </c>
      <c r="H150" s="217"/>
      <c r="I150" s="153">
        <f>'درآمد ناشی ازفروش'!K147</f>
        <v>552782235</v>
      </c>
      <c r="J150" s="257"/>
      <c r="K150" s="154">
        <f t="shared" si="11"/>
        <v>-6476529820</v>
      </c>
      <c r="L150" s="154"/>
      <c r="M150" s="200">
        <f>K150/($K$204+'[1]درآمد سرمایه گذاری در اوراق بها'!$I$11+'[1]درآمد سپرده بانکی'!$E$11+'[1]سایر درآمدها'!$C$11)</f>
        <v>1.740783620009987E-2</v>
      </c>
      <c r="N150" s="218"/>
      <c r="O150" s="153">
        <v>0</v>
      </c>
      <c r="P150" s="153"/>
      <c r="Q150" s="153">
        <f>'درآمد ناشی از تغییر قیمت اوراق '!S146</f>
        <v>-206142729</v>
      </c>
      <c r="R150" s="217"/>
      <c r="S150" s="153">
        <f>'درآمد ناشی ازفروش'!S147</f>
        <v>1501055698</v>
      </c>
      <c r="T150" s="217"/>
      <c r="U150" s="253">
        <f t="shared" si="12"/>
        <v>1294912969</v>
      </c>
      <c r="V150" s="215"/>
      <c r="W150" s="200">
        <f>U150/[1]درآمدها!$E$11</f>
        <v>2.2045226561342893E-3</v>
      </c>
      <c r="Y150" s="161"/>
      <c r="AA150" s="161"/>
    </row>
    <row r="151" spans="1:27" s="60" customFormat="1" ht="42.75" customHeight="1">
      <c r="A151" s="142"/>
      <c r="B151" s="142" t="s">
        <v>391</v>
      </c>
      <c r="C151" s="152" t="s">
        <v>271</v>
      </c>
      <c r="D151" s="218"/>
      <c r="E151" s="153">
        <v>0</v>
      </c>
      <c r="F151" s="153"/>
      <c r="G151" s="153">
        <f t="shared" si="13"/>
        <v>-1502666789.999999</v>
      </c>
      <c r="H151" s="217"/>
      <c r="I151" s="153">
        <f>'درآمد ناشی ازفروش'!K148</f>
        <v>91569367</v>
      </c>
      <c r="J151" s="257"/>
      <c r="K151" s="154">
        <f t="shared" si="11"/>
        <v>-1411097422.999999</v>
      </c>
      <c r="L151" s="154"/>
      <c r="M151" s="200">
        <f>K151/($K$204+'[1]درآمد سرمایه گذاری در اوراق بها'!$I$11+'[1]درآمد سپرده بانکی'!$E$11+'[1]سایر درآمدها'!$C$11)</f>
        <v>3.7927954451952208E-3</v>
      </c>
      <c r="N151" s="218"/>
      <c r="O151" s="153">
        <v>0</v>
      </c>
      <c r="P151" s="153"/>
      <c r="Q151" s="153">
        <f>'درآمد ناشی از تغییر قیمت اوراق '!S147</f>
        <v>650916643</v>
      </c>
      <c r="R151" s="217"/>
      <c r="S151" s="153">
        <f>'درآمد ناشی ازفروش'!S148</f>
        <v>82351656</v>
      </c>
      <c r="T151" s="217"/>
      <c r="U151" s="253">
        <f t="shared" si="12"/>
        <v>733268299</v>
      </c>
      <c r="V151" s="215"/>
      <c r="W151" s="200">
        <f>U151/[1]درآمدها!$E$11</f>
        <v>1.2483515239011804E-3</v>
      </c>
      <c r="Y151" s="161"/>
      <c r="AA151" s="161"/>
    </row>
    <row r="152" spans="1:27" s="60" customFormat="1" ht="42.75" customHeight="1">
      <c r="A152" s="142"/>
      <c r="B152" s="142" t="s">
        <v>392</v>
      </c>
      <c r="C152" s="152" t="s">
        <v>138</v>
      </c>
      <c r="D152" s="218"/>
      <c r="E152" s="153">
        <v>0</v>
      </c>
      <c r="F152" s="153"/>
      <c r="G152" s="153">
        <f t="shared" si="13"/>
        <v>-3121466017</v>
      </c>
      <c r="H152" s="217"/>
      <c r="I152" s="153">
        <f>'درآمد ناشی ازفروش'!K149</f>
        <v>-377787709</v>
      </c>
      <c r="J152" s="257"/>
      <c r="K152" s="154">
        <f t="shared" si="11"/>
        <v>-3499253726</v>
      </c>
      <c r="L152" s="154"/>
      <c r="M152" s="200">
        <f>K152/($K$204+'[1]درآمد سرمایه گذاری در اوراق بها'!$I$11+'[1]درآمد سپرده بانکی'!$E$11+'[1]سایر درآمدها'!$C$11)</f>
        <v>9.4054126789764637E-3</v>
      </c>
      <c r="N152" s="218"/>
      <c r="O152" s="153">
        <v>0</v>
      </c>
      <c r="P152" s="153"/>
      <c r="Q152" s="153">
        <f>'درآمد ناشی از تغییر قیمت اوراق '!S148</f>
        <v>857183416</v>
      </c>
      <c r="R152" s="217"/>
      <c r="S152" s="153">
        <f>'درآمد ناشی ازفروش'!S149</f>
        <v>-764071769</v>
      </c>
      <c r="T152" s="217"/>
      <c r="U152" s="253">
        <f t="shared" si="12"/>
        <v>93111647</v>
      </c>
      <c r="V152" s="215"/>
      <c r="W152" s="200">
        <f>U152/[1]درآمدها!$E$11</f>
        <v>1.5851778480525691E-4</v>
      </c>
      <c r="Y152" s="161"/>
      <c r="AA152" s="161"/>
    </row>
    <row r="153" spans="1:27" s="60" customFormat="1" ht="42.75" customHeight="1">
      <c r="A153" s="142"/>
      <c r="B153" s="142" t="s">
        <v>393</v>
      </c>
      <c r="C153" s="152" t="s">
        <v>223</v>
      </c>
      <c r="D153" s="218"/>
      <c r="E153" s="153">
        <v>0</v>
      </c>
      <c r="F153" s="153"/>
      <c r="G153" s="153">
        <f t="shared" si="13"/>
        <v>-3085799055</v>
      </c>
      <c r="H153" s="217"/>
      <c r="I153" s="153">
        <f>'درآمد ناشی ازفروش'!K150</f>
        <v>650881727</v>
      </c>
      <c r="J153" s="257"/>
      <c r="K153" s="154">
        <f t="shared" si="11"/>
        <v>-2434917328</v>
      </c>
      <c r="L153" s="154"/>
      <c r="M153" s="200">
        <f>K153/($K$204+'[1]درآمد سرمایه گذاری در اوراق بها'!$I$11+'[1]درآمد سپرده بانکی'!$E$11+'[1]سایر درآمدها'!$C$11)</f>
        <v>6.5446532610281185E-3</v>
      </c>
      <c r="N153" s="218"/>
      <c r="O153" s="153">
        <f>'درآمد سود سهام'!T65</f>
        <v>789541200</v>
      </c>
      <c r="P153" s="153"/>
      <c r="Q153" s="153">
        <f>'درآمد ناشی از تغییر قیمت اوراق '!S149</f>
        <v>1521278156</v>
      </c>
      <c r="R153" s="217"/>
      <c r="S153" s="153">
        <f>'درآمد ناشی ازفروش'!S150</f>
        <v>749719773</v>
      </c>
      <c r="T153" s="217"/>
      <c r="U153" s="253">
        <f t="shared" si="12"/>
        <v>3060539129</v>
      </c>
      <c r="V153" s="215"/>
      <c r="W153" s="200">
        <f>U153/[1]درآمدها!$E$11</f>
        <v>5.2104102834620728E-3</v>
      </c>
      <c r="Y153" s="161"/>
      <c r="AA153" s="161"/>
    </row>
    <row r="154" spans="1:27" s="60" customFormat="1" ht="42.75" customHeight="1">
      <c r="A154" s="142"/>
      <c r="B154" s="142" t="s">
        <v>394</v>
      </c>
      <c r="C154" s="152" t="s">
        <v>228</v>
      </c>
      <c r="D154" s="218"/>
      <c r="E154" s="153">
        <v>0</v>
      </c>
      <c r="F154" s="153"/>
      <c r="G154" s="153">
        <f t="shared" si="13"/>
        <v>0</v>
      </c>
      <c r="H154" s="217"/>
      <c r="I154" s="153">
        <f>'درآمد ناشی ازفروش'!K151</f>
        <v>0</v>
      </c>
      <c r="J154" s="257"/>
      <c r="K154" s="154">
        <f t="shared" si="11"/>
        <v>0</v>
      </c>
      <c r="L154" s="154"/>
      <c r="M154" s="200">
        <f>K154/($K$204+'[1]درآمد سرمایه گذاری در اوراق بها'!$I$11+'[1]درآمد سپرده بانکی'!$E$11+'[1]سایر درآمدها'!$C$11)</f>
        <v>0</v>
      </c>
      <c r="N154" s="218"/>
      <c r="O154" s="153">
        <f>'درآمد سود سهام'!T66</f>
        <v>140106825</v>
      </c>
      <c r="P154" s="153"/>
      <c r="Q154" s="153">
        <f>'درآمد ناشی از تغییر قیمت اوراق '!S150</f>
        <v>-851423724</v>
      </c>
      <c r="R154" s="217"/>
      <c r="S154" s="153">
        <f>'درآمد ناشی ازفروش'!S151</f>
        <v>-292424472</v>
      </c>
      <c r="T154" s="217"/>
      <c r="U154" s="253">
        <f t="shared" si="12"/>
        <v>-1003741371</v>
      </c>
      <c r="V154" s="215"/>
      <c r="W154" s="200">
        <f>U154/[1]درآمدها!$E$11</f>
        <v>-1.7088180026319537E-3</v>
      </c>
      <c r="Y154" s="161"/>
      <c r="AA154" s="161"/>
    </row>
    <row r="155" spans="1:27" s="60" customFormat="1" ht="42.75" customHeight="1">
      <c r="A155" s="142"/>
      <c r="B155" s="142" t="s">
        <v>395</v>
      </c>
      <c r="C155" s="152" t="s">
        <v>209</v>
      </c>
      <c r="D155" s="218"/>
      <c r="E155" s="153">
        <v>0</v>
      </c>
      <c r="F155" s="153"/>
      <c r="G155" s="153">
        <f t="shared" si="13"/>
        <v>-4213212716</v>
      </c>
      <c r="H155" s="217"/>
      <c r="I155" s="153">
        <f>'درآمد ناشی ازفروش'!K152</f>
        <v>89464226</v>
      </c>
      <c r="J155" s="257"/>
      <c r="K155" s="154">
        <f t="shared" si="11"/>
        <v>-4123748490</v>
      </c>
      <c r="L155" s="154"/>
      <c r="M155" s="200">
        <f>K155/($K$204+'[1]درآمد سرمایه گذاری در اوراق بها'!$I$11+'[1]درآمد سپرده بانکی'!$E$11+'[1]سایر درآمدها'!$C$11)</f>
        <v>1.1083950856313541E-2</v>
      </c>
      <c r="N155" s="218"/>
      <c r="O155" s="153">
        <f>'درآمد سود سهام'!T67</f>
        <v>253541600</v>
      </c>
      <c r="P155" s="153"/>
      <c r="Q155" s="153">
        <f>'درآمد ناشی از تغییر قیمت اوراق '!S151</f>
        <v>4947472894</v>
      </c>
      <c r="R155" s="217"/>
      <c r="S155" s="153">
        <f>'درآمد ناشی ازفروش'!S152</f>
        <v>205888292</v>
      </c>
      <c r="T155" s="217"/>
      <c r="U155" s="253">
        <f t="shared" si="12"/>
        <v>5406902786</v>
      </c>
      <c r="V155" s="215"/>
      <c r="W155" s="200">
        <f>U155/[1]درآمدها!$E$11</f>
        <v>9.2049735979226315E-3</v>
      </c>
      <c r="Y155" s="161"/>
      <c r="AA155" s="161"/>
    </row>
    <row r="156" spans="1:27" s="60" customFormat="1" ht="42.75" customHeight="1">
      <c r="A156" s="142"/>
      <c r="B156" s="142" t="s">
        <v>396</v>
      </c>
      <c r="C156" s="152" t="s">
        <v>114</v>
      </c>
      <c r="D156" s="218"/>
      <c r="E156" s="153">
        <v>0</v>
      </c>
      <c r="F156" s="153"/>
      <c r="G156" s="153">
        <f t="shared" si="13"/>
        <v>-2563272274</v>
      </c>
      <c r="H156" s="217"/>
      <c r="I156" s="153">
        <f>'درآمد ناشی ازفروش'!K153</f>
        <v>-415617958</v>
      </c>
      <c r="J156" s="257"/>
      <c r="K156" s="154">
        <f t="shared" si="11"/>
        <v>-2978890232</v>
      </c>
      <c r="L156" s="154"/>
      <c r="M156" s="200">
        <f>K156/($K$204+'[1]درآمد سرمایه گذاری در اوراق بها'!$I$11+'[1]درآمد سپرده بانکی'!$E$11+'[1]سایر درآمدها'!$C$11)</f>
        <v>8.0067620559081294E-3</v>
      </c>
      <c r="N156" s="218"/>
      <c r="O156" s="153">
        <v>0</v>
      </c>
      <c r="P156" s="153"/>
      <c r="Q156" s="153">
        <f>'درآمد ناشی از تغییر قیمت اوراق '!S152</f>
        <v>371355118</v>
      </c>
      <c r="R156" s="217"/>
      <c r="S156" s="153">
        <f>'درآمد ناشی ازفروش'!S153</f>
        <v>-772875760</v>
      </c>
      <c r="T156" s="217"/>
      <c r="U156" s="253">
        <f t="shared" si="12"/>
        <v>-401520642</v>
      </c>
      <c r="V156" s="215"/>
      <c r="W156" s="200">
        <f>U156/[1]درآمدها!$E$11</f>
        <v>-6.835682191662295E-4</v>
      </c>
      <c r="Y156" s="161"/>
      <c r="AA156" s="161"/>
    </row>
    <row r="157" spans="1:27" s="60" customFormat="1" ht="42.75" customHeight="1">
      <c r="A157" s="142"/>
      <c r="B157" s="142" t="s">
        <v>508</v>
      </c>
      <c r="C157" s="152" t="s">
        <v>489</v>
      </c>
      <c r="D157" s="218"/>
      <c r="E157" s="153">
        <v>0</v>
      </c>
      <c r="F157" s="153"/>
      <c r="G157" s="153">
        <f t="shared" si="13"/>
        <v>-2200679955.9999962</v>
      </c>
      <c r="H157" s="217"/>
      <c r="I157" s="153">
        <f>'درآمد ناشی ازفروش'!K154</f>
        <v>831734328</v>
      </c>
      <c r="J157" s="257"/>
      <c r="K157" s="154">
        <f t="shared" si="11"/>
        <v>-1368945627.9999962</v>
      </c>
      <c r="L157" s="154"/>
      <c r="M157" s="200">
        <f>K157/($K$204+'[1]درآمد سرمایه گذاری در اوراق بها'!$I$11+'[1]درآمد سپرده بانکی'!$E$11+'[1]سایر درآمدها'!$C$11)</f>
        <v>3.6794984229790492E-3</v>
      </c>
      <c r="N157" s="218"/>
      <c r="O157" s="153">
        <v>0</v>
      </c>
      <c r="P157" s="153"/>
      <c r="Q157" s="153">
        <f>'درآمد ناشی از تغییر قیمت اوراق '!S153</f>
        <v>67079435</v>
      </c>
      <c r="R157" s="217"/>
      <c r="S157" s="153">
        <f>'درآمد ناشی ازفروش'!S154</f>
        <v>1092739052</v>
      </c>
      <c r="T157" s="217"/>
      <c r="U157" s="253">
        <f t="shared" si="12"/>
        <v>1159818487</v>
      </c>
      <c r="V157" s="215"/>
      <c r="W157" s="200">
        <f>U157/[1]درآمدها!$E$11</f>
        <v>1.9745312563897045E-3</v>
      </c>
      <c r="Y157" s="161"/>
      <c r="AA157" s="161"/>
    </row>
    <row r="158" spans="1:27" s="60" customFormat="1" ht="42.75" customHeight="1">
      <c r="A158" s="142"/>
      <c r="B158" s="142" t="s">
        <v>397</v>
      </c>
      <c r="C158" s="152" t="s">
        <v>162</v>
      </c>
      <c r="D158" s="218"/>
      <c r="E158" s="153">
        <v>0</v>
      </c>
      <c r="F158" s="153"/>
      <c r="G158" s="153">
        <f t="shared" si="13"/>
        <v>-1626699050</v>
      </c>
      <c r="H158" s="217"/>
      <c r="I158" s="153">
        <f>'درآمد ناشی ازفروش'!K155</f>
        <v>438905411</v>
      </c>
      <c r="J158" s="257"/>
      <c r="K158" s="154">
        <f t="shared" si="11"/>
        <v>-1187793639</v>
      </c>
      <c r="L158" s="154"/>
      <c r="M158" s="200">
        <f>K158/($K$204+'[1]درآمد سرمایه گذاری در اوراق بها'!$I$11+'[1]درآمد سپرده بانکی'!$E$11+'[1]سایر درآمدها'!$C$11)</f>
        <v>3.1925919716112045E-3</v>
      </c>
      <c r="N158" s="218"/>
      <c r="O158" s="153">
        <f>'درآمد سود سهام'!T68</f>
        <v>801617050</v>
      </c>
      <c r="P158" s="153"/>
      <c r="Q158" s="153">
        <f>'درآمد ناشی از تغییر قیمت اوراق '!S154</f>
        <v>-994969363</v>
      </c>
      <c r="R158" s="217"/>
      <c r="S158" s="153">
        <f>'درآمد ناشی ازفروش'!S155</f>
        <v>1137979485</v>
      </c>
      <c r="T158" s="217"/>
      <c r="U158" s="253">
        <f t="shared" si="12"/>
        <v>944627172</v>
      </c>
      <c r="V158" s="215"/>
      <c r="W158" s="200">
        <f>U158/[1]درآمدها!$E$11</f>
        <v>1.6081791225569708E-3</v>
      </c>
      <c r="Y158" s="161"/>
      <c r="AA158" s="161"/>
    </row>
    <row r="159" spans="1:27" s="60" customFormat="1" ht="42.75" customHeight="1">
      <c r="A159" s="142"/>
      <c r="B159" s="142" t="s">
        <v>398</v>
      </c>
      <c r="C159" s="152" t="s">
        <v>165</v>
      </c>
      <c r="D159" s="218"/>
      <c r="E159" s="153">
        <v>0</v>
      </c>
      <c r="F159" s="153"/>
      <c r="G159" s="153">
        <f t="shared" si="13"/>
        <v>-709850501</v>
      </c>
      <c r="H159" s="217"/>
      <c r="I159" s="153">
        <f>'درآمد ناشی ازفروش'!K156</f>
        <v>19080565</v>
      </c>
      <c r="J159" s="257"/>
      <c r="K159" s="154">
        <f t="shared" si="11"/>
        <v>-690769936</v>
      </c>
      <c r="L159" s="154"/>
      <c r="M159" s="200">
        <f>K159/($K$204+'[1]درآمد سرمایه گذاری در اوراق بها'!$I$11+'[1]درآمد سپرده بانکی'!$E$11+'[1]سایر درآمدها'!$C$11)</f>
        <v>1.8566748292747723E-3</v>
      </c>
      <c r="N159" s="218"/>
      <c r="O159" s="153">
        <f>'درآمد سود سهام'!T69</f>
        <v>266180730</v>
      </c>
      <c r="P159" s="153"/>
      <c r="Q159" s="153">
        <f>'درآمد ناشی از تغییر قیمت اوراق '!S155</f>
        <v>-1587648101</v>
      </c>
      <c r="R159" s="217"/>
      <c r="S159" s="153">
        <f>'درآمد ناشی ازفروش'!S156</f>
        <v>-46998657</v>
      </c>
      <c r="T159" s="217"/>
      <c r="U159" s="253">
        <f t="shared" si="12"/>
        <v>-1368466028</v>
      </c>
      <c r="V159" s="215"/>
      <c r="W159" s="200">
        <f>U159/[1]درآمدها!$E$11</f>
        <v>-2.3297429519188793E-3</v>
      </c>
      <c r="Y159" s="161"/>
      <c r="AA159" s="161"/>
    </row>
    <row r="160" spans="1:27" s="60" customFormat="1" ht="42.75" customHeight="1">
      <c r="A160" s="142"/>
      <c r="B160" s="142" t="s">
        <v>399</v>
      </c>
      <c r="C160" s="152" t="s">
        <v>94</v>
      </c>
      <c r="D160" s="218"/>
      <c r="E160" s="153">
        <v>0</v>
      </c>
      <c r="F160" s="153"/>
      <c r="G160" s="153">
        <f t="shared" si="13"/>
        <v>-866761578</v>
      </c>
      <c r="H160" s="217"/>
      <c r="I160" s="153">
        <f>'درآمد ناشی ازفروش'!K157</f>
        <v>131384494</v>
      </c>
      <c r="J160" s="257"/>
      <c r="K160" s="154">
        <f t="shared" si="11"/>
        <v>-735377084</v>
      </c>
      <c r="L160" s="154"/>
      <c r="M160" s="200">
        <f>K160/($K$204+'[1]درآمد سرمایه گذاری در اوراق بها'!$I$11+'[1]درآمد سپرده بانکی'!$E$11+'[1]سایر درآمدها'!$C$11)</f>
        <v>1.9765714324432903E-3</v>
      </c>
      <c r="N160" s="218"/>
      <c r="O160" s="153">
        <f>'درآمد سود سهام'!T70</f>
        <v>29292120</v>
      </c>
      <c r="P160" s="153"/>
      <c r="Q160" s="153">
        <f>'درآمد ناشی از تغییر قیمت اوراق '!S156</f>
        <v>2178880356</v>
      </c>
      <c r="R160" s="217"/>
      <c r="S160" s="153">
        <f>'درآمد ناشی ازفروش'!S157</f>
        <v>234617439</v>
      </c>
      <c r="T160" s="217"/>
      <c r="U160" s="253">
        <f t="shared" si="12"/>
        <v>2442789915</v>
      </c>
      <c r="V160" s="215"/>
      <c r="W160" s="200">
        <f>U160/[1]درآمدها!$E$11</f>
        <v>4.1587240538277859E-3</v>
      </c>
      <c r="Y160" s="161"/>
      <c r="AA160" s="161"/>
    </row>
    <row r="161" spans="1:27" s="60" customFormat="1" ht="42.75" customHeight="1">
      <c r="A161" s="142"/>
      <c r="B161" s="142" t="s">
        <v>400</v>
      </c>
      <c r="C161" s="152" t="s">
        <v>224</v>
      </c>
      <c r="D161" s="218"/>
      <c r="E161" s="153">
        <v>0</v>
      </c>
      <c r="F161" s="153"/>
      <c r="G161" s="153">
        <f t="shared" si="13"/>
        <v>-1090219393.0000019</v>
      </c>
      <c r="H161" s="217"/>
      <c r="I161" s="153">
        <f>'درآمد ناشی ازفروش'!K158</f>
        <v>167456312</v>
      </c>
      <c r="J161" s="257"/>
      <c r="K161" s="154">
        <f t="shared" si="11"/>
        <v>-922763081.00000191</v>
      </c>
      <c r="L161" s="154"/>
      <c r="M161" s="200">
        <f>K161/($K$204+'[1]درآمد سرمایه گذاری در اوراق بها'!$I$11+'[1]درآمد سپرده بانکی'!$E$11+'[1]سایر درآمدها'!$C$11)</f>
        <v>2.4802338616496207E-3</v>
      </c>
      <c r="N161" s="218"/>
      <c r="O161" s="153">
        <v>0</v>
      </c>
      <c r="P161" s="153"/>
      <c r="Q161" s="153">
        <f>'درآمد ناشی از تغییر قیمت اوراق '!S157</f>
        <v>1171173054</v>
      </c>
      <c r="R161" s="217"/>
      <c r="S161" s="153">
        <f>'درآمد ناشی ازفروش'!S158</f>
        <v>218836116</v>
      </c>
      <c r="T161" s="217"/>
      <c r="U161" s="253">
        <f t="shared" si="12"/>
        <v>1390009170</v>
      </c>
      <c r="V161" s="215"/>
      <c r="W161" s="200">
        <f>U161/[1]درآمدها!$E$11</f>
        <v>2.3664190419421297E-3</v>
      </c>
      <c r="Y161" s="161"/>
      <c r="AA161" s="161"/>
    </row>
    <row r="162" spans="1:27" s="60" customFormat="1" ht="42.75" customHeight="1">
      <c r="A162" s="142"/>
      <c r="B162" s="142" t="s">
        <v>401</v>
      </c>
      <c r="C162" s="152" t="s">
        <v>127</v>
      </c>
      <c r="D162" s="218"/>
      <c r="E162" s="153">
        <v>0</v>
      </c>
      <c r="F162" s="153"/>
      <c r="G162" s="153">
        <f t="shared" si="13"/>
        <v>-945219286</v>
      </c>
      <c r="H162" s="217"/>
      <c r="I162" s="153">
        <f>'درآمد ناشی ازفروش'!K159</f>
        <v>240168420</v>
      </c>
      <c r="J162" s="257"/>
      <c r="K162" s="154">
        <f t="shared" si="11"/>
        <v>-705050866</v>
      </c>
      <c r="L162" s="154"/>
      <c r="M162" s="200">
        <f>K162/($K$204+'[1]درآمد سرمایه گذاری در اوراق بها'!$I$11+'[1]درآمد سپرده بانکی'!$E$11+'[1]سایر درآمدها'!$C$11)</f>
        <v>1.8950595966014656E-3</v>
      </c>
      <c r="N162" s="218"/>
      <c r="O162" s="153">
        <f>'درآمد سود سهام'!T71</f>
        <v>383647360</v>
      </c>
      <c r="P162" s="153"/>
      <c r="Q162" s="153">
        <f>'درآمد ناشی از تغییر قیمت اوراق '!S158</f>
        <v>-2501594910</v>
      </c>
      <c r="R162" s="217"/>
      <c r="S162" s="153">
        <f>'درآمد ناشی ازفروش'!S159</f>
        <v>181813600</v>
      </c>
      <c r="T162" s="217"/>
      <c r="U162" s="253">
        <f t="shared" si="12"/>
        <v>-1936133950</v>
      </c>
      <c r="V162" s="215"/>
      <c r="W162" s="200">
        <f>U162/[1]درآمدها!$E$11</f>
        <v>-3.2961683605516293E-3</v>
      </c>
      <c r="Y162" s="161"/>
      <c r="AA162" s="161"/>
    </row>
    <row r="163" spans="1:27" s="60" customFormat="1" ht="42.75" customHeight="1">
      <c r="A163" s="142"/>
      <c r="B163" s="142" t="s">
        <v>402</v>
      </c>
      <c r="C163" s="152" t="s">
        <v>150</v>
      </c>
      <c r="D163" s="218"/>
      <c r="E163" s="153">
        <v>0</v>
      </c>
      <c r="F163" s="153"/>
      <c r="G163" s="153">
        <f t="shared" si="13"/>
        <v>-2624115332</v>
      </c>
      <c r="H163" s="217"/>
      <c r="I163" s="153">
        <f>'درآمد ناشی ازفروش'!K160</f>
        <v>-244561316</v>
      </c>
      <c r="J163" s="257"/>
      <c r="K163" s="154">
        <f t="shared" si="11"/>
        <v>-2868676648</v>
      </c>
      <c r="L163" s="154"/>
      <c r="M163" s="200">
        <f>K163/($K$204+'[1]درآمد سرمایه گذاری در اوراق بها'!$I$11+'[1]درآمد سپرده بانکی'!$E$11+'[1]سایر درآمدها'!$C$11)</f>
        <v>7.7105262520717546E-3</v>
      </c>
      <c r="N163" s="218"/>
      <c r="O163" s="153">
        <v>0</v>
      </c>
      <c r="P163" s="153"/>
      <c r="Q163" s="153">
        <f>'درآمد ناشی از تغییر قیمت اوراق '!S159</f>
        <v>-5269596494</v>
      </c>
      <c r="R163" s="217"/>
      <c r="S163" s="153">
        <f>'درآمد ناشی ازفروش'!S160</f>
        <v>-476613047</v>
      </c>
      <c r="T163" s="217"/>
      <c r="U163" s="253">
        <f t="shared" si="12"/>
        <v>-5746209541</v>
      </c>
      <c r="V163" s="215"/>
      <c r="W163" s="200">
        <f>U163/[1]درآمدها!$E$11</f>
        <v>-9.78262587779327E-3</v>
      </c>
      <c r="Y163" s="161"/>
      <c r="AA163" s="161"/>
    </row>
    <row r="164" spans="1:27" s="60" customFormat="1" ht="42.75" customHeight="1">
      <c r="A164" s="142"/>
      <c r="B164" s="142" t="s">
        <v>403</v>
      </c>
      <c r="C164" s="152" t="s">
        <v>182</v>
      </c>
      <c r="D164" s="218"/>
      <c r="E164" s="153">
        <v>0</v>
      </c>
      <c r="F164" s="153"/>
      <c r="G164" s="153">
        <f t="shared" si="13"/>
        <v>-4268318904</v>
      </c>
      <c r="H164" s="217"/>
      <c r="I164" s="153">
        <f>'درآمد ناشی ازفروش'!K161</f>
        <v>1283732729</v>
      </c>
      <c r="J164" s="257"/>
      <c r="K164" s="154">
        <f t="shared" si="11"/>
        <v>-2984586175</v>
      </c>
      <c r="L164" s="154"/>
      <c r="M164" s="200">
        <f>K164/($K$204+'[1]درآمد سرمایه گذاری در اوراق بها'!$I$11+'[1]درآمد سپرده بانکی'!$E$11+'[1]سایر درآمدها'!$C$11)</f>
        <v>8.0220718044161816E-3</v>
      </c>
      <c r="N164" s="218"/>
      <c r="O164" s="153">
        <f>'درآمد سود سهام'!T72</f>
        <v>1803998000</v>
      </c>
      <c r="P164" s="153"/>
      <c r="Q164" s="153">
        <f>'درآمد ناشی از تغییر قیمت اوراق '!S160</f>
        <v>-1265071032</v>
      </c>
      <c r="R164" s="217"/>
      <c r="S164" s="153">
        <f>'درآمد ناشی ازفروش'!S161</f>
        <v>941841155</v>
      </c>
      <c r="T164" s="217"/>
      <c r="U164" s="253">
        <f t="shared" si="12"/>
        <v>1480768123</v>
      </c>
      <c r="V164" s="215"/>
      <c r="W164" s="200">
        <f>U164/[1]درآمدها!$E$11</f>
        <v>2.5209314863499106E-3</v>
      </c>
      <c r="Y164" s="161"/>
      <c r="AA164" s="161"/>
    </row>
    <row r="165" spans="1:27" s="60" customFormat="1" ht="42.75" customHeight="1">
      <c r="A165" s="142"/>
      <c r="B165" s="142" t="s">
        <v>404</v>
      </c>
      <c r="C165" s="152" t="s">
        <v>178</v>
      </c>
      <c r="D165" s="218"/>
      <c r="E165" s="153">
        <v>0</v>
      </c>
      <c r="F165" s="153"/>
      <c r="G165" s="153">
        <f t="shared" si="13"/>
        <v>-776549896</v>
      </c>
      <c r="H165" s="217"/>
      <c r="I165" s="153">
        <f>'درآمد ناشی ازفروش'!K162</f>
        <v>107690556</v>
      </c>
      <c r="J165" s="257"/>
      <c r="K165" s="154">
        <f t="shared" si="11"/>
        <v>-668859340</v>
      </c>
      <c r="L165" s="154"/>
      <c r="M165" s="200">
        <f>K165/($K$204+'[1]درآمد سرمایه گذاری در اوراق بها'!$I$11+'[1]درآمد سپرده بانکی'!$E$11+'[1]سایر درآمدها'!$C$11)</f>
        <v>1.7977827872684615E-3</v>
      </c>
      <c r="N165" s="218"/>
      <c r="O165" s="153">
        <f>'درآمد سود سهام'!T73</f>
        <v>15047908</v>
      </c>
      <c r="P165" s="153"/>
      <c r="Q165" s="153">
        <f>'درآمد ناشی از تغییر قیمت اوراق '!S161</f>
        <v>2181593237</v>
      </c>
      <c r="R165" s="217"/>
      <c r="S165" s="153">
        <f>'درآمد ناشی ازفروش'!S162</f>
        <v>131126891</v>
      </c>
      <c r="T165" s="217"/>
      <c r="U165" s="253">
        <f t="shared" si="12"/>
        <v>2327768036</v>
      </c>
      <c r="V165" s="215"/>
      <c r="W165" s="200">
        <f>U165/[1]درآمدها!$E$11</f>
        <v>3.9629052271753238E-3</v>
      </c>
      <c r="Y165" s="161"/>
      <c r="AA165" s="161"/>
    </row>
    <row r="166" spans="1:27" s="60" customFormat="1" ht="42.75" customHeight="1">
      <c r="A166" s="142"/>
      <c r="B166" s="142" t="s">
        <v>405</v>
      </c>
      <c r="C166" s="152" t="s">
        <v>265</v>
      </c>
      <c r="D166" s="218"/>
      <c r="E166" s="153">
        <v>0</v>
      </c>
      <c r="F166" s="153"/>
      <c r="G166" s="153">
        <f t="shared" si="13"/>
        <v>-1544455041</v>
      </c>
      <c r="H166" s="217"/>
      <c r="I166" s="153">
        <f>'درآمد ناشی ازفروش'!K163</f>
        <v>37403037</v>
      </c>
      <c r="J166" s="257"/>
      <c r="K166" s="154">
        <f t="shared" si="11"/>
        <v>-1507052004</v>
      </c>
      <c r="L166" s="154"/>
      <c r="M166" s="200">
        <f>K166/($K$204+'[1]درآمد سرمایه گذاری در اوراق بها'!$I$11+'[1]درآمد سپرده بانکی'!$E$11+'[1]سایر درآمدها'!$C$11)</f>
        <v>4.0507054178381373E-3</v>
      </c>
      <c r="N166" s="218"/>
      <c r="O166" s="153">
        <f>'درآمد سود سهام'!T74</f>
        <v>362853800</v>
      </c>
      <c r="P166" s="153"/>
      <c r="Q166" s="153">
        <f>'درآمد ناشی از تغییر قیمت اوراق '!S162</f>
        <v>-141358862</v>
      </c>
      <c r="R166" s="217"/>
      <c r="S166" s="153">
        <f>'درآمد ناشی ازفروش'!S163</f>
        <v>57596183</v>
      </c>
      <c r="T166" s="217"/>
      <c r="U166" s="253">
        <f t="shared" si="12"/>
        <v>279091121</v>
      </c>
      <c r="V166" s="215"/>
      <c r="W166" s="200">
        <f>U166/[1]درآمدها!$E$11</f>
        <v>4.7513826341978376E-4</v>
      </c>
      <c r="Y166" s="161"/>
      <c r="AA166" s="161"/>
    </row>
    <row r="167" spans="1:27" s="60" customFormat="1" ht="42.75" customHeight="1">
      <c r="A167" s="142"/>
      <c r="B167" s="142" t="s">
        <v>406</v>
      </c>
      <c r="C167" s="152" t="s">
        <v>219</v>
      </c>
      <c r="D167" s="218"/>
      <c r="E167" s="153">
        <v>0</v>
      </c>
      <c r="F167" s="153"/>
      <c r="G167" s="153">
        <f t="shared" si="13"/>
        <v>-5221820293</v>
      </c>
      <c r="H167" s="217"/>
      <c r="I167" s="153">
        <f>'درآمد ناشی ازفروش'!K164</f>
        <v>43359223</v>
      </c>
      <c r="J167" s="257"/>
      <c r="K167" s="154">
        <f t="shared" si="11"/>
        <v>-5178461070</v>
      </c>
      <c r="L167" s="154"/>
      <c r="M167" s="200">
        <f>K167/($K$204+'[1]درآمد سرمایه گذاری در اوراق بها'!$I$11+'[1]درآمد سپرده بانکی'!$E$11+'[1]سایر درآمدها'!$C$11)</f>
        <v>1.391884305029787E-2</v>
      </c>
      <c r="N167" s="218"/>
      <c r="O167" s="153">
        <v>0</v>
      </c>
      <c r="P167" s="153"/>
      <c r="Q167" s="153">
        <f>'درآمد ناشی از تغییر قیمت اوراق '!S163</f>
        <v>615131510</v>
      </c>
      <c r="R167" s="217"/>
      <c r="S167" s="153">
        <f>'درآمد ناشی ازفروش'!S164</f>
        <v>147939617</v>
      </c>
      <c r="T167" s="217"/>
      <c r="U167" s="253">
        <f t="shared" si="12"/>
        <v>763071127</v>
      </c>
      <c r="V167" s="215"/>
      <c r="W167" s="200">
        <f>U167/[1]درآمدها!$E$11</f>
        <v>1.2990893040576424E-3</v>
      </c>
      <c r="Y167" s="161"/>
      <c r="AA167" s="161"/>
    </row>
    <row r="168" spans="1:27" s="60" customFormat="1" ht="42.75" customHeight="1">
      <c r="A168" s="142"/>
      <c r="B168" s="142" t="s">
        <v>407</v>
      </c>
      <c r="C168" s="152" t="s">
        <v>554</v>
      </c>
      <c r="D168" s="218"/>
      <c r="E168" s="153">
        <v>0</v>
      </c>
      <c r="F168" s="153"/>
      <c r="G168" s="153">
        <f t="shared" si="13"/>
        <v>-1587648101</v>
      </c>
      <c r="H168" s="217"/>
      <c r="I168" s="153">
        <v>0</v>
      </c>
      <c r="J168" s="257"/>
      <c r="K168" s="154">
        <f t="shared" si="11"/>
        <v>-1587648101</v>
      </c>
      <c r="L168" s="154"/>
      <c r="M168" s="200">
        <f>K168/($K$204+'[1]درآمد سرمایه گذاری در اوراق بها'!$I$11+'[1]درآمد سپرده بانکی'!$E$11+'[1]سایر درآمدها'!$C$11)</f>
        <v>4.2673343370180942E-3</v>
      </c>
      <c r="N168" s="218"/>
      <c r="O168" s="153">
        <v>0</v>
      </c>
      <c r="P168" s="153"/>
      <c r="Q168" s="153">
        <f>'درآمد ناشی از تغییر قیمت اوراق '!S164</f>
        <v>7842665042</v>
      </c>
      <c r="R168" s="217"/>
      <c r="S168" s="153"/>
      <c r="T168" s="217"/>
      <c r="U168" s="253">
        <f t="shared" si="12"/>
        <v>7842665042</v>
      </c>
      <c r="V168" s="215"/>
      <c r="W168" s="200">
        <f>U168/[1]درآمدها!$E$11</f>
        <v>1.3351733424149045E-2</v>
      </c>
      <c r="Y168" s="161"/>
      <c r="AA168" s="161"/>
    </row>
    <row r="169" spans="1:27" s="60" customFormat="1" ht="42.75" customHeight="1">
      <c r="A169" s="142"/>
      <c r="B169" s="142" t="s">
        <v>408</v>
      </c>
      <c r="C169" s="152" t="s">
        <v>193</v>
      </c>
      <c r="D169" s="218"/>
      <c r="E169" s="153">
        <v>0</v>
      </c>
      <c r="F169" s="153"/>
      <c r="G169" s="153">
        <f t="shared" si="13"/>
        <v>-1040265582</v>
      </c>
      <c r="H169" s="217"/>
      <c r="I169" s="153">
        <f>'درآمد ناشی ازفروش'!K165</f>
        <v>727739291</v>
      </c>
      <c r="J169" s="257"/>
      <c r="K169" s="154">
        <f t="shared" si="11"/>
        <v>-312526291</v>
      </c>
      <c r="L169" s="154"/>
      <c r="M169" s="200">
        <f>K169/($K$204+'[1]درآمد سرمایه گذاری در اوراق بها'!$I$11+'[1]درآمد سپرده بانکی'!$E$11+'[1]سایر درآمدها'!$C$11)</f>
        <v>8.4001874972494867E-4</v>
      </c>
      <c r="N169" s="218"/>
      <c r="O169" s="153">
        <v>0</v>
      </c>
      <c r="P169" s="153"/>
      <c r="Q169" s="153">
        <f>'درآمد ناشی از تغییر قیمت اوراق '!S165</f>
        <v>294851001</v>
      </c>
      <c r="R169" s="217"/>
      <c r="S169" s="153">
        <f>'درآمد ناشی ازفروش'!S165</f>
        <v>860034195</v>
      </c>
      <c r="T169" s="217"/>
      <c r="U169" s="253">
        <f t="shared" si="12"/>
        <v>1154885196</v>
      </c>
      <c r="V169" s="215"/>
      <c r="W169" s="200">
        <f>U169/[1]درآمدها!$E$11</f>
        <v>1.9661325824717173E-3</v>
      </c>
      <c r="Y169" s="161"/>
      <c r="AA169" s="161"/>
    </row>
    <row r="170" spans="1:27" s="60" customFormat="1" ht="42.75" customHeight="1">
      <c r="A170" s="142"/>
      <c r="B170" s="142" t="s">
        <v>409</v>
      </c>
      <c r="C170" s="152" t="s">
        <v>217</v>
      </c>
      <c r="D170" s="218"/>
      <c r="E170" s="153">
        <v>0</v>
      </c>
      <c r="F170" s="153"/>
      <c r="G170" s="153">
        <f t="shared" si="13"/>
        <v>-3561358859</v>
      </c>
      <c r="H170" s="217"/>
      <c r="I170" s="153">
        <f>'درآمد ناشی ازفروش'!K166</f>
        <v>229308358</v>
      </c>
      <c r="J170" s="257"/>
      <c r="K170" s="154">
        <f t="shared" si="11"/>
        <v>-3332050501</v>
      </c>
      <c r="L170" s="154"/>
      <c r="M170" s="200">
        <f>K170/($K$204+'[1]درآمد سرمایه گذاری در اوراق بها'!$I$11+'[1]درآمد سپرده بانکی'!$E$11+'[1]سایر درآمدها'!$C$11)</f>
        <v>8.9559981879105618E-3</v>
      </c>
      <c r="N170" s="218"/>
      <c r="O170" s="153">
        <f>'درآمد سود سهام'!T75</f>
        <v>51659867</v>
      </c>
      <c r="P170" s="153"/>
      <c r="Q170" s="153">
        <f>'درآمد ناشی از تغییر قیمت اوراق '!S166</f>
        <v>-1756939006</v>
      </c>
      <c r="R170" s="217"/>
      <c r="S170" s="153">
        <f>'درآمد ناشی ازفروش'!S166</f>
        <v>90218992</v>
      </c>
      <c r="T170" s="217"/>
      <c r="U170" s="253">
        <f t="shared" si="12"/>
        <v>-1615060147</v>
      </c>
      <c r="V170" s="215"/>
      <c r="W170" s="200">
        <f>U170/[1]درآمدها!$E$11</f>
        <v>-2.7495567426671402E-3</v>
      </c>
      <c r="Y170" s="161"/>
      <c r="AA170" s="161"/>
    </row>
    <row r="171" spans="1:27" s="60" customFormat="1" ht="42.75" customHeight="1">
      <c r="A171" s="142"/>
      <c r="B171" s="142" t="s">
        <v>410</v>
      </c>
      <c r="C171" s="152" t="s">
        <v>142</v>
      </c>
      <c r="D171" s="218"/>
      <c r="E171" s="153">
        <v>0</v>
      </c>
      <c r="F171" s="153"/>
      <c r="G171" s="153">
        <f t="shared" si="13"/>
        <v>-3043052925</v>
      </c>
      <c r="H171" s="217"/>
      <c r="I171" s="153">
        <f>'درآمد ناشی ازفروش'!K167</f>
        <v>-261137844</v>
      </c>
      <c r="J171" s="257"/>
      <c r="K171" s="154">
        <f t="shared" si="11"/>
        <v>-3304190769</v>
      </c>
      <c r="L171" s="154"/>
      <c r="M171" s="200">
        <f>K171/($K$204+'[1]درآمد سرمایه گذاری در اوراق بها'!$I$11+'[1]درآمد سپرده بانکی'!$E$11+'[1]سایر درآمدها'!$C$11)</f>
        <v>8.8811158566755484E-3</v>
      </c>
      <c r="N171" s="218"/>
      <c r="O171" s="153">
        <f>'درآمد سود سهام'!T76</f>
        <v>163459800</v>
      </c>
      <c r="P171" s="153"/>
      <c r="Q171" s="153">
        <f>'درآمد ناشی از تغییر قیمت اوراق '!S167</f>
        <v>5622839228</v>
      </c>
      <c r="R171" s="217"/>
      <c r="S171" s="153">
        <f>'درآمد ناشی ازفروش'!S167</f>
        <v>-1171531445</v>
      </c>
      <c r="T171" s="217"/>
      <c r="U171" s="253">
        <f t="shared" si="12"/>
        <v>4614767583</v>
      </c>
      <c r="V171" s="215"/>
      <c r="W171" s="200">
        <f>U171/[1]درآمدها!$E$11</f>
        <v>7.8564042009510327E-3</v>
      </c>
      <c r="Y171" s="161"/>
      <c r="AA171" s="161"/>
    </row>
    <row r="172" spans="1:27" s="60" customFormat="1" ht="42.75" customHeight="1">
      <c r="A172" s="142"/>
      <c r="B172" s="142" t="s">
        <v>411</v>
      </c>
      <c r="C172" s="152" t="s">
        <v>89</v>
      </c>
      <c r="D172" s="218"/>
      <c r="E172" s="153">
        <v>0</v>
      </c>
      <c r="F172" s="153"/>
      <c r="G172" s="153">
        <f t="shared" si="13"/>
        <v>-3593384543</v>
      </c>
      <c r="H172" s="217"/>
      <c r="I172" s="153">
        <f>'درآمد ناشی ازفروش'!K168</f>
        <v>-755840015</v>
      </c>
      <c r="J172" s="257"/>
      <c r="K172" s="154">
        <f t="shared" si="11"/>
        <v>-4349224558</v>
      </c>
      <c r="L172" s="154"/>
      <c r="M172" s="200">
        <f>K172/($K$204+'[1]درآمد سرمایه گذاری در اوراق بها'!$I$11+'[1]درآمد سپرده بانکی'!$E$11+'[1]سایر درآمدها'!$C$11)</f>
        <v>1.1689993068404611E-2</v>
      </c>
      <c r="N172" s="218"/>
      <c r="O172" s="153">
        <f>'درآمد سود سهام'!T77</f>
        <v>4304883524</v>
      </c>
      <c r="P172" s="153"/>
      <c r="Q172" s="153">
        <f>'درآمد ناشی از تغییر قیمت اوراق '!S168</f>
        <v>217693713</v>
      </c>
      <c r="R172" s="217"/>
      <c r="S172" s="153">
        <f>'درآمد ناشی ازفروش'!S168</f>
        <v>1025947670</v>
      </c>
      <c r="T172" s="217"/>
      <c r="U172" s="253">
        <f t="shared" si="12"/>
        <v>5548524907</v>
      </c>
      <c r="V172" s="215"/>
      <c r="W172" s="200">
        <f>U172/[1]درآمدها!$E$11</f>
        <v>9.4460779669640477E-3</v>
      </c>
      <c r="Y172" s="161"/>
      <c r="AA172" s="161"/>
    </row>
    <row r="173" spans="1:27" s="60" customFormat="1" ht="42.75" customHeight="1">
      <c r="A173" s="142"/>
      <c r="B173" s="142" t="s">
        <v>412</v>
      </c>
      <c r="C173" s="152" t="s">
        <v>170</v>
      </c>
      <c r="D173" s="218"/>
      <c r="E173" s="153">
        <v>0</v>
      </c>
      <c r="F173" s="153"/>
      <c r="G173" s="153">
        <f t="shared" si="13"/>
        <v>41989887</v>
      </c>
      <c r="H173" s="217"/>
      <c r="I173" s="153">
        <f>'درآمد ناشی ازفروش'!K169</f>
        <v>-350230197</v>
      </c>
      <c r="J173" s="257"/>
      <c r="K173" s="154">
        <f t="shared" si="11"/>
        <v>-308240310</v>
      </c>
      <c r="L173" s="154"/>
      <c r="M173" s="200">
        <f>K173/($K$204+'[1]درآمد سرمایه گذاری در اوراق بها'!$I$11+'[1]درآمد سپرده بانکی'!$E$11+'[1]سایر درآمدها'!$C$11)</f>
        <v>8.2849874483369656E-4</v>
      </c>
      <c r="N173" s="218"/>
      <c r="O173" s="153">
        <f>'درآمد سود سهام'!T78</f>
        <v>449223130</v>
      </c>
      <c r="P173" s="153"/>
      <c r="Q173" s="153">
        <f>'درآمد ناشی از تغییر قیمت اوراق '!S169</f>
        <v>-886549599</v>
      </c>
      <c r="R173" s="217"/>
      <c r="S173" s="153">
        <f>'درآمد ناشی ازفروش'!S169</f>
        <v>-790121662</v>
      </c>
      <c r="T173" s="217"/>
      <c r="U173" s="253">
        <f t="shared" si="12"/>
        <v>-1227448131</v>
      </c>
      <c r="V173" s="215"/>
      <c r="W173" s="200">
        <f>U173/[1]درآمدها!$E$11</f>
        <v>-2.0896672431266606E-3</v>
      </c>
      <c r="Y173" s="161"/>
      <c r="AA173" s="161"/>
    </row>
    <row r="174" spans="1:27" s="60" customFormat="1" ht="42.75" customHeight="1">
      <c r="A174" s="142"/>
      <c r="B174" s="142" t="s">
        <v>413</v>
      </c>
      <c r="C174" s="152" t="s">
        <v>267</v>
      </c>
      <c r="D174" s="218"/>
      <c r="E174" s="153">
        <v>0</v>
      </c>
      <c r="F174" s="153"/>
      <c r="G174" s="153">
        <f t="shared" si="13"/>
        <v>-1480674752</v>
      </c>
      <c r="H174" s="217"/>
      <c r="I174" s="153">
        <f>'درآمد ناشی ازفروش'!K170</f>
        <v>263044089</v>
      </c>
      <c r="J174" s="257"/>
      <c r="K174" s="154">
        <f t="shared" si="11"/>
        <v>-1217630663</v>
      </c>
      <c r="L174" s="154"/>
      <c r="M174" s="200">
        <f>K174/($K$204+'[1]درآمد سرمایه گذاری در اوراق بها'!$I$11+'[1]درآمد سپرده بانکی'!$E$11+'[1]سایر درآمدها'!$C$11)</f>
        <v>3.2727889352515954E-3</v>
      </c>
      <c r="N174" s="218"/>
      <c r="O174" s="153">
        <f>'درآمد سود سهام'!T79</f>
        <v>153800174</v>
      </c>
      <c r="P174" s="153"/>
      <c r="Q174" s="153">
        <f>'درآمد ناشی از تغییر قیمت اوراق '!S170</f>
        <v>-572140894</v>
      </c>
      <c r="R174" s="217"/>
      <c r="S174" s="153">
        <f>'درآمد ناشی ازفروش'!S170</f>
        <v>523982510</v>
      </c>
      <c r="T174" s="217"/>
      <c r="U174" s="253">
        <f t="shared" si="12"/>
        <v>105641790</v>
      </c>
      <c r="V174" s="215"/>
      <c r="W174" s="200">
        <f>U174/[1]درآمدها!$E$11</f>
        <v>1.7984970810002042E-4</v>
      </c>
      <c r="Y174" s="161"/>
      <c r="AA174" s="161"/>
    </row>
    <row r="175" spans="1:27" s="60" customFormat="1" ht="42.75" customHeight="1">
      <c r="A175" s="142"/>
      <c r="B175" s="142" t="s">
        <v>414</v>
      </c>
      <c r="C175" s="152" t="s">
        <v>204</v>
      </c>
      <c r="D175" s="218"/>
      <c r="E175" s="153">
        <v>0</v>
      </c>
      <c r="F175" s="153"/>
      <c r="G175" s="153">
        <f>VLOOKUP(B178,a,10,0)</f>
        <v>-756609036</v>
      </c>
      <c r="H175" s="217"/>
      <c r="I175" s="153">
        <f>'درآمد ناشی ازفروش'!K171</f>
        <v>27671384</v>
      </c>
      <c r="J175" s="257"/>
      <c r="K175" s="154">
        <f t="shared" si="11"/>
        <v>-728937652</v>
      </c>
      <c r="L175" s="154"/>
      <c r="M175" s="200">
        <f>K175/($K$204+'[1]درآمد سرمایه گذاری در اوراق بها'!$I$11+'[1]درآمد سپرده بانکی'!$E$11+'[1]سایر درآمدها'!$C$11)</f>
        <v>1.959263309020231E-3</v>
      </c>
      <c r="N175" s="218"/>
      <c r="O175" s="153">
        <v>0</v>
      </c>
      <c r="P175" s="153"/>
      <c r="Q175" s="153">
        <f>'درآمد ناشی از تغییر قیمت اوراق '!S171</f>
        <v>-4399961708</v>
      </c>
      <c r="R175" s="217"/>
      <c r="S175" s="153">
        <f>'درآمد ناشی ازفروش'!S171</f>
        <v>-69294750</v>
      </c>
      <c r="T175" s="217"/>
      <c r="U175" s="253">
        <f t="shared" si="12"/>
        <v>-4469256458</v>
      </c>
      <c r="V175" s="215"/>
      <c r="W175" s="200">
        <f>U175/[1]درآمدها!$E$11</f>
        <v>-7.6086790028399853E-3</v>
      </c>
      <c r="Y175" s="161"/>
      <c r="AA175" s="161"/>
    </row>
    <row r="176" spans="1:27" s="60" customFormat="1" ht="42.75" customHeight="1">
      <c r="A176" s="142"/>
      <c r="B176" s="142" t="s">
        <v>415</v>
      </c>
      <c r="C176" s="152" t="s">
        <v>259</v>
      </c>
      <c r="D176" s="218"/>
      <c r="E176" s="153">
        <v>0</v>
      </c>
      <c r="F176" s="153"/>
      <c r="G176" s="153">
        <f>VLOOKUP(B180,a,10,0)</f>
        <v>660324745</v>
      </c>
      <c r="H176" s="217"/>
      <c r="I176" s="153">
        <f>'درآمد ناشی ازفروش'!K172</f>
        <v>23590381</v>
      </c>
      <c r="J176" s="257"/>
      <c r="K176" s="154">
        <f t="shared" si="11"/>
        <v>683915126</v>
      </c>
      <c r="L176" s="154"/>
      <c r="M176" s="200">
        <f>K176/($K$204+'[1]درآمد سرمایه گذاری در اوراق بها'!$I$11+'[1]درآمد سپرده بانکی'!$E$11+'[1]سایر درآمدها'!$C$11)</f>
        <v>-1.8382502387951122E-3</v>
      </c>
      <c r="N176" s="218"/>
      <c r="O176" s="153">
        <v>0</v>
      </c>
      <c r="P176" s="153"/>
      <c r="Q176" s="153">
        <f>'درآمد ناشی از تغییر قیمت اوراق '!S172</f>
        <v>-1709272584</v>
      </c>
      <c r="R176" s="217"/>
      <c r="S176" s="153">
        <f>'درآمد ناشی ازفروش'!S172</f>
        <v>164959</v>
      </c>
      <c r="T176" s="217"/>
      <c r="U176" s="253">
        <f t="shared" si="12"/>
        <v>-1709107625</v>
      </c>
      <c r="V176" s="215"/>
      <c r="W176" s="200">
        <f>U176/[1]درآمدها!$E$11</f>
        <v>-2.9096677315650289E-3</v>
      </c>
      <c r="Y176" s="161"/>
      <c r="AA176" s="161"/>
    </row>
    <row r="177" spans="1:27" s="60" customFormat="1" ht="42.75" customHeight="1">
      <c r="A177" s="142"/>
      <c r="B177" s="142" t="s">
        <v>416</v>
      </c>
      <c r="C177" s="152" t="s">
        <v>172</v>
      </c>
      <c r="D177" s="218"/>
      <c r="E177" s="153">
        <v>0</v>
      </c>
      <c r="F177" s="153"/>
      <c r="G177" s="153">
        <f>VLOOKUP(B181,a,10,0)</f>
        <v>-9188295736</v>
      </c>
      <c r="H177" s="217"/>
      <c r="I177" s="153">
        <f>'درآمد ناشی ازفروش'!K173</f>
        <v>11190220150</v>
      </c>
      <c r="J177" s="257"/>
      <c r="K177" s="154">
        <f t="shared" si="11"/>
        <v>2001924414</v>
      </c>
      <c r="L177" s="154"/>
      <c r="M177" s="200">
        <f>K177/($K$204+'[1]درآمد سرمایه گذاری در اوراق بها'!$I$11+'[1]درآمد سپرده بانکی'!$E$11+'[1]سایر درآمدها'!$C$11)</f>
        <v>-5.3808402419882511E-3</v>
      </c>
      <c r="N177" s="218"/>
      <c r="O177" s="153">
        <f>'درآمد سود سهام'!T80</f>
        <v>177337560</v>
      </c>
      <c r="P177" s="153"/>
      <c r="Q177" s="153">
        <f>'درآمد ناشی از تغییر قیمت اوراق '!S173</f>
        <v>1396537578</v>
      </c>
      <c r="R177" s="217"/>
      <c r="S177" s="153">
        <f>'درآمد ناشی ازفروش'!S173</f>
        <v>13188991726</v>
      </c>
      <c r="T177" s="217"/>
      <c r="U177" s="253">
        <f t="shared" si="12"/>
        <v>14762866864</v>
      </c>
      <c r="V177" s="215"/>
      <c r="W177" s="200">
        <f>U177/[1]درآمدها!$E$11</f>
        <v>2.5133020712824573E-2</v>
      </c>
      <c r="Y177" s="161"/>
      <c r="AA177" s="161"/>
    </row>
    <row r="178" spans="1:27" s="60" customFormat="1" ht="42.75" customHeight="1">
      <c r="A178" s="142"/>
      <c r="B178" s="142" t="s">
        <v>417</v>
      </c>
      <c r="C178" s="152" t="s">
        <v>203</v>
      </c>
      <c r="D178" s="218"/>
      <c r="E178" s="153">
        <v>0</v>
      </c>
      <c r="F178" s="153"/>
      <c r="G178" s="153">
        <v>0</v>
      </c>
      <c r="H178" s="217"/>
      <c r="I178" s="153">
        <f>'درآمد ناشی ازفروش'!K174</f>
        <v>0</v>
      </c>
      <c r="J178" s="257"/>
      <c r="K178" s="154">
        <f t="shared" si="11"/>
        <v>0</v>
      </c>
      <c r="L178" s="154"/>
      <c r="M178" s="200">
        <f>K178/($K$204+'[1]درآمد سرمایه گذاری در اوراق بها'!$I$11+'[1]درآمد سپرده بانکی'!$E$11+'[1]سایر درآمدها'!$C$11)</f>
        <v>0</v>
      </c>
      <c r="N178" s="218"/>
      <c r="O178" s="153">
        <v>0</v>
      </c>
      <c r="P178" s="153"/>
      <c r="Q178" s="153">
        <f>'درآمد ناشی از تغییر قیمت اوراق '!S174</f>
        <v>451789713</v>
      </c>
      <c r="R178" s="217"/>
      <c r="S178" s="153">
        <f>'درآمد ناشی ازفروش'!S174</f>
        <v>-125843989</v>
      </c>
      <c r="T178" s="217"/>
      <c r="U178" s="253">
        <f t="shared" si="12"/>
        <v>325945724</v>
      </c>
      <c r="V178" s="215"/>
      <c r="W178" s="200">
        <f>U178/[1]درآمدها!$E$11</f>
        <v>5.5490581253734737E-4</v>
      </c>
      <c r="Y178" s="161"/>
      <c r="AA178" s="161"/>
    </row>
    <row r="179" spans="1:27" s="60" customFormat="1" ht="42.75" customHeight="1">
      <c r="A179" s="142"/>
      <c r="B179" s="142" t="s">
        <v>509</v>
      </c>
      <c r="C179" s="152" t="s">
        <v>115</v>
      </c>
      <c r="D179" s="218"/>
      <c r="E179" s="153">
        <v>0</v>
      </c>
      <c r="F179" s="153"/>
      <c r="G179" s="153">
        <f>VLOOKUP(B182,a,10,0)</f>
        <v>-530305045.00000024</v>
      </c>
      <c r="H179" s="217"/>
      <c r="I179" s="153">
        <f>'درآمد ناشی ازفروش'!K175</f>
        <v>93323585</v>
      </c>
      <c r="J179" s="257"/>
      <c r="K179" s="154">
        <f t="shared" si="11"/>
        <v>-436981460.00000024</v>
      </c>
      <c r="L179" s="154"/>
      <c r="M179" s="200">
        <f>K179/($K$204+'[1]درآمد سرمایه گذاری در اوراق بها'!$I$11+'[1]درآمد سپرده بانکی'!$E$11+'[1]سایر درآمدها'!$C$11)</f>
        <v>1.1745335680644635E-3</v>
      </c>
      <c r="N179" s="218"/>
      <c r="O179" s="153">
        <v>0</v>
      </c>
      <c r="P179" s="153"/>
      <c r="Q179" s="153">
        <f>'درآمد ناشی از تغییر قیمت اوراق '!S175</f>
        <v>1403178496</v>
      </c>
      <c r="R179" s="217"/>
      <c r="S179" s="153">
        <f>'درآمد ناشی ازفروش'!S175</f>
        <v>866357</v>
      </c>
      <c r="T179" s="217"/>
      <c r="U179" s="253">
        <f t="shared" si="12"/>
        <v>1404044853</v>
      </c>
      <c r="V179" s="215"/>
      <c r="W179" s="200">
        <f>U179/[1]درآمدها!$E$11</f>
        <v>2.3903140695683599E-3</v>
      </c>
      <c r="Y179" s="161"/>
      <c r="AA179" s="161"/>
    </row>
    <row r="180" spans="1:27" s="60" customFormat="1" ht="42.75" customHeight="1">
      <c r="A180" s="142"/>
      <c r="B180" s="142" t="s">
        <v>418</v>
      </c>
      <c r="C180" s="152" t="s">
        <v>490</v>
      </c>
      <c r="D180" s="218"/>
      <c r="E180" s="153">
        <v>0</v>
      </c>
      <c r="F180" s="153"/>
      <c r="G180" s="153">
        <v>0</v>
      </c>
      <c r="H180" s="217"/>
      <c r="I180" s="153">
        <f>'درآمد ناشی ازفروش'!K176</f>
        <v>0</v>
      </c>
      <c r="J180" s="257"/>
      <c r="K180" s="154">
        <f t="shared" si="11"/>
        <v>0</v>
      </c>
      <c r="L180" s="154"/>
      <c r="M180" s="200">
        <f>K180/($K$204+'[1]درآمد سرمایه گذاری در اوراق بها'!$I$11+'[1]درآمد سپرده بانکی'!$E$11+'[1]سایر درآمدها'!$C$11)</f>
        <v>0</v>
      </c>
      <c r="N180" s="218"/>
      <c r="O180" s="153">
        <v>0</v>
      </c>
      <c r="P180" s="153"/>
      <c r="Q180" s="153">
        <f>'درآمد ناشی از تغییر قیمت اوراق '!S176</f>
        <v>1883980909</v>
      </c>
      <c r="R180" s="217"/>
      <c r="S180" s="153">
        <f>'درآمد ناشی ازفروش'!S176</f>
        <v>-1376162</v>
      </c>
      <c r="T180" s="217"/>
      <c r="U180" s="253">
        <f t="shared" si="12"/>
        <v>1882604747</v>
      </c>
      <c r="V180" s="215"/>
      <c r="W180" s="200">
        <f>U180/[1]درآمدها!$E$11</f>
        <v>3.2050376486015882E-3</v>
      </c>
      <c r="Y180" s="161"/>
      <c r="AA180" s="161"/>
    </row>
    <row r="181" spans="1:27" s="60" customFormat="1" ht="42.75" customHeight="1">
      <c r="A181" s="142"/>
      <c r="B181" s="142" t="s">
        <v>419</v>
      </c>
      <c r="C181" s="152" t="s">
        <v>174</v>
      </c>
      <c r="D181" s="218"/>
      <c r="E181" s="153">
        <v>0</v>
      </c>
      <c r="F181" s="153"/>
      <c r="G181" s="262">
        <f t="shared" ref="G181:G200" si="14">VLOOKUP(B183,a,10,0)</f>
        <v>-5830216132</v>
      </c>
      <c r="H181" s="217"/>
      <c r="I181" s="153">
        <f>'درآمد ناشی ازفروش'!K177</f>
        <v>-25309594</v>
      </c>
      <c r="J181" s="257"/>
      <c r="K181" s="154">
        <f>E181+G177+I181</f>
        <v>-9213605330</v>
      </c>
      <c r="L181" s="154"/>
      <c r="M181" s="200">
        <f>K181/($K$204+'[1]درآمد سرمایه گذاری در اوراق بها'!$I$11+'[1]درآمد سپرده بانکی'!$E$11+'[1]سایر درآمدها'!$C$11)</f>
        <v>2.4764640456331154E-2</v>
      </c>
      <c r="N181" s="218"/>
      <c r="O181" s="153">
        <f>'درآمد سود سهام'!T81</f>
        <v>515595210</v>
      </c>
      <c r="P181" s="153"/>
      <c r="Q181" s="153">
        <f>'درآمد ناشی از تغییر قیمت اوراق '!S177</f>
        <v>-327751188</v>
      </c>
      <c r="R181" s="217"/>
      <c r="S181" s="153">
        <f>'درآمد ناشی ازفروش'!S177</f>
        <v>-139038520</v>
      </c>
      <c r="T181" s="217"/>
      <c r="U181" s="253">
        <f t="shared" si="12"/>
        <v>48805502</v>
      </c>
      <c r="V181" s="215"/>
      <c r="W181" s="200">
        <f>U181/[1]درآمدها!$E$11</f>
        <v>8.3088854215504702E-5</v>
      </c>
      <c r="Y181" s="161"/>
      <c r="AA181" s="161"/>
    </row>
    <row r="182" spans="1:27" s="60" customFormat="1" ht="42.75" customHeight="1">
      <c r="A182" s="142"/>
      <c r="B182" s="142" t="s">
        <v>420</v>
      </c>
      <c r="C182" s="152" t="s">
        <v>97</v>
      </c>
      <c r="D182" s="218"/>
      <c r="E182" s="153">
        <v>833537634</v>
      </c>
      <c r="F182" s="153"/>
      <c r="G182" s="262">
        <f t="shared" si="14"/>
        <v>-40194735</v>
      </c>
      <c r="H182" s="217"/>
      <c r="I182" s="153">
        <f>'درآمد ناشی ازفروش'!K178</f>
        <v>1572835986</v>
      </c>
      <c r="J182" s="257"/>
      <c r="K182" s="154">
        <f t="shared" si="11"/>
        <v>2366178885</v>
      </c>
      <c r="L182" s="154"/>
      <c r="M182" s="200">
        <f>K182/($K$204+'[1]درآمد سرمایه گذاری در اوراق بها'!$I$11+'[1]درآمد سپرده بانکی'!$E$11+'[1]سایر درآمدها'!$C$11)</f>
        <v>-6.3598957458694989E-3</v>
      </c>
      <c r="N182" s="218"/>
      <c r="O182" s="153">
        <f>'درآمد سود سهام'!T82</f>
        <v>833537634</v>
      </c>
      <c r="P182" s="153"/>
      <c r="Q182" s="153">
        <f>'درآمد ناشی از تغییر قیمت اوراق '!S178</f>
        <v>-990600762</v>
      </c>
      <c r="R182" s="217"/>
      <c r="S182" s="153">
        <f>'درآمد ناشی ازفروش'!S178</f>
        <v>1724193646</v>
      </c>
      <c r="T182" s="217"/>
      <c r="U182" s="253">
        <f t="shared" si="12"/>
        <v>1567130518</v>
      </c>
      <c r="V182" s="215"/>
      <c r="W182" s="200">
        <f>U182/[1]درآمدها!$E$11</f>
        <v>2.6679590171364361E-3</v>
      </c>
      <c r="Y182" s="161"/>
      <c r="AA182" s="161"/>
    </row>
    <row r="183" spans="1:27" s="60" customFormat="1" ht="42.75" customHeight="1">
      <c r="A183" s="142"/>
      <c r="B183" s="142" t="s">
        <v>421</v>
      </c>
      <c r="C183" s="152" t="s">
        <v>154</v>
      </c>
      <c r="D183" s="218"/>
      <c r="E183" s="153">
        <v>0</v>
      </c>
      <c r="F183" s="153"/>
      <c r="G183" s="262">
        <f t="shared" si="14"/>
        <v>-139973756</v>
      </c>
      <c r="H183" s="217"/>
      <c r="I183" s="153">
        <f>'درآمد ناشی ازفروش'!K179</f>
        <v>54498176</v>
      </c>
      <c r="J183" s="257"/>
      <c r="K183" s="154">
        <f t="shared" si="11"/>
        <v>-85475580</v>
      </c>
      <c r="L183" s="154"/>
      <c r="M183" s="200">
        <f>K183/($K$204+'[1]درآمد سرمایه گذاری در اوراق بها'!$I$11+'[1]درآمد سپرده بانکی'!$E$11+'[1]سایر درآمدها'!$C$11)</f>
        <v>2.2974415884779059E-4</v>
      </c>
      <c r="N183" s="218"/>
      <c r="O183" s="153">
        <f>'درآمد سود سهام'!T83</f>
        <v>103310800</v>
      </c>
      <c r="P183" s="153"/>
      <c r="Q183" s="153">
        <f>'درآمد ناشی از تغییر قیمت اوراق '!S179</f>
        <v>5893070704</v>
      </c>
      <c r="R183" s="217"/>
      <c r="S183" s="153">
        <f>'درآمد ناشی ازفروش'!S179</f>
        <v>783124793</v>
      </c>
      <c r="T183" s="217"/>
      <c r="U183" s="253">
        <f t="shared" si="12"/>
        <v>6779506297</v>
      </c>
      <c r="V183" s="215"/>
      <c r="W183" s="200">
        <f>U183/[1]درآمدها!$E$11</f>
        <v>1.1541760401614743E-2</v>
      </c>
      <c r="Y183" s="161"/>
      <c r="AA183" s="161"/>
    </row>
    <row r="184" spans="1:27" s="60" customFormat="1" ht="42.75" customHeight="1">
      <c r="A184" s="142"/>
      <c r="B184" s="142" t="s">
        <v>422</v>
      </c>
      <c r="C184" s="152" t="s">
        <v>136</v>
      </c>
      <c r="D184" s="218"/>
      <c r="E184" s="153">
        <v>0</v>
      </c>
      <c r="F184" s="153"/>
      <c r="G184" s="262">
        <f t="shared" si="14"/>
        <v>0</v>
      </c>
      <c r="H184" s="217"/>
      <c r="I184" s="153">
        <f>'درآمد ناشی ازفروش'!K180</f>
        <v>0</v>
      </c>
      <c r="J184" s="257"/>
      <c r="K184" s="154">
        <f t="shared" si="11"/>
        <v>0</v>
      </c>
      <c r="L184" s="154"/>
      <c r="M184" s="200">
        <f>K184/($K$204+'[1]درآمد سرمایه گذاری در اوراق بها'!$I$11+'[1]درآمد سپرده بانکی'!$E$11+'[1]سایر درآمدها'!$C$11)</f>
        <v>0</v>
      </c>
      <c r="N184" s="218"/>
      <c r="O184" s="153">
        <v>0</v>
      </c>
      <c r="P184" s="153"/>
      <c r="Q184" s="153">
        <f>'درآمد ناشی از تغییر قیمت اوراق '!S180</f>
        <v>-2182346330</v>
      </c>
      <c r="R184" s="217"/>
      <c r="S184" s="153">
        <f>'درآمد ناشی ازفروش'!S180</f>
        <v>3533508</v>
      </c>
      <c r="T184" s="217"/>
      <c r="U184" s="253">
        <f t="shared" si="12"/>
        <v>-2178812822</v>
      </c>
      <c r="V184" s="215"/>
      <c r="W184" s="200">
        <f>U184/[1]درآمدها!$E$11</f>
        <v>-3.7093166448739817E-3</v>
      </c>
      <c r="Y184" s="161"/>
      <c r="AA184" s="161"/>
    </row>
    <row r="185" spans="1:27" s="60" customFormat="1" ht="42.75" customHeight="1">
      <c r="A185" s="142"/>
      <c r="B185" s="142" t="s">
        <v>423</v>
      </c>
      <c r="C185" s="152" t="s">
        <v>131</v>
      </c>
      <c r="D185" s="218"/>
      <c r="E185" s="153">
        <v>0</v>
      </c>
      <c r="F185" s="153"/>
      <c r="G185" s="262">
        <f t="shared" si="14"/>
        <v>-1465791545</v>
      </c>
      <c r="H185" s="217"/>
      <c r="I185" s="153">
        <f>'درآمد ناشی ازفروش'!K181</f>
        <v>13418439</v>
      </c>
      <c r="J185" s="257"/>
      <c r="K185" s="154">
        <f t="shared" si="11"/>
        <v>-1452373106</v>
      </c>
      <c r="L185" s="154"/>
      <c r="M185" s="200">
        <f>K185/($K$204+'[1]درآمد سرمایه گذاری در اوراق بها'!$I$11+'[1]درآمد سپرده بانکی'!$E$11+'[1]سایر درآمدها'!$C$11)</f>
        <v>3.9037376239052487E-3</v>
      </c>
      <c r="N185" s="218"/>
      <c r="O185" s="153">
        <f>'درآمد سود سهام'!T84</f>
        <v>117181434</v>
      </c>
      <c r="P185" s="153"/>
      <c r="Q185" s="153">
        <f>'درآمد ناشی از تغییر قیمت اوراق '!S181</f>
        <v>530737250</v>
      </c>
      <c r="R185" s="217"/>
      <c r="S185" s="153">
        <f>'درآمد ناشی ازفروش'!S181</f>
        <v>-95859216</v>
      </c>
      <c r="T185" s="217"/>
      <c r="U185" s="253">
        <f t="shared" si="12"/>
        <v>552059468</v>
      </c>
      <c r="V185" s="215"/>
      <c r="W185" s="200">
        <f>U185/[1]درآمدها!$E$11</f>
        <v>9.398528193592002E-4</v>
      </c>
      <c r="Y185" s="161"/>
      <c r="AA185" s="161"/>
    </row>
    <row r="186" spans="1:27" s="60" customFormat="1" ht="42.75" customHeight="1">
      <c r="A186" s="142"/>
      <c r="B186" s="142" t="s">
        <v>424</v>
      </c>
      <c r="C186" s="152" t="s">
        <v>190</v>
      </c>
      <c r="D186" s="218"/>
      <c r="E186" s="153">
        <v>0</v>
      </c>
      <c r="F186" s="153"/>
      <c r="G186" s="262">
        <f t="shared" si="14"/>
        <v>-6346596183</v>
      </c>
      <c r="H186" s="217"/>
      <c r="I186" s="153">
        <f>'درآمد ناشی ازفروش'!K182</f>
        <v>-401195469</v>
      </c>
      <c r="J186" s="257"/>
      <c r="K186" s="154">
        <f t="shared" si="11"/>
        <v>-6747791652</v>
      </c>
      <c r="L186" s="154"/>
      <c r="M186" s="200">
        <f>K186/($K$204+'[1]درآمد سرمایه گذاری در اوراق بها'!$I$11+'[1]درآمد سپرده بانکی'!$E$11+'[1]سایر درآمدها'!$C$11)</f>
        <v>1.8136942939362133E-2</v>
      </c>
      <c r="N186" s="218"/>
      <c r="O186" s="153">
        <f>'درآمد سود سهام'!T85</f>
        <v>8684559000</v>
      </c>
      <c r="P186" s="153"/>
      <c r="Q186" s="153">
        <f>'درآمد ناشی از تغییر قیمت اوراق '!S182</f>
        <v>1123286434</v>
      </c>
      <c r="R186" s="217"/>
      <c r="S186" s="153">
        <f>'درآمد ناشی ازفروش'!S182</f>
        <v>-1492683101</v>
      </c>
      <c r="T186" s="217"/>
      <c r="U186" s="253">
        <f t="shared" si="12"/>
        <v>8315162333</v>
      </c>
      <c r="V186" s="215"/>
      <c r="W186" s="200">
        <f>U186/[1]درآمدها!$E$11</f>
        <v>1.415613573373127E-2</v>
      </c>
      <c r="Y186" s="161"/>
      <c r="AA186" s="161"/>
    </row>
    <row r="187" spans="1:27" s="60" customFormat="1" ht="42.75" customHeight="1">
      <c r="A187" s="142"/>
      <c r="B187" s="142" t="s">
        <v>425</v>
      </c>
      <c r="C187" s="152" t="s">
        <v>96</v>
      </c>
      <c r="D187" s="218"/>
      <c r="E187" s="153">
        <v>0</v>
      </c>
      <c r="F187" s="153"/>
      <c r="G187" s="153">
        <f t="shared" si="14"/>
        <v>-3624135293.9999981</v>
      </c>
      <c r="H187" s="217"/>
      <c r="I187" s="153">
        <f>'درآمد ناشی ازفروش'!K183</f>
        <v>-122055263</v>
      </c>
      <c r="J187" s="257"/>
      <c r="K187" s="154">
        <f t="shared" si="11"/>
        <v>-3746190556.9999981</v>
      </c>
      <c r="L187" s="154"/>
      <c r="M187" s="200">
        <f>K187/($K$204+'[1]درآمد سرمایه گذاری در اوراق بها'!$I$11+'[1]درآمد سپرده بانکی'!$E$11+'[1]سایر درآمدها'!$C$11)</f>
        <v>1.0069137856701302E-2</v>
      </c>
      <c r="N187" s="218"/>
      <c r="O187" s="153">
        <v>0</v>
      </c>
      <c r="P187" s="153"/>
      <c r="Q187" s="153">
        <f>'درآمد ناشی از تغییر قیمت اوراق '!S183</f>
        <v>-3268340177</v>
      </c>
      <c r="R187" s="217"/>
      <c r="S187" s="153">
        <f>'درآمد ناشی ازفروش'!S183</f>
        <v>-289752868</v>
      </c>
      <c r="T187" s="217"/>
      <c r="U187" s="253">
        <f t="shared" si="12"/>
        <v>-3558093045</v>
      </c>
      <c r="V187" s="215"/>
      <c r="W187" s="200">
        <f>U187/[1]درآمدها!$E$11</f>
        <v>-6.0574702069698255E-3</v>
      </c>
      <c r="Y187" s="161"/>
      <c r="AA187" s="161"/>
    </row>
    <row r="188" spans="1:27" s="60" customFormat="1" ht="42.75" customHeight="1">
      <c r="A188" s="142"/>
      <c r="B188" s="142" t="s">
        <v>426</v>
      </c>
      <c r="C188" s="152" t="s">
        <v>194</v>
      </c>
      <c r="D188" s="218"/>
      <c r="E188" s="153">
        <v>0</v>
      </c>
      <c r="F188" s="153"/>
      <c r="G188" s="153">
        <f t="shared" si="14"/>
        <v>-282072586</v>
      </c>
      <c r="H188" s="217"/>
      <c r="I188" s="153">
        <f>'درآمد ناشی ازفروش'!K184</f>
        <v>239335453</v>
      </c>
      <c r="J188" s="257"/>
      <c r="K188" s="154">
        <f t="shared" si="11"/>
        <v>-42737133</v>
      </c>
      <c r="L188" s="154"/>
      <c r="M188" s="200">
        <f>K188/($K$204+'[1]درآمد سرمایه گذاری در اوراق بها'!$I$11+'[1]درآمد سپرده بانکی'!$E$11+'[1]سایر درآمدها'!$C$11)</f>
        <v>1.1487031351704374E-4</v>
      </c>
      <c r="N188" s="218"/>
      <c r="O188" s="153">
        <v>0</v>
      </c>
      <c r="P188" s="153"/>
      <c r="Q188" s="153">
        <f>'درآمد ناشی از تغییر قیمت اوراق '!S184</f>
        <v>227352477</v>
      </c>
      <c r="R188" s="217"/>
      <c r="S188" s="153">
        <f>'درآمد ناشی ازفروش'!S184</f>
        <v>389453226</v>
      </c>
      <c r="T188" s="217"/>
      <c r="U188" s="253">
        <f t="shared" si="12"/>
        <v>616805703</v>
      </c>
      <c r="V188" s="215"/>
      <c r="W188" s="200">
        <f>U188/[1]درآمدها!$E$11</f>
        <v>1.0500799507370889E-3</v>
      </c>
      <c r="Y188" s="161"/>
      <c r="AA188" s="161"/>
    </row>
    <row r="189" spans="1:27" s="60" customFormat="1" ht="42.75" customHeight="1">
      <c r="A189" s="142"/>
      <c r="B189" s="142" t="s">
        <v>427</v>
      </c>
      <c r="C189" s="152" t="s">
        <v>95</v>
      </c>
      <c r="D189" s="218"/>
      <c r="E189" s="153">
        <v>0</v>
      </c>
      <c r="F189" s="153"/>
      <c r="G189" s="153">
        <f t="shared" si="14"/>
        <v>-1232758441</v>
      </c>
      <c r="H189" s="217"/>
      <c r="I189" s="153">
        <f>'درآمد ناشی ازفروش'!K185</f>
        <v>64975830</v>
      </c>
      <c r="J189" s="257"/>
      <c r="K189" s="154">
        <f t="shared" si="11"/>
        <v>-1167782611</v>
      </c>
      <c r="L189" s="154"/>
      <c r="M189" s="200">
        <f>K189/($K$204+'[1]درآمد سرمایه گذاری در اوراق بها'!$I$11+'[1]درآمد سپرده بانکی'!$E$11+'[1]سایر درآمدها'!$C$11)</f>
        <v>3.1388056528106815E-3</v>
      </c>
      <c r="N189" s="218"/>
      <c r="O189" s="153">
        <v>0</v>
      </c>
      <c r="P189" s="153"/>
      <c r="Q189" s="153">
        <f>'درآمد ناشی از تغییر قیمت اوراق '!S185</f>
        <v>-2289878609</v>
      </c>
      <c r="R189" s="217"/>
      <c r="S189" s="153">
        <f>'درآمد ناشی ازفروش'!S185</f>
        <v>-633357757</v>
      </c>
      <c r="T189" s="217"/>
      <c r="U189" s="253">
        <f t="shared" si="12"/>
        <v>-2923236366</v>
      </c>
      <c r="V189" s="215"/>
      <c r="W189" s="200">
        <f>U189/[1]درآمدها!$E$11</f>
        <v>-4.9766593990168513E-3</v>
      </c>
      <c r="Y189" s="161"/>
      <c r="AA189" s="161"/>
    </row>
    <row r="190" spans="1:27" s="60" customFormat="1" ht="42.75" customHeight="1">
      <c r="A190" s="142"/>
      <c r="B190" s="142" t="s">
        <v>428</v>
      </c>
      <c r="C190" s="152" t="s">
        <v>206</v>
      </c>
      <c r="D190" s="218"/>
      <c r="E190" s="153">
        <v>0</v>
      </c>
      <c r="F190" s="153"/>
      <c r="G190" s="153">
        <f t="shared" si="14"/>
        <v>-298929733</v>
      </c>
      <c r="H190" s="217"/>
      <c r="I190" s="153">
        <f>'درآمد ناشی ازفروش'!K186</f>
        <v>164124441</v>
      </c>
      <c r="J190" s="257"/>
      <c r="K190" s="154">
        <f t="shared" si="11"/>
        <v>-134805292</v>
      </c>
      <c r="L190" s="154"/>
      <c r="M190" s="200">
        <f>K190/($K$204+'[1]درآمد سرمایه گذاری در اوراق بها'!$I$11+'[1]درآمد سپرده بانکی'!$E$11+'[1]سایر درآمدها'!$C$11)</f>
        <v>3.6233422948134182E-4</v>
      </c>
      <c r="N190" s="218"/>
      <c r="O190" s="153">
        <f>'درآمد سود سهام'!T86</f>
        <v>879427500</v>
      </c>
      <c r="P190" s="153"/>
      <c r="Q190" s="153">
        <f>'درآمد ناشی از تغییر قیمت اوراق '!S186</f>
        <v>-2420326657</v>
      </c>
      <c r="R190" s="217"/>
      <c r="S190" s="153">
        <f>'درآمد ناشی ازفروش'!S186</f>
        <v>-122356949</v>
      </c>
      <c r="T190" s="217"/>
      <c r="U190" s="253">
        <f t="shared" si="12"/>
        <v>-1663256106</v>
      </c>
      <c r="V190" s="215"/>
      <c r="W190" s="200">
        <f>U190/[1]درآمدها!$E$11</f>
        <v>-2.8316078813098171E-3</v>
      </c>
      <c r="Y190" s="161"/>
      <c r="AA190" s="161"/>
    </row>
    <row r="191" spans="1:27" s="60" customFormat="1" ht="42.75" customHeight="1">
      <c r="A191" s="142"/>
      <c r="B191" s="142" t="s">
        <v>429</v>
      </c>
      <c r="C191" s="152" t="s">
        <v>177</v>
      </c>
      <c r="D191" s="218"/>
      <c r="E191" s="153">
        <v>0</v>
      </c>
      <c r="F191" s="153"/>
      <c r="G191" s="153">
        <f t="shared" si="14"/>
        <v>-949491648</v>
      </c>
      <c r="H191" s="217"/>
      <c r="I191" s="153">
        <f>'درآمد ناشی ازفروش'!K187</f>
        <v>561175492</v>
      </c>
      <c r="J191" s="257"/>
      <c r="K191" s="154">
        <f t="shared" si="11"/>
        <v>-388316156</v>
      </c>
      <c r="L191" s="154"/>
      <c r="M191" s="200">
        <f>K191/($K$204+'[1]درآمد سرمایه گذاری در اوراق بها'!$I$11+'[1]درآمد سپرده بانکی'!$E$11+'[1]سایر درآمدها'!$C$11)</f>
        <v>1.0437293157557683E-3</v>
      </c>
      <c r="N191" s="218"/>
      <c r="O191" s="153">
        <f>'درآمد سود سهام'!T87</f>
        <v>110615634</v>
      </c>
      <c r="P191" s="153"/>
      <c r="Q191" s="153">
        <f>'درآمد ناشی از تغییر قیمت اوراق '!S187</f>
        <v>2279566055</v>
      </c>
      <c r="R191" s="217"/>
      <c r="S191" s="153">
        <f>'درآمد ناشی ازفروش'!S187</f>
        <v>519352303</v>
      </c>
      <c r="T191" s="217"/>
      <c r="U191" s="253">
        <f t="shared" si="12"/>
        <v>2909533992</v>
      </c>
      <c r="V191" s="215"/>
      <c r="W191" s="200">
        <f>U191/[1]درآمدها!$E$11</f>
        <v>4.9533318128014217E-3</v>
      </c>
      <c r="Y191" s="161"/>
      <c r="AA191" s="161"/>
    </row>
    <row r="192" spans="1:27" s="60" customFormat="1" ht="42.75" customHeight="1">
      <c r="A192" s="142"/>
      <c r="B192" s="142" t="s">
        <v>430</v>
      </c>
      <c r="C192" s="152" t="s">
        <v>175</v>
      </c>
      <c r="D192" s="218"/>
      <c r="E192" s="153">
        <v>0</v>
      </c>
      <c r="F192" s="153"/>
      <c r="G192" s="153">
        <f t="shared" si="14"/>
        <v>-947722477</v>
      </c>
      <c r="H192" s="217"/>
      <c r="I192" s="153">
        <f>'درآمد ناشی ازفروش'!K188</f>
        <v>-27228638</v>
      </c>
      <c r="J192" s="257"/>
      <c r="K192" s="154">
        <f t="shared" si="11"/>
        <v>-974951115</v>
      </c>
      <c r="L192" s="154"/>
      <c r="M192" s="200">
        <f>K192/($K$204+'[1]درآمد سرمایه گذاری در اوراق بها'!$I$11+'[1]درآمد سپرده بانکی'!$E$11+'[1]سایر درآمدها'!$C$11)</f>
        <v>2.6205066269616487E-3</v>
      </c>
      <c r="N192" s="218"/>
      <c r="O192" s="153">
        <f>'درآمد سود سهام'!T88</f>
        <v>6084200</v>
      </c>
      <c r="P192" s="153"/>
      <c r="Q192" s="153">
        <f>'درآمد ناشی از تغییر قیمت اوراق '!S188</f>
        <v>-2064780855</v>
      </c>
      <c r="R192" s="217"/>
      <c r="S192" s="153">
        <f>'درآمد ناشی ازفروش'!S188</f>
        <v>-23533628</v>
      </c>
      <c r="T192" s="217"/>
      <c r="U192" s="253">
        <f t="shared" si="12"/>
        <v>-2082230283</v>
      </c>
      <c r="V192" s="215"/>
      <c r="W192" s="200">
        <f>U192/[1]درآمدها!$E$11</f>
        <v>-3.5448898451509851E-3</v>
      </c>
      <c r="Y192" s="161"/>
      <c r="AA192" s="161"/>
    </row>
    <row r="193" spans="1:27" s="60" customFormat="1" ht="42.75" customHeight="1">
      <c r="A193" s="142"/>
      <c r="B193" s="142" t="s">
        <v>431</v>
      </c>
      <c r="C193" s="152" t="s">
        <v>120</v>
      </c>
      <c r="D193" s="218"/>
      <c r="E193" s="153">
        <v>0</v>
      </c>
      <c r="F193" s="153"/>
      <c r="G193" s="153">
        <f t="shared" si="14"/>
        <v>-3469860259</v>
      </c>
      <c r="H193" s="217"/>
      <c r="I193" s="153">
        <f>'درآمد ناشی ازفروش'!K189</f>
        <v>-80237573</v>
      </c>
      <c r="J193" s="257"/>
      <c r="K193" s="154">
        <f t="shared" si="11"/>
        <v>-3550097832</v>
      </c>
      <c r="L193" s="154"/>
      <c r="M193" s="200">
        <f>K193/($K$204+'[1]درآمد سرمایه گذاری در اوراق بها'!$I$11+'[1]درآمد سپرده بانکی'!$E$11+'[1]سایر درآمدها'!$C$11)</f>
        <v>9.5420731890933641E-3</v>
      </c>
      <c r="N193" s="218"/>
      <c r="O193" s="153">
        <v>0</v>
      </c>
      <c r="P193" s="153"/>
      <c r="Q193" s="153">
        <v>0</v>
      </c>
      <c r="R193" s="217"/>
      <c r="S193" s="153">
        <f>'درآمد ناشی ازفروش'!S189</f>
        <v>-55862598</v>
      </c>
      <c r="T193" s="217"/>
      <c r="U193" s="253">
        <f t="shared" si="12"/>
        <v>-55862598</v>
      </c>
      <c r="V193" s="215"/>
      <c r="W193" s="200">
        <f>U193/[1]درآمدها!$E$11</f>
        <v>-9.5103196793700531E-5</v>
      </c>
      <c r="Y193" s="161"/>
      <c r="AA193" s="161"/>
    </row>
    <row r="194" spans="1:27" s="60" customFormat="1" ht="42.75" customHeight="1">
      <c r="A194" s="142"/>
      <c r="B194" s="142" t="s">
        <v>432</v>
      </c>
      <c r="C194" s="152" t="s">
        <v>171</v>
      </c>
      <c r="D194" s="218"/>
      <c r="E194" s="153">
        <v>0</v>
      </c>
      <c r="F194" s="153"/>
      <c r="G194" s="153">
        <f t="shared" si="14"/>
        <v>-4328954794</v>
      </c>
      <c r="H194" s="217"/>
      <c r="I194" s="153">
        <f>'درآمد ناشی ازفروش'!K190</f>
        <v>742382338</v>
      </c>
      <c r="J194" s="257"/>
      <c r="K194" s="154">
        <f t="shared" si="11"/>
        <v>-3586572456</v>
      </c>
      <c r="L194" s="154"/>
      <c r="M194" s="200">
        <f>K194/($K$204+'[1]درآمد سرمایه گذاری در اوراق بها'!$I$11+'[1]درآمد سپرده بانکی'!$E$11+'[1]سایر درآمدها'!$C$11)</f>
        <v>9.6401109188188529E-3</v>
      </c>
      <c r="N194" s="218"/>
      <c r="O194" s="153">
        <v>0</v>
      </c>
      <c r="P194" s="153"/>
      <c r="Q194" s="153">
        <f>'درآمد ناشی از تغییر قیمت اوراق '!S190</f>
        <v>0</v>
      </c>
      <c r="R194" s="217"/>
      <c r="S194" s="153">
        <f>'درآمد ناشی ازفروش'!S190</f>
        <v>1434661445</v>
      </c>
      <c r="T194" s="217"/>
      <c r="U194" s="253">
        <f t="shared" si="12"/>
        <v>1434661445</v>
      </c>
      <c r="V194" s="215"/>
      <c r="W194" s="200">
        <f>U194/[1]درآمدها!$E$11</f>
        <v>2.4424372410350439E-3</v>
      </c>
      <c r="Y194" s="161"/>
      <c r="AA194" s="161"/>
    </row>
    <row r="195" spans="1:27" s="60" customFormat="1" ht="42.75" customHeight="1">
      <c r="A195" s="142"/>
      <c r="B195" s="142" t="s">
        <v>510</v>
      </c>
      <c r="C195" s="152" t="s">
        <v>269</v>
      </c>
      <c r="D195" s="218"/>
      <c r="E195" s="153">
        <v>0</v>
      </c>
      <c r="F195" s="153"/>
      <c r="G195" s="153">
        <f t="shared" si="14"/>
        <v>-2542363753</v>
      </c>
      <c r="H195" s="217"/>
      <c r="I195" s="153">
        <f>'درآمد ناشی ازفروش'!K191</f>
        <v>-295625780</v>
      </c>
      <c r="J195" s="257"/>
      <c r="K195" s="154">
        <f t="shared" si="11"/>
        <v>-2837989533</v>
      </c>
      <c r="L195" s="154"/>
      <c r="M195" s="200">
        <f>K195/($K$204+'[1]درآمد سرمایه گذاری در اوراق بها'!$I$11+'[1]درآمد سپرده بانکی'!$E$11+'[1]سایر درآمدها'!$C$11)</f>
        <v>7.628044385050315E-3</v>
      </c>
      <c r="N195" s="218"/>
      <c r="O195" s="153">
        <f>'درآمد سود سهام'!T89</f>
        <v>500161228</v>
      </c>
      <c r="P195" s="153"/>
      <c r="Q195" s="153">
        <v>0</v>
      </c>
      <c r="R195" s="217"/>
      <c r="S195" s="153">
        <f>'درآمد ناشی ازفروش'!S191</f>
        <v>-389613479</v>
      </c>
      <c r="T195" s="217"/>
      <c r="U195" s="253">
        <f t="shared" si="12"/>
        <v>110547749</v>
      </c>
      <c r="V195" s="215"/>
      <c r="W195" s="200">
        <f>U195/[1]درآمدها!$E$11</f>
        <v>1.8820185069530083E-4</v>
      </c>
      <c r="Y195" s="161"/>
      <c r="AA195" s="161"/>
    </row>
    <row r="196" spans="1:27" s="60" customFormat="1" ht="42.75" customHeight="1">
      <c r="A196" s="142"/>
      <c r="B196" s="142" t="s">
        <v>433</v>
      </c>
      <c r="C196" s="152" t="s">
        <v>491</v>
      </c>
      <c r="D196" s="218"/>
      <c r="E196" s="153">
        <v>0</v>
      </c>
      <c r="F196" s="153"/>
      <c r="G196" s="153">
        <f t="shared" si="14"/>
        <v>-512932421</v>
      </c>
      <c r="H196" s="217"/>
      <c r="I196" s="153">
        <f>'درآمد ناشی ازفروش'!K192</f>
        <v>135972458</v>
      </c>
      <c r="J196" s="257"/>
      <c r="K196" s="154">
        <f t="shared" si="11"/>
        <v>-376959963</v>
      </c>
      <c r="L196" s="154"/>
      <c r="M196" s="200">
        <f>K196/($K$204+'[1]درآمد سرمایه گذاری در اوراق بها'!$I$11+'[1]درآمد سپرده بانکی'!$E$11+'[1]سایر درآمدها'!$C$11)</f>
        <v>1.0132057555939282E-3</v>
      </c>
      <c r="N196" s="218"/>
      <c r="O196" s="153">
        <v>0</v>
      </c>
      <c r="P196" s="153"/>
      <c r="Q196" s="153">
        <f>'درآمد ناشی از تغییر قیمت اوراق '!S192</f>
        <v>0</v>
      </c>
      <c r="R196" s="217"/>
      <c r="S196" s="153">
        <f>'درآمد ناشی ازفروش'!S192</f>
        <v>203922426</v>
      </c>
      <c r="T196" s="217"/>
      <c r="U196" s="253">
        <f t="shared" si="12"/>
        <v>203922426</v>
      </c>
      <c r="V196" s="215"/>
      <c r="W196" s="200">
        <f>U196/[1]درآمدها!$E$11</f>
        <v>3.4716743053244379E-4</v>
      </c>
      <c r="Y196" s="161"/>
      <c r="AA196" s="161"/>
    </row>
    <row r="197" spans="1:27" s="60" customFormat="1" ht="42.75" customHeight="1">
      <c r="A197" s="142"/>
      <c r="B197" s="142" t="s">
        <v>434</v>
      </c>
      <c r="C197" s="152" t="s">
        <v>148</v>
      </c>
      <c r="D197" s="218"/>
      <c r="E197" s="153">
        <v>0</v>
      </c>
      <c r="F197" s="153"/>
      <c r="G197" s="153">
        <f t="shared" si="14"/>
        <v>-2152589525</v>
      </c>
      <c r="H197" s="217"/>
      <c r="I197" s="153">
        <f>'درآمد ناشی ازفروش'!K193</f>
        <v>131893043</v>
      </c>
      <c r="J197" s="257"/>
      <c r="K197" s="154">
        <f t="shared" si="11"/>
        <v>-2020696482</v>
      </c>
      <c r="L197" s="154"/>
      <c r="M197" s="200">
        <f>K197/($K$204+'[1]درآمد سرمایه گذاری در اوراق بها'!$I$11+'[1]درآمد سپرده بانکی'!$E$11+'[1]سایر درآمدها'!$C$11)</f>
        <v>5.4312964421391417E-3</v>
      </c>
      <c r="N197" s="218"/>
      <c r="O197" s="153">
        <f>'درآمد سود سهام'!T90</f>
        <v>2281760400</v>
      </c>
      <c r="P197" s="153"/>
      <c r="Q197" s="153">
        <v>0</v>
      </c>
      <c r="R197" s="217"/>
      <c r="S197" s="153">
        <f>'درآمد ناشی ازفروش'!S193</f>
        <v>373155292</v>
      </c>
      <c r="T197" s="217"/>
      <c r="U197" s="253">
        <f t="shared" si="12"/>
        <v>2654915692</v>
      </c>
      <c r="V197" s="215"/>
      <c r="W197" s="200">
        <f>U197/[1]درآمدها!$E$11</f>
        <v>4.5198572670565665E-3</v>
      </c>
      <c r="Y197" s="161"/>
      <c r="AA197" s="161"/>
    </row>
    <row r="198" spans="1:27" s="60" customFormat="1" ht="42.75" customHeight="1">
      <c r="A198" s="142"/>
      <c r="B198" s="142" t="s">
        <v>435</v>
      </c>
      <c r="C198" s="152" t="s">
        <v>112</v>
      </c>
      <c r="D198" s="218"/>
      <c r="E198" s="153">
        <v>0</v>
      </c>
      <c r="F198" s="153"/>
      <c r="G198" s="153">
        <f t="shared" si="14"/>
        <v>-888265776</v>
      </c>
      <c r="H198" s="217"/>
      <c r="I198" s="153">
        <f>'درآمد ناشی ازفروش'!K194</f>
        <v>-660623190</v>
      </c>
      <c r="J198" s="257"/>
      <c r="K198" s="154">
        <f t="shared" si="11"/>
        <v>-1548888966</v>
      </c>
      <c r="L198" s="154"/>
      <c r="M198" s="200">
        <f>K198/($K$204+'[1]درآمد سرمایه گذاری در اوراق بها'!$I$11+'[1]درآمد سپرده بانکی'!$E$11+'[1]سایر درآمدها'!$C$11)</f>
        <v>4.1631562212540016E-3</v>
      </c>
      <c r="N198" s="218"/>
      <c r="O198" s="153">
        <f>'درآمد سود سهام'!P94</f>
        <v>0</v>
      </c>
      <c r="P198" s="153"/>
      <c r="Q198" s="153">
        <f>'درآمد ناشی از تغییر قیمت اوراق '!S194</f>
        <v>0</v>
      </c>
      <c r="R198" s="217"/>
      <c r="S198" s="153">
        <f>'درآمد ناشی ازفروش'!S194</f>
        <v>-1742686277</v>
      </c>
      <c r="T198" s="217"/>
      <c r="U198" s="253">
        <f t="shared" si="12"/>
        <v>-1742686277</v>
      </c>
      <c r="V198" s="215"/>
      <c r="W198" s="200">
        <f>U198/[1]درآمدها!$E$11</f>
        <v>-2.9668336576686304E-3</v>
      </c>
      <c r="Y198" s="161"/>
      <c r="AA198" s="161"/>
    </row>
    <row r="199" spans="1:27" s="60" customFormat="1" ht="42.75" customHeight="1">
      <c r="A199" s="142"/>
      <c r="B199" s="142" t="s">
        <v>436</v>
      </c>
      <c r="C199" s="152" t="s">
        <v>167</v>
      </c>
      <c r="D199" s="218"/>
      <c r="E199" s="153">
        <v>0</v>
      </c>
      <c r="F199" s="153"/>
      <c r="G199" s="153">
        <f t="shared" si="14"/>
        <v>-2498651487</v>
      </c>
      <c r="H199" s="217"/>
      <c r="I199" s="153">
        <f>'درآمد ناشی ازفروش'!K195</f>
        <v>183864194</v>
      </c>
      <c r="J199" s="257"/>
      <c r="K199" s="154">
        <f t="shared" si="11"/>
        <v>-2314787293</v>
      </c>
      <c r="L199" s="154"/>
      <c r="M199" s="200">
        <f>K199/($K$204+'[1]درآمد سرمایه گذاری در اوراق بها'!$I$11+'[1]درآمد سپرده بانکی'!$E$11+'[1]سایر درآمدها'!$C$11)</f>
        <v>6.2217636843393065E-3</v>
      </c>
      <c r="N199" s="218"/>
      <c r="O199" s="153">
        <f>'درآمد سود سهام'!P95</f>
        <v>0</v>
      </c>
      <c r="P199" s="153"/>
      <c r="Q199" s="153">
        <f>'درآمد ناشی از تغییر قیمت اوراق '!S195</f>
        <v>0</v>
      </c>
      <c r="R199" s="217"/>
      <c r="S199" s="153">
        <f>'درآمد ناشی ازفروش'!S195</f>
        <v>15916589</v>
      </c>
      <c r="T199" s="217"/>
      <c r="U199" s="253">
        <f t="shared" si="12"/>
        <v>15916589</v>
      </c>
      <c r="V199" s="215"/>
      <c r="W199" s="200">
        <f>U199/[1]درآمدها!$E$11</f>
        <v>2.7097173245530919E-5</v>
      </c>
      <c r="Y199" s="161"/>
      <c r="AA199" s="161"/>
    </row>
    <row r="200" spans="1:27" s="60" customFormat="1" ht="42.75" customHeight="1">
      <c r="A200" s="142"/>
      <c r="B200" s="142" t="s">
        <v>511</v>
      </c>
      <c r="C200" s="152" t="s">
        <v>151</v>
      </c>
      <c r="D200" s="218"/>
      <c r="E200" s="153">
        <v>0</v>
      </c>
      <c r="F200" s="153"/>
      <c r="G200" s="153">
        <f t="shared" si="14"/>
        <v>-641018056</v>
      </c>
      <c r="H200" s="217"/>
      <c r="I200" s="153">
        <f>'درآمد ناشی ازفروش'!K196</f>
        <v>-435330341</v>
      </c>
      <c r="J200" s="257"/>
      <c r="K200" s="154">
        <f t="shared" si="11"/>
        <v>-1076348397</v>
      </c>
      <c r="L200" s="154"/>
      <c r="M200" s="200">
        <f>K200/($K$204+'[1]درآمد سرمایه گذاری در اوراق بها'!$I$11+'[1]درآمد سپرده بانکی'!$E$11+'[1]سایر درآمدها'!$C$11)</f>
        <v>2.8930456756881061E-3</v>
      </c>
      <c r="N200" s="218"/>
      <c r="O200" s="153">
        <f>'درآمد سود سهام'!T91</f>
        <v>1403150</v>
      </c>
      <c r="P200" s="153"/>
      <c r="Q200" s="153">
        <f>'درآمد ناشی از تغییر قیمت اوراق '!S196</f>
        <v>0</v>
      </c>
      <c r="R200" s="217"/>
      <c r="S200" s="153">
        <f>'درآمد ناشی ازفروش'!S196</f>
        <v>-1014263131</v>
      </c>
      <c r="T200" s="217"/>
      <c r="U200" s="253">
        <f t="shared" si="12"/>
        <v>-1012859981</v>
      </c>
      <c r="V200" s="215"/>
      <c r="W200" s="200">
        <f>U200/[1]درآمدها!$E$11</f>
        <v>-1.7243419666501507E-3</v>
      </c>
      <c r="Y200" s="161"/>
      <c r="AA200" s="161"/>
    </row>
    <row r="201" spans="1:27" s="60" customFormat="1" ht="42.75" customHeight="1">
      <c r="A201" s="142"/>
      <c r="B201" s="142" t="s">
        <v>437</v>
      </c>
      <c r="C201" s="152" t="s">
        <v>492</v>
      </c>
      <c r="D201" s="218"/>
      <c r="E201" s="153">
        <v>3127871622</v>
      </c>
      <c r="F201" s="153"/>
      <c r="G201" s="153">
        <v>-6004865647</v>
      </c>
      <c r="H201" s="217"/>
      <c r="I201" s="153">
        <f>'درآمد ناشی ازفروش'!K197</f>
        <v>187361148</v>
      </c>
      <c r="J201" s="257"/>
      <c r="K201" s="154">
        <f>E201+G201+I201</f>
        <v>-2689632877</v>
      </c>
      <c r="L201" s="154"/>
      <c r="M201" s="200">
        <f>K201/($K$204+'[1]درآمد سرمایه گذاری در اوراق بها'!$I$11+'[1]درآمد سپرده بانکی'!$E$11+'[1]سایر درآمدها'!$C$11)</f>
        <v>7.2292863404463358E-3</v>
      </c>
      <c r="N201" s="218"/>
      <c r="O201" s="153">
        <f>'درآمد سود سهام'!T92</f>
        <v>3127871622</v>
      </c>
      <c r="P201" s="153"/>
      <c r="Q201" s="153">
        <f>'درآمد ناشی از تغییر قیمت اوراق '!S197</f>
        <v>0</v>
      </c>
      <c r="R201" s="217"/>
      <c r="S201" s="153">
        <f>'درآمد ناشی ازفروش'!S197</f>
        <v>312237727</v>
      </c>
      <c r="T201" s="217"/>
      <c r="U201" s="253">
        <f t="shared" si="12"/>
        <v>3440109349</v>
      </c>
      <c r="V201" s="215"/>
      <c r="W201" s="200">
        <f>U201/[1]درآمدها!$E$11</f>
        <v>5.8566090393754331E-3</v>
      </c>
      <c r="Y201" s="161"/>
      <c r="AA201" s="161"/>
    </row>
    <row r="202" spans="1:27" s="60" customFormat="1" ht="42.75" customHeight="1">
      <c r="A202" s="142"/>
      <c r="B202" s="142" t="s">
        <v>438</v>
      </c>
      <c r="C202" s="152" t="s">
        <v>139</v>
      </c>
      <c r="D202" s="218"/>
      <c r="E202" s="153">
        <v>0</v>
      </c>
      <c r="F202" s="153"/>
      <c r="G202" s="153">
        <v>-436100630</v>
      </c>
      <c r="H202" s="217"/>
      <c r="I202" s="153">
        <f>'درآمد ناشی ازفروش'!K198</f>
        <v>345821968</v>
      </c>
      <c r="J202" s="257"/>
      <c r="K202" s="154">
        <f>E202+G202+I202</f>
        <v>-90278662</v>
      </c>
      <c r="L202" s="154"/>
      <c r="M202" s="200">
        <f>K202/($K$204+'[1]درآمد سرمایه گذاری در اوراق بها'!$I$11+'[1]درآمد سپرده بانکی'!$E$11+'[1]سایر درآمدها'!$C$11)</f>
        <v>2.4265404532024229E-4</v>
      </c>
      <c r="N202" s="218"/>
      <c r="O202" s="153">
        <f>'درآمد سود سهام'!P98</f>
        <v>0</v>
      </c>
      <c r="P202" s="153"/>
      <c r="Q202" s="153">
        <f>'درآمد ناشی از تغییر قیمت اوراق '!S198</f>
        <v>0</v>
      </c>
      <c r="R202" s="217"/>
      <c r="S202" s="153">
        <f>'درآمد ناشی ازفروش'!S198</f>
        <v>435924020</v>
      </c>
      <c r="T202" s="217"/>
      <c r="U202" s="253">
        <f t="shared" si="12"/>
        <v>435924020</v>
      </c>
      <c r="V202" s="215"/>
      <c r="W202" s="200">
        <f>U202/[1]درآمدها!$E$11</f>
        <v>7.4213819882063209E-4</v>
      </c>
      <c r="Y202" s="161"/>
      <c r="AA202" s="161"/>
    </row>
    <row r="203" spans="1:27" s="60" customFormat="1" ht="42.75" customHeight="1">
      <c r="A203" s="53"/>
      <c r="B203" s="53" t="s">
        <v>438</v>
      </c>
      <c r="C203" s="152" t="s">
        <v>133</v>
      </c>
      <c r="D203" s="218"/>
      <c r="E203" s="153">
        <v>0</v>
      </c>
      <c r="F203" s="153"/>
      <c r="G203" s="153">
        <v>-4198651123</v>
      </c>
      <c r="H203" s="217"/>
      <c r="I203" s="153">
        <f>'درآمد ناشی ازفروش'!K199</f>
        <v>104974320</v>
      </c>
      <c r="J203" s="257"/>
      <c r="K203" s="154">
        <f>E203+G203+I203</f>
        <v>-4093676803</v>
      </c>
      <c r="L203" s="154"/>
      <c r="M203" s="200">
        <f>K203/($K$204+'[1]درآمد سرمایه گذاری در اوراق بها'!$I$11+'[1]درآمد سپرده بانکی'!$E$11+'[1]سایر درآمدها'!$C$11)</f>
        <v>1.1003123157514082E-2</v>
      </c>
      <c r="N203" s="218"/>
      <c r="O203" s="153">
        <f>'درآمد سود سهام'!P99</f>
        <v>0</v>
      </c>
      <c r="P203" s="153"/>
      <c r="Q203" s="153">
        <f>'درآمد ناشی از تغییر قیمت اوراق '!S199</f>
        <v>0</v>
      </c>
      <c r="R203" s="217"/>
      <c r="S203" s="153">
        <f>'درآمد ناشی ازفروش'!S199</f>
        <v>114528015</v>
      </c>
      <c r="T203" s="217"/>
      <c r="U203" s="253">
        <f t="shared" si="12"/>
        <v>114528015</v>
      </c>
      <c r="V203" s="215"/>
      <c r="W203" s="200">
        <f>U203/[1]درآمدها!$E$11</f>
        <v>1.9497804862095538E-4</v>
      </c>
      <c r="Y203" s="161"/>
      <c r="AA203" s="161"/>
    </row>
    <row r="204" spans="1:27" s="11" customFormat="1" ht="25.5" customHeight="1" thickBot="1">
      <c r="C204" s="152"/>
      <c r="D204" s="218"/>
      <c r="E204" s="187">
        <f>SUM(E11:E202)</f>
        <v>6312839225</v>
      </c>
      <c r="F204" s="153"/>
      <c r="G204" s="187">
        <f>SUM(G11:G203)</f>
        <v>-411457119909</v>
      </c>
      <c r="H204" s="217"/>
      <c r="I204" s="187">
        <f>SUM(I11:I203)</f>
        <v>31979042758</v>
      </c>
      <c r="J204" s="257"/>
      <c r="K204" s="259">
        <f>SUM(K11:K202)</f>
        <v>-372429640727</v>
      </c>
      <c r="L204" s="154"/>
      <c r="M204" s="29">
        <f>SUM(M11:M202)</f>
        <v>1.0010290019536516</v>
      </c>
      <c r="N204" s="218"/>
      <c r="O204" s="187">
        <f>SUM(O11:O203)</f>
        <v>73964205606</v>
      </c>
      <c r="P204" s="153"/>
      <c r="Q204" s="187">
        <f>SUM(Q11:Q203)</f>
        <v>54676147804</v>
      </c>
      <c r="R204" s="267"/>
      <c r="S204" s="187">
        <f>SUM(S11:S203)</f>
        <v>45149387031</v>
      </c>
      <c r="T204" s="267"/>
      <c r="U204" s="357">
        <f>SUM(U11:U203)</f>
        <v>173789740441</v>
      </c>
      <c r="V204" s="215"/>
      <c r="W204" s="29">
        <f>SUM(W11:W202)</f>
        <v>0.29567310681715198</v>
      </c>
    </row>
    <row r="205" spans="1:27" ht="25.5" customHeight="1" thickTop="1">
      <c r="F205" s="6"/>
      <c r="H205" s="6"/>
      <c r="J205" s="6"/>
      <c r="L205" s="25"/>
      <c r="N205" s="8"/>
      <c r="P205" s="6"/>
      <c r="Q205" s="190"/>
      <c r="R205" s="6"/>
      <c r="S205" s="190"/>
      <c r="T205" s="6"/>
      <c r="U205" s="190"/>
      <c r="V205" s="190"/>
    </row>
    <row r="206" spans="1:27" ht="33">
      <c r="Q206" s="192"/>
      <c r="R206" s="192"/>
      <c r="S206" s="6"/>
      <c r="U206" s="6"/>
    </row>
    <row r="207" spans="1:27" ht="33">
      <c r="G207" s="193"/>
      <c r="K207" s="260"/>
      <c r="S207" s="194"/>
      <c r="U207" s="244"/>
    </row>
    <row r="208" spans="1:27" ht="33">
      <c r="G208" s="193"/>
      <c r="K208" s="260"/>
      <c r="S208" s="194"/>
      <c r="U208" s="244"/>
    </row>
    <row r="209" spans="5:21" s="154" customFormat="1" ht="24.75"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U209" s="253"/>
    </row>
    <row r="210" spans="5:21" s="154" customFormat="1" ht="24.75">
      <c r="U210" s="253"/>
    </row>
    <row r="211" spans="5:21" s="154" customFormat="1" ht="24.75">
      <c r="U211" s="253"/>
    </row>
    <row r="212" spans="5:21" s="154" customFormat="1" ht="24.75">
      <c r="U212" s="253"/>
    </row>
    <row r="213" spans="5:21" s="154" customFormat="1" ht="24.75">
      <c r="U213" s="253"/>
    </row>
    <row r="214" spans="5:21" s="154" customFormat="1" ht="24.75">
      <c r="U214" s="253"/>
    </row>
    <row r="215" spans="5:21" s="154" customFormat="1" ht="24.75">
      <c r="U215" s="253"/>
    </row>
    <row r="216" spans="5:21" s="154" customFormat="1" ht="24.75">
      <c r="U216" s="253"/>
    </row>
    <row r="217" spans="5:21" s="154" customFormat="1" ht="24.75">
      <c r="U217" s="253"/>
    </row>
    <row r="218" spans="5:21" s="154" customFormat="1" ht="24.75">
      <c r="U218" s="253"/>
    </row>
    <row r="219" spans="5:21" s="154" customFormat="1" ht="24.75">
      <c r="U219" s="253"/>
    </row>
    <row r="220" spans="5:21" s="154" customFormat="1" ht="24.75">
      <c r="U220" s="253"/>
    </row>
    <row r="221" spans="5:21" s="154" customFormat="1" ht="24.75">
      <c r="U221" s="253"/>
    </row>
    <row r="222" spans="5:21" s="154" customFormat="1" ht="24.75">
      <c r="U222" s="253"/>
    </row>
  </sheetData>
  <autoFilter ref="C10:W203" xr:uid="{00000000-0009-0000-0000-000009000000}">
    <sortState xmlns:xlrd2="http://schemas.microsoft.com/office/spreadsheetml/2017/richdata2" ref="C13:W202">
      <sortCondition ref="C10"/>
    </sortState>
  </autoFilter>
  <mergeCells count="23">
    <mergeCell ref="C1:W1"/>
    <mergeCell ref="C2:W2"/>
    <mergeCell ref="C3:W3"/>
    <mergeCell ref="E8:E9"/>
    <mergeCell ref="G8:G9"/>
    <mergeCell ref="I8:I9"/>
    <mergeCell ref="O8:O9"/>
    <mergeCell ref="Q8:Q9"/>
    <mergeCell ref="S8:S9"/>
    <mergeCell ref="K8:M9"/>
    <mergeCell ref="U8:W9"/>
    <mergeCell ref="C5:W5"/>
    <mergeCell ref="P8:P10"/>
    <mergeCell ref="R8:R10"/>
    <mergeCell ref="T8:T10"/>
    <mergeCell ref="J8:J10"/>
    <mergeCell ref="O7:W7"/>
    <mergeCell ref="E7:M7"/>
    <mergeCell ref="N8:N10"/>
    <mergeCell ref="C8:C10"/>
    <mergeCell ref="D8:D10"/>
    <mergeCell ref="F8:F10"/>
    <mergeCell ref="H8:H10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9"/>
  <sheetViews>
    <sheetView rightToLeft="1" view="pageBreakPreview" zoomScale="90" zoomScaleNormal="100" zoomScaleSheetLayoutView="90" workbookViewId="0">
      <selection activeCell="G19" sqref="G19"/>
    </sheetView>
  </sheetViews>
  <sheetFormatPr defaultColWidth="9.140625" defaultRowHeight="21.75"/>
  <cols>
    <col min="1" max="1" width="34.42578125" style="4" bestFit="1" customWidth="1"/>
    <col min="2" max="2" width="0.42578125" style="4" customWidth="1"/>
    <col min="3" max="3" width="18.140625" style="4" bestFit="1" customWidth="1"/>
    <col min="4" max="4" width="0.7109375" style="4" customWidth="1"/>
    <col min="5" max="5" width="20" style="4" bestFit="1" customWidth="1"/>
    <col min="6" max="6" width="0.5703125" style="4" customWidth="1"/>
    <col min="7" max="7" width="17" style="4" bestFit="1" customWidth="1"/>
    <col min="8" max="8" width="0.5703125" style="4" customWidth="1"/>
    <col min="9" max="9" width="20.42578125" style="4" bestFit="1" customWidth="1"/>
    <col min="10" max="10" width="0.42578125" style="4" customWidth="1"/>
    <col min="11" max="11" width="18.140625" style="4" bestFit="1" customWidth="1"/>
    <col min="12" max="12" width="0.5703125" style="4" customWidth="1"/>
    <col min="13" max="13" width="17.7109375" style="4" bestFit="1" customWidth="1"/>
    <col min="14" max="14" width="0.85546875" style="4" customWidth="1"/>
    <col min="15" max="15" width="19.28515625" style="4" bestFit="1" customWidth="1"/>
    <col min="16" max="16" width="0.5703125" style="4" customWidth="1"/>
    <col min="17" max="17" width="19.28515625" style="4" bestFit="1" customWidth="1"/>
    <col min="18" max="18" width="9.140625" style="4"/>
    <col min="19" max="19" width="12.7109375" style="4" bestFit="1" customWidth="1"/>
    <col min="20" max="16384" width="9.140625" style="4"/>
  </cols>
  <sheetData>
    <row r="1" spans="1:17" ht="21" customHeight="1">
      <c r="A1" s="318" t="s">
        <v>87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8" customHeight="1">
      <c r="A2" s="318" t="s">
        <v>53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7" ht="19.5" customHeight="1">
      <c r="A3" s="318" t="str">
        <f>' سهام'!A3:W3</f>
        <v>برای ماه منتهی به 1401/11/30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7">
      <c r="A4" s="307" t="s">
        <v>29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88"/>
      <c r="B6" s="89"/>
      <c r="C6" s="352" t="str">
        <f>'درآمد سرمایه گذاری در سهام '!E7</f>
        <v>طی بهمن ماه</v>
      </c>
      <c r="D6" s="352"/>
      <c r="E6" s="352"/>
      <c r="F6" s="352"/>
      <c r="G6" s="352"/>
      <c r="H6" s="352"/>
      <c r="I6" s="352"/>
      <c r="J6" s="221"/>
      <c r="K6" s="353" t="s">
        <v>553</v>
      </c>
      <c r="L6" s="352"/>
      <c r="M6" s="352"/>
      <c r="N6" s="352"/>
      <c r="O6" s="352"/>
      <c r="P6" s="352"/>
      <c r="Q6" s="352"/>
    </row>
    <row r="7" spans="1:17" ht="15.75" customHeight="1">
      <c r="A7" s="348"/>
      <c r="B7" s="349"/>
      <c r="C7" s="350" t="s">
        <v>15</v>
      </c>
      <c r="D7" s="350"/>
      <c r="E7" s="350" t="s">
        <v>13</v>
      </c>
      <c r="F7" s="348"/>
      <c r="G7" s="350" t="s">
        <v>14</v>
      </c>
      <c r="H7" s="348"/>
      <c r="I7" s="350" t="s">
        <v>2</v>
      </c>
      <c r="J7" s="220"/>
      <c r="K7" s="350" t="s">
        <v>15</v>
      </c>
      <c r="L7" s="350"/>
      <c r="M7" s="350" t="s">
        <v>13</v>
      </c>
      <c r="N7" s="348"/>
      <c r="O7" s="350" t="s">
        <v>14</v>
      </c>
      <c r="P7" s="348"/>
      <c r="Q7" s="350" t="s">
        <v>2</v>
      </c>
    </row>
    <row r="8" spans="1:17" ht="12" customHeight="1">
      <c r="A8" s="349"/>
      <c r="B8" s="349"/>
      <c r="C8" s="351"/>
      <c r="D8" s="351"/>
      <c r="E8" s="351"/>
      <c r="F8" s="349"/>
      <c r="G8" s="351"/>
      <c r="H8" s="349"/>
      <c r="I8" s="351"/>
      <c r="J8" s="220"/>
      <c r="K8" s="351"/>
      <c r="L8" s="351"/>
      <c r="M8" s="351"/>
      <c r="N8" s="349"/>
      <c r="O8" s="351"/>
      <c r="P8" s="349"/>
      <c r="Q8" s="351"/>
    </row>
    <row r="9" spans="1:17" ht="14.25" customHeight="1" thickBot="1">
      <c r="A9" s="349"/>
      <c r="B9" s="349"/>
      <c r="C9" s="90" t="s">
        <v>60</v>
      </c>
      <c r="D9" s="351"/>
      <c r="E9" s="90" t="s">
        <v>57</v>
      </c>
      <c r="F9" s="349"/>
      <c r="G9" s="90" t="s">
        <v>58</v>
      </c>
      <c r="H9" s="349"/>
      <c r="I9" s="352"/>
      <c r="J9" s="91"/>
      <c r="K9" s="90" t="s">
        <v>60</v>
      </c>
      <c r="L9" s="351"/>
      <c r="M9" s="90" t="s">
        <v>57</v>
      </c>
      <c r="N9" s="349"/>
      <c r="O9" s="90" t="s">
        <v>58</v>
      </c>
      <c r="P9" s="349"/>
      <c r="Q9" s="352"/>
    </row>
    <row r="10" spans="1:17" ht="21" customHeight="1">
      <c r="A10" s="42" t="s">
        <v>447</v>
      </c>
      <c r="B10" s="68"/>
      <c r="C10" s="53">
        <v>0</v>
      </c>
      <c r="D10" s="53"/>
      <c r="E10" s="53">
        <v>0</v>
      </c>
      <c r="F10" s="53"/>
      <c r="G10" s="53">
        <v>0</v>
      </c>
      <c r="H10" s="53"/>
      <c r="I10" s="53">
        <f>C10+E10+G10</f>
        <v>0</v>
      </c>
      <c r="J10" s="53"/>
      <c r="K10" s="53">
        <v>0</v>
      </c>
      <c r="L10" s="53"/>
      <c r="M10" s="53">
        <v>0</v>
      </c>
      <c r="N10" s="53"/>
      <c r="O10" s="53">
        <v>1228793</v>
      </c>
      <c r="P10" s="53">
        <v>1228793</v>
      </c>
      <c r="Q10" s="53">
        <f>O10+M10+K10</f>
        <v>1228793</v>
      </c>
    </row>
    <row r="11" spans="1:17" ht="21" customHeight="1" thickBot="1">
      <c r="A11" s="92" t="s">
        <v>2</v>
      </c>
      <c r="B11" s="93"/>
      <c r="C11" s="94">
        <f>SUM(C10:C10)</f>
        <v>0</v>
      </c>
      <c r="D11" s="95" t="e">
        <f>SUM(#REF!)</f>
        <v>#REF!</v>
      </c>
      <c r="E11" s="94">
        <f>SUM(E10:E10)</f>
        <v>0</v>
      </c>
      <c r="F11" s="95" t="e">
        <f>SUM(#REF!)</f>
        <v>#REF!</v>
      </c>
      <c r="G11" s="94">
        <f>SUM(G10:G10)</f>
        <v>0</v>
      </c>
      <c r="H11" s="95" t="e">
        <f>SUM(#REF!)</f>
        <v>#REF!</v>
      </c>
      <c r="I11" s="94">
        <f>SUM(I10:I10)</f>
        <v>0</v>
      </c>
      <c r="J11" s="95" t="e">
        <f>SUM(#REF!)</f>
        <v>#REF!</v>
      </c>
      <c r="K11" s="94">
        <v>0</v>
      </c>
      <c r="L11" s="95" t="e">
        <v>#REF!</v>
      </c>
      <c r="M11" s="94">
        <f>SUM(M10)</f>
        <v>0</v>
      </c>
      <c r="N11" s="95" t="e">
        <v>#REF!</v>
      </c>
      <c r="O11" s="94">
        <f>SUM(O10)</f>
        <v>1228793</v>
      </c>
      <c r="P11" s="95" t="e">
        <v>#REF!</v>
      </c>
      <c r="Q11" s="94">
        <f>SUM(Q10)</f>
        <v>1228793</v>
      </c>
    </row>
    <row r="12" spans="1:17" ht="22.5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53" customFormat="1"/>
    <row r="14" spans="1:17" s="53" customFormat="1">
      <c r="Q14" s="69"/>
    </row>
    <row r="15" spans="1:17" s="53" customFormat="1"/>
    <row r="17" spans="9:17">
      <c r="I17" s="65"/>
      <c r="O17" s="96"/>
      <c r="Q17" s="96"/>
    </row>
    <row r="18" spans="9:17">
      <c r="O18" s="65"/>
      <c r="Q18" s="65"/>
    </row>
    <row r="19" spans="9:17">
      <c r="I19" s="65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5"/>
  <sheetViews>
    <sheetView rightToLeft="1" view="pageBreakPreview" topLeftCell="C1" zoomScaleNormal="100" zoomScaleSheetLayoutView="100" workbookViewId="0">
      <selection activeCell="C13" sqref="C13"/>
    </sheetView>
  </sheetViews>
  <sheetFormatPr defaultColWidth="9.140625" defaultRowHeight="21.75"/>
  <cols>
    <col min="1" max="1" width="32.140625" style="4" customWidth="1"/>
    <col min="2" max="2" width="0.7109375" style="4" customWidth="1"/>
    <col min="3" max="3" width="22.85546875" style="4" customWidth="1"/>
    <col min="4" max="4" width="0.7109375" style="4" customWidth="1"/>
    <col min="5" max="5" width="18.42578125" style="55" customWidth="1"/>
    <col min="6" max="6" width="1.42578125" style="55" customWidth="1"/>
    <col min="7" max="7" width="21.7109375" style="55" customWidth="1"/>
    <col min="8" max="8" width="1.42578125" style="55" customWidth="1"/>
    <col min="9" max="9" width="26.140625" style="55" customWidth="1"/>
    <col min="10" max="10" width="1.28515625" style="4" customWidth="1"/>
    <col min="11" max="11" width="22" style="4" customWidth="1"/>
    <col min="12" max="12" width="0.7109375" style="4" customWidth="1"/>
    <col min="13" max="13" width="13.42578125" style="4" bestFit="1" customWidth="1"/>
    <col min="14" max="14" width="11.28515625" style="4" bestFit="1" customWidth="1"/>
    <col min="15" max="16384" width="9.140625" style="4"/>
  </cols>
  <sheetData>
    <row r="1" spans="1:14" ht="22.5">
      <c r="A1" s="318" t="s">
        <v>84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4" ht="22.5">
      <c r="A2" s="318" t="s">
        <v>53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4" ht="22.5">
      <c r="A3" s="318" t="str">
        <f>' سهام'!A3:W3</f>
        <v>برای ماه منتهی به 1401/11/30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4">
      <c r="A4" s="307" t="s">
        <v>30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1:14" ht="22.5" thickBot="1">
      <c r="A5" s="34"/>
      <c r="B5" s="34"/>
      <c r="C5" s="34"/>
      <c r="D5" s="5"/>
      <c r="E5" s="35"/>
      <c r="F5" s="35"/>
      <c r="G5" s="35"/>
      <c r="H5" s="35"/>
      <c r="I5" s="35"/>
      <c r="J5" s="34"/>
      <c r="K5" s="34"/>
      <c r="L5" s="34"/>
    </row>
    <row r="6" spans="1:14" ht="37.5" customHeight="1" thickBot="1">
      <c r="A6" s="354" t="s">
        <v>20</v>
      </c>
      <c r="B6" s="354"/>
      <c r="C6" s="354"/>
      <c r="D6" s="221"/>
      <c r="E6" s="355" t="s">
        <v>551</v>
      </c>
      <c r="F6" s="355"/>
      <c r="G6" s="355"/>
      <c r="H6" s="355"/>
      <c r="I6" s="354" t="s">
        <v>552</v>
      </c>
      <c r="J6" s="354"/>
      <c r="K6" s="354"/>
      <c r="L6" s="354"/>
      <c r="M6" s="97"/>
    </row>
    <row r="7" spans="1:14" ht="37.5">
      <c r="A7" s="98" t="s">
        <v>16</v>
      </c>
      <c r="B7" s="221"/>
      <c r="C7" s="98" t="s">
        <v>9</v>
      </c>
      <c r="D7" s="220"/>
      <c r="E7" s="99" t="s">
        <v>17</v>
      </c>
      <c r="F7" s="100"/>
      <c r="G7" s="99" t="s">
        <v>18</v>
      </c>
      <c r="H7" s="101"/>
      <c r="I7" s="99" t="s">
        <v>17</v>
      </c>
      <c r="J7" s="221"/>
      <c r="K7" s="98" t="s">
        <v>18</v>
      </c>
      <c r="L7" s="221"/>
      <c r="M7" s="93"/>
    </row>
    <row r="8" spans="1:14" ht="27" customHeight="1">
      <c r="A8" s="102" t="s">
        <v>230</v>
      </c>
      <c r="B8" s="68"/>
      <c r="C8" s="43" t="s">
        <v>231</v>
      </c>
      <c r="D8" s="68"/>
      <c r="E8" s="46">
        <v>30257949</v>
      </c>
      <c r="F8" s="68"/>
      <c r="G8" s="103">
        <f>E8/E11</f>
        <v>0.99952662962705918</v>
      </c>
      <c r="H8" s="68"/>
      <c r="I8" s="46">
        <v>146640179</v>
      </c>
      <c r="J8" s="68"/>
      <c r="K8" s="103">
        <f>I8/I11</f>
        <v>0.99972814299803747</v>
      </c>
      <c r="L8" s="221"/>
      <c r="M8" s="47"/>
      <c r="N8" s="65"/>
    </row>
    <row r="9" spans="1:14" ht="27" customHeight="1">
      <c r="A9" s="102" t="s">
        <v>443</v>
      </c>
      <c r="B9" s="68"/>
      <c r="C9" s="43" t="s">
        <v>444</v>
      </c>
      <c r="D9" s="68"/>
      <c r="E9" s="46">
        <v>2501</v>
      </c>
      <c r="F9" s="68"/>
      <c r="G9" s="103">
        <v>0</v>
      </c>
      <c r="H9" s="68"/>
      <c r="I9" s="46">
        <v>12891</v>
      </c>
      <c r="J9" s="68"/>
      <c r="K9" s="103">
        <v>0</v>
      </c>
      <c r="L9" s="221"/>
      <c r="M9" s="47"/>
      <c r="N9" s="65"/>
    </row>
    <row r="10" spans="1:14" ht="27" customHeight="1" thickBot="1">
      <c r="A10" s="102" t="s">
        <v>457</v>
      </c>
      <c r="B10" s="68"/>
      <c r="C10" s="242">
        <v>228580460005</v>
      </c>
      <c r="D10" s="68"/>
      <c r="E10" s="46">
        <v>11829</v>
      </c>
      <c r="F10" s="68"/>
      <c r="G10" s="103">
        <f>E10/E11</f>
        <v>3.9075353395097873E-4</v>
      </c>
      <c r="H10" s="68"/>
      <c r="I10" s="46">
        <v>26985</v>
      </c>
      <c r="J10" s="68"/>
      <c r="K10" s="103">
        <f>I10/I11</f>
        <v>1.8397184266122617E-4</v>
      </c>
      <c r="L10" s="221"/>
      <c r="M10" s="47"/>
      <c r="N10" s="65"/>
    </row>
    <row r="11" spans="1:14" ht="22.5" thickBot="1">
      <c r="A11" s="92" t="s">
        <v>2</v>
      </c>
      <c r="B11" s="93"/>
      <c r="D11" s="104"/>
      <c r="E11" s="239">
        <f>SUM(E8:E10)</f>
        <v>30272279</v>
      </c>
      <c r="F11" s="68"/>
      <c r="G11" s="105">
        <f>SUM(G8:G10)</f>
        <v>0.9999173831610102</v>
      </c>
      <c r="H11" s="68"/>
      <c r="I11" s="239">
        <f>SUM(I8:I10)</f>
        <v>146680055</v>
      </c>
      <c r="J11" s="68"/>
      <c r="K11" s="105">
        <f>SUM(K8:K8)</f>
        <v>0.99972814299803747</v>
      </c>
      <c r="L11" s="221"/>
      <c r="M11" s="93"/>
    </row>
    <row r="12" spans="1:14" ht="22.5" thickTop="1">
      <c r="F12" s="68"/>
      <c r="H12" s="68"/>
      <c r="J12" s="68"/>
    </row>
    <row r="14" spans="1:14">
      <c r="E14" s="53"/>
      <c r="I14" s="69"/>
    </row>
    <row r="15" spans="1:14">
      <c r="E15" s="164"/>
      <c r="I15" s="164"/>
    </row>
  </sheetData>
  <autoFilter ref="A7:M7" xr:uid="{00000000-0009-0000-0000-00000B000000}">
    <sortState xmlns:xlrd2="http://schemas.microsoft.com/office/spreadsheetml/2017/richdata2" ref="A8:M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rightToLeft="1" view="pageBreakPreview" zoomScaleNormal="100" zoomScaleSheetLayoutView="100" workbookViewId="0">
      <selection activeCell="A16" sqref="A16"/>
    </sheetView>
  </sheetViews>
  <sheetFormatPr defaultColWidth="9.140625" defaultRowHeight="18"/>
  <cols>
    <col min="1" max="1" width="32.42578125" style="5" customWidth="1"/>
    <col min="2" max="2" width="1.42578125" style="5" customWidth="1"/>
    <col min="3" max="3" width="17.7109375" style="5" bestFit="1" customWidth="1"/>
    <col min="4" max="4" width="0.85546875" style="5" customWidth="1"/>
    <col min="5" max="5" width="18.140625" style="5" customWidth="1"/>
    <col min="6" max="6" width="9.140625" style="5"/>
    <col min="7" max="7" width="10.7109375" style="5" bestFit="1" customWidth="1"/>
    <col min="8" max="16384" width="9.140625" style="5"/>
  </cols>
  <sheetData>
    <row r="1" spans="1:7" s="3" customFormat="1" ht="18.75">
      <c r="A1" s="305" t="s">
        <v>84</v>
      </c>
      <c r="B1" s="305"/>
      <c r="C1" s="305"/>
      <c r="D1" s="305"/>
      <c r="E1" s="305"/>
    </row>
    <row r="2" spans="1:7" s="3" customFormat="1" ht="18.75">
      <c r="A2" s="305" t="s">
        <v>53</v>
      </c>
      <c r="B2" s="305"/>
      <c r="C2" s="305"/>
      <c r="D2" s="305"/>
      <c r="E2" s="305"/>
    </row>
    <row r="3" spans="1:7" s="3" customFormat="1" ht="18.75">
      <c r="A3" s="305" t="str">
        <f>' سهام'!A3:W3</f>
        <v>برای ماه منتهی به 1401/11/30</v>
      </c>
      <c r="B3" s="305"/>
      <c r="C3" s="305"/>
      <c r="D3" s="305"/>
      <c r="E3" s="305"/>
    </row>
    <row r="4" spans="1:7" s="3" customFormat="1" ht="18.75">
      <c r="A4" s="208"/>
      <c r="B4" s="208"/>
      <c r="C4" s="208"/>
      <c r="D4" s="208"/>
      <c r="E4" s="208"/>
    </row>
    <row r="5" spans="1:7" ht="18.75">
      <c r="A5" s="307" t="s">
        <v>31</v>
      </c>
      <c r="B5" s="307"/>
      <c r="C5" s="307"/>
      <c r="D5" s="307"/>
      <c r="E5" s="307"/>
    </row>
    <row r="6" spans="1:7" ht="38.25" thickBot="1">
      <c r="A6" s="88"/>
      <c r="B6" s="89"/>
      <c r="C6" s="219" t="s">
        <v>551</v>
      </c>
      <c r="D6" s="221"/>
      <c r="E6" s="219" t="s">
        <v>552</v>
      </c>
    </row>
    <row r="7" spans="1:7" ht="16.5" customHeight="1">
      <c r="A7" s="348"/>
      <c r="B7" s="349"/>
      <c r="C7" s="350" t="s">
        <v>6</v>
      </c>
      <c r="D7" s="220"/>
      <c r="E7" s="350" t="s">
        <v>6</v>
      </c>
    </row>
    <row r="8" spans="1:7" ht="18.75" thickBot="1">
      <c r="A8" s="349"/>
      <c r="B8" s="349"/>
      <c r="C8" s="352"/>
      <c r="D8" s="91"/>
      <c r="E8" s="352"/>
    </row>
    <row r="9" spans="1:7">
      <c r="A9" s="106" t="s">
        <v>248</v>
      </c>
      <c r="B9" s="68"/>
      <c r="C9" s="46">
        <v>12212135</v>
      </c>
      <c r="D9" s="46"/>
      <c r="E9" s="46">
        <v>827026353</v>
      </c>
      <c r="G9" s="48"/>
    </row>
    <row r="10" spans="1:7" ht="25.9" customHeight="1">
      <c r="A10" s="106" t="s">
        <v>82</v>
      </c>
      <c r="B10" s="68"/>
      <c r="C10" s="46">
        <v>169636516</v>
      </c>
      <c r="D10" s="46"/>
      <c r="E10" s="46">
        <v>642059794</v>
      </c>
      <c r="G10" s="48"/>
    </row>
    <row r="11" spans="1:7" ht="18.75" thickBot="1">
      <c r="A11" s="107" t="s">
        <v>2</v>
      </c>
      <c r="B11" s="221"/>
      <c r="C11" s="239">
        <f>C10+C9</f>
        <v>181848651</v>
      </c>
      <c r="D11" s="46"/>
      <c r="E11" s="239">
        <f>SUM(E9:E10)</f>
        <v>1469086147</v>
      </c>
    </row>
    <row r="12" spans="1:7" ht="18.75" thickTop="1">
      <c r="D12" s="46"/>
    </row>
    <row r="13" spans="1:7">
      <c r="C13" s="49"/>
      <c r="D13" s="46"/>
    </row>
    <row r="14" spans="1:7">
      <c r="C14" s="49"/>
      <c r="E14" s="49"/>
    </row>
    <row r="15" spans="1:7">
      <c r="C15" s="49"/>
      <c r="E15" s="49"/>
    </row>
    <row r="16" spans="1:7">
      <c r="C16" s="48"/>
      <c r="E16" s="48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2023-01-29T10:24:43Z</cp:lastPrinted>
  <dcterms:created xsi:type="dcterms:W3CDTF">2017-11-22T14:26:20Z</dcterms:created>
  <dcterms:modified xsi:type="dcterms:W3CDTF">2023-03-01T14:53:30Z</dcterms:modified>
</cp:coreProperties>
</file>