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.samaee\Desktop\"/>
    </mc:Choice>
  </mc:AlternateContent>
  <xr:revisionPtr revIDLastSave="0" documentId="8_{91C06568-4C07-4502-910C-9A8E88D3B446}" xr6:coauthVersionLast="47" xr6:coauthVersionMax="47" xr10:uidLastSave="{00000000-0000-0000-0000-000000000000}"/>
  <bookViews>
    <workbookView xWindow="-108" yWindow="-108" windowWidth="23256" windowHeight="12576" tabRatio="863" firstSheet="5" activeTab="11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externalReferences>
    <externalReference r:id="rId14"/>
  </externalReferences>
  <definedNames>
    <definedName name="_xlnm._FilterDatabase" localSheetId="1" hidden="1">' سهام'!$A$9:$W$9</definedName>
    <definedName name="_xlnm._FilterDatabase" localSheetId="11" hidden="1">'درآمد سپرده بانکی'!$A$7:$M$7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'!$C$10:$W$205</definedName>
    <definedName name="_xlnm._FilterDatabase" localSheetId="6" hidden="1">'درآمد سود سهام'!$A$7:$U$7</definedName>
    <definedName name="_xlnm._FilterDatabase" localSheetId="8" hidden="1">'درآمد ناشی از تغییر قیمت اوراق '!$C$6:$S$6</definedName>
    <definedName name="_xlnm._FilterDatabase" localSheetId="7" hidden="1">'درآمد ناشی ازفروش'!$C$7:$S$7</definedName>
    <definedName name="_xlnm._FilterDatabase" localSheetId="3" hidden="1">سپرده!$A$8:$S$8</definedName>
    <definedName name="_xlnm._FilterDatabase" localSheetId="5" hidden="1">'سود اوراق بهادار و سپرده بانکی'!$A$6:$Q$6</definedName>
    <definedName name="a">'درآمد ناشی از تغییر قیمت اوراق '!$B$7:$S$188</definedName>
    <definedName name="b">'درآمد ناشی ازفروش'!$B$8:$S$202</definedName>
    <definedName name="_xlnm.Print_Area" localSheetId="1">' سهام'!$A$1:$W$188</definedName>
    <definedName name="_xlnm.Print_Area" localSheetId="2">اوراق!$A$1:$AG$11</definedName>
    <definedName name="_xlnm.Print_Area" localSheetId="11">'درآمد سپرده بانکی'!$A$1:$L$12</definedName>
    <definedName name="_xlnm.Print_Area" localSheetId="10">'درآمد سرمایه گذاری در اوراق بها'!$A$1:$Q$12</definedName>
    <definedName name="_xlnm.Print_Area" localSheetId="9">'درآمد سرمایه گذاری در سهام '!$C$1:$W$207</definedName>
    <definedName name="_xlnm.Print_Area" localSheetId="6">'درآمد سود سهام'!$A$1:$T$103</definedName>
    <definedName name="_xlnm.Print_Area" localSheetId="8">'درآمد ناشی از تغییر قیمت اوراق '!$C$1:$S$191</definedName>
    <definedName name="_xlnm.Print_Area" localSheetId="7">'درآمد ناشی ازفروش'!$C$1:$S$206</definedName>
    <definedName name="_xlnm.Print_Area" localSheetId="4">درآمدها!$A$1:$I$11</definedName>
    <definedName name="_xlnm.Print_Area" localSheetId="0">روکش!$A$1:$I$31</definedName>
    <definedName name="_xlnm.Print_Area" localSheetId="12">'سایر درآمدها'!$A$1:$E$12</definedName>
    <definedName name="_xlnm.Print_Area" localSheetId="3">سپرده!$A$1:$S$14</definedName>
    <definedName name="_xlnm.Print_Area" localSheetId="5">'سود اوراق بهادار و سپرده بانکی'!$A$1:$Q$12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ازفروش'!$6:$7</definedName>
    <definedName name="تحققنیافته">'درآمد ناشی از تغییر قیمت اوراق '!$B$7:$S$185</definedName>
    <definedName name="درآمدسودسهام">'درآمد سود سهام'!$A$8:$T$92</definedName>
    <definedName name="سود">'درآمد سود سهام'!$A$8:$T$71</definedName>
    <definedName name="فروش">'درآمد ناشی ازفروش'!$B$8:$S$202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6" i="18" l="1"/>
  <c r="T105" i="18"/>
  <c r="E181" i="5"/>
  <c r="E169" i="5"/>
  <c r="E165" i="5"/>
  <c r="E158" i="5"/>
  <c r="E133" i="5"/>
  <c r="E121" i="5"/>
  <c r="E93" i="5"/>
  <c r="E75" i="5"/>
  <c r="E49" i="5"/>
  <c r="E18" i="5"/>
  <c r="E19" i="5"/>
  <c r="E20" i="5"/>
  <c r="E21" i="5"/>
  <c r="E22" i="5"/>
  <c r="E23" i="5"/>
  <c r="E25" i="5"/>
  <c r="E26" i="5"/>
  <c r="E27" i="5"/>
  <c r="E28" i="5"/>
  <c r="E29" i="5"/>
  <c r="E30" i="5"/>
  <c r="E31" i="5"/>
  <c r="E32" i="5"/>
  <c r="E33" i="5"/>
  <c r="E35" i="5"/>
  <c r="E36" i="5"/>
  <c r="E37" i="5"/>
  <c r="E38" i="5"/>
  <c r="E40" i="5"/>
  <c r="E41" i="5"/>
  <c r="E48" i="5"/>
  <c r="E50" i="5"/>
  <c r="E51" i="5"/>
  <c r="E53" i="5"/>
  <c r="E54" i="5"/>
  <c r="E55" i="5"/>
  <c r="E56" i="5"/>
  <c r="E57" i="5"/>
  <c r="E58" i="5"/>
  <c r="E59" i="5"/>
  <c r="E60" i="5"/>
  <c r="E65" i="5"/>
  <c r="E66" i="5"/>
  <c r="E68" i="5"/>
  <c r="E69" i="5"/>
  <c r="E70" i="5"/>
  <c r="E71" i="5"/>
  <c r="E72" i="5"/>
  <c r="E73" i="5"/>
  <c r="E74" i="5"/>
  <c r="E76" i="5"/>
  <c r="E77" i="5"/>
  <c r="E78" i="5"/>
  <c r="E79" i="5"/>
  <c r="E80" i="5"/>
  <c r="E82" i="5"/>
  <c r="E83" i="5"/>
  <c r="E84" i="5"/>
  <c r="E85" i="5"/>
  <c r="E87" i="5"/>
  <c r="E89" i="5"/>
  <c r="E91" i="5"/>
  <c r="E92" i="5"/>
  <c r="E94" i="5"/>
  <c r="E95" i="5"/>
  <c r="E96" i="5"/>
  <c r="E98" i="5"/>
  <c r="E100" i="5"/>
  <c r="E102" i="5"/>
  <c r="E103" i="5"/>
  <c r="E104" i="5"/>
  <c r="E105" i="5"/>
  <c r="E107" i="5"/>
  <c r="E108" i="5"/>
  <c r="E109" i="5"/>
  <c r="E111" i="5"/>
  <c r="E112" i="5"/>
  <c r="E115" i="5"/>
  <c r="E116" i="5"/>
  <c r="E117" i="5"/>
  <c r="E118" i="5"/>
  <c r="E119" i="5"/>
  <c r="E120" i="5"/>
  <c r="E122" i="5"/>
  <c r="E123" i="5"/>
  <c r="E124" i="5"/>
  <c r="E125" i="5"/>
  <c r="E126" i="5"/>
  <c r="E127" i="5"/>
  <c r="E128" i="5"/>
  <c r="E129" i="5"/>
  <c r="E130" i="5"/>
  <c r="E131" i="5"/>
  <c r="E132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9" i="5"/>
  <c r="E160" i="5"/>
  <c r="E161" i="5"/>
  <c r="E162" i="5"/>
  <c r="E163" i="5"/>
  <c r="E164" i="5"/>
  <c r="E166" i="5"/>
  <c r="E167" i="5"/>
  <c r="E168" i="5"/>
  <c r="E170" i="5"/>
  <c r="E171" i="5"/>
  <c r="E172" i="5"/>
  <c r="E173" i="5"/>
  <c r="E174" i="5"/>
  <c r="E175" i="5"/>
  <c r="E176" i="5"/>
  <c r="E177" i="5"/>
  <c r="E178" i="5"/>
  <c r="E179" i="5"/>
  <c r="E180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17" i="5"/>
  <c r="E15" i="5"/>
  <c r="I14" i="7"/>
  <c r="E14" i="7"/>
  <c r="U209" i="5"/>
  <c r="S209" i="5"/>
  <c r="S210" i="5" s="1"/>
  <c r="Q209" i="5"/>
  <c r="Q210" i="5"/>
  <c r="O210" i="14"/>
  <c r="S202" i="15"/>
  <c r="O209" i="5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N85" i="18"/>
  <c r="N86" i="18"/>
  <c r="N87" i="18"/>
  <c r="N88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S211" i="14"/>
  <c r="K211" i="14"/>
  <c r="K242" i="15"/>
  <c r="S242" i="15"/>
  <c r="O195" i="5" l="1"/>
  <c r="Y195" i="5" s="1"/>
  <c r="N105" i="18"/>
  <c r="L106" i="18"/>
  <c r="R106" i="18"/>
  <c r="E114" i="5" s="1"/>
  <c r="J106" i="18"/>
  <c r="P106" i="18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0" i="1"/>
  <c r="E190" i="1"/>
  <c r="S190" i="1"/>
  <c r="S191" i="1"/>
  <c r="O191" i="1"/>
  <c r="U191" i="1"/>
  <c r="G191" i="1"/>
  <c r="E191" i="1"/>
  <c r="C191" i="1"/>
  <c r="C3" i="5"/>
  <c r="Q206" i="5"/>
  <c r="O203" i="5"/>
  <c r="Y203" i="5" s="1"/>
  <c r="O202" i="5"/>
  <c r="Y202" i="5" s="1"/>
  <c r="O199" i="5"/>
  <c r="O197" i="5"/>
  <c r="O193" i="5"/>
  <c r="O194" i="5"/>
  <c r="O192" i="5"/>
  <c r="O187" i="5"/>
  <c r="O188" i="5"/>
  <c r="O184" i="5"/>
  <c r="O185" i="5"/>
  <c r="Y185" i="5" s="1"/>
  <c r="O183" i="5"/>
  <c r="O181" i="5"/>
  <c r="Y181" i="5" s="1"/>
  <c r="O179" i="5"/>
  <c r="O173" i="5"/>
  <c r="O174" i="5"/>
  <c r="O175" i="5"/>
  <c r="Y175" i="5" s="1"/>
  <c r="O176" i="5"/>
  <c r="Y176" i="5" s="1"/>
  <c r="Y180" i="5"/>
  <c r="Y188" i="5"/>
  <c r="Y191" i="5"/>
  <c r="O196" i="5"/>
  <c r="Y196" i="5" s="1"/>
  <c r="O198" i="5"/>
  <c r="Y199" i="5"/>
  <c r="O200" i="5"/>
  <c r="O201" i="5"/>
  <c r="O204" i="5"/>
  <c r="O205" i="5"/>
  <c r="O172" i="5"/>
  <c r="O165" i="5"/>
  <c r="O166" i="5"/>
  <c r="O167" i="5"/>
  <c r="O168" i="5"/>
  <c r="O169" i="5"/>
  <c r="Y169" i="5" s="1"/>
  <c r="Y172" i="5"/>
  <c r="Y184" i="5"/>
  <c r="Y186" i="5"/>
  <c r="Y193" i="5"/>
  <c r="O164" i="5"/>
  <c r="Y164" i="5" s="1"/>
  <c r="O161" i="5"/>
  <c r="O162" i="5"/>
  <c r="Y168" i="5"/>
  <c r="Y183" i="5"/>
  <c r="Y187" i="5"/>
  <c r="Y192" i="5"/>
  <c r="Y200" i="5"/>
  <c r="O160" i="5"/>
  <c r="O156" i="5"/>
  <c r="O157" i="5"/>
  <c r="O158" i="5"/>
  <c r="Y159" i="5"/>
  <c r="Y160" i="5"/>
  <c r="Y177" i="5"/>
  <c r="Y179" i="5"/>
  <c r="Y182" i="5"/>
  <c r="Y201" i="5"/>
  <c r="O155" i="5"/>
  <c r="O151" i="5"/>
  <c r="O148" i="5"/>
  <c r="O149" i="5"/>
  <c r="Y154" i="5"/>
  <c r="Y155" i="5"/>
  <c r="Y162" i="5"/>
  <c r="Y163" i="5"/>
  <c r="Y165" i="5"/>
  <c r="Y170" i="5"/>
  <c r="Y171" i="5"/>
  <c r="Y173" i="5"/>
  <c r="Y178" i="5"/>
  <c r="Y194" i="5"/>
  <c r="O147" i="5"/>
  <c r="O143" i="5"/>
  <c r="Y144" i="5"/>
  <c r="Y148" i="5"/>
  <c r="Y150" i="5"/>
  <c r="Y151" i="5"/>
  <c r="Y156" i="5"/>
  <c r="Y158" i="5"/>
  <c r="Y166" i="5"/>
  <c r="Y190" i="5"/>
  <c r="O142" i="5"/>
  <c r="Y142" i="5" s="1"/>
  <c r="O138" i="5"/>
  <c r="Y138" i="5" s="1"/>
  <c r="Y145" i="5"/>
  <c r="Y146" i="5"/>
  <c r="Y153" i="5"/>
  <c r="Y161" i="5"/>
  <c r="O137" i="5"/>
  <c r="O132" i="5"/>
  <c r="O133" i="5"/>
  <c r="O134" i="5"/>
  <c r="O135" i="5"/>
  <c r="Y136" i="5"/>
  <c r="Y147" i="5"/>
  <c r="Y152" i="5"/>
  <c r="Y174" i="5"/>
  <c r="Y198" i="5"/>
  <c r="O131" i="5"/>
  <c r="O128" i="5"/>
  <c r="O125" i="5"/>
  <c r="Y130" i="5"/>
  <c r="Y137" i="5"/>
  <c r="Y140" i="5"/>
  <c r="Y143" i="5"/>
  <c r="Y167" i="5"/>
  <c r="O124" i="5"/>
  <c r="Y124" i="5" s="1"/>
  <c r="Y125" i="5"/>
  <c r="Y126" i="5"/>
  <c r="Y129" i="5"/>
  <c r="Y132" i="5"/>
  <c r="Y134" i="5"/>
  <c r="Y189" i="5"/>
  <c r="O121" i="5"/>
  <c r="O113" i="5"/>
  <c r="Y111" i="5"/>
  <c r="Y113" i="5"/>
  <c r="Y118" i="5"/>
  <c r="Y119" i="5"/>
  <c r="Y121" i="5"/>
  <c r="Y127" i="5"/>
  <c r="Y135" i="5"/>
  <c r="O105" i="5"/>
  <c r="Y104" i="5"/>
  <c r="Y107" i="5"/>
  <c r="Y108" i="5"/>
  <c r="Y109" i="5"/>
  <c r="Y116" i="5"/>
  <c r="Y120" i="5"/>
  <c r="Y133" i="5"/>
  <c r="Y139" i="5"/>
  <c r="Y141" i="5"/>
  <c r="Y157" i="5"/>
  <c r="Y197" i="5"/>
  <c r="Y205" i="5"/>
  <c r="O101" i="5"/>
  <c r="Y101" i="5" s="1"/>
  <c r="O99" i="5"/>
  <c r="Y103" i="5"/>
  <c r="Y110" i="5"/>
  <c r="Y122" i="5"/>
  <c r="Y149" i="5"/>
  <c r="O98" i="5"/>
  <c r="O92" i="5"/>
  <c r="O93" i="5"/>
  <c r="O94" i="5"/>
  <c r="Y94" i="5" s="1"/>
  <c r="O95" i="5"/>
  <c r="Y95" i="5" s="1"/>
  <c r="O96" i="5"/>
  <c r="Y98" i="5"/>
  <c r="Y99" i="5"/>
  <c r="Y102" i="5"/>
  <c r="Y106" i="5"/>
  <c r="Y114" i="5"/>
  <c r="Y115" i="5"/>
  <c r="Y123" i="5"/>
  <c r="Y131" i="5"/>
  <c r="O91" i="5"/>
  <c r="Y91" i="5"/>
  <c r="Y92" i="5"/>
  <c r="Y97" i="5"/>
  <c r="Y100" i="5"/>
  <c r="Y105" i="5"/>
  <c r="Y112" i="5"/>
  <c r="O89" i="5"/>
  <c r="Y79" i="5"/>
  <c r="O58" i="5"/>
  <c r="O59" i="5"/>
  <c r="Y61" i="5"/>
  <c r="Y63" i="5"/>
  <c r="Y69" i="5"/>
  <c r="Y71" i="5"/>
  <c r="Y77" i="5"/>
  <c r="Y85" i="5"/>
  <c r="Y87" i="5"/>
  <c r="Y93" i="5"/>
  <c r="Y117" i="5"/>
  <c r="O56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2" i="5"/>
  <c r="Y64" i="5"/>
  <c r="Y65" i="5"/>
  <c r="Y66" i="5"/>
  <c r="Y67" i="5"/>
  <c r="Y68" i="5"/>
  <c r="Y70" i="5"/>
  <c r="Y72" i="5"/>
  <c r="Y73" i="5"/>
  <c r="Y74" i="5"/>
  <c r="Y75" i="5"/>
  <c r="Y76" i="5"/>
  <c r="Y78" i="5"/>
  <c r="Y80" i="5"/>
  <c r="Y81" i="5"/>
  <c r="Y82" i="5"/>
  <c r="Y83" i="5"/>
  <c r="Y84" i="5"/>
  <c r="Y86" i="5"/>
  <c r="Y88" i="5"/>
  <c r="Y89" i="5"/>
  <c r="Y90" i="5"/>
  <c r="Y96" i="5"/>
  <c r="Y128" i="5"/>
  <c r="I205" i="5"/>
  <c r="AB68" i="5"/>
  <c r="AB69" i="5"/>
  <c r="AB70" i="5"/>
  <c r="AB71" i="5"/>
  <c r="AB114" i="5"/>
  <c r="G206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183" i="5"/>
  <c r="G181" i="5"/>
  <c r="G179" i="5"/>
  <c r="G178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51" i="5"/>
  <c r="G149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30" i="5"/>
  <c r="G122" i="5"/>
  <c r="G123" i="5"/>
  <c r="G124" i="5"/>
  <c r="G125" i="5"/>
  <c r="G126" i="5"/>
  <c r="G127" i="5"/>
  <c r="G128" i="5"/>
  <c r="G129" i="5"/>
  <c r="G121" i="5"/>
  <c r="G116" i="5"/>
  <c r="G118" i="5"/>
  <c r="G120" i="5"/>
  <c r="G115" i="5"/>
  <c r="G113" i="5"/>
  <c r="G107" i="5"/>
  <c r="G108" i="5"/>
  <c r="G106" i="5"/>
  <c r="G103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74" i="5"/>
  <c r="G72" i="5"/>
  <c r="G52" i="5"/>
  <c r="G53" i="5"/>
  <c r="G54" i="5"/>
  <c r="G55" i="5"/>
  <c r="G56" i="5"/>
  <c r="G57" i="5"/>
  <c r="G58" i="5"/>
  <c r="G59" i="5"/>
  <c r="G60" i="5"/>
  <c r="G61" i="5"/>
  <c r="G63" i="5"/>
  <c r="G64" i="5"/>
  <c r="G65" i="5"/>
  <c r="G66" i="5"/>
  <c r="G67" i="5"/>
  <c r="G68" i="5"/>
  <c r="G69" i="5"/>
  <c r="G70" i="5"/>
  <c r="G51" i="5"/>
  <c r="Q203" i="5"/>
  <c r="Q204" i="5"/>
  <c r="Q205" i="5"/>
  <c r="E206" i="5"/>
  <c r="S188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8" i="14"/>
  <c r="V89" i="14"/>
  <c r="V90" i="14"/>
  <c r="V91" i="14"/>
  <c r="V92" i="14"/>
  <c r="V93" i="14"/>
  <c r="V94" i="14"/>
  <c r="V95" i="14"/>
  <c r="V96" i="14"/>
  <c r="V97" i="14"/>
  <c r="V98" i="14"/>
  <c r="V99" i="14"/>
  <c r="V100" i="14"/>
  <c r="V101" i="14"/>
  <c r="V102" i="14"/>
  <c r="V103" i="14"/>
  <c r="V104" i="14"/>
  <c r="V105" i="14"/>
  <c r="V106" i="14"/>
  <c r="V107" i="14"/>
  <c r="V108" i="14"/>
  <c r="V109" i="14"/>
  <c r="V110" i="14"/>
  <c r="V111" i="14"/>
  <c r="V112" i="14"/>
  <c r="V113" i="14"/>
  <c r="V114" i="14"/>
  <c r="V115" i="14"/>
  <c r="V116" i="14"/>
  <c r="V117" i="14"/>
  <c r="V118" i="14"/>
  <c r="V119" i="14"/>
  <c r="V120" i="14"/>
  <c r="V121" i="14"/>
  <c r="V122" i="14"/>
  <c r="V123" i="14"/>
  <c r="V124" i="14"/>
  <c r="V125" i="14"/>
  <c r="V126" i="14"/>
  <c r="V127" i="14"/>
  <c r="V128" i="14"/>
  <c r="V129" i="14"/>
  <c r="V130" i="14"/>
  <c r="V131" i="14"/>
  <c r="V132" i="14"/>
  <c r="V133" i="14"/>
  <c r="V134" i="14"/>
  <c r="V135" i="14"/>
  <c r="V136" i="14"/>
  <c r="V137" i="14"/>
  <c r="V138" i="14"/>
  <c r="V139" i="14"/>
  <c r="V140" i="14"/>
  <c r="V141" i="14"/>
  <c r="V142" i="14"/>
  <c r="V143" i="14"/>
  <c r="V144" i="14"/>
  <c r="V145" i="14"/>
  <c r="V146" i="14"/>
  <c r="V147" i="14"/>
  <c r="V148" i="14"/>
  <c r="V149" i="14"/>
  <c r="V150" i="14"/>
  <c r="V151" i="14"/>
  <c r="V152" i="14"/>
  <c r="V153" i="14"/>
  <c r="V154" i="14"/>
  <c r="V155" i="14"/>
  <c r="V156" i="14"/>
  <c r="V157" i="14"/>
  <c r="V158" i="14"/>
  <c r="V159" i="14"/>
  <c r="V160" i="14"/>
  <c r="V161" i="14"/>
  <c r="V162" i="14"/>
  <c r="V163" i="14"/>
  <c r="V164" i="14"/>
  <c r="V165" i="14"/>
  <c r="V166" i="14"/>
  <c r="V167" i="14"/>
  <c r="V168" i="14"/>
  <c r="V169" i="14"/>
  <c r="V170" i="14"/>
  <c r="V171" i="14"/>
  <c r="V172" i="14"/>
  <c r="V173" i="14"/>
  <c r="V174" i="14"/>
  <c r="V175" i="14"/>
  <c r="V176" i="14"/>
  <c r="V177" i="14"/>
  <c r="V178" i="14"/>
  <c r="V179" i="14"/>
  <c r="V180" i="14"/>
  <c r="V181" i="14"/>
  <c r="V182" i="14"/>
  <c r="V183" i="14"/>
  <c r="V184" i="14"/>
  <c r="V185" i="14"/>
  <c r="V186" i="14"/>
  <c r="V7" i="14"/>
  <c r="V18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4" i="14"/>
  <c r="S115" i="14"/>
  <c r="S116" i="14"/>
  <c r="S117" i="14"/>
  <c r="S118" i="14"/>
  <c r="S119" i="14"/>
  <c r="S120" i="14"/>
  <c r="S121" i="14"/>
  <c r="S122" i="14"/>
  <c r="S123" i="14"/>
  <c r="S124" i="14"/>
  <c r="S125" i="14"/>
  <c r="S126" i="14"/>
  <c r="S127" i="14"/>
  <c r="S128" i="14"/>
  <c r="S129" i="14"/>
  <c r="S130" i="14"/>
  <c r="S131" i="14"/>
  <c r="S132" i="14"/>
  <c r="S133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160" i="14"/>
  <c r="S161" i="14"/>
  <c r="S162" i="14"/>
  <c r="S163" i="14"/>
  <c r="S164" i="14"/>
  <c r="S165" i="14"/>
  <c r="S166" i="14"/>
  <c r="S167" i="14"/>
  <c r="S168" i="14"/>
  <c r="S169" i="14"/>
  <c r="S170" i="14"/>
  <c r="S171" i="14"/>
  <c r="S172" i="14"/>
  <c r="S173" i="14"/>
  <c r="S174" i="14"/>
  <c r="S175" i="14"/>
  <c r="S176" i="14"/>
  <c r="S177" i="14"/>
  <c r="S178" i="14"/>
  <c r="S179" i="14"/>
  <c r="S180" i="14"/>
  <c r="S181" i="14"/>
  <c r="S182" i="14"/>
  <c r="S183" i="14"/>
  <c r="S184" i="14"/>
  <c r="S185" i="14"/>
  <c r="S186" i="14"/>
  <c r="S187" i="14"/>
  <c r="S7" i="14"/>
  <c r="Q188" i="14"/>
  <c r="S198" i="15"/>
  <c r="S203" i="5" s="1"/>
  <c r="S199" i="15"/>
  <c r="S204" i="5" s="1"/>
  <c r="S200" i="15"/>
  <c r="S205" i="5" s="1"/>
  <c r="K198" i="15"/>
  <c r="I203" i="5" s="1"/>
  <c r="AB203" i="5" s="1"/>
  <c r="K199" i="15"/>
  <c r="I204" i="5" s="1"/>
  <c r="AB204" i="5" s="1"/>
  <c r="K200" i="15"/>
  <c r="O202" i="15"/>
  <c r="Q202" i="15"/>
  <c r="R102" i="18"/>
  <c r="P102" i="18"/>
  <c r="L102" i="18"/>
  <c r="T102" i="18"/>
  <c r="T93" i="18"/>
  <c r="T94" i="18"/>
  <c r="T95" i="18"/>
  <c r="T96" i="18"/>
  <c r="T97" i="18"/>
  <c r="T98" i="18"/>
  <c r="T99" i="18"/>
  <c r="T100" i="18"/>
  <c r="T101" i="18"/>
  <c r="G188" i="1"/>
  <c r="E188" i="1"/>
  <c r="B3" i="18"/>
  <c r="A3" i="17"/>
  <c r="Q194" i="5"/>
  <c r="Q196" i="5"/>
  <c r="Q198" i="5"/>
  <c r="Q199" i="5"/>
  <c r="Q200" i="5"/>
  <c r="Q201" i="5"/>
  <c r="Q202" i="5"/>
  <c r="J102" i="18"/>
  <c r="N89" i="18"/>
  <c r="T30" i="18"/>
  <c r="T37" i="18"/>
  <c r="S8" i="15"/>
  <c r="S11" i="5" s="1"/>
  <c r="AB205" i="5" l="1"/>
  <c r="K205" i="5"/>
  <c r="U204" i="5"/>
  <c r="W204" i="5" s="1"/>
  <c r="Y204" i="5"/>
  <c r="U205" i="5"/>
  <c r="W205" i="5" s="1"/>
  <c r="U203" i="5"/>
  <c r="W203" i="5" s="1"/>
  <c r="K204" i="5"/>
  <c r="K203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1" i="5"/>
  <c r="Q97" i="5" l="1"/>
  <c r="Q11" i="2" l="1"/>
  <c r="Q10" i="2"/>
  <c r="Q9" i="2"/>
  <c r="Q8" i="13"/>
  <c r="Q9" i="13"/>
  <c r="Q7" i="13"/>
  <c r="Q10" i="13" s="1"/>
  <c r="O188" i="14"/>
  <c r="I188" i="14"/>
  <c r="G188" i="14"/>
  <c r="K186" i="14"/>
  <c r="K187" i="14"/>
  <c r="Q12" i="2" l="1"/>
  <c r="U112" i="5"/>
  <c r="W112" i="5" s="1"/>
  <c r="O11" i="5" l="1"/>
  <c r="T9" i="18"/>
  <c r="O17" i="5" s="1"/>
  <c r="T10" i="18"/>
  <c r="O18" i="5" s="1"/>
  <c r="T11" i="18"/>
  <c r="O21" i="5" s="1"/>
  <c r="T12" i="18"/>
  <c r="O22" i="5" s="1"/>
  <c r="T13" i="18"/>
  <c r="O23" i="5" s="1"/>
  <c r="T14" i="18"/>
  <c r="O24" i="5" s="1"/>
  <c r="T15" i="18"/>
  <c r="O25" i="5" s="1"/>
  <c r="T16" i="18"/>
  <c r="O28" i="5" s="1"/>
  <c r="T17" i="18"/>
  <c r="O32" i="5" s="1"/>
  <c r="T18" i="18"/>
  <c r="O33" i="5" s="1"/>
  <c r="T19" i="18"/>
  <c r="O38" i="5" s="1"/>
  <c r="T20" i="18"/>
  <c r="O42" i="5" s="1"/>
  <c r="T21" i="18"/>
  <c r="O43" i="5" s="1"/>
  <c r="T22" i="18"/>
  <c r="O44" i="5" s="1"/>
  <c r="T23" i="18"/>
  <c r="O45" i="5" s="1"/>
  <c r="T24" i="18"/>
  <c r="O46" i="5" s="1"/>
  <c r="T25" i="18"/>
  <c r="T26" i="18"/>
  <c r="T27" i="18"/>
  <c r="O55" i="5" s="1"/>
  <c r="T28" i="18"/>
  <c r="T29" i="18"/>
  <c r="T31" i="18"/>
  <c r="T32" i="18"/>
  <c r="T33" i="18"/>
  <c r="T34" i="18"/>
  <c r="T35" i="18"/>
  <c r="T36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8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8" i="18"/>
  <c r="K197" i="15"/>
  <c r="I202" i="5" s="1"/>
  <c r="AB202" i="5" s="1"/>
  <c r="S197" i="15"/>
  <c r="S202" i="5" s="1"/>
  <c r="Y11" i="5" l="1"/>
  <c r="O206" i="5"/>
  <c r="O210" i="5" s="1"/>
  <c r="O15" i="5"/>
  <c r="E6" i="15"/>
  <c r="Q208" i="14"/>
  <c r="S208" i="14" s="1"/>
  <c r="Q207" i="14"/>
  <c r="S207" i="14" s="1"/>
  <c r="I200" i="14"/>
  <c r="I199" i="14"/>
  <c r="I198" i="14"/>
  <c r="I197" i="14"/>
  <c r="I203" i="14"/>
  <c r="K203" i="14" s="1"/>
  <c r="I206" i="14"/>
  <c r="K206" i="14" s="1"/>
  <c r="I205" i="14"/>
  <c r="K205" i="14" s="1"/>
  <c r="I204" i="14"/>
  <c r="K204" i="14" s="1"/>
  <c r="K8" i="14"/>
  <c r="K9" i="14"/>
  <c r="K10" i="14"/>
  <c r="K11" i="14"/>
  <c r="G16" i="5" s="1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207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208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7" i="14"/>
  <c r="S203" i="14"/>
  <c r="S204" i="14"/>
  <c r="S205" i="14"/>
  <c r="S206" i="14"/>
  <c r="K188" i="14" l="1"/>
  <c r="U202" i="5"/>
  <c r="W202" i="5" s="1"/>
  <c r="G46" i="5"/>
  <c r="G37" i="5"/>
  <c r="G29" i="5"/>
  <c r="G21" i="5"/>
  <c r="G45" i="5"/>
  <c r="G36" i="5"/>
  <c r="G28" i="5"/>
  <c r="G20" i="5"/>
  <c r="U168" i="5"/>
  <c r="W168" i="5" s="1"/>
  <c r="G13" i="5"/>
  <c r="G44" i="5"/>
  <c r="G35" i="5"/>
  <c r="G27" i="5"/>
  <c r="G19" i="5"/>
  <c r="G42" i="5"/>
  <c r="G34" i="5"/>
  <c r="G26" i="5"/>
  <c r="G18" i="5"/>
  <c r="G11" i="5"/>
  <c r="G41" i="5"/>
  <c r="G33" i="5"/>
  <c r="G25" i="5"/>
  <c r="G17" i="5"/>
  <c r="G49" i="5"/>
  <c r="G40" i="5"/>
  <c r="G32" i="5"/>
  <c r="G24" i="5"/>
  <c r="K202" i="5"/>
  <c r="G48" i="5"/>
  <c r="G39" i="5"/>
  <c r="G31" i="5"/>
  <c r="G23" i="5"/>
  <c r="G15" i="5"/>
  <c r="G47" i="5"/>
  <c r="G38" i="5"/>
  <c r="G30" i="5"/>
  <c r="G22" i="5"/>
  <c r="G14" i="5"/>
  <c r="S220" i="15"/>
  <c r="K220" i="15"/>
  <c r="M10" i="13"/>
  <c r="K10" i="13"/>
  <c r="X10" i="1"/>
  <c r="N102" i="18" l="1"/>
  <c r="U11" i="5"/>
  <c r="K8" i="15"/>
  <c r="S212" i="15"/>
  <c r="G210" i="15"/>
  <c r="K211" i="15"/>
  <c r="I11" i="5" l="1"/>
  <c r="AB11" i="5" s="1"/>
  <c r="N106" i="18"/>
  <c r="K11" i="5"/>
  <c r="W11" i="5"/>
  <c r="K214" i="15"/>
  <c r="S195" i="15"/>
  <c r="S200" i="5" s="1"/>
  <c r="U200" i="5" s="1"/>
  <c r="W200" i="5" s="1"/>
  <c r="S196" i="15"/>
  <c r="S201" i="5" s="1"/>
  <c r="U201" i="5" s="1"/>
  <c r="W201" i="5" s="1"/>
  <c r="K195" i="15"/>
  <c r="K196" i="15"/>
  <c r="I201" i="5" l="1"/>
  <c r="AB201" i="5" s="1"/>
  <c r="I200" i="5"/>
  <c r="AB200" i="5" s="1"/>
  <c r="E11" i="8"/>
  <c r="K200" i="5" l="1"/>
  <c r="K201" i="5"/>
  <c r="K201" i="15"/>
  <c r="I12" i="5" s="1"/>
  <c r="AB12" i="5" s="1"/>
  <c r="K9" i="15"/>
  <c r="K10" i="15"/>
  <c r="I13" i="5" s="1"/>
  <c r="K11" i="15"/>
  <c r="I14" i="5" s="1"/>
  <c r="K12" i="15"/>
  <c r="I15" i="5" s="1"/>
  <c r="K13" i="15"/>
  <c r="I16" i="5" s="1"/>
  <c r="K14" i="15"/>
  <c r="I17" i="5" s="1"/>
  <c r="K15" i="15"/>
  <c r="I18" i="5" s="1"/>
  <c r="K16" i="15"/>
  <c r="I19" i="5" s="1"/>
  <c r="K17" i="15"/>
  <c r="I20" i="5" s="1"/>
  <c r="K18" i="15"/>
  <c r="I21" i="5" s="1"/>
  <c r="K19" i="15"/>
  <c r="I22" i="5" s="1"/>
  <c r="K20" i="15"/>
  <c r="I23" i="5" s="1"/>
  <c r="K21" i="15"/>
  <c r="I24" i="5" s="1"/>
  <c r="K22" i="15"/>
  <c r="I25" i="5" s="1"/>
  <c r="K23" i="15"/>
  <c r="I26" i="5" s="1"/>
  <c r="K24" i="15"/>
  <c r="I27" i="5" s="1"/>
  <c r="K25" i="15"/>
  <c r="I28" i="5" s="1"/>
  <c r="K26" i="15"/>
  <c r="I29" i="5" s="1"/>
  <c r="K27" i="15"/>
  <c r="I30" i="5" s="1"/>
  <c r="K28" i="15"/>
  <c r="I31" i="5" s="1"/>
  <c r="K29" i="15"/>
  <c r="I32" i="5" s="1"/>
  <c r="K30" i="15"/>
  <c r="I33" i="5" s="1"/>
  <c r="K31" i="15"/>
  <c r="I34" i="5" s="1"/>
  <c r="K32" i="15"/>
  <c r="I35" i="5" s="1"/>
  <c r="K33" i="15"/>
  <c r="I36" i="5" s="1"/>
  <c r="K34" i="15"/>
  <c r="I37" i="5" s="1"/>
  <c r="K35" i="15"/>
  <c r="I38" i="5" s="1"/>
  <c r="K36" i="15"/>
  <c r="I39" i="5" s="1"/>
  <c r="K37" i="15"/>
  <c r="I40" i="5" s="1"/>
  <c r="K38" i="15"/>
  <c r="I41" i="5" s="1"/>
  <c r="K39" i="15"/>
  <c r="I42" i="5" s="1"/>
  <c r="K40" i="15"/>
  <c r="I43" i="5" s="1"/>
  <c r="K41" i="15"/>
  <c r="I44" i="5" s="1"/>
  <c r="K42" i="15"/>
  <c r="I45" i="5" s="1"/>
  <c r="K43" i="15"/>
  <c r="I46" i="5" s="1"/>
  <c r="K44" i="15"/>
  <c r="I47" i="5" s="1"/>
  <c r="K45" i="15"/>
  <c r="I48" i="5" s="1"/>
  <c r="K46" i="15"/>
  <c r="I49" i="5" s="1"/>
  <c r="K47" i="15"/>
  <c r="I50" i="5" s="1"/>
  <c r="K48" i="15"/>
  <c r="I51" i="5" s="1"/>
  <c r="K49" i="15"/>
  <c r="I52" i="5" s="1"/>
  <c r="K50" i="15"/>
  <c r="I53" i="5" s="1"/>
  <c r="K51" i="15"/>
  <c r="I54" i="5" s="1"/>
  <c r="K52" i="15"/>
  <c r="I55" i="5" s="1"/>
  <c r="K53" i="15"/>
  <c r="I56" i="5" s="1"/>
  <c r="K54" i="15"/>
  <c r="I57" i="5" s="1"/>
  <c r="K55" i="15"/>
  <c r="I58" i="5" s="1"/>
  <c r="K56" i="15"/>
  <c r="I59" i="5" s="1"/>
  <c r="K57" i="15"/>
  <c r="I60" i="5" s="1"/>
  <c r="K58" i="15"/>
  <c r="I61" i="5" s="1"/>
  <c r="K59" i="15"/>
  <c r="I62" i="5" s="1"/>
  <c r="K60" i="15"/>
  <c r="I63" i="5" s="1"/>
  <c r="K61" i="15"/>
  <c r="I64" i="5" s="1"/>
  <c r="K62" i="15"/>
  <c r="I65" i="5" s="1"/>
  <c r="K63" i="15"/>
  <c r="I66" i="5" s="1"/>
  <c r="K64" i="15"/>
  <c r="I67" i="5" s="1"/>
  <c r="K65" i="15"/>
  <c r="K68" i="5" s="1"/>
  <c r="K66" i="15"/>
  <c r="K69" i="5" s="1"/>
  <c r="K67" i="15"/>
  <c r="K70" i="5" s="1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I181" i="5" s="1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0" i="5" l="1"/>
  <c r="I190" i="5"/>
  <c r="AB190" i="5" s="1"/>
  <c r="I172" i="5"/>
  <c r="AB172" i="5" s="1"/>
  <c r="I154" i="5"/>
  <c r="AB154" i="5" s="1"/>
  <c r="K135" i="5"/>
  <c r="I136" i="5"/>
  <c r="AB136" i="5" s="1"/>
  <c r="I124" i="5"/>
  <c r="AB124" i="5" s="1"/>
  <c r="I111" i="5"/>
  <c r="AB111" i="5" s="1"/>
  <c r="K104" i="5"/>
  <c r="I105" i="5"/>
  <c r="AB105" i="5" s="1"/>
  <c r="I99" i="5"/>
  <c r="AB99" i="5" s="1"/>
  <c r="I93" i="5"/>
  <c r="AB93" i="5" s="1"/>
  <c r="K74" i="5"/>
  <c r="I75" i="5"/>
  <c r="AB75" i="5" s="1"/>
  <c r="I195" i="5"/>
  <c r="AB195" i="5" s="1"/>
  <c r="I189" i="5"/>
  <c r="AB189" i="5" s="1"/>
  <c r="K183" i="5"/>
  <c r="I183" i="5"/>
  <c r="AB183" i="5" s="1"/>
  <c r="I177" i="5"/>
  <c r="AB177" i="5" s="1"/>
  <c r="I171" i="5"/>
  <c r="AB171" i="5" s="1"/>
  <c r="K164" i="5"/>
  <c r="I165" i="5"/>
  <c r="AB165" i="5" s="1"/>
  <c r="I159" i="5"/>
  <c r="AB159" i="5" s="1"/>
  <c r="I153" i="5"/>
  <c r="AB153" i="5" s="1"/>
  <c r="K146" i="5"/>
  <c r="I147" i="5"/>
  <c r="AB147" i="5" s="1"/>
  <c r="I141" i="5"/>
  <c r="AB141" i="5" s="1"/>
  <c r="I135" i="5"/>
  <c r="AB135" i="5" s="1"/>
  <c r="K128" i="5"/>
  <c r="I129" i="5"/>
  <c r="AB129" i="5" s="1"/>
  <c r="I123" i="5"/>
  <c r="AB123" i="5" s="1"/>
  <c r="I117" i="5"/>
  <c r="AB117" i="5" s="1"/>
  <c r="K109" i="5"/>
  <c r="I110" i="5"/>
  <c r="AB110" i="5" s="1"/>
  <c r="I104" i="5"/>
  <c r="AB104" i="5" s="1"/>
  <c r="I98" i="5"/>
  <c r="AB98" i="5" s="1"/>
  <c r="K91" i="5"/>
  <c r="I92" i="5"/>
  <c r="AB92" i="5" s="1"/>
  <c r="I86" i="5"/>
  <c r="AB86" i="5" s="1"/>
  <c r="I80" i="5"/>
  <c r="AB80" i="5" s="1"/>
  <c r="K73" i="5"/>
  <c r="I74" i="5"/>
  <c r="AB74" i="5" s="1"/>
  <c r="I178" i="5"/>
  <c r="AB178" i="5" s="1"/>
  <c r="K141" i="5"/>
  <c r="I142" i="5"/>
  <c r="AB142" i="5" s="1"/>
  <c r="K182" i="5"/>
  <c r="I182" i="5"/>
  <c r="AB182" i="5" s="1"/>
  <c r="I164" i="5"/>
  <c r="AB164" i="5" s="1"/>
  <c r="I146" i="5"/>
  <c r="AB146" i="5" s="1"/>
  <c r="K133" i="5"/>
  <c r="I134" i="5"/>
  <c r="AB134" i="5" s="1"/>
  <c r="I128" i="5"/>
  <c r="AB128" i="5" s="1"/>
  <c r="I109" i="5"/>
  <c r="AB109" i="5" s="1"/>
  <c r="I103" i="5"/>
  <c r="AB103" i="5" s="1"/>
  <c r="I91" i="5"/>
  <c r="AB91" i="5" s="1"/>
  <c r="I85" i="5"/>
  <c r="AB85" i="5" s="1"/>
  <c r="K78" i="5"/>
  <c r="I79" i="5"/>
  <c r="AB79" i="5" s="1"/>
  <c r="I73" i="5"/>
  <c r="AB73" i="5" s="1"/>
  <c r="I199" i="5"/>
  <c r="AB199" i="5" s="1"/>
  <c r="K175" i="5"/>
  <c r="I175" i="5"/>
  <c r="AB175" i="5" s="1"/>
  <c r="I151" i="5"/>
  <c r="AB151" i="5" s="1"/>
  <c r="I127" i="5"/>
  <c r="AB127" i="5" s="1"/>
  <c r="K120" i="5"/>
  <c r="I121" i="5"/>
  <c r="AB121" i="5" s="1"/>
  <c r="I108" i="5"/>
  <c r="AB108" i="5" s="1"/>
  <c r="I96" i="5"/>
  <c r="AB96" i="5" s="1"/>
  <c r="I90" i="5"/>
  <c r="AB90" i="5" s="1"/>
  <c r="I84" i="5"/>
  <c r="AB84" i="5" s="1"/>
  <c r="I78" i="5"/>
  <c r="AB78" i="5" s="1"/>
  <c r="K71" i="5"/>
  <c r="I72" i="5"/>
  <c r="AB72" i="5" s="1"/>
  <c r="I184" i="5"/>
  <c r="AB184" i="5" s="1"/>
  <c r="K159" i="5"/>
  <c r="I160" i="5"/>
  <c r="AB160" i="5" s="1"/>
  <c r="K147" i="5"/>
  <c r="I148" i="5"/>
  <c r="AB148" i="5" s="1"/>
  <c r="I118" i="5"/>
  <c r="AB118" i="5" s="1"/>
  <c r="K80" i="5"/>
  <c r="I81" i="5"/>
  <c r="AB81" i="5" s="1"/>
  <c r="K188" i="5"/>
  <c r="I188" i="5"/>
  <c r="AB188" i="5" s="1"/>
  <c r="I170" i="5"/>
  <c r="AB170" i="5" s="1"/>
  <c r="I152" i="5"/>
  <c r="AB152" i="5" s="1"/>
  <c r="I116" i="5"/>
  <c r="AB116" i="5" s="1"/>
  <c r="K202" i="15"/>
  <c r="AB181" i="5"/>
  <c r="K181" i="5"/>
  <c r="I163" i="5"/>
  <c r="AB163" i="5" s="1"/>
  <c r="I145" i="5"/>
  <c r="AB145" i="5" s="1"/>
  <c r="K132" i="5"/>
  <c r="I133" i="5"/>
  <c r="AB133" i="5" s="1"/>
  <c r="K114" i="5"/>
  <c r="I115" i="5"/>
  <c r="AB115" i="5" s="1"/>
  <c r="I192" i="5"/>
  <c r="AB192" i="5" s="1"/>
  <c r="K174" i="5"/>
  <c r="I174" i="5"/>
  <c r="AB174" i="5" s="1"/>
  <c r="I162" i="5"/>
  <c r="AB162" i="5" s="1"/>
  <c r="I156" i="5"/>
  <c r="AB156" i="5" s="1"/>
  <c r="I150" i="5"/>
  <c r="AB150" i="5" s="1"/>
  <c r="I144" i="5"/>
  <c r="AB144" i="5" s="1"/>
  <c r="I138" i="5"/>
  <c r="AB138" i="5" s="1"/>
  <c r="I132" i="5"/>
  <c r="AB132" i="5" s="1"/>
  <c r="I126" i="5"/>
  <c r="AB126" i="5" s="1"/>
  <c r="I120" i="5"/>
  <c r="AB120" i="5" s="1"/>
  <c r="K113" i="5"/>
  <c r="I113" i="5"/>
  <c r="AB113" i="5" s="1"/>
  <c r="I107" i="5"/>
  <c r="AB107" i="5" s="1"/>
  <c r="I101" i="5"/>
  <c r="AB101" i="5" s="1"/>
  <c r="I95" i="5"/>
  <c r="AB95" i="5" s="1"/>
  <c r="I89" i="5"/>
  <c r="AB89" i="5" s="1"/>
  <c r="I83" i="5"/>
  <c r="AB83" i="5" s="1"/>
  <c r="I77" i="5"/>
  <c r="AB77" i="5" s="1"/>
  <c r="I196" i="5"/>
  <c r="AB196" i="5" s="1"/>
  <c r="K165" i="5"/>
  <c r="I166" i="5"/>
  <c r="AB166" i="5" s="1"/>
  <c r="K129" i="5"/>
  <c r="I130" i="5"/>
  <c r="AB130" i="5" s="1"/>
  <c r="K86" i="5"/>
  <c r="I87" i="5"/>
  <c r="AB87" i="5" s="1"/>
  <c r="I194" i="5"/>
  <c r="AB194" i="5" s="1"/>
  <c r="K176" i="5"/>
  <c r="I176" i="5"/>
  <c r="AB176" i="5" s="1"/>
  <c r="K157" i="5"/>
  <c r="I158" i="5"/>
  <c r="AB158" i="5" s="1"/>
  <c r="I140" i="5"/>
  <c r="AB140" i="5" s="1"/>
  <c r="K121" i="5"/>
  <c r="I122" i="5"/>
  <c r="AB122" i="5" s="1"/>
  <c r="K96" i="5"/>
  <c r="I97" i="5"/>
  <c r="AB97" i="5" s="1"/>
  <c r="I193" i="5"/>
  <c r="AB193" i="5" s="1"/>
  <c r="K187" i="5"/>
  <c r="I187" i="5"/>
  <c r="AB187" i="5" s="1"/>
  <c r="I169" i="5"/>
  <c r="AB169" i="5" s="1"/>
  <c r="K156" i="5"/>
  <c r="I157" i="5"/>
  <c r="AB157" i="5" s="1"/>
  <c r="K138" i="5"/>
  <c r="I139" i="5"/>
  <c r="AB139" i="5" s="1"/>
  <c r="K101" i="5"/>
  <c r="I102" i="5"/>
  <c r="AB102" i="5" s="1"/>
  <c r="I198" i="5"/>
  <c r="AB198" i="5" s="1"/>
  <c r="K186" i="5"/>
  <c r="I186" i="5"/>
  <c r="AB186" i="5" s="1"/>
  <c r="I180" i="5"/>
  <c r="AB180" i="5" s="1"/>
  <c r="I168" i="5"/>
  <c r="K197" i="5"/>
  <c r="I197" i="5"/>
  <c r="AB197" i="5" s="1"/>
  <c r="I191" i="5"/>
  <c r="AB191" i="5" s="1"/>
  <c r="I185" i="5"/>
  <c r="AB185" i="5" s="1"/>
  <c r="I179" i="5"/>
  <c r="AB179" i="5" s="1"/>
  <c r="I173" i="5"/>
  <c r="AB173" i="5" s="1"/>
  <c r="I167" i="5"/>
  <c r="AB167" i="5" s="1"/>
  <c r="K160" i="5"/>
  <c r="I161" i="5"/>
  <c r="AB161" i="5" s="1"/>
  <c r="K154" i="5"/>
  <c r="I155" i="5"/>
  <c r="AB155" i="5" s="1"/>
  <c r="K148" i="5"/>
  <c r="I149" i="5"/>
  <c r="AB149" i="5" s="1"/>
  <c r="K142" i="5"/>
  <c r="I143" i="5"/>
  <c r="AB143" i="5" s="1"/>
  <c r="K136" i="5"/>
  <c r="I137" i="5"/>
  <c r="AB137" i="5" s="1"/>
  <c r="K130" i="5"/>
  <c r="I131" i="5"/>
  <c r="AB131" i="5" s="1"/>
  <c r="K124" i="5"/>
  <c r="I125" i="5"/>
  <c r="AB125" i="5" s="1"/>
  <c r="K118" i="5"/>
  <c r="I119" i="5"/>
  <c r="AB119" i="5" s="1"/>
  <c r="K111" i="5"/>
  <c r="I112" i="5"/>
  <c r="K105" i="5"/>
  <c r="I106" i="5"/>
  <c r="AB106" i="5" s="1"/>
  <c r="K99" i="5"/>
  <c r="I100" i="5"/>
  <c r="AB100" i="5" s="1"/>
  <c r="K93" i="5"/>
  <c r="I94" i="5"/>
  <c r="AB94" i="5" s="1"/>
  <c r="I88" i="5"/>
  <c r="AB88" i="5" s="1"/>
  <c r="K81" i="5"/>
  <c r="I82" i="5"/>
  <c r="AB82" i="5" s="1"/>
  <c r="K75" i="5"/>
  <c r="I76" i="5"/>
  <c r="AB76" i="5" s="1"/>
  <c r="K64" i="5"/>
  <c r="AB64" i="5"/>
  <c r="K58" i="5"/>
  <c r="AB58" i="5"/>
  <c r="K52" i="5"/>
  <c r="AB52" i="5"/>
  <c r="K46" i="5"/>
  <c r="AB46" i="5"/>
  <c r="K40" i="5"/>
  <c r="AB40" i="5"/>
  <c r="K34" i="5"/>
  <c r="AB34" i="5"/>
  <c r="K28" i="5"/>
  <c r="AB28" i="5"/>
  <c r="K22" i="5"/>
  <c r="AB22" i="5"/>
  <c r="K16" i="5"/>
  <c r="AB16" i="5"/>
  <c r="K63" i="5"/>
  <c r="AB63" i="5"/>
  <c r="K57" i="5"/>
  <c r="AB57" i="5"/>
  <c r="K51" i="5"/>
  <c r="AB51" i="5"/>
  <c r="K45" i="5"/>
  <c r="AB45" i="5"/>
  <c r="K39" i="5"/>
  <c r="AB39" i="5"/>
  <c r="K33" i="5"/>
  <c r="AB33" i="5"/>
  <c r="K27" i="5"/>
  <c r="AB27" i="5"/>
  <c r="K21" i="5"/>
  <c r="AB21" i="5"/>
  <c r="K15" i="5"/>
  <c r="AB15" i="5"/>
  <c r="K62" i="5"/>
  <c r="AB62" i="5"/>
  <c r="K56" i="5"/>
  <c r="AB56" i="5"/>
  <c r="K50" i="5"/>
  <c r="AB50" i="5"/>
  <c r="K44" i="5"/>
  <c r="AB44" i="5"/>
  <c r="K38" i="5"/>
  <c r="AB38" i="5"/>
  <c r="K32" i="5"/>
  <c r="AB32" i="5"/>
  <c r="K26" i="5"/>
  <c r="AB26" i="5"/>
  <c r="K20" i="5"/>
  <c r="AB20" i="5"/>
  <c r="K14" i="5"/>
  <c r="AB14" i="5"/>
  <c r="K67" i="5"/>
  <c r="AB67" i="5"/>
  <c r="K61" i="5"/>
  <c r="AB61" i="5"/>
  <c r="K55" i="5"/>
  <c r="AB55" i="5"/>
  <c r="K49" i="5"/>
  <c r="AB49" i="5"/>
  <c r="K43" i="5"/>
  <c r="AB43" i="5"/>
  <c r="K37" i="5"/>
  <c r="AB37" i="5"/>
  <c r="K31" i="5"/>
  <c r="AB31" i="5"/>
  <c r="K25" i="5"/>
  <c r="AB25" i="5"/>
  <c r="K19" i="5"/>
  <c r="AB19" i="5"/>
  <c r="K13" i="5"/>
  <c r="AB13" i="5"/>
  <c r="K66" i="5"/>
  <c r="AB66" i="5"/>
  <c r="K60" i="5"/>
  <c r="AB60" i="5"/>
  <c r="K54" i="5"/>
  <c r="AB54" i="5"/>
  <c r="K48" i="5"/>
  <c r="AB48" i="5"/>
  <c r="K42" i="5"/>
  <c r="AB42" i="5"/>
  <c r="K36" i="5"/>
  <c r="AB36" i="5"/>
  <c r="K30" i="5"/>
  <c r="AB30" i="5"/>
  <c r="K24" i="5"/>
  <c r="AB24" i="5"/>
  <c r="K18" i="5"/>
  <c r="AB18" i="5"/>
  <c r="K65" i="5"/>
  <c r="AB65" i="5"/>
  <c r="K59" i="5"/>
  <c r="AB59" i="5"/>
  <c r="K53" i="5"/>
  <c r="AB53" i="5"/>
  <c r="K47" i="5"/>
  <c r="AB47" i="5"/>
  <c r="K41" i="5"/>
  <c r="AB41" i="5"/>
  <c r="K35" i="5"/>
  <c r="AB35" i="5"/>
  <c r="K29" i="5"/>
  <c r="AB29" i="5"/>
  <c r="K23" i="5"/>
  <c r="AB23" i="5"/>
  <c r="K17" i="5"/>
  <c r="AB17" i="5"/>
  <c r="K12" i="5"/>
  <c r="I206" i="5"/>
  <c r="K6" i="2"/>
  <c r="K173" i="5" l="1"/>
  <c r="K191" i="5"/>
  <c r="K180" i="5"/>
  <c r="K169" i="5"/>
  <c r="K196" i="5"/>
  <c r="K88" i="5"/>
  <c r="K106" i="5"/>
  <c r="K125" i="5"/>
  <c r="K143" i="5"/>
  <c r="K161" i="5"/>
  <c r="K162" i="5"/>
  <c r="K151" i="5"/>
  <c r="K77" i="5"/>
  <c r="K95" i="5"/>
  <c r="K126" i="5"/>
  <c r="K199" i="5"/>
  <c r="K84" i="5"/>
  <c r="K108" i="5"/>
  <c r="K145" i="5"/>
  <c r="K79" i="5"/>
  <c r="K97" i="5"/>
  <c r="K116" i="5"/>
  <c r="K134" i="5"/>
  <c r="K152" i="5"/>
  <c r="K171" i="5"/>
  <c r="K189" i="5"/>
  <c r="K92" i="5"/>
  <c r="K110" i="5"/>
  <c r="K153" i="5"/>
  <c r="K87" i="5"/>
  <c r="K179" i="5"/>
  <c r="K76" i="5"/>
  <c r="K94" i="5"/>
  <c r="K131" i="5"/>
  <c r="K149" i="5"/>
  <c r="AB112" i="5"/>
  <c r="K112" i="5"/>
  <c r="AB168" i="5"/>
  <c r="K168" i="5"/>
  <c r="K243" i="15"/>
  <c r="K170" i="5"/>
  <c r="K117" i="5"/>
  <c r="K184" i="5"/>
  <c r="K83" i="5"/>
  <c r="K107" i="5"/>
  <c r="K150" i="5"/>
  <c r="K72" i="5"/>
  <c r="K206" i="5" s="1"/>
  <c r="K90" i="5"/>
  <c r="K127" i="5"/>
  <c r="K163" i="5"/>
  <c r="K178" i="5"/>
  <c r="K85" i="5"/>
  <c r="K103" i="5"/>
  <c r="K122" i="5"/>
  <c r="K140" i="5"/>
  <c r="K158" i="5"/>
  <c r="K177" i="5"/>
  <c r="K195" i="5"/>
  <c r="K98" i="5"/>
  <c r="K123" i="5"/>
  <c r="K172" i="5"/>
  <c r="K166" i="5"/>
  <c r="K185" i="5"/>
  <c r="K167" i="5"/>
  <c r="K198" i="5"/>
  <c r="K193" i="5"/>
  <c r="K139" i="5"/>
  <c r="K194" i="5"/>
  <c r="K82" i="5"/>
  <c r="K100" i="5"/>
  <c r="K119" i="5"/>
  <c r="K137" i="5"/>
  <c r="K155" i="5"/>
  <c r="K192" i="5"/>
  <c r="K144" i="5"/>
  <c r="K115" i="5"/>
  <c r="K89" i="5"/>
  <c r="K102" i="5"/>
  <c r="G202" i="15"/>
  <c r="S173" i="15"/>
  <c r="S178" i="5" s="1"/>
  <c r="U178" i="5" s="1"/>
  <c r="W178" i="5" s="1"/>
  <c r="S174" i="15"/>
  <c r="S179" i="5" s="1"/>
  <c r="U179" i="5" s="1"/>
  <c r="W179" i="5" s="1"/>
  <c r="S175" i="15"/>
  <c r="S180" i="5" s="1"/>
  <c r="U180" i="5" s="1"/>
  <c r="W180" i="5" s="1"/>
  <c r="S176" i="15"/>
  <c r="S181" i="5" s="1"/>
  <c r="U181" i="5" s="1"/>
  <c r="W181" i="5" s="1"/>
  <c r="S177" i="15"/>
  <c r="S182" i="5" s="1"/>
  <c r="U182" i="5" s="1"/>
  <c r="W182" i="5" s="1"/>
  <c r="S178" i="15"/>
  <c r="S183" i="5" s="1"/>
  <c r="U183" i="5" s="1"/>
  <c r="W183" i="5" s="1"/>
  <c r="S179" i="15"/>
  <c r="S184" i="5" s="1"/>
  <c r="U184" i="5" s="1"/>
  <c r="W184" i="5" s="1"/>
  <c r="S180" i="15"/>
  <c r="S185" i="5" s="1"/>
  <c r="U185" i="5" s="1"/>
  <c r="W185" i="5" s="1"/>
  <c r="S181" i="15"/>
  <c r="S186" i="5" s="1"/>
  <c r="U186" i="5" s="1"/>
  <c r="W186" i="5" s="1"/>
  <c r="S182" i="15"/>
  <c r="S187" i="5" s="1"/>
  <c r="U187" i="5" s="1"/>
  <c r="W187" i="5" s="1"/>
  <c r="S183" i="15"/>
  <c r="S188" i="5" s="1"/>
  <c r="U188" i="5" s="1"/>
  <c r="W188" i="5" s="1"/>
  <c r="S184" i="15"/>
  <c r="S189" i="5" s="1"/>
  <c r="U189" i="5" s="1"/>
  <c r="W189" i="5" s="1"/>
  <c r="S185" i="15"/>
  <c r="S190" i="5" s="1"/>
  <c r="U190" i="5" s="1"/>
  <c r="W190" i="5" s="1"/>
  <c r="S186" i="15"/>
  <c r="S191" i="5" s="1"/>
  <c r="U191" i="5" s="1"/>
  <c r="W191" i="5" s="1"/>
  <c r="S187" i="15"/>
  <c r="S192" i="5" s="1"/>
  <c r="U192" i="5" s="1"/>
  <c r="W192" i="5" s="1"/>
  <c r="S188" i="15"/>
  <c r="S193" i="5" s="1"/>
  <c r="U193" i="5" s="1"/>
  <c r="S189" i="15"/>
  <c r="S194" i="5" s="1"/>
  <c r="U194" i="5" s="1"/>
  <c r="W194" i="5" s="1"/>
  <c r="S190" i="15"/>
  <c r="S195" i="5" s="1"/>
  <c r="U195" i="5" s="1"/>
  <c r="S191" i="15"/>
  <c r="S196" i="5" s="1"/>
  <c r="U196" i="5" s="1"/>
  <c r="W196" i="5" s="1"/>
  <c r="S192" i="15"/>
  <c r="S197" i="5" s="1"/>
  <c r="U197" i="5" s="1"/>
  <c r="W197" i="5" s="1"/>
  <c r="S193" i="15"/>
  <c r="S198" i="5" s="1"/>
  <c r="U198" i="5" s="1"/>
  <c r="W198" i="5" s="1"/>
  <c r="S194" i="15"/>
  <c r="S199" i="5" s="1"/>
  <c r="U199" i="5" s="1"/>
  <c r="W199" i="5" s="1"/>
  <c r="I210" i="5" l="1"/>
  <c r="K209" i="5"/>
  <c r="W195" i="5"/>
  <c r="W193" i="5"/>
  <c r="M12" i="5"/>
  <c r="M205" i="5"/>
  <c r="M204" i="5"/>
  <c r="M203" i="5"/>
  <c r="M11" i="5"/>
  <c r="M168" i="5"/>
  <c r="M112" i="5"/>
  <c r="M202" i="5"/>
  <c r="M201" i="5"/>
  <c r="M200" i="5"/>
  <c r="M184" i="5"/>
  <c r="M37" i="5"/>
  <c r="M122" i="5"/>
  <c r="M57" i="5"/>
  <c r="M78" i="5"/>
  <c r="M180" i="5"/>
  <c r="M154" i="5"/>
  <c r="M137" i="5"/>
  <c r="M72" i="5"/>
  <c r="M192" i="5"/>
  <c r="M172" i="5"/>
  <c r="M152" i="5"/>
  <c r="M87" i="5"/>
  <c r="M23" i="5"/>
  <c r="M14" i="5"/>
  <c r="M20" i="5"/>
  <c r="M93" i="5"/>
  <c r="M117" i="5"/>
  <c r="M197" i="5"/>
  <c r="M132" i="5"/>
  <c r="M67" i="5"/>
  <c r="M139" i="5"/>
  <c r="M34" i="5"/>
  <c r="M133" i="5"/>
  <c r="M183" i="5"/>
  <c r="M53" i="5"/>
  <c r="M95" i="5"/>
  <c r="M60" i="5"/>
  <c r="M119" i="5"/>
  <c r="M182" i="5"/>
  <c r="M114" i="5"/>
  <c r="M49" i="5"/>
  <c r="M62" i="5"/>
  <c r="M155" i="5"/>
  <c r="M194" i="5"/>
  <c r="M129" i="5"/>
  <c r="M64" i="5"/>
  <c r="M94" i="5"/>
  <c r="M123" i="5"/>
  <c r="M144" i="5"/>
  <c r="M79" i="5"/>
  <c r="M15" i="5"/>
  <c r="M29" i="5"/>
  <c r="M143" i="5"/>
  <c r="M61" i="5"/>
  <c r="M108" i="5"/>
  <c r="M189" i="5"/>
  <c r="M124" i="5"/>
  <c r="M59" i="5"/>
  <c r="M151" i="5"/>
  <c r="M90" i="5"/>
  <c r="M26" i="5"/>
  <c r="M82" i="5"/>
  <c r="M73" i="5"/>
  <c r="M103" i="5"/>
  <c r="M148" i="5"/>
  <c r="M196" i="5"/>
  <c r="M145" i="5"/>
  <c r="M160" i="5"/>
  <c r="M28" i="5"/>
  <c r="M75" i="5"/>
  <c r="M54" i="5"/>
  <c r="M115" i="5"/>
  <c r="M105" i="5"/>
  <c r="M41" i="5"/>
  <c r="M191" i="5"/>
  <c r="M147" i="5"/>
  <c r="M186" i="5"/>
  <c r="M121" i="5"/>
  <c r="M56" i="5"/>
  <c r="M142" i="5"/>
  <c r="M98" i="5"/>
  <c r="M136" i="5"/>
  <c r="M71" i="5"/>
  <c r="M176" i="5"/>
  <c r="M21" i="5"/>
  <c r="M70" i="5"/>
  <c r="M174" i="5"/>
  <c r="M100" i="5"/>
  <c r="M181" i="5"/>
  <c r="M116" i="5"/>
  <c r="M51" i="5"/>
  <c r="M127" i="5"/>
  <c r="M18" i="5"/>
  <c r="M190" i="5"/>
  <c r="M165" i="5"/>
  <c r="M126" i="5"/>
  <c r="M50" i="5"/>
  <c r="M171" i="5"/>
  <c r="M109" i="5"/>
  <c r="M163" i="5"/>
  <c r="M158" i="5"/>
  <c r="M187" i="5"/>
  <c r="M97" i="5"/>
  <c r="M33" i="5"/>
  <c r="M166" i="5"/>
  <c r="M131" i="5"/>
  <c r="M178" i="5"/>
  <c r="M113" i="5"/>
  <c r="M48" i="5"/>
  <c r="M118" i="5"/>
  <c r="M193" i="5"/>
  <c r="M128" i="5"/>
  <c r="M63" i="5"/>
  <c r="M159" i="5"/>
  <c r="M13" i="5"/>
  <c r="M38" i="5"/>
  <c r="M157" i="5"/>
  <c r="M92" i="5"/>
  <c r="M173" i="5"/>
  <c r="M107" i="5"/>
  <c r="M43" i="5"/>
  <c r="M86" i="5"/>
  <c r="M74" i="5"/>
  <c r="M156" i="5"/>
  <c r="M199" i="5"/>
  <c r="M85" i="5"/>
  <c r="M36" i="5"/>
  <c r="M19" i="5"/>
  <c r="M65" i="5"/>
  <c r="M16" i="5"/>
  <c r="M22" i="5"/>
  <c r="M140" i="5"/>
  <c r="M42" i="5"/>
  <c r="M134" i="5"/>
  <c r="M162" i="5"/>
  <c r="M89" i="5"/>
  <c r="M25" i="5"/>
  <c r="M69" i="5"/>
  <c r="M106" i="5"/>
  <c r="M170" i="5"/>
  <c r="M104" i="5"/>
  <c r="M40" i="5"/>
  <c r="M77" i="5"/>
  <c r="M185" i="5"/>
  <c r="M120" i="5"/>
  <c r="M55" i="5"/>
  <c r="M135" i="5"/>
  <c r="M52" i="5"/>
  <c r="M175" i="5"/>
  <c r="M149" i="5"/>
  <c r="M84" i="5"/>
  <c r="M164" i="5"/>
  <c r="M99" i="5"/>
  <c r="M35" i="5"/>
  <c r="M46" i="5"/>
  <c r="M66" i="5"/>
  <c r="M76" i="5"/>
  <c r="M27" i="5"/>
  <c r="M58" i="5"/>
  <c r="M138" i="5"/>
  <c r="M39" i="5"/>
  <c r="M83" i="5"/>
  <c r="M102" i="5"/>
  <c r="M80" i="5"/>
  <c r="M31" i="5"/>
  <c r="M101" i="5"/>
  <c r="M146" i="5"/>
  <c r="M81" i="5"/>
  <c r="M17" i="5"/>
  <c r="M198" i="5"/>
  <c r="M195" i="5"/>
  <c r="M161" i="5"/>
  <c r="M96" i="5"/>
  <c r="M32" i="5"/>
  <c r="M45" i="5"/>
  <c r="M177" i="5"/>
  <c r="M111" i="5"/>
  <c r="M47" i="5"/>
  <c r="M110" i="5"/>
  <c r="M44" i="5"/>
  <c r="M150" i="5"/>
  <c r="M141" i="5"/>
  <c r="M91" i="5"/>
  <c r="M167" i="5"/>
  <c r="M179" i="5"/>
  <c r="M153" i="5"/>
  <c r="M88" i="5"/>
  <c r="M24" i="5"/>
  <c r="M169" i="5"/>
  <c r="M30" i="5"/>
  <c r="M68" i="5"/>
  <c r="M130" i="5"/>
  <c r="M188" i="5"/>
  <c r="M125" i="5"/>
  <c r="U188" i="1"/>
  <c r="S188" i="1"/>
  <c r="W206" i="5" l="1"/>
  <c r="M206" i="5"/>
  <c r="I11" i="7"/>
  <c r="I10" i="6"/>
  <c r="E9" i="11" l="1"/>
  <c r="I9" i="11" s="1"/>
  <c r="S172" i="15"/>
  <c r="S177" i="5" s="1"/>
  <c r="U177" i="5" s="1"/>
  <c r="W177" i="5" s="1"/>
  <c r="S171" i="15"/>
  <c r="S176" i="5" s="1"/>
  <c r="U176" i="5" s="1"/>
  <c r="W176" i="5" s="1"/>
  <c r="K12" i="2"/>
  <c r="M188" i="1"/>
  <c r="J188" i="1"/>
  <c r="E11" i="7" l="1"/>
  <c r="G10" i="7" s="1"/>
  <c r="G10" i="13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K10" i="7" l="1"/>
  <c r="S170" i="15"/>
  <c r="S175" i="5" s="1"/>
  <c r="U175" i="5" s="1"/>
  <c r="W175" i="5" s="1"/>
  <c r="W10" i="1" l="1"/>
  <c r="W188" i="1" l="1"/>
  <c r="S11" i="2" l="1"/>
  <c r="S9" i="2"/>
  <c r="S10" i="2" l="1"/>
  <c r="S12" i="2" s="1"/>
  <c r="E10" i="11"/>
  <c r="I10" i="11" s="1"/>
  <c r="C11" i="8"/>
  <c r="E5" i="11" l="1"/>
  <c r="Q6" i="2"/>
  <c r="M6" i="15" l="1"/>
  <c r="C3" i="14"/>
  <c r="C3" i="15"/>
  <c r="S201" i="15" l="1"/>
  <c r="S9" i="15"/>
  <c r="S10" i="15"/>
  <c r="S13" i="5" s="1"/>
  <c r="U13" i="5" s="1"/>
  <c r="W13" i="5" s="1"/>
  <c r="S11" i="15"/>
  <c r="S14" i="5" s="1"/>
  <c r="U14" i="5" s="1"/>
  <c r="W14" i="5" s="1"/>
  <c r="S12" i="15"/>
  <c r="S15" i="5" s="1"/>
  <c r="U15" i="5" s="1"/>
  <c r="W15" i="5" s="1"/>
  <c r="S13" i="15"/>
  <c r="S16" i="5" s="1"/>
  <c r="U16" i="5" s="1"/>
  <c r="W16" i="5" s="1"/>
  <c r="S14" i="15"/>
  <c r="S17" i="5" s="1"/>
  <c r="U17" i="5" s="1"/>
  <c r="W17" i="5" s="1"/>
  <c r="S15" i="15"/>
  <c r="S18" i="5" s="1"/>
  <c r="U18" i="5" s="1"/>
  <c r="W18" i="5" s="1"/>
  <c r="S16" i="15"/>
  <c r="S19" i="5" s="1"/>
  <c r="U19" i="5" s="1"/>
  <c r="W19" i="5" s="1"/>
  <c r="S17" i="15"/>
  <c r="S20" i="5" s="1"/>
  <c r="U20" i="5" s="1"/>
  <c r="W20" i="5" s="1"/>
  <c r="S18" i="15"/>
  <c r="S21" i="5" s="1"/>
  <c r="U21" i="5" s="1"/>
  <c r="W21" i="5" s="1"/>
  <c r="S19" i="15"/>
  <c r="S22" i="5" s="1"/>
  <c r="U22" i="5" s="1"/>
  <c r="W22" i="5" s="1"/>
  <c r="S20" i="15"/>
  <c r="S23" i="5" s="1"/>
  <c r="U23" i="5" s="1"/>
  <c r="W23" i="5" s="1"/>
  <c r="S21" i="15"/>
  <c r="S24" i="5" s="1"/>
  <c r="U24" i="5" s="1"/>
  <c r="W24" i="5" s="1"/>
  <c r="S22" i="15"/>
  <c r="S25" i="5" s="1"/>
  <c r="U25" i="5" s="1"/>
  <c r="W25" i="5" s="1"/>
  <c r="S23" i="15"/>
  <c r="S26" i="5" s="1"/>
  <c r="U26" i="5" s="1"/>
  <c r="W26" i="5" s="1"/>
  <c r="S24" i="15"/>
  <c r="S27" i="5" s="1"/>
  <c r="U27" i="5" s="1"/>
  <c r="W27" i="5" s="1"/>
  <c r="S25" i="15"/>
  <c r="S28" i="5" s="1"/>
  <c r="U28" i="5" s="1"/>
  <c r="W28" i="5" s="1"/>
  <c r="S26" i="15"/>
  <c r="S29" i="5" s="1"/>
  <c r="U29" i="5" s="1"/>
  <c r="W29" i="5" s="1"/>
  <c r="S27" i="15"/>
  <c r="S30" i="5" s="1"/>
  <c r="U30" i="5" s="1"/>
  <c r="W30" i="5" s="1"/>
  <c r="S28" i="15"/>
  <c r="S31" i="5" s="1"/>
  <c r="U31" i="5" s="1"/>
  <c r="W31" i="5" s="1"/>
  <c r="S29" i="15"/>
  <c r="S32" i="5" s="1"/>
  <c r="U32" i="5" s="1"/>
  <c r="W32" i="5" s="1"/>
  <c r="S30" i="15"/>
  <c r="S33" i="5" s="1"/>
  <c r="U33" i="5" s="1"/>
  <c r="W33" i="5" s="1"/>
  <c r="S31" i="15"/>
  <c r="S34" i="5" s="1"/>
  <c r="U34" i="5" s="1"/>
  <c r="W34" i="5" s="1"/>
  <c r="S32" i="15"/>
  <c r="S35" i="5" s="1"/>
  <c r="U35" i="5" s="1"/>
  <c r="W35" i="5" s="1"/>
  <c r="S33" i="15"/>
  <c r="S36" i="5" s="1"/>
  <c r="U36" i="5" s="1"/>
  <c r="W36" i="5" s="1"/>
  <c r="S34" i="15"/>
  <c r="S37" i="5" s="1"/>
  <c r="U37" i="5" s="1"/>
  <c r="W37" i="5" s="1"/>
  <c r="S35" i="15"/>
  <c r="S38" i="5" s="1"/>
  <c r="U38" i="5" s="1"/>
  <c r="W38" i="5" s="1"/>
  <c r="S36" i="15"/>
  <c r="S39" i="5" s="1"/>
  <c r="U39" i="5" s="1"/>
  <c r="W39" i="5" s="1"/>
  <c r="S37" i="15"/>
  <c r="S40" i="5" s="1"/>
  <c r="U40" i="5" s="1"/>
  <c r="W40" i="5" s="1"/>
  <c r="S38" i="15"/>
  <c r="S41" i="5" s="1"/>
  <c r="U41" i="5" s="1"/>
  <c r="W41" i="5" s="1"/>
  <c r="S39" i="15"/>
  <c r="S42" i="5" s="1"/>
  <c r="U42" i="5" s="1"/>
  <c r="W42" i="5" s="1"/>
  <c r="S40" i="15"/>
  <c r="S43" i="5" s="1"/>
  <c r="U43" i="5" s="1"/>
  <c r="W43" i="5" s="1"/>
  <c r="S41" i="15"/>
  <c r="S44" i="5" s="1"/>
  <c r="U44" i="5" s="1"/>
  <c r="W44" i="5" s="1"/>
  <c r="S42" i="15"/>
  <c r="S45" i="5" s="1"/>
  <c r="U45" i="5" s="1"/>
  <c r="W45" i="5" s="1"/>
  <c r="S43" i="15"/>
  <c r="S46" i="5" s="1"/>
  <c r="U46" i="5" s="1"/>
  <c r="W46" i="5" s="1"/>
  <c r="S44" i="15"/>
  <c r="S47" i="5" s="1"/>
  <c r="U47" i="5" s="1"/>
  <c r="W47" i="5" s="1"/>
  <c r="S45" i="15"/>
  <c r="S48" i="5" s="1"/>
  <c r="U48" i="5" s="1"/>
  <c r="W48" i="5" s="1"/>
  <c r="S46" i="15"/>
  <c r="S49" i="5" s="1"/>
  <c r="U49" i="5" s="1"/>
  <c r="W49" i="5" s="1"/>
  <c r="S47" i="15"/>
  <c r="S50" i="5" s="1"/>
  <c r="U50" i="5" s="1"/>
  <c r="W50" i="5" s="1"/>
  <c r="S48" i="15"/>
  <c r="S51" i="5" s="1"/>
  <c r="U51" i="5" s="1"/>
  <c r="W51" i="5" s="1"/>
  <c r="S49" i="15"/>
  <c r="S52" i="5" s="1"/>
  <c r="U52" i="5" s="1"/>
  <c r="W52" i="5" s="1"/>
  <c r="S50" i="15"/>
  <c r="S53" i="5" s="1"/>
  <c r="U53" i="5" s="1"/>
  <c r="W53" i="5" s="1"/>
  <c r="S51" i="15"/>
  <c r="S54" i="5" s="1"/>
  <c r="U54" i="5" s="1"/>
  <c r="W54" i="5" s="1"/>
  <c r="S52" i="15"/>
  <c r="S55" i="5" s="1"/>
  <c r="U55" i="5" s="1"/>
  <c r="W55" i="5" s="1"/>
  <c r="S53" i="15"/>
  <c r="S56" i="5" s="1"/>
  <c r="U56" i="5" s="1"/>
  <c r="W56" i="5" s="1"/>
  <c r="S54" i="15"/>
  <c r="S57" i="5" s="1"/>
  <c r="U57" i="5" s="1"/>
  <c r="W57" i="5" s="1"/>
  <c r="S55" i="15"/>
  <c r="S58" i="5" s="1"/>
  <c r="U58" i="5" s="1"/>
  <c r="W58" i="5" s="1"/>
  <c r="S56" i="15"/>
  <c r="S59" i="5" s="1"/>
  <c r="U59" i="5" s="1"/>
  <c r="W59" i="5" s="1"/>
  <c r="S57" i="15"/>
  <c r="S60" i="5" s="1"/>
  <c r="U60" i="5" s="1"/>
  <c r="W60" i="5" s="1"/>
  <c r="S58" i="15"/>
  <c r="S61" i="5" s="1"/>
  <c r="U61" i="5" s="1"/>
  <c r="W61" i="5" s="1"/>
  <c r="S59" i="15"/>
  <c r="S62" i="5" s="1"/>
  <c r="U62" i="5" s="1"/>
  <c r="W62" i="5" s="1"/>
  <c r="S60" i="15"/>
  <c r="S63" i="5" s="1"/>
  <c r="U63" i="5" s="1"/>
  <c r="W63" i="5" s="1"/>
  <c r="S61" i="15"/>
  <c r="S64" i="5" s="1"/>
  <c r="U64" i="5" s="1"/>
  <c r="W64" i="5" s="1"/>
  <c r="S62" i="15"/>
  <c r="S65" i="5" s="1"/>
  <c r="U65" i="5" s="1"/>
  <c r="W65" i="5" s="1"/>
  <c r="S63" i="15"/>
  <c r="S66" i="5" s="1"/>
  <c r="U66" i="5" s="1"/>
  <c r="W66" i="5" s="1"/>
  <c r="S64" i="15"/>
  <c r="S67" i="5" s="1"/>
  <c r="U67" i="5" s="1"/>
  <c r="W67" i="5" s="1"/>
  <c r="S65" i="15"/>
  <c r="S68" i="5" s="1"/>
  <c r="U68" i="5" s="1"/>
  <c r="W68" i="5" s="1"/>
  <c r="S66" i="15"/>
  <c r="S69" i="5" s="1"/>
  <c r="U69" i="5" s="1"/>
  <c r="W69" i="5" s="1"/>
  <c r="S67" i="15"/>
  <c r="S70" i="5" s="1"/>
  <c r="U70" i="5" s="1"/>
  <c r="W70" i="5" s="1"/>
  <c r="S68" i="15"/>
  <c r="S71" i="5" s="1"/>
  <c r="U71" i="5" s="1"/>
  <c r="W71" i="5" s="1"/>
  <c r="S69" i="15"/>
  <c r="S72" i="5" s="1"/>
  <c r="U72" i="5" s="1"/>
  <c r="W72" i="5" s="1"/>
  <c r="S70" i="15"/>
  <c r="S73" i="5" s="1"/>
  <c r="U73" i="5" s="1"/>
  <c r="W73" i="5" s="1"/>
  <c r="S71" i="15"/>
  <c r="S74" i="5" s="1"/>
  <c r="U74" i="5" s="1"/>
  <c r="W74" i="5" s="1"/>
  <c r="S72" i="15"/>
  <c r="S75" i="5" s="1"/>
  <c r="U75" i="5" s="1"/>
  <c r="W75" i="5" s="1"/>
  <c r="S73" i="15"/>
  <c r="S76" i="5" s="1"/>
  <c r="U76" i="5" s="1"/>
  <c r="W76" i="5" s="1"/>
  <c r="S74" i="15"/>
  <c r="S77" i="5" s="1"/>
  <c r="U77" i="5" s="1"/>
  <c r="W77" i="5" s="1"/>
  <c r="S75" i="15"/>
  <c r="S78" i="5" s="1"/>
  <c r="U78" i="5" s="1"/>
  <c r="W78" i="5" s="1"/>
  <c r="S76" i="15"/>
  <c r="S79" i="5" s="1"/>
  <c r="U79" i="5" s="1"/>
  <c r="W79" i="5" s="1"/>
  <c r="S77" i="15"/>
  <c r="S80" i="5" s="1"/>
  <c r="U80" i="5" s="1"/>
  <c r="W80" i="5" s="1"/>
  <c r="S78" i="15"/>
  <c r="S81" i="5" s="1"/>
  <c r="U81" i="5" s="1"/>
  <c r="W81" i="5" s="1"/>
  <c r="S79" i="15"/>
  <c r="S82" i="5" s="1"/>
  <c r="U82" i="5" s="1"/>
  <c r="W82" i="5" s="1"/>
  <c r="S80" i="15"/>
  <c r="S83" i="5" s="1"/>
  <c r="U83" i="5" s="1"/>
  <c r="W83" i="5" s="1"/>
  <c r="S81" i="15"/>
  <c r="S84" i="5" s="1"/>
  <c r="U84" i="5" s="1"/>
  <c r="W84" i="5" s="1"/>
  <c r="S82" i="15"/>
  <c r="S85" i="5" s="1"/>
  <c r="U85" i="5" s="1"/>
  <c r="W85" i="5" s="1"/>
  <c r="S83" i="15"/>
  <c r="S86" i="5" s="1"/>
  <c r="U86" i="5" s="1"/>
  <c r="W86" i="5" s="1"/>
  <c r="S84" i="15"/>
  <c r="S87" i="5" s="1"/>
  <c r="U87" i="5" s="1"/>
  <c r="W87" i="5" s="1"/>
  <c r="S85" i="15"/>
  <c r="S88" i="5" s="1"/>
  <c r="U88" i="5" s="1"/>
  <c r="W88" i="5" s="1"/>
  <c r="S86" i="15"/>
  <c r="S89" i="5" s="1"/>
  <c r="U89" i="5" s="1"/>
  <c r="W89" i="5" s="1"/>
  <c r="S87" i="15"/>
  <c r="S90" i="5" s="1"/>
  <c r="U90" i="5" s="1"/>
  <c r="W90" i="5" s="1"/>
  <c r="S88" i="15"/>
  <c r="S91" i="5" s="1"/>
  <c r="U91" i="5" s="1"/>
  <c r="W91" i="5" s="1"/>
  <c r="S89" i="15"/>
  <c r="S92" i="5" s="1"/>
  <c r="U92" i="5" s="1"/>
  <c r="W92" i="5" s="1"/>
  <c r="S90" i="15"/>
  <c r="S93" i="5" s="1"/>
  <c r="U93" i="5" s="1"/>
  <c r="W93" i="5" s="1"/>
  <c r="S91" i="15"/>
  <c r="S94" i="5" s="1"/>
  <c r="U94" i="5" s="1"/>
  <c r="W94" i="5" s="1"/>
  <c r="S92" i="15"/>
  <c r="S95" i="5" s="1"/>
  <c r="U95" i="5" s="1"/>
  <c r="W95" i="5" s="1"/>
  <c r="S93" i="15"/>
  <c r="S96" i="5" s="1"/>
  <c r="U96" i="5" s="1"/>
  <c r="W96" i="5" s="1"/>
  <c r="S94" i="15"/>
  <c r="S97" i="5" s="1"/>
  <c r="U97" i="5" s="1"/>
  <c r="W97" i="5" s="1"/>
  <c r="S95" i="15"/>
  <c r="S98" i="5" s="1"/>
  <c r="U98" i="5" s="1"/>
  <c r="W98" i="5" s="1"/>
  <c r="S96" i="15"/>
  <c r="S99" i="5" s="1"/>
  <c r="U99" i="5" s="1"/>
  <c r="W99" i="5" s="1"/>
  <c r="S97" i="15"/>
  <c r="S100" i="5" s="1"/>
  <c r="U100" i="5" s="1"/>
  <c r="W100" i="5" s="1"/>
  <c r="S98" i="15"/>
  <c r="S101" i="5" s="1"/>
  <c r="U101" i="5" s="1"/>
  <c r="W101" i="5" s="1"/>
  <c r="S99" i="15"/>
  <c r="S102" i="5" s="1"/>
  <c r="U102" i="5" s="1"/>
  <c r="W102" i="5" s="1"/>
  <c r="S100" i="15"/>
  <c r="S103" i="5" s="1"/>
  <c r="U103" i="5" s="1"/>
  <c r="W103" i="5" s="1"/>
  <c r="S101" i="15"/>
  <c r="S104" i="5" s="1"/>
  <c r="U104" i="5" s="1"/>
  <c r="W104" i="5" s="1"/>
  <c r="S102" i="15"/>
  <c r="S105" i="5" s="1"/>
  <c r="U105" i="5" s="1"/>
  <c r="W105" i="5" s="1"/>
  <c r="S103" i="15"/>
  <c r="S106" i="5" s="1"/>
  <c r="U106" i="5" s="1"/>
  <c r="W106" i="5" s="1"/>
  <c r="S104" i="15"/>
  <c r="S107" i="5" s="1"/>
  <c r="U107" i="5" s="1"/>
  <c r="W107" i="5" s="1"/>
  <c r="S105" i="15"/>
  <c r="S108" i="5" s="1"/>
  <c r="U108" i="5" s="1"/>
  <c r="W108" i="5" s="1"/>
  <c r="S106" i="15"/>
  <c r="S109" i="5" s="1"/>
  <c r="U109" i="5" s="1"/>
  <c r="W109" i="5" s="1"/>
  <c r="S107" i="15"/>
  <c r="S110" i="5" s="1"/>
  <c r="U110" i="5" s="1"/>
  <c r="W110" i="5" s="1"/>
  <c r="S108" i="15"/>
  <c r="S111" i="5" s="1"/>
  <c r="U111" i="5" s="1"/>
  <c r="W111" i="5" s="1"/>
  <c r="S109" i="15"/>
  <c r="S113" i="5" s="1"/>
  <c r="U113" i="5" s="1"/>
  <c r="W113" i="5" s="1"/>
  <c r="S110" i="15"/>
  <c r="S114" i="5" s="1"/>
  <c r="U114" i="5" s="1"/>
  <c r="W114" i="5" s="1"/>
  <c r="S111" i="15"/>
  <c r="S115" i="5" s="1"/>
  <c r="U115" i="5" s="1"/>
  <c r="W115" i="5" s="1"/>
  <c r="S112" i="15"/>
  <c r="S116" i="5" s="1"/>
  <c r="U116" i="5" s="1"/>
  <c r="W116" i="5" s="1"/>
  <c r="S113" i="15"/>
  <c r="S117" i="5" s="1"/>
  <c r="U117" i="5" s="1"/>
  <c r="W117" i="5" s="1"/>
  <c r="S114" i="15"/>
  <c r="S118" i="5" s="1"/>
  <c r="U118" i="5" s="1"/>
  <c r="W118" i="5" s="1"/>
  <c r="S115" i="15"/>
  <c r="S119" i="5" s="1"/>
  <c r="U119" i="5" s="1"/>
  <c r="W119" i="5" s="1"/>
  <c r="S116" i="15"/>
  <c r="S120" i="5" s="1"/>
  <c r="U120" i="5" s="1"/>
  <c r="W120" i="5" s="1"/>
  <c r="S117" i="15"/>
  <c r="S121" i="5" s="1"/>
  <c r="U121" i="5" s="1"/>
  <c r="W121" i="5" s="1"/>
  <c r="S118" i="15"/>
  <c r="S122" i="5" s="1"/>
  <c r="U122" i="5" s="1"/>
  <c r="W122" i="5" s="1"/>
  <c r="S119" i="15"/>
  <c r="S123" i="5" s="1"/>
  <c r="U123" i="5" s="1"/>
  <c r="W123" i="5" s="1"/>
  <c r="S120" i="15"/>
  <c r="S124" i="5" s="1"/>
  <c r="U124" i="5" s="1"/>
  <c r="W124" i="5" s="1"/>
  <c r="S121" i="15"/>
  <c r="S125" i="5" s="1"/>
  <c r="U125" i="5" s="1"/>
  <c r="W125" i="5" s="1"/>
  <c r="S122" i="15"/>
  <c r="S126" i="5" s="1"/>
  <c r="U126" i="5" s="1"/>
  <c r="W126" i="5" s="1"/>
  <c r="S123" i="15"/>
  <c r="S127" i="5" s="1"/>
  <c r="U127" i="5" s="1"/>
  <c r="W127" i="5" s="1"/>
  <c r="S124" i="15"/>
  <c r="S128" i="5" s="1"/>
  <c r="U128" i="5" s="1"/>
  <c r="W128" i="5" s="1"/>
  <c r="S125" i="15"/>
  <c r="S129" i="5" s="1"/>
  <c r="U129" i="5" s="1"/>
  <c r="W129" i="5" s="1"/>
  <c r="S126" i="15"/>
  <c r="S130" i="5" s="1"/>
  <c r="U130" i="5" s="1"/>
  <c r="W130" i="5" s="1"/>
  <c r="S127" i="15"/>
  <c r="S131" i="5" s="1"/>
  <c r="U131" i="5" s="1"/>
  <c r="W131" i="5" s="1"/>
  <c r="S128" i="15"/>
  <c r="S132" i="5" s="1"/>
  <c r="U132" i="5" s="1"/>
  <c r="W132" i="5" s="1"/>
  <c r="S129" i="15"/>
  <c r="S133" i="5" s="1"/>
  <c r="U133" i="5" s="1"/>
  <c r="W133" i="5" s="1"/>
  <c r="S130" i="15"/>
  <c r="S134" i="5" s="1"/>
  <c r="U134" i="5" s="1"/>
  <c r="W134" i="5" s="1"/>
  <c r="S131" i="15"/>
  <c r="S135" i="5" s="1"/>
  <c r="U135" i="5" s="1"/>
  <c r="W135" i="5" s="1"/>
  <c r="S132" i="15"/>
  <c r="S136" i="5" s="1"/>
  <c r="U136" i="5" s="1"/>
  <c r="W136" i="5" s="1"/>
  <c r="S133" i="15"/>
  <c r="S137" i="5" s="1"/>
  <c r="U137" i="5" s="1"/>
  <c r="W137" i="5" s="1"/>
  <c r="S134" i="15"/>
  <c r="S138" i="5" s="1"/>
  <c r="U138" i="5" s="1"/>
  <c r="W138" i="5" s="1"/>
  <c r="S135" i="15"/>
  <c r="S139" i="5" s="1"/>
  <c r="U139" i="5" s="1"/>
  <c r="W139" i="5" s="1"/>
  <c r="S136" i="15"/>
  <c r="S140" i="5" s="1"/>
  <c r="U140" i="5" s="1"/>
  <c r="W140" i="5" s="1"/>
  <c r="S137" i="15"/>
  <c r="S141" i="5" s="1"/>
  <c r="U141" i="5" s="1"/>
  <c r="W141" i="5" s="1"/>
  <c r="S138" i="15"/>
  <c r="S142" i="5" s="1"/>
  <c r="U142" i="5" s="1"/>
  <c r="W142" i="5" s="1"/>
  <c r="S139" i="15"/>
  <c r="S143" i="5" s="1"/>
  <c r="U143" i="5" s="1"/>
  <c r="W143" i="5" s="1"/>
  <c r="S140" i="15"/>
  <c r="S144" i="5" s="1"/>
  <c r="U144" i="5" s="1"/>
  <c r="W144" i="5" s="1"/>
  <c r="S141" i="15"/>
  <c r="S145" i="5" s="1"/>
  <c r="U145" i="5" s="1"/>
  <c r="W145" i="5" s="1"/>
  <c r="S142" i="15"/>
  <c r="S146" i="5" s="1"/>
  <c r="U146" i="5" s="1"/>
  <c r="W146" i="5" s="1"/>
  <c r="S143" i="15"/>
  <c r="S147" i="5" s="1"/>
  <c r="U147" i="5" s="1"/>
  <c r="W147" i="5" s="1"/>
  <c r="S144" i="15"/>
  <c r="S148" i="5" s="1"/>
  <c r="U148" i="5" s="1"/>
  <c r="W148" i="5" s="1"/>
  <c r="S145" i="15"/>
  <c r="S149" i="5" s="1"/>
  <c r="U149" i="5" s="1"/>
  <c r="W149" i="5" s="1"/>
  <c r="S146" i="15"/>
  <c r="S150" i="5" s="1"/>
  <c r="U150" i="5" s="1"/>
  <c r="W150" i="5" s="1"/>
  <c r="S147" i="15"/>
  <c r="S151" i="5" s="1"/>
  <c r="U151" i="5" s="1"/>
  <c r="W151" i="5" s="1"/>
  <c r="S148" i="15"/>
  <c r="S152" i="5" s="1"/>
  <c r="U152" i="5" s="1"/>
  <c r="W152" i="5" s="1"/>
  <c r="S149" i="15"/>
  <c r="S153" i="5" s="1"/>
  <c r="U153" i="5" s="1"/>
  <c r="W153" i="5" s="1"/>
  <c r="S150" i="15"/>
  <c r="S154" i="5" s="1"/>
  <c r="U154" i="5" s="1"/>
  <c r="W154" i="5" s="1"/>
  <c r="S151" i="15"/>
  <c r="S155" i="5" s="1"/>
  <c r="U155" i="5" s="1"/>
  <c r="W155" i="5" s="1"/>
  <c r="S152" i="15"/>
  <c r="S156" i="5" s="1"/>
  <c r="U156" i="5" s="1"/>
  <c r="W156" i="5" s="1"/>
  <c r="S153" i="15"/>
  <c r="S157" i="5" s="1"/>
  <c r="U157" i="5" s="1"/>
  <c r="W157" i="5" s="1"/>
  <c r="S154" i="15"/>
  <c r="S158" i="5" s="1"/>
  <c r="U158" i="5" s="1"/>
  <c r="W158" i="5" s="1"/>
  <c r="S155" i="15"/>
  <c r="S159" i="5" s="1"/>
  <c r="U159" i="5" s="1"/>
  <c r="W159" i="5" s="1"/>
  <c r="S156" i="15"/>
  <c r="S160" i="5" s="1"/>
  <c r="U160" i="5" s="1"/>
  <c r="W160" i="5" s="1"/>
  <c r="S157" i="15"/>
  <c r="S161" i="5" s="1"/>
  <c r="U161" i="5" s="1"/>
  <c r="W161" i="5" s="1"/>
  <c r="S158" i="15"/>
  <c r="S162" i="5" s="1"/>
  <c r="U162" i="5" s="1"/>
  <c r="W162" i="5" s="1"/>
  <c r="S159" i="15"/>
  <c r="S163" i="5" s="1"/>
  <c r="U163" i="5" s="1"/>
  <c r="W163" i="5" s="1"/>
  <c r="S160" i="15"/>
  <c r="S164" i="5" s="1"/>
  <c r="U164" i="5" s="1"/>
  <c r="W164" i="5" s="1"/>
  <c r="S161" i="15"/>
  <c r="S165" i="5" s="1"/>
  <c r="U165" i="5" s="1"/>
  <c r="W165" i="5" s="1"/>
  <c r="S162" i="15"/>
  <c r="S166" i="5" s="1"/>
  <c r="U166" i="5" s="1"/>
  <c r="W166" i="5" s="1"/>
  <c r="S163" i="15"/>
  <c r="S167" i="5" s="1"/>
  <c r="U167" i="5" s="1"/>
  <c r="W167" i="5" s="1"/>
  <c r="S164" i="15"/>
  <c r="S169" i="5" s="1"/>
  <c r="U169" i="5" s="1"/>
  <c r="W169" i="5" s="1"/>
  <c r="S165" i="15"/>
  <c r="S170" i="5" s="1"/>
  <c r="U170" i="5" s="1"/>
  <c r="W170" i="5" s="1"/>
  <c r="S166" i="15"/>
  <c r="S171" i="5" s="1"/>
  <c r="U171" i="5" s="1"/>
  <c r="W171" i="5" s="1"/>
  <c r="S167" i="15"/>
  <c r="S172" i="5" s="1"/>
  <c r="U172" i="5" s="1"/>
  <c r="W172" i="5" s="1"/>
  <c r="S168" i="15"/>
  <c r="S173" i="5" s="1"/>
  <c r="U173" i="5" s="1"/>
  <c r="W173" i="5" s="1"/>
  <c r="S169" i="15"/>
  <c r="S174" i="5" s="1"/>
  <c r="U174" i="5" s="1"/>
  <c r="W174" i="5" s="1"/>
  <c r="I202" i="15"/>
  <c r="S12" i="5" l="1"/>
  <c r="S206" i="5"/>
  <c r="U12" i="5"/>
  <c r="U206" i="5" s="1"/>
  <c r="U210" i="5" s="1"/>
  <c r="Q10" i="6"/>
  <c r="Q11" i="6" s="1"/>
  <c r="E8" i="11" s="1"/>
  <c r="I8" i="11" s="1"/>
  <c r="O11" i="6"/>
  <c r="S243" i="15" l="1"/>
  <c r="W12" i="5"/>
  <c r="E7" i="11"/>
  <c r="M12" i="2"/>
  <c r="O12" i="2"/>
  <c r="A3" i="2" l="1"/>
  <c r="S221" i="15" l="1"/>
  <c r="M11" i="6"/>
  <c r="C6" i="6"/>
  <c r="K221" i="15" l="1"/>
  <c r="XFC202" i="15"/>
  <c r="I7" i="11" l="1"/>
  <c r="I11" i="11" s="1"/>
  <c r="E11" i="11"/>
  <c r="G7" i="11" s="1"/>
  <c r="AG9" i="17" l="1"/>
  <c r="G8" i="7" l="1"/>
  <c r="G11" i="7" s="1"/>
  <c r="AE10" i="17" l="1"/>
  <c r="AC10" i="17"/>
  <c r="W10" i="17"/>
  <c r="T10" i="17"/>
  <c r="O10" i="17"/>
  <c r="Q10" i="17"/>
  <c r="C11" i="6" l="1"/>
  <c r="E11" i="6" l="1"/>
  <c r="G11" i="6"/>
  <c r="AG10" i="17" l="1"/>
  <c r="K8" i="7" l="1"/>
  <c r="O10" i="13"/>
  <c r="I10" i="13"/>
  <c r="K11" i="7" l="1"/>
  <c r="I11" i="6"/>
  <c r="G9" i="11" l="1"/>
  <c r="G8" i="11"/>
  <c r="G10" i="11"/>
  <c r="D55" i="1"/>
  <c r="G11" i="11" l="1"/>
  <c r="P10" i="13"/>
  <c r="D11" i="6" l="1"/>
  <c r="F11" i="6"/>
  <c r="H11" i="6"/>
  <c r="J11" i="6"/>
  <c r="A3" i="8" l="1"/>
  <c r="A3" i="7"/>
  <c r="A3" i="6"/>
  <c r="A3" i="13"/>
  <c r="A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C20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<sst xmlns="http://schemas.openxmlformats.org/spreadsheetml/2006/main" count="1999" uniqueCount="722">
  <si>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</si>
  <si>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</si>
  <si>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</si>
  <si>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</si>
  <si>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</si>
  <si>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</si>
  <si>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</si>
  <si>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</si>
  <si>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</si>
  <si>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</si>
  <si>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</si>
  <si>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</si>
  <si>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</si>
  <si>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</si>
  <si>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</si>
  <si>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</si>
  <si>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</si>
  <si>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</si>
  <si>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</si>
  <si>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</si>
  <si>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</si>
  <si>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</si>
  <si>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</si>
  <si>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</si>
  <si>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</si>
  <si>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</si>
  <si>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</si>
  <si>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</si>
  <si>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</si>
  <si>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</si>
  <si>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</si>
  <si>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</si>
  <si>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</si>
  <si>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</si>
  <si>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</si>
  <si>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</si>
  <si>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</si>
  <si>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</si>
  <si>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</si>
  <si>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</si>
  <si>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</si>
  <si>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</si>
  <si>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</si>
  <si>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</si>
  <si>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</si>
  <si>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</si>
  <si>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</si>
  <si>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</si>
  <si>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</si>
  <si>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</si>
  <si>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</si>
  <si>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</si>
  <si>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</si>
  <si>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</si>
  <si>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</si>
  <si>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</si>
  <si>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</si>
  <si>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</si>
  <si>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</si>
  <si>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</si>
  <si>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</si>
  <si>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</si>
  <si>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</si>
  <si>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</si>
  <si>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</si>
  <si>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</si>
  <si>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</si>
  <si>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</si>
  <si>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</si>
  <si>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</si>
  <si>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</si>
  <si>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</si>
  <si>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</si>
  <si>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</si>
  <si>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</si>
  <si>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</si>
  <si>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</si>
  <si>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</si>
  <si>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</si>
  <si>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</si>
  <si>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</si>
  <si>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</si>
  <si>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</si>
  <si>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</si>
  <si>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</si>
  <si>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</si>
  <si>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</si>
  <si>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</si>
  <si>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</si>
  <si>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</si>
  <si>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</si>
  <si>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سیمان غرب (سغرب)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</si>
  <si>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</si>
  <si>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</si>
  <si>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</si>
  <si>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</si>
  <si>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</si>
  <si>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</si>
  <si>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فجر انرژی خلیج فارس (بفجر)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</si>
  <si>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</si>
  <si>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</si>
  <si>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</si>
  <si>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</si>
  <si>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</si>
  <si>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</si>
  <si>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</si>
  <si>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</si>
  <si>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سیمان ارومیه (ساروم)</t>
  </si>
  <si>
    <t>پارس دارو (دپارس)</t>
  </si>
  <si>
    <t>ایرکا پارت صنعت (خکار)</t>
  </si>
  <si>
    <t>بانک سینا (وسینا)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</si>
  <si>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</si>
  <si>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</si>
  <si>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</si>
  <si>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</si>
  <si>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لیزینگ پارسیان (ولپارس)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</si>
  <si>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</si>
  <si>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</si>
  <si>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</si>
  <si>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</si>
  <si>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</si>
  <si>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</si>
  <si>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</si>
  <si>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</si>
  <si>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</si>
  <si>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</si>
  <si>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</si>
  <si>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</si>
  <si>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</si>
  <si>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</si>
  <si>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</si>
  <si>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</si>
  <si>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</si>
  <si>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</si>
  <si>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</si>
  <si>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</si>
  <si>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</si>
  <si>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</si>
  <si>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قند ثابت خراسان (قثابت)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</si>
  <si>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</si>
  <si>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</si>
  <si>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</si>
  <si>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</si>
  <si>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</si>
  <si>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</si>
  <si>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</si>
  <si>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</si>
  <si>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</si>
  <si>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</si>
  <si>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</si>
  <si>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</si>
  <si>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</si>
  <si>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</si>
  <si>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</si>
  <si>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</si>
  <si>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</si>
  <si>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</si>
  <si>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</si>
  <si>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</si>
  <si>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</si>
  <si>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</si>
  <si>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تولید ژلاتین کپسول ایران (دکپسول)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</si>
  <si>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</si>
  <si>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</si>
  <si>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</si>
  <si>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</si>
  <si>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</si>
  <si>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</si>
  <si>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</si>
  <si>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</si>
  <si>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</si>
  <si>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</si>
  <si>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لبنیات کالبر (غالبر)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</si>
  <si>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</si>
  <si>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</si>
  <si>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</si>
  <si>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</si>
  <si>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</si>
  <si>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</si>
  <si>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</si>
  <si>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</si>
  <si>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</si>
  <si>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</si>
  <si>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پالایش نفت تهران (شتران)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</si>
  <si>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</si>
  <si>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</si>
  <si>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</si>
  <si>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</si>
  <si>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</si>
  <si>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</si>
  <si>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</si>
  <si>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</si>
  <si>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</si>
  <si>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</si>
  <si>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</si>
  <si>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سیمان شاهرود (سرود)</t>
  </si>
  <si>
    <t>سیمان بهبهان (سبهان)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</si>
  <si>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</si>
  <si>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</si>
  <si>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</si>
  <si>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</si>
  <si>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</si>
  <si>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</si>
  <si>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لعابیران (شلعاب)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</si>
  <si>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</si>
  <si>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</si>
  <si>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</si>
  <si>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</si>
  <si>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</si>
  <si>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</si>
  <si>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</si>
  <si>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</si>
  <si>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</si>
  <si>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</si>
  <si>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</si>
  <si>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سیمان خوزستان (سخوز)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</si>
  <si>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</si>
  <si>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</si>
  <si>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</si>
  <si>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</si>
  <si>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</si>
  <si>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</si>
  <si>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</si>
  <si>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</si>
  <si>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کاشی سعدی (کسعدی)</t>
  </si>
  <si>
    <t>پلاسکوکار سایپا (پلاسک)</t>
  </si>
  <si>
    <t>توسعه و عمران امید (ثامید)</t>
  </si>
  <si>
    <t>سر. بوعلی (وبوعلی)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</si>
  <si>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</si>
  <si>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</si>
  <si>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</si>
  <si>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</si>
  <si>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1401/04/04</t>
  </si>
  <si>
    <t>1401/04/11</t>
  </si>
  <si>
    <t>1401/04/13</t>
  </si>
  <si>
    <t>1401/04/14</t>
  </si>
  <si>
    <t>1401/04/15</t>
  </si>
  <si>
    <t>1401/04/16</t>
  </si>
  <si>
    <t>1401/04/18</t>
  </si>
  <si>
    <t>1401/04/20</t>
  </si>
  <si>
    <t>1401/04/21</t>
  </si>
  <si>
    <t>1401/04/22</t>
  </si>
  <si>
    <t>1401/04/23</t>
  </si>
  <si>
    <t>1401/04/25</t>
  </si>
  <si>
    <t>1401/04/26</t>
  </si>
  <si>
    <t>1401/04/28</t>
  </si>
  <si>
    <t>1401/04/29</t>
  </si>
  <si>
    <t>1401/04/30</t>
  </si>
  <si>
    <t>سایر در امد ها</t>
  </si>
  <si>
    <t>فرابورس</t>
  </si>
  <si>
    <t>1401/05/10</t>
  </si>
  <si>
    <t>1401/05/11</t>
  </si>
  <si>
    <t>1401/05/13</t>
  </si>
  <si>
    <t>1401/05/25</t>
  </si>
  <si>
    <t>1401/05/30</t>
  </si>
  <si>
    <t>شیشه دارویی رازی (کرازی)</t>
  </si>
  <si>
    <t>پاکسان (شپاکسا)</t>
  </si>
  <si>
    <t>پگاه اصفهان (غشصفا)</t>
  </si>
  <si>
    <t>پگاه خراسان (غشان)</t>
  </si>
  <si>
    <t>لامپ پارس شهاب (بشهاب)</t>
  </si>
  <si>
    <t>انتقال داده های آسیاتک (آسیاتک)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</si>
  <si>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</si>
  <si>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</si>
  <si>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</si>
  <si>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</si>
  <si>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</si>
  <si>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</si>
  <si>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</si>
  <si>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آریان کیمیا تک (کیمیاتک)</t>
  </si>
  <si>
    <t>موتوژن (بموتو)</t>
  </si>
  <si>
    <t>دوده صنعتی پارس (شدوص)</t>
  </si>
  <si>
    <t>قند اصفهان (قصفها)</t>
  </si>
  <si>
    <t>پارس مینو (غپینو)</t>
  </si>
  <si>
    <t>افست (چافست)</t>
  </si>
  <si>
    <t>پارس خزر (لخزر)</t>
  </si>
  <si>
    <t>سر. نفت و گاز تامین (حق تقدم) (تاپیکوح)</t>
  </si>
  <si>
    <t>ندارد</t>
  </si>
  <si>
    <t>همراه</t>
  </si>
  <si>
    <t>چافست</t>
  </si>
  <si>
    <t>آسیاتک</t>
  </si>
  <si>
    <t>بترانس</t>
  </si>
  <si>
    <t>خکار</t>
  </si>
  <si>
    <t>لابسا</t>
  </si>
  <si>
    <t>فاذر</t>
  </si>
  <si>
    <t>کیمیاتک</t>
  </si>
  <si>
    <t>آپ</t>
  </si>
  <si>
    <t>فایرا</t>
  </si>
  <si>
    <t>کاما</t>
  </si>
  <si>
    <t>وخاور</t>
  </si>
  <si>
    <t>وسینا</t>
  </si>
  <si>
    <t>وبملت</t>
  </si>
  <si>
    <t>پرداخت</t>
  </si>
  <si>
    <t>ثبهساز</t>
  </si>
  <si>
    <t>البرز</t>
  </si>
  <si>
    <t>آسیا</t>
  </si>
  <si>
    <t>پارسیان</t>
  </si>
  <si>
    <t>ما</t>
  </si>
  <si>
    <t>لخزر</t>
  </si>
  <si>
    <t>دپارس</t>
  </si>
  <si>
    <t>کسرام</t>
  </si>
  <si>
    <t>غپینو</t>
  </si>
  <si>
    <t>شپاکسا</t>
  </si>
  <si>
    <t>شپنا</t>
  </si>
  <si>
    <t>شتران</t>
  </si>
  <si>
    <t>جم</t>
  </si>
  <si>
    <t>شخارک</t>
  </si>
  <si>
    <t>شیراز</t>
  </si>
  <si>
    <t>قرن</t>
  </si>
  <si>
    <t>سپ</t>
  </si>
  <si>
    <t>کپشیر</t>
  </si>
  <si>
    <t>غشصفا</t>
  </si>
  <si>
    <t>غشان</t>
  </si>
  <si>
    <t>پلاسک</t>
  </si>
  <si>
    <t>تپمپی</t>
  </si>
  <si>
    <t>تملت</t>
  </si>
  <si>
    <t>تنوین</t>
  </si>
  <si>
    <t>حتاید</t>
  </si>
  <si>
    <t>تایرا</t>
  </si>
  <si>
    <t>کنور</t>
  </si>
  <si>
    <t>ثامید</t>
  </si>
  <si>
    <t>دکپسول</t>
  </si>
  <si>
    <t>کچاد</t>
  </si>
  <si>
    <t>حفاری</t>
  </si>
  <si>
    <t>کخاک</t>
  </si>
  <si>
    <t>رانفور</t>
  </si>
  <si>
    <t>دلر</t>
  </si>
  <si>
    <t>دامین</t>
  </si>
  <si>
    <t>دجابر</t>
  </si>
  <si>
    <t>دعبید</t>
  </si>
  <si>
    <t>دفارا</t>
  </si>
  <si>
    <t>وپخش</t>
  </si>
  <si>
    <t>پدرخش</t>
  </si>
  <si>
    <t>شدوص</t>
  </si>
  <si>
    <t>کطبس</t>
  </si>
  <si>
    <t>خرینگ</t>
  </si>
  <si>
    <t>وسکاب</t>
  </si>
  <si>
    <t>غسالم</t>
  </si>
  <si>
    <t>سپید</t>
  </si>
  <si>
    <t>خگستر</t>
  </si>
  <si>
    <t>وبوعلی</t>
  </si>
  <si>
    <t>وتوشه</t>
  </si>
  <si>
    <t>وتوصا</t>
  </si>
  <si>
    <t>وتوسم</t>
  </si>
  <si>
    <t>تیپیکو</t>
  </si>
  <si>
    <t>وساپا</t>
  </si>
  <si>
    <t>ثشاهد</t>
  </si>
  <si>
    <t>شفا</t>
  </si>
  <si>
    <t>تاصیکو</t>
  </si>
  <si>
    <t>وصندوق</t>
  </si>
  <si>
    <t>وغدیر</t>
  </si>
  <si>
    <t>ونیکی</t>
  </si>
  <si>
    <t>ونفت</t>
  </si>
  <si>
    <t>تاپیکو</t>
  </si>
  <si>
    <t>لسرما</t>
  </si>
  <si>
    <t>سیدکو</t>
  </si>
  <si>
    <t>ساروم</t>
  </si>
  <si>
    <t>سبهان</t>
  </si>
  <si>
    <t>ستران</t>
  </si>
  <si>
    <t>سخاش</t>
  </si>
  <si>
    <t>سخوز</t>
  </si>
  <si>
    <t>سرود</t>
  </si>
  <si>
    <t>سصوفی</t>
  </si>
  <si>
    <t>سغرب</t>
  </si>
  <si>
    <t>سفارس</t>
  </si>
  <si>
    <t>سمازن</t>
  </si>
  <si>
    <t>سهگمت</t>
  </si>
  <si>
    <t>غشهد</t>
  </si>
  <si>
    <t>کرازی</t>
  </si>
  <si>
    <t>کهمدا</t>
  </si>
  <si>
    <t>دشیمی</t>
  </si>
  <si>
    <t>کرماشا</t>
  </si>
  <si>
    <t>خریخت</t>
  </si>
  <si>
    <t>شیران</t>
  </si>
  <si>
    <t>غکورش</t>
  </si>
  <si>
    <t>پکرمان</t>
  </si>
  <si>
    <t>غبشهر</t>
  </si>
  <si>
    <t>فسپا</t>
  </si>
  <si>
    <t>بفجر</t>
  </si>
  <si>
    <t>کفپارس</t>
  </si>
  <si>
    <t>کفرا</t>
  </si>
  <si>
    <t>کاذر</t>
  </si>
  <si>
    <t>فروس</t>
  </si>
  <si>
    <t>افق</t>
  </si>
  <si>
    <t>خفنر</t>
  </si>
  <si>
    <t>خزر</t>
  </si>
  <si>
    <t>فجر</t>
  </si>
  <si>
    <t>کویر</t>
  </si>
  <si>
    <t>کاوه</t>
  </si>
  <si>
    <t>فولاد</t>
  </si>
  <si>
    <t>فخاس</t>
  </si>
  <si>
    <t>ختوقا</t>
  </si>
  <si>
    <t>قصفها</t>
  </si>
  <si>
    <t>قثابت</t>
  </si>
  <si>
    <t>قزوین</t>
  </si>
  <si>
    <t>قلرست</t>
  </si>
  <si>
    <t>قهکمت</t>
  </si>
  <si>
    <t>رکیش</t>
  </si>
  <si>
    <t>کلوند</t>
  </si>
  <si>
    <t>کپارس</t>
  </si>
  <si>
    <t>کحافظ</t>
  </si>
  <si>
    <t>کسعدی</t>
  </si>
  <si>
    <t>کساوه</t>
  </si>
  <si>
    <t>چکاپا</t>
  </si>
  <si>
    <t>فاسمین</t>
  </si>
  <si>
    <t>غچین</t>
  </si>
  <si>
    <t>حکشتی</t>
  </si>
  <si>
    <t>پکویر</t>
  </si>
  <si>
    <t>دکیمی</t>
  </si>
  <si>
    <t>خبهمن</t>
  </si>
  <si>
    <t>رمپنا</t>
  </si>
  <si>
    <t>پارسان</t>
  </si>
  <si>
    <t>کگل</t>
  </si>
  <si>
    <t>غگل</t>
  </si>
  <si>
    <t>پسهند</t>
  </si>
  <si>
    <t>بشهاب</t>
  </si>
  <si>
    <t>غالبر</t>
  </si>
  <si>
    <t>شلعاب</t>
  </si>
  <si>
    <t>ولپارس</t>
  </si>
  <si>
    <t>ولساپا</t>
  </si>
  <si>
    <t>ولصنم</t>
  </si>
  <si>
    <t>ولکار</t>
  </si>
  <si>
    <t>غمارگ</t>
  </si>
  <si>
    <t>فاراک</t>
  </si>
  <si>
    <t>مبین</t>
  </si>
  <si>
    <t>شوینده</t>
  </si>
  <si>
    <t>فباهنر</t>
  </si>
  <si>
    <t>شاملا</t>
  </si>
  <si>
    <t>فملی</t>
  </si>
  <si>
    <t>غمهرا</t>
  </si>
  <si>
    <t>حپترو</t>
  </si>
  <si>
    <t>دتماد</t>
  </si>
  <si>
    <t>خموتور</t>
  </si>
  <si>
    <t>بموتو</t>
  </si>
  <si>
    <t>شسپا</t>
  </si>
  <si>
    <t>فنورد</t>
  </si>
  <si>
    <t>ثنوسا</t>
  </si>
  <si>
    <t>غنوش</t>
  </si>
  <si>
    <t>سیستم</t>
  </si>
  <si>
    <t>ولملت</t>
  </si>
  <si>
    <t>ریخته گری تراکتور (ختراک)</t>
  </si>
  <si>
    <t>حمل و نقل توکا (حتوکا)</t>
  </si>
  <si>
    <t>سر. ملی (حق تقدم) (ونیکیح)</t>
  </si>
  <si>
    <t>بیمه پارسیان (حق تقدم) (پارسیانح)</t>
  </si>
  <si>
    <t>کوتاه مدت سامان</t>
  </si>
  <si>
    <t>864-810-4013857-1</t>
  </si>
  <si>
    <t>1401/06/06</t>
  </si>
  <si>
    <t>1401/06/12</t>
  </si>
  <si>
    <t>اسنادخزانه-م3بودجه00-030418 (اخزا003)</t>
  </si>
  <si>
    <t>حتوکا</t>
  </si>
  <si>
    <t>ختراک</t>
  </si>
  <si>
    <t>تاپیکوح</t>
  </si>
  <si>
    <t>پارسیانح</t>
  </si>
  <si>
    <t>ونیکیح</t>
  </si>
  <si>
    <t>سخاشح</t>
  </si>
  <si>
    <t>داریی‌ها</t>
  </si>
  <si>
    <t>شیمی داروپخش (حق تقدم) (دشیمیح)</t>
  </si>
  <si>
    <t>1,939</t>
  </si>
  <si>
    <t>کوتاه مدت ملی</t>
  </si>
  <si>
    <t>0228580460005</t>
  </si>
  <si>
    <t>1401/07/30</t>
  </si>
  <si>
    <t>عچین</t>
  </si>
  <si>
    <t>عالبر</t>
  </si>
  <si>
    <t>1401/07/27</t>
  </si>
  <si>
    <t>1401/07/04</t>
  </si>
  <si>
    <t>1401/07/26</t>
  </si>
  <si>
    <t>1401/07/10</t>
  </si>
  <si>
    <t>دشیمیح</t>
  </si>
  <si>
    <t>سود و زیان ناشی
از فروش</t>
  </si>
  <si>
    <t>خالص ارزش
فروش</t>
  </si>
  <si>
    <t>خالص بهای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</si>
  <si>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</si>
  <si>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</si>
  <si>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</si>
  <si>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</si>
  <si>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</si>
  <si>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</si>
  <si>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ایران ارقام (مرقام)</t>
  </si>
  <si>
    <t>برق آبادان (آبادا)</t>
  </si>
  <si>
    <t>بورس اوراق بهادار تهران (بورس)</t>
  </si>
  <si>
    <t>بورس کالای ایران (کالا)</t>
  </si>
  <si>
    <t>پشم شیشه ایران (حق تقدم) (کپشیرح)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</si>
  <si>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</si>
  <si>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</si>
  <si>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</si>
  <si>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</si>
  <si>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</si>
  <si>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</si>
  <si>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</si>
  <si>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</si>
  <si>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</si>
  <si>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لیزینگ خودرو غدیر (ولغدر)</t>
  </si>
  <si>
    <t>نفت بهران (شبهرن)</t>
  </si>
  <si>
    <t>نیروکلر (شکلر)</t>
  </si>
  <si>
    <t>1401/08/14</t>
  </si>
  <si>
    <t>1401/08/29</t>
  </si>
  <si>
    <t>مرقام</t>
  </si>
  <si>
    <t>آبادا</t>
  </si>
  <si>
    <t>بورس</t>
  </si>
  <si>
    <t>کالا</t>
  </si>
  <si>
    <t>کپشیرح</t>
  </si>
  <si>
    <t>بکاب</t>
  </si>
  <si>
    <t>چدن</t>
  </si>
  <si>
    <t>برکت</t>
  </si>
  <si>
    <t>خزامیا</t>
  </si>
  <si>
    <t>ثمسکن</t>
  </si>
  <si>
    <t>سیمرغ</t>
  </si>
  <si>
    <t>قشهد</t>
  </si>
  <si>
    <t>بکام</t>
  </si>
  <si>
    <t>دارو</t>
  </si>
  <si>
    <t>ولغدر</t>
  </si>
  <si>
    <t>شبهرن</t>
  </si>
  <si>
    <t>شکلر</t>
  </si>
  <si>
    <t>ایران یاسا (پاسا)</t>
  </si>
  <si>
    <t>زر ماکارون (غزر)</t>
  </si>
  <si>
    <t>سیمان آبیک (سآبیک)</t>
  </si>
  <si>
    <t>فولادخراسان (حق تقدم) (فخاسح)</t>
  </si>
  <si>
    <t>1401/09/13</t>
  </si>
  <si>
    <t>1401/09/19</t>
  </si>
  <si>
    <t>داده گستر عصر نوین - های وب (های وب)</t>
  </si>
  <si>
    <t>سیمان اردستان (اردستان)</t>
  </si>
  <si>
    <t>1401/10/29</t>
  </si>
  <si>
    <t>1401/10/26</t>
  </si>
  <si>
    <t>1401/10/28</t>
  </si>
  <si>
    <t>1401/10/04</t>
  </si>
  <si>
    <t>سیمان خاش (حق تقدم) (سخاشح)</t>
  </si>
  <si>
    <t>11,940</t>
  </si>
  <si>
    <t>سایر درامدها 37373831</t>
  </si>
  <si>
    <t xml:space="preserve">315190778تعدیل </t>
  </si>
  <si>
    <t>پاسا</t>
  </si>
  <si>
    <t>های وب</t>
  </si>
  <si>
    <t>غزر</t>
  </si>
  <si>
    <t>اردستان</t>
  </si>
  <si>
    <t>سآبیک</t>
  </si>
  <si>
    <t>فخاسح</t>
  </si>
  <si>
    <t>1401/11/30</t>
  </si>
  <si>
    <t>کویر تایر (حق تقدم) (پکویرح)</t>
  </si>
  <si>
    <t>7,200</t>
  </si>
  <si>
    <t>14,300</t>
  </si>
  <si>
    <t>10,600</t>
  </si>
  <si>
    <t>3,500</t>
  </si>
  <si>
    <t>23,350</t>
  </si>
  <si>
    <t>7,870</t>
  </si>
  <si>
    <t>1401/05/26</t>
  </si>
  <si>
    <t>1401/11/11</t>
  </si>
  <si>
    <t>1401/11/25</t>
  </si>
  <si>
    <t>1401/11/18</t>
  </si>
  <si>
    <t>برای ماه منتهی به 1401/12/29</t>
  </si>
  <si>
    <t>از ابتدای سال مالی تا پایان اسفند ماه</t>
  </si>
  <si>
    <t>طی اسفند ماه</t>
  </si>
  <si>
    <t>منتهی به 1401/12/29</t>
  </si>
  <si>
    <t>1401/12/29</t>
  </si>
  <si>
    <t>از ابتدای سال مالی تا پایان  اسفند  ماه</t>
  </si>
  <si>
    <t>پتروشیمی فن آوران (شفن)</t>
  </si>
  <si>
    <t>حمل و نقل توکا (حق تقدم) (حتوکاح)</t>
  </si>
  <si>
    <t>5,092</t>
  </si>
  <si>
    <t>10,500</t>
  </si>
  <si>
    <t>2,700</t>
  </si>
  <si>
    <t>11,530</t>
  </si>
  <si>
    <t>3,501</t>
  </si>
  <si>
    <t>5,470</t>
  </si>
  <si>
    <t>1,948</t>
  </si>
  <si>
    <t>7,290</t>
  </si>
  <si>
    <t>6,520</t>
  </si>
  <si>
    <t>4,422</t>
  </si>
  <si>
    <t>4,603</t>
  </si>
  <si>
    <t>3,394</t>
  </si>
  <si>
    <t>11,400</t>
  </si>
  <si>
    <t>11,810</t>
  </si>
  <si>
    <t>2,155</t>
  </si>
  <si>
    <t>7,670</t>
  </si>
  <si>
    <t>19,300</t>
  </si>
  <si>
    <t>2,360</t>
  </si>
  <si>
    <t>1,750</t>
  </si>
  <si>
    <t>3,457</t>
  </si>
  <si>
    <t>3,450</t>
  </si>
  <si>
    <t>15,200</t>
  </si>
  <si>
    <t>49,080</t>
  </si>
  <si>
    <t>7,640</t>
  </si>
  <si>
    <t>3,916</t>
  </si>
  <si>
    <t>2,114</t>
  </si>
  <si>
    <t>8,240</t>
  </si>
  <si>
    <t>51,350</t>
  </si>
  <si>
    <t>59,220</t>
  </si>
  <si>
    <t>32,700</t>
  </si>
  <si>
    <t>7,370</t>
  </si>
  <si>
    <t>11,780</t>
  </si>
  <si>
    <t>15,590</t>
  </si>
  <si>
    <t>8,000</t>
  </si>
  <si>
    <t>18,700</t>
  </si>
  <si>
    <t>7,100</t>
  </si>
  <si>
    <t>4,511</t>
  </si>
  <si>
    <t>25,500</t>
  </si>
  <si>
    <t>3,130</t>
  </si>
  <si>
    <t>4,208</t>
  </si>
  <si>
    <t>6,450</t>
  </si>
  <si>
    <t>38,430</t>
  </si>
  <si>
    <t>21,700</t>
  </si>
  <si>
    <t>1,864</t>
  </si>
  <si>
    <t>33,840</t>
  </si>
  <si>
    <t>9,780</t>
  </si>
  <si>
    <t>2,416</t>
  </si>
  <si>
    <t>5,300</t>
  </si>
  <si>
    <t>3,160</t>
  </si>
  <si>
    <t>2,160</t>
  </si>
  <si>
    <t>16,560</t>
  </si>
  <si>
    <t>4,971</t>
  </si>
  <si>
    <t>4,149</t>
  </si>
  <si>
    <t>14,850</t>
  </si>
  <si>
    <t>16,740</t>
  </si>
  <si>
    <t>25,650</t>
  </si>
  <si>
    <t>41,000</t>
  </si>
  <si>
    <t>12,060</t>
  </si>
  <si>
    <t>15,470</t>
  </si>
  <si>
    <t>18,910</t>
  </si>
  <si>
    <t>13,570</t>
  </si>
  <si>
    <t>33,420</t>
  </si>
  <si>
    <t>5,320</t>
  </si>
  <si>
    <t>3,650</t>
  </si>
  <si>
    <t>3,250</t>
  </si>
  <si>
    <t>5,021</t>
  </si>
  <si>
    <t>20,800</t>
  </si>
  <si>
    <t>4,555</t>
  </si>
  <si>
    <t>5,750</t>
  </si>
  <si>
    <t>9,840</t>
  </si>
  <si>
    <t>4,749</t>
  </si>
  <si>
    <t>28,880</t>
  </si>
  <si>
    <t>5,820</t>
  </si>
  <si>
    <t>17,950</t>
  </si>
  <si>
    <t>16,840</t>
  </si>
  <si>
    <t>18,940</t>
  </si>
  <si>
    <t>5,270</t>
  </si>
  <si>
    <t>7,900</t>
  </si>
  <si>
    <t>17,290</t>
  </si>
  <si>
    <t>14,200</t>
  </si>
  <si>
    <t>29,520</t>
  </si>
  <si>
    <t>13,180</t>
  </si>
  <si>
    <t>18,030</t>
  </si>
  <si>
    <t>52,900</t>
  </si>
  <si>
    <t>87,700</t>
  </si>
  <si>
    <t>31,750</t>
  </si>
  <si>
    <t>32,320</t>
  </si>
  <si>
    <t>20,900</t>
  </si>
  <si>
    <t>52,500</t>
  </si>
  <si>
    <t>26,800</t>
  </si>
  <si>
    <t>16,370</t>
  </si>
  <si>
    <t>3,296</t>
  </si>
  <si>
    <t>1,549</t>
  </si>
  <si>
    <t>5,150</t>
  </si>
  <si>
    <t>22,500</t>
  </si>
  <si>
    <t>73,030</t>
  </si>
  <si>
    <t>4,190</t>
  </si>
  <si>
    <t>11,990</t>
  </si>
  <si>
    <t>11,850</t>
  </si>
  <si>
    <t>22,720</t>
  </si>
  <si>
    <t>3,006</t>
  </si>
  <si>
    <t>23,410</t>
  </si>
  <si>
    <t>6,410</t>
  </si>
  <si>
    <t>10,160</t>
  </si>
  <si>
    <t>6,060</t>
  </si>
  <si>
    <t>7,500</t>
  </si>
  <si>
    <t>18,440</t>
  </si>
  <si>
    <t>4,099</t>
  </si>
  <si>
    <t>5,629</t>
  </si>
  <si>
    <t>3,150</t>
  </si>
  <si>
    <t>11,840</t>
  </si>
  <si>
    <t>6,000</t>
  </si>
  <si>
    <t>12,940</t>
  </si>
  <si>
    <t>5,700</t>
  </si>
  <si>
    <t>97,000</t>
  </si>
  <si>
    <t>2,523</t>
  </si>
  <si>
    <t>7,140</t>
  </si>
  <si>
    <t>5,430</t>
  </si>
  <si>
    <t>8,220</t>
  </si>
  <si>
    <t>3,198</t>
  </si>
  <si>
    <t>25,180</t>
  </si>
  <si>
    <t>40,650</t>
  </si>
  <si>
    <t>9,800</t>
  </si>
  <si>
    <t>7,520</t>
  </si>
  <si>
    <t>12,870</t>
  </si>
  <si>
    <t>64,100</t>
  </si>
  <si>
    <t>3,494</t>
  </si>
  <si>
    <t>7,890</t>
  </si>
  <si>
    <t>5,370</t>
  </si>
  <si>
    <t>11,243</t>
  </si>
  <si>
    <t>2,393</t>
  </si>
  <si>
    <t>35,440</t>
  </si>
  <si>
    <t>2,029</t>
  </si>
  <si>
    <t>13,740</t>
  </si>
  <si>
    <t>37,800</t>
  </si>
  <si>
    <t>7,150</t>
  </si>
  <si>
    <t>4,700</t>
  </si>
  <si>
    <t>42,650</t>
  </si>
  <si>
    <t>19,970</t>
  </si>
  <si>
    <t>40,820</t>
  </si>
  <si>
    <t>3,860</t>
  </si>
  <si>
    <t>1,640</t>
  </si>
  <si>
    <t>4,568</t>
  </si>
  <si>
    <t>8,540</t>
  </si>
  <si>
    <t>2,004</t>
  </si>
  <si>
    <t>20,300</t>
  </si>
  <si>
    <t>4,263</t>
  </si>
  <si>
    <t>14,040</t>
  </si>
  <si>
    <t>7,510</t>
  </si>
  <si>
    <t>9,120</t>
  </si>
  <si>
    <t>33,280</t>
  </si>
  <si>
    <t>41,980</t>
  </si>
  <si>
    <t>8,450</t>
  </si>
  <si>
    <t>3,590</t>
  </si>
  <si>
    <t>25,890</t>
  </si>
  <si>
    <t>5,371</t>
  </si>
  <si>
    <t>20,310</t>
  </si>
  <si>
    <t>4,962</t>
  </si>
  <si>
    <t>10,400</t>
  </si>
  <si>
    <t>39,250</t>
  </si>
  <si>
    <t>10,380</t>
  </si>
  <si>
    <t>4,613</t>
  </si>
  <si>
    <t>1401/12/20</t>
  </si>
  <si>
    <t>1401/12/21</t>
  </si>
  <si>
    <t>1401/12/16</t>
  </si>
  <si>
    <t>1401/12/27</t>
  </si>
  <si>
    <t>1401/12/22</t>
  </si>
  <si>
    <t>1401/12/24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</si>
</sst>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#,##0.0000000_);\(#,##0.0000000\)"/>
    <numFmt numFmtId="167" formatCode="#,##0.0000000000_);\(#,##0.0000000000\)"/>
  </numFmts>
  <fonts count="5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1"/>
      <color rgb="FF0070C0"/>
      <name val="B Mitra"/>
      <charset val="178"/>
    </font>
    <font>
      <sz val="16"/>
      <name val="B Mitra"/>
      <charset val="178"/>
    </font>
    <font>
      <b/>
      <sz val="14"/>
      <name val="B Mitra"/>
      <charset val="178"/>
    </font>
    <font>
      <sz val="11"/>
      <color rgb="FFFF0000"/>
      <name val="B Mitra"/>
      <charset val="178"/>
    </font>
    <font>
      <sz val="12"/>
      <color rgb="FFFF0000"/>
      <name val="B Mitra"/>
      <charset val="178"/>
    </font>
    <font>
      <sz val="20"/>
      <color rgb="FFFF0000"/>
      <name val="B Mitra"/>
      <charset val="178"/>
    </font>
    <font>
      <sz val="18"/>
      <color rgb="FFFF0000"/>
      <name val="B Mitra"/>
      <charset val="178"/>
    </font>
    <font>
      <b/>
      <sz val="14"/>
      <color rgb="FF7030A0"/>
      <name val="B Mitra"/>
      <charset val="178"/>
    </font>
    <font>
      <b/>
      <sz val="20"/>
      <color rgb="FF7030A0"/>
      <name val="B Mitra"/>
      <charset val="178"/>
    </font>
    <font>
      <sz val="8"/>
      <name val="Calibri"/>
      <family val="2"/>
      <charset val="178"/>
      <scheme val="minor"/>
    </font>
    <font>
      <b/>
      <sz val="16"/>
      <color theme="5" tint="-0.249977111117893"/>
      <name val="B Mitra"/>
      <charset val="178"/>
    </font>
    <font>
      <u/>
      <sz val="11"/>
      <color theme="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57">
    <xf numFmtId="0" fontId="0" fillId="0" borderId="0" xfId="0"/>
    <xf numFmtId="0" fontId="20" fillId="0" borderId="1" xfId="0" applyFont="1" applyBorder="1" applyAlignment="1">
      <alignment horizontal="center"/>
    </xf>
    <xf numFmtId="165" fontId="10" fillId="0" borderId="0" xfId="1" applyNumberFormat="1" applyFont="1" applyFill="1"/>
    <xf numFmtId="0" fontId="18" fillId="0" borderId="0" xfId="0" applyFont="1"/>
    <xf numFmtId="0" fontId="10" fillId="0" borderId="0" xfId="0" applyFont="1"/>
    <xf numFmtId="0" fontId="20" fillId="0" borderId="0" xfId="0" applyFont="1"/>
    <xf numFmtId="164" fontId="6" fillId="0" borderId="0" xfId="1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9" fillId="0" borderId="0" xfId="1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38" fontId="21" fillId="0" borderId="13" xfId="1" applyNumberFormat="1" applyFont="1" applyFill="1" applyBorder="1" applyAlignment="1">
      <alignment horizontal="right" vertical="center" readingOrder="2"/>
    </xf>
    <xf numFmtId="164" fontId="6" fillId="0" borderId="2" xfId="0" applyNumberFormat="1" applyFont="1" applyBorder="1" applyAlignment="1">
      <alignment horizontal="center" vertical="center" readingOrder="2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37" fontId="8" fillId="0" borderId="0" xfId="0" applyNumberFormat="1" applyFont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/>
    <xf numFmtId="0" fontId="20" fillId="0" borderId="1" xfId="0" applyFont="1" applyBorder="1"/>
    <xf numFmtId="164" fontId="20" fillId="0" borderId="1" xfId="1" applyNumberFormat="1" applyFont="1" applyFill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vertical="center" wrapText="1" readingOrder="2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3" fontId="43" fillId="0" borderId="0" xfId="0" applyNumberFormat="1" applyFont="1"/>
    <xf numFmtId="164" fontId="20" fillId="0" borderId="0" xfId="0" applyNumberFormat="1" applyFont="1"/>
    <xf numFmtId="3" fontId="20" fillId="0" borderId="0" xfId="0" applyNumberFormat="1" applyFont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6" fillId="0" borderId="0" xfId="0" applyNumberFormat="1" applyFont="1"/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 applyAlignment="1">
      <alignment horizontal="right" vertical="center"/>
    </xf>
    <xf numFmtId="164" fontId="20" fillId="0" borderId="0" xfId="1" applyNumberFormat="1" applyFont="1" applyFill="1"/>
    <xf numFmtId="0" fontId="14" fillId="0" borderId="0" xfId="0" applyFont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/>
    <xf numFmtId="0" fontId="10" fillId="0" borderId="0" xfId="0" applyFont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4" fillId="0" borderId="0" xfId="1" applyNumberFormat="1" applyFont="1" applyFill="1" applyAlignment="1">
      <alignment vertical="center"/>
    </xf>
    <xf numFmtId="164" fontId="45" fillId="0" borderId="0" xfId="1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37" fontId="13" fillId="0" borderId="0" xfId="0" quotePrefix="1" applyNumberFormat="1" applyFont="1" applyAlignment="1">
      <alignment horizontal="right" vertical="center" wrapText="1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/>
    <xf numFmtId="0" fontId="23" fillId="0" borderId="0" xfId="0" applyFont="1" applyAlignment="1">
      <alignment vertical="center" wrapText="1" readingOrder="2"/>
    </xf>
    <xf numFmtId="0" fontId="29" fillId="0" borderId="14" xfId="0" applyFont="1" applyBorder="1" applyAlignment="1">
      <alignment horizontal="center" vertical="center" wrapText="1" readingOrder="2"/>
    </xf>
    <xf numFmtId="164" fontId="29" fillId="0" borderId="14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 readingOrder="2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10" fillId="0" borderId="0" xfId="1" applyNumberFormat="1" applyFont="1" applyFill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4" fontId="47" fillId="0" borderId="0" xfId="0" applyNumberFormat="1" applyFont="1"/>
    <xf numFmtId="0" fontId="5" fillId="0" borderId="0" xfId="0" applyFont="1" applyAlignment="1">
      <alignment vertical="center" wrapText="1" readingOrder="2"/>
    </xf>
    <xf numFmtId="164" fontId="5" fillId="0" borderId="0" xfId="1" applyNumberFormat="1" applyFont="1" applyFill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37" fontId="8" fillId="0" borderId="0" xfId="0" quotePrefix="1" applyNumberFormat="1" applyFont="1" applyAlignment="1">
      <alignment horizontal="right" vertical="center" wrapText="1"/>
    </xf>
    <xf numFmtId="10" fontId="6" fillId="0" borderId="0" xfId="2" applyNumberFormat="1" applyFont="1" applyFill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37" fontId="13" fillId="0" borderId="0" xfId="0" applyNumberFormat="1" applyFont="1" applyAlignment="1">
      <alignment horizontal="center" vertical="center"/>
    </xf>
    <xf numFmtId="164" fontId="20" fillId="0" borderId="0" xfId="1" applyNumberFormat="1" applyFont="1" applyFill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18" fillId="0" borderId="0" xfId="1" applyNumberFormat="1" applyFont="1" applyFill="1" applyAlignment="1">
      <alignment vertical="center" readingOrder="2"/>
    </xf>
    <xf numFmtId="164" fontId="48" fillId="0" borderId="0" xfId="1" applyNumberFormat="1" applyFont="1" applyFill="1" applyAlignment="1">
      <alignment vertical="center"/>
    </xf>
    <xf numFmtId="164" fontId="38" fillId="0" borderId="0" xfId="1" applyNumberFormat="1" applyFont="1" applyFill="1" applyAlignment="1">
      <alignment vertical="center"/>
    </xf>
    <xf numFmtId="0" fontId="26" fillId="0" borderId="0" xfId="0" applyFont="1" applyAlignment="1">
      <alignment vertical="center" readingOrder="2"/>
    </xf>
    <xf numFmtId="165" fontId="26" fillId="0" borderId="0" xfId="1" applyNumberFormat="1" applyFont="1" applyFill="1" applyAlignment="1">
      <alignment vertical="center" readingOrder="2"/>
    </xf>
    <xf numFmtId="165" fontId="49" fillId="0" borderId="0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center" readingOrder="2"/>
    </xf>
    <xf numFmtId="0" fontId="19" fillId="0" borderId="0" xfId="0" applyFont="1" applyAlignment="1">
      <alignment vertical="center" readingOrder="2"/>
    </xf>
    <xf numFmtId="40" fontId="18" fillId="0" borderId="0" xfId="0" applyNumberFormat="1" applyFont="1" applyAlignment="1">
      <alignment horizontal="center" vertical="center" wrapText="1" readingOrder="2"/>
    </xf>
    <xf numFmtId="0" fontId="18" fillId="0" borderId="0" xfId="0" applyFont="1" applyAlignment="1">
      <alignment horizontal="center" vertical="center" readingOrder="2"/>
    </xf>
    <xf numFmtId="164" fontId="18" fillId="0" borderId="10" xfId="1" applyNumberFormat="1" applyFont="1" applyFill="1" applyBorder="1" applyAlignment="1">
      <alignment vertical="center" readingOrder="2"/>
    </xf>
    <xf numFmtId="164" fontId="20" fillId="0" borderId="0" xfId="1" applyNumberFormat="1" applyFont="1" applyFill="1" applyBorder="1" applyAlignment="1">
      <alignment vertical="center"/>
    </xf>
    <xf numFmtId="164" fontId="20" fillId="0" borderId="0" xfId="1" applyNumberFormat="1" applyFont="1" applyFill="1" applyBorder="1" applyAlignment="1">
      <alignment horizontal="center" vertical="center" wrapText="1" shrinkToFit="1"/>
    </xf>
    <xf numFmtId="164" fontId="6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 readingOrder="2"/>
    </xf>
    <xf numFmtId="37" fontId="13" fillId="0" borderId="9" xfId="0" quotePrefix="1" applyNumberFormat="1" applyFont="1" applyBorder="1" applyAlignment="1">
      <alignment horizontal="right" vertical="center" wrapText="1"/>
    </xf>
    <xf numFmtId="164" fontId="20" fillId="0" borderId="8" xfId="1" applyNumberFormat="1" applyFont="1" applyFill="1" applyBorder="1" applyAlignment="1">
      <alignment vertical="center"/>
    </xf>
    <xf numFmtId="164" fontId="20" fillId="0" borderId="0" xfId="1" applyNumberFormat="1" applyFont="1" applyFill="1" applyBorder="1" applyAlignment="1">
      <alignment horizontal="center" vertical="center"/>
    </xf>
    <xf numFmtId="37" fontId="13" fillId="0" borderId="0" xfId="0" applyNumberFormat="1" applyFont="1" applyAlignment="1">
      <alignment vertical="center"/>
    </xf>
    <xf numFmtId="164" fontId="10" fillId="0" borderId="8" xfId="1" applyNumberFormat="1" applyFont="1" applyFill="1" applyBorder="1" applyAlignment="1">
      <alignment vertical="center" wrapText="1"/>
    </xf>
    <xf numFmtId="164" fontId="25" fillId="0" borderId="0" xfId="1" applyNumberFormat="1" applyFont="1" applyFill="1" applyBorder="1" applyAlignment="1">
      <alignment horizontal="center" vertical="center" readingOrder="2"/>
    </xf>
    <xf numFmtId="165" fontId="24" fillId="0" borderId="0" xfId="0" applyNumberFormat="1" applyFont="1" applyAlignment="1">
      <alignment horizontal="center" vertical="center" wrapText="1" readingOrder="2"/>
    </xf>
    <xf numFmtId="164" fontId="51" fillId="0" borderId="0" xfId="1" applyNumberFormat="1" applyFont="1" applyFill="1" applyAlignment="1">
      <alignment vertical="center"/>
    </xf>
    <xf numFmtId="10" fontId="20" fillId="0" borderId="0" xfId="2" applyNumberFormat="1" applyFont="1" applyFill="1" applyBorder="1" applyAlignment="1">
      <alignment horizontal="center" vertical="center" wrapText="1"/>
    </xf>
    <xf numFmtId="164" fontId="20" fillId="0" borderId="0" xfId="1" applyNumberFormat="1" applyFont="1" applyFill="1" applyBorder="1"/>
    <xf numFmtId="164" fontId="5" fillId="0" borderId="0" xfId="1" applyNumberFormat="1" applyFont="1" applyFill="1" applyAlignment="1">
      <alignment horizontal="center" vertical="center" wrapText="1"/>
    </xf>
    <xf numFmtId="164" fontId="52" fillId="0" borderId="0" xfId="1" applyNumberFormat="1" applyFont="1" applyFill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64" fontId="42" fillId="0" borderId="0" xfId="1" applyNumberFormat="1" applyFont="1" applyFill="1"/>
    <xf numFmtId="165" fontId="50" fillId="0" borderId="0" xfId="1" applyNumberFormat="1" applyFont="1" applyFill="1"/>
    <xf numFmtId="164" fontId="51" fillId="0" borderId="0" xfId="1" applyNumberFormat="1" applyFont="1" applyFill="1"/>
    <xf numFmtId="164" fontId="50" fillId="0" borderId="0" xfId="1" applyNumberFormat="1" applyFont="1" applyFill="1"/>
    <xf numFmtId="164" fontId="6" fillId="0" borderId="0" xfId="0" applyNumberFormat="1" applyFont="1" applyAlignment="1">
      <alignment vertical="center"/>
    </xf>
    <xf numFmtId="164" fontId="6" fillId="0" borderId="0" xfId="2" applyNumberFormat="1" applyFont="1" applyFill="1" applyAlignment="1">
      <alignment horizontal="center" vertical="center"/>
    </xf>
    <xf numFmtId="10" fontId="18" fillId="0" borderId="0" xfId="2" applyNumberFormat="1" applyFont="1" applyFill="1" applyAlignment="1">
      <alignment horizontal="center" vertical="center" wrapText="1" readingOrder="2"/>
    </xf>
    <xf numFmtId="9" fontId="18" fillId="0" borderId="3" xfId="2" applyFont="1" applyFill="1" applyBorder="1" applyAlignment="1">
      <alignment horizontal="center" vertical="center" readingOrder="2"/>
    </xf>
    <xf numFmtId="165" fontId="54" fillId="0" borderId="0" xfId="1" applyNumberFormat="1" applyFont="1" applyFill="1"/>
    <xf numFmtId="164" fontId="55" fillId="0" borderId="0" xfId="1" applyNumberFormat="1" applyFont="1" applyFill="1" applyAlignment="1">
      <alignment vertical="center"/>
    </xf>
    <xf numFmtId="0" fontId="14" fillId="0" borderId="0" xfId="0" applyFont="1" applyAlignment="1">
      <alignment horizontal="center"/>
    </xf>
    <xf numFmtId="164" fontId="10" fillId="0" borderId="0" xfId="1" applyNumberFormat="1" applyFont="1" applyFill="1" applyAlignment="1">
      <alignment horizontal="center"/>
    </xf>
    <xf numFmtId="37" fontId="6" fillId="0" borderId="0" xfId="0" applyNumberFormat="1" applyFont="1" applyAlignment="1">
      <alignment vertical="center"/>
    </xf>
    <xf numFmtId="164" fontId="6" fillId="0" borderId="0" xfId="1" applyNumberFormat="1" applyFont="1" applyFill="1" applyAlignment="1">
      <alignment horizontal="left" vertical="center"/>
    </xf>
    <xf numFmtId="165" fontId="15" fillId="0" borderId="0" xfId="1" applyNumberFormat="1" applyFont="1" applyFill="1" applyAlignment="1">
      <alignment vertical="center"/>
    </xf>
    <xf numFmtId="164" fontId="25" fillId="0" borderId="1" xfId="1" applyNumberFormat="1" applyFont="1" applyFill="1" applyBorder="1" applyAlignment="1">
      <alignment horizontal="center" vertical="center" wrapText="1" readingOrder="2"/>
    </xf>
    <xf numFmtId="165" fontId="25" fillId="0" borderId="1" xfId="1" applyNumberFormat="1" applyFont="1" applyFill="1" applyBorder="1" applyAlignment="1">
      <alignment horizontal="center" vertical="center" wrapText="1" readingOrder="2"/>
    </xf>
    <xf numFmtId="165" fontId="24" fillId="0" borderId="4" xfId="1" applyNumberFormat="1" applyFont="1" applyFill="1" applyBorder="1" applyAlignment="1">
      <alignment horizontal="center" vertical="center" wrapText="1" readingOrder="2"/>
    </xf>
    <xf numFmtId="164" fontId="25" fillId="0" borderId="8" xfId="1" applyNumberFormat="1" applyFont="1" applyFill="1" applyBorder="1" applyAlignment="1">
      <alignment horizontal="center" vertical="center" readingOrder="2"/>
    </xf>
    <xf numFmtId="164" fontId="16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4" fontId="41" fillId="0" borderId="0" xfId="1" applyNumberFormat="1" applyFont="1" applyFill="1" applyAlignment="1">
      <alignment vertical="center"/>
    </xf>
    <xf numFmtId="164" fontId="10" fillId="0" borderId="8" xfId="1" applyNumberFormat="1" applyFont="1" applyFill="1" applyBorder="1" applyAlignment="1">
      <alignment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164" fontId="49" fillId="0" borderId="8" xfId="1" applyNumberFormat="1" applyFont="1" applyFill="1" applyBorder="1" applyAlignment="1">
      <alignment vertical="center"/>
    </xf>
    <xf numFmtId="164" fontId="22" fillId="0" borderId="8" xfId="1" applyNumberFormat="1" applyFont="1" applyFill="1" applyBorder="1" applyAlignment="1">
      <alignment vertical="center"/>
    </xf>
    <xf numFmtId="37" fontId="28" fillId="0" borderId="0" xfId="0" applyNumberFormat="1" applyFont="1" applyAlignment="1">
      <alignment horizontal="center" vertical="center" wrapText="1"/>
    </xf>
    <xf numFmtId="3" fontId="14" fillId="0" borderId="0" xfId="0" applyNumberFormat="1" applyFont="1"/>
    <xf numFmtId="166" fontId="8" fillId="0" borderId="0" xfId="0" quotePrefix="1" applyNumberFormat="1" applyFont="1" applyAlignment="1">
      <alignment horizontal="right" vertical="center" wrapText="1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164" fontId="15" fillId="0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vertical="center" wrapText="1"/>
    </xf>
    <xf numFmtId="3" fontId="52" fillId="0" borderId="0" xfId="1" applyNumberFormat="1" applyFont="1" applyFill="1" applyAlignment="1">
      <alignment horizontal="center" vertical="center"/>
    </xf>
    <xf numFmtId="3" fontId="52" fillId="0" borderId="0" xfId="1" applyNumberFormat="1" applyFont="1" applyFill="1" applyAlignment="1">
      <alignment horizontal="right" vertical="center"/>
    </xf>
    <xf numFmtId="167" fontId="6" fillId="0" borderId="0" xfId="0" applyNumberFormat="1" applyFont="1" applyAlignment="1">
      <alignment vertical="center"/>
    </xf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37" fillId="0" borderId="0" xfId="0" applyFont="1" applyAlignment="1">
      <alignment horizontal="right" vertical="center" readingOrder="2"/>
    </xf>
    <xf numFmtId="164" fontId="20" fillId="0" borderId="1" xfId="1" applyNumberFormat="1" applyFont="1" applyFill="1" applyBorder="1" applyAlignment="1">
      <alignment horizontal="center"/>
    </xf>
    <xf numFmtId="164" fontId="46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164" fontId="18" fillId="0" borderId="1" xfId="1" applyNumberFormat="1" applyFont="1" applyFill="1" applyBorder="1" applyAlignment="1">
      <alignment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 applyFill="1" applyAlignment="1"/>
    <xf numFmtId="164" fontId="50" fillId="0" borderId="0" xfId="1" applyNumberFormat="1" applyFont="1" applyFill="1" applyAlignment="1"/>
    <xf numFmtId="164" fontId="35" fillId="0" borderId="0" xfId="0" applyNumberFormat="1" applyFont="1" applyAlignment="1">
      <alignment vertical="center" wrapText="1"/>
    </xf>
    <xf numFmtId="0" fontId="36" fillId="0" borderId="0" xfId="0" applyFont="1"/>
    <xf numFmtId="164" fontId="12" fillId="0" borderId="8" xfId="1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37" fontId="51" fillId="0" borderId="0" xfId="0" quotePrefix="1" applyNumberFormat="1" applyFont="1" applyAlignment="1">
      <alignment horizontal="right" vertical="center" wrapText="1"/>
    </xf>
    <xf numFmtId="1" fontId="13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 wrapText="1"/>
    </xf>
    <xf numFmtId="3" fontId="8" fillId="0" borderId="0" xfId="1" applyNumberFormat="1" applyFont="1" applyFill="1" applyAlignment="1">
      <alignment horizontal="center" vertical="center"/>
    </xf>
    <xf numFmtId="164" fontId="52" fillId="0" borderId="0" xfId="1" applyNumberFormat="1" applyFont="1" applyFill="1" applyAlignment="1">
      <alignment horizontal="center" vertical="center"/>
    </xf>
    <xf numFmtId="37" fontId="51" fillId="0" borderId="0" xfId="0" applyNumberFormat="1" applyFont="1" applyAlignment="1">
      <alignment horizontal="center" vertical="center"/>
    </xf>
    <xf numFmtId="3" fontId="50" fillId="0" borderId="0" xfId="0" applyNumberFormat="1" applyFont="1"/>
    <xf numFmtId="164" fontId="10" fillId="2" borderId="0" xfId="1" applyNumberFormat="1" applyFont="1" applyFill="1" applyAlignment="1">
      <alignment vertical="center"/>
    </xf>
    <xf numFmtId="10" fontId="18" fillId="0" borderId="3" xfId="2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Alignment="1">
      <alignment horizontal="right" vertical="center"/>
    </xf>
    <xf numFmtId="165" fontId="9" fillId="0" borderId="4" xfId="1" applyNumberFormat="1" applyFont="1" applyFill="1" applyBorder="1" applyAlignment="1">
      <alignment horizontal="center" vertical="center" wrapText="1" readingOrder="2"/>
    </xf>
    <xf numFmtId="37" fontId="52" fillId="2" borderId="0" xfId="0" applyNumberFormat="1" applyFont="1" applyFill="1" applyAlignment="1">
      <alignment vertical="center"/>
    </xf>
    <xf numFmtId="165" fontId="42" fillId="0" borderId="0" xfId="1" applyNumberFormat="1" applyFont="1" applyFill="1"/>
    <xf numFmtId="165" fontId="44" fillId="0" borderId="0" xfId="1" applyNumberFormat="1" applyFont="1" applyFill="1"/>
    <xf numFmtId="0" fontId="58" fillId="0" borderId="0" xfId="0" applyFont="1"/>
    <xf numFmtId="164" fontId="10" fillId="2" borderId="0" xfId="1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0" fontId="24" fillId="0" borderId="4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 vertical="center" wrapText="1"/>
    </xf>
    <xf numFmtId="165" fontId="15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37" fontId="38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165" fontId="24" fillId="0" borderId="8" xfId="0" applyNumberFormat="1" applyFont="1" applyBorder="1" applyAlignment="1">
      <alignment horizontal="center" vertical="center" wrapText="1" readingOrder="2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5" fontId="45" fillId="0" borderId="0" xfId="0" applyNumberFormat="1" applyFont="1" applyAlignment="1">
      <alignment horizontal="center" vertical="center" wrapText="1" readingOrder="2"/>
    </xf>
    <xf numFmtId="165" fontId="9" fillId="0" borderId="0" xfId="0" applyNumberFormat="1" applyFont="1" applyAlignment="1">
      <alignment horizontal="center" vertical="center" wrapText="1" readingOrder="2"/>
    </xf>
    <xf numFmtId="165" fontId="57" fillId="0" borderId="0" xfId="0" applyNumberFormat="1" applyFont="1" applyAlignment="1">
      <alignment horizontal="center" vertical="center" wrapText="1" readingOrder="2"/>
    </xf>
    <xf numFmtId="165" fontId="9" fillId="0" borderId="8" xfId="0" applyNumberFormat="1" applyFont="1" applyBorder="1" applyAlignment="1">
      <alignment horizontal="center" vertical="center" wrapText="1" readingOrder="2"/>
    </xf>
    <xf numFmtId="2" fontId="10" fillId="0" borderId="0" xfId="0" applyNumberFormat="1" applyFont="1" applyAlignment="1">
      <alignment vertical="center"/>
    </xf>
    <xf numFmtId="165" fontId="53" fillId="0" borderId="0" xfId="1" applyNumberFormat="1" applyFont="1" applyFill="1"/>
    <xf numFmtId="164" fontId="8" fillId="0" borderId="0" xfId="1" applyNumberFormat="1" applyFont="1" applyFill="1" applyAlignment="1">
      <alignment vertical="center" wrapText="1"/>
    </xf>
    <xf numFmtId="165" fontId="48" fillId="0" borderId="0" xfId="1" applyNumberFormat="1" applyFont="1" applyFill="1"/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64" fontId="8" fillId="0" borderId="3" xfId="1" applyNumberFormat="1" applyFont="1" applyFill="1" applyBorder="1" applyAlignment="1">
      <alignment horizontal="center" vertical="center" wrapText="1" readingOrder="2"/>
    </xf>
    <xf numFmtId="164" fontId="8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18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3" fillId="0" borderId="1" xfId="0" applyFont="1" applyBorder="1" applyAlignment="1">
      <alignment horizontal="center" vertical="center" wrapText="1" readingOrder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164" fontId="24" fillId="0" borderId="3" xfId="1" applyNumberFormat="1" applyFont="1" applyFill="1" applyBorder="1" applyAlignment="1">
      <alignment horizontal="center" vertical="center" wrapText="1" readingOrder="2"/>
    </xf>
    <xf numFmtId="164" fontId="24" fillId="0" borderId="0" xfId="1" applyNumberFormat="1" applyFont="1" applyFill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5" fontId="15" fillId="0" borderId="3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164" fontId="29" fillId="0" borderId="1" xfId="0" applyNumberFormat="1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4" xfId="0" applyFont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  <xf numFmtId="165" fontId="45" fillId="0" borderId="0" xfId="0" applyNumberFormat="1" applyFont="1" applyFill="1" applyAlignment="1">
      <alignment horizontal="center" vertical="center" wrapText="1" readingOrder="2"/>
    </xf>
    <xf numFmtId="165" fontId="24" fillId="0" borderId="0" xfId="0" applyNumberFormat="1" applyFont="1" applyFill="1" applyAlignment="1">
      <alignment horizontal="center" vertical="center" wrapText="1" readingOrder="2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2">
    <dxf>
      <font>
        <color theme="7" tint="0.39994506668294322"/>
      </font>
      <fill>
        <patternFill patternType="lightGray">
          <fgColor theme="7" tint="0.59996337778862885"/>
          <bgColor theme="0"/>
        </patternFill>
      </fill>
    </dxf>
    <dxf>
      <font>
        <color theme="7" tint="0.39994506668294322"/>
      </font>
      <fill>
        <patternFill patternType="lightGray">
          <fgColor theme="7" tint="0.59996337778862885"/>
          <bgColor theme="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7</xdr:row>
      <xdr:rowOff>142875</xdr:rowOff>
    </xdr:from>
    <xdr:to>
      <xdr:col>7</xdr:col>
      <xdr:colOff>590550</xdr:colOff>
      <xdr:row>18</xdr:row>
      <xdr:rowOff>211039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B192CA-790C-4808-8775-BE7EF242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28650" y="2114550"/>
          <a:ext cx="4286250" cy="2477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10</xdr:row>
      <xdr:rowOff>57150</xdr:rowOff>
    </xdr:from>
    <xdr:to>
      <xdr:col>428</xdr:col>
      <xdr:colOff>318390</xdr:colOff>
      <xdr:row>93</xdr:row>
      <xdr:rowOff>173124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70485</xdr:colOff>
      <xdr:row>36</xdr:row>
      <xdr:rowOff>70254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241705B-C669-B38F-2D2A-CDF890A2F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1684515" y="0"/>
          <a:ext cx="5694045" cy="73702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0.6\Back%20Office\fund\&#1588;&#1575;&#1582;&#1589;&#1740;%20&#1705;&#1740;&#1575;&#1606;\&#1711;&#1586;&#1575;&#1585;&#1588;%20&#1605;&#1575;&#1607;&#1575;&#1606;&#1607;\1401\&#1576;&#1607;&#1605;&#1606;\-&#1711;&#1586;&#1575;&#1585;&#1588;%20&#1605;&#1575;&#1607;&#1575;&#1606;&#1607;%20&#1589;&#1606;&#1583;&#1608;&#1602;%20&#1588;&#1575;&#1582;&#1589;&#1740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وکش"/>
      <sheetName val=" سهام"/>
      <sheetName val="اوراق"/>
      <sheetName val="سپرده"/>
      <sheetName val="درآمدها"/>
      <sheetName val="سود اوراق بهادار و سپرده بانکی"/>
      <sheetName val="درآمد سود سهام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</sheetNames>
    <sheetDataSet>
      <sheetData sheetId="0"/>
      <sheetData sheetId="1"/>
      <sheetData sheetId="2"/>
      <sheetData sheetId="3"/>
      <sheetData sheetId="4">
        <row r="11">
          <cell r="E11">
            <v>587389276947</v>
          </cell>
        </row>
      </sheetData>
      <sheetData sheetId="5"/>
      <sheetData sheetId="6"/>
      <sheetData sheetId="7"/>
      <sheetData sheetId="8"/>
      <sheetData sheetId="9"/>
      <sheetData sheetId="10">
        <row r="11">
          <cell r="I11">
            <v>0</v>
          </cell>
        </row>
      </sheetData>
      <sheetData sheetId="11">
        <row r="11">
          <cell r="E11">
            <v>30272279</v>
          </cell>
        </row>
      </sheetData>
      <sheetData sheetId="12">
        <row r="11">
          <cell r="C11">
            <v>352564609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6:M29"/>
  <sheetViews>
    <sheetView rightToLeft="1" view="pageBreakPreview" topLeftCell="A7" zoomScaleNormal="100" zoomScaleSheetLayoutView="100" workbookViewId="0">
      <selection activeCell="K17" sqref="K17"/>
    </sheetView>
  </sheetViews>
  <sheetFormatPr defaultColWidth="9.109375" defaultRowHeight="16.2"/>
  <cols>
    <col min="1" max="16384" width="9.109375" style="67"/>
  </cols>
  <sheetData>
    <row r="16" spans="13:13">
      <c r="M16" s="67" t="s">
        <v>55</v>
      </c>
    </row>
    <row r="18" spans="1:12">
      <c r="I18" s="241"/>
    </row>
    <row r="22" spans="1:12" ht="15" customHeight="1">
      <c r="A22" s="267" t="s">
        <v>68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26"/>
      <c r="L22" s="226"/>
    </row>
    <row r="23" spans="1:12" ht="15" customHeight="1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26"/>
      <c r="L23" s="226"/>
    </row>
    <row r="24" spans="1:12" ht="15" customHeight="1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26"/>
      <c r="L24" s="226"/>
    </row>
    <row r="26" spans="1:12" ht="15" customHeight="1">
      <c r="A26" s="267" t="s">
        <v>549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</row>
    <row r="27" spans="1:12" ht="15" customHeight="1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</row>
    <row r="28" spans="1:12" ht="15" customHeight="1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</row>
    <row r="29" spans="1:12" ht="15" customHeight="1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267"/>
      <c r="L29" s="267"/>
    </row>
  </sheetData>
  <mergeCells count="4">
    <mergeCell ref="A22:J24"/>
    <mergeCell ref="A26:J28"/>
    <mergeCell ref="K26:L28"/>
    <mergeCell ref="K29:L29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98"/>
  <sheetViews>
    <sheetView rightToLeft="1" view="pageBreakPreview" zoomScale="50" zoomScaleNormal="100" zoomScaleSheetLayoutView="50" workbookViewId="0">
      <selection activeCell="Y1" sqref="Y1:Y1048576"/>
    </sheetView>
  </sheetViews>
  <sheetFormatPr defaultColWidth="9.109375" defaultRowHeight="29.4"/>
  <cols>
    <col min="1" max="1" width="51.88671875" style="8" bestFit="1" customWidth="1"/>
    <col min="2" max="2" width="1.88671875" style="8" customWidth="1"/>
    <col min="3" max="3" width="18.88671875" style="6" bestFit="1" customWidth="1"/>
    <col min="4" max="4" width="1.109375" style="6" customWidth="1"/>
    <col min="5" max="5" width="29" style="6" bestFit="1" customWidth="1"/>
    <col min="6" max="6" width="1.44140625" style="6" customWidth="1"/>
    <col min="7" max="7" width="27.5546875" style="6" customWidth="1"/>
    <col min="8" max="8" width="1.5546875" style="6" customWidth="1"/>
    <col min="9" max="9" width="17.88671875" style="6" bestFit="1" customWidth="1"/>
    <col min="10" max="10" width="28.6640625" style="6" customWidth="1"/>
    <col min="11" max="11" width="1.44140625" style="6" customWidth="1"/>
    <col min="12" max="12" width="18.6640625" style="6" bestFit="1" customWidth="1"/>
    <col min="13" max="13" width="24.44140625" style="6" bestFit="1" customWidth="1"/>
    <col min="14" max="14" width="1.109375" style="6" customWidth="1"/>
    <col min="15" max="15" width="21.33203125" style="6" bestFit="1" customWidth="1"/>
    <col min="16" max="16" width="1.44140625" style="6" customWidth="1"/>
    <col min="17" max="17" width="13.5546875" style="156" bestFit="1" customWidth="1"/>
    <col min="18" max="18" width="1.5546875" style="6" customWidth="1"/>
    <col min="19" max="19" width="26.88671875" style="6" bestFit="1" customWidth="1"/>
    <col min="20" max="20" width="1.88671875" style="6" customWidth="1"/>
    <col min="21" max="21" width="34.6640625" style="189" bestFit="1" customWidth="1"/>
    <col min="22" max="22" width="1.5546875" style="8" customWidth="1"/>
    <col min="23" max="23" width="14.6640625" style="116" bestFit="1" customWidth="1"/>
    <col min="24" max="25" width="26.88671875" style="8" hidden="1" customWidth="1"/>
    <col min="26" max="26" width="32.33203125" style="8" customWidth="1"/>
    <col min="27" max="28" width="18.109375" style="8" bestFit="1" customWidth="1"/>
    <col min="29" max="16384" width="9.109375" style="8"/>
  </cols>
  <sheetData>
    <row r="1" spans="1:28" ht="30.6">
      <c r="A1" s="268" t="s">
        <v>83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</row>
    <row r="2" spans="1:28" ht="30.6">
      <c r="A2" s="268" t="s">
        <v>47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</row>
    <row r="3" spans="1:28" ht="30.6">
      <c r="A3" s="268" t="s">
        <v>546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</row>
    <row r="4" spans="1:28" ht="30.6">
      <c r="A4" s="277" t="s">
        <v>25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</row>
    <row r="5" spans="1:28" ht="30.6">
      <c r="A5" s="277" t="s">
        <v>26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</row>
    <row r="7" spans="1:28" ht="31.2" thickBot="1">
      <c r="A7" s="26"/>
      <c r="B7" s="110"/>
      <c r="C7" s="279" t="s">
        <v>534</v>
      </c>
      <c r="D7" s="279"/>
      <c r="E7" s="279"/>
      <c r="F7" s="279"/>
      <c r="G7" s="279"/>
      <c r="H7" s="111"/>
      <c r="I7" s="278" t="s">
        <v>7</v>
      </c>
      <c r="J7" s="278"/>
      <c r="K7" s="278"/>
      <c r="L7" s="278"/>
      <c r="M7" s="278"/>
      <c r="O7" s="280" t="s">
        <v>550</v>
      </c>
      <c r="P7" s="280"/>
      <c r="Q7" s="280"/>
      <c r="R7" s="280"/>
      <c r="S7" s="280"/>
      <c r="T7" s="280"/>
      <c r="U7" s="280"/>
      <c r="V7" s="280"/>
      <c r="W7" s="280"/>
    </row>
    <row r="8" spans="1:28">
      <c r="A8" s="269" t="s">
        <v>1</v>
      </c>
      <c r="B8" s="112"/>
      <c r="C8" s="275" t="s">
        <v>3</v>
      </c>
      <c r="D8" s="272"/>
      <c r="E8" s="275" t="s">
        <v>0</v>
      </c>
      <c r="F8" s="272"/>
      <c r="G8" s="281" t="s">
        <v>21</v>
      </c>
      <c r="H8" s="191"/>
      <c r="I8" s="271" t="s">
        <v>4</v>
      </c>
      <c r="J8" s="271"/>
      <c r="K8" s="113"/>
      <c r="L8" s="271" t="s">
        <v>5</v>
      </c>
      <c r="M8" s="271"/>
      <c r="O8" s="273" t="s">
        <v>3</v>
      </c>
      <c r="P8" s="272"/>
      <c r="Q8" s="283" t="s">
        <v>472</v>
      </c>
      <c r="R8" s="190"/>
      <c r="S8" s="273" t="s">
        <v>0</v>
      </c>
      <c r="T8" s="272"/>
      <c r="U8" s="281" t="s">
        <v>21</v>
      </c>
      <c r="V8" s="114"/>
      <c r="W8" s="285" t="s">
        <v>473</v>
      </c>
      <c r="Y8" s="188"/>
    </row>
    <row r="9" spans="1:28" ht="30" thickBot="1">
      <c r="A9" s="270"/>
      <c r="B9" s="112"/>
      <c r="C9" s="274"/>
      <c r="D9" s="276"/>
      <c r="E9" s="274"/>
      <c r="F9" s="276"/>
      <c r="G9" s="282"/>
      <c r="H9" s="191"/>
      <c r="I9" s="192" t="s">
        <v>3</v>
      </c>
      <c r="J9" s="192" t="s">
        <v>0</v>
      </c>
      <c r="K9" s="113"/>
      <c r="L9" s="192" t="s">
        <v>3</v>
      </c>
      <c r="M9" s="192" t="s">
        <v>46</v>
      </c>
      <c r="O9" s="274"/>
      <c r="P9" s="272"/>
      <c r="Q9" s="284"/>
      <c r="R9" s="190"/>
      <c r="S9" s="274"/>
      <c r="T9" s="272"/>
      <c r="U9" s="282"/>
      <c r="V9" s="114"/>
      <c r="W9" s="286"/>
      <c r="Y9" s="188"/>
    </row>
    <row r="10" spans="1:28">
      <c r="A10" s="115" t="s">
        <v>118</v>
      </c>
      <c r="C10" s="189">
        <v>1565060</v>
      </c>
      <c r="D10" s="189"/>
      <c r="E10" s="189">
        <v>13350812090</v>
      </c>
      <c r="F10" s="189"/>
      <c r="G10" s="173">
        <v>11201384834</v>
      </c>
      <c r="H10" s="189"/>
      <c r="I10" s="189">
        <v>3177667</v>
      </c>
      <c r="J10" s="189">
        <v>5067427711</v>
      </c>
      <c r="K10" s="24"/>
      <c r="L10" s="189">
        <v>1359341</v>
      </c>
      <c r="M10" s="189">
        <v>825480065</v>
      </c>
      <c r="N10" s="189"/>
      <c r="O10" s="189">
        <v>3383386</v>
      </c>
      <c r="P10" s="189"/>
      <c r="Q10" s="230" t="s">
        <v>554</v>
      </c>
      <c r="R10" s="189"/>
      <c r="S10" s="189">
        <v>17592759736</v>
      </c>
      <c r="T10" s="189"/>
      <c r="U10" s="6">
        <v>17125693715</v>
      </c>
      <c r="V10" s="24"/>
      <c r="W10" s="25">
        <f>U10/درآمدها!$J$5</f>
        <v>2.0198581190683396E-3</v>
      </c>
      <c r="X10" s="164">
        <f>C10+I10-L10</f>
        <v>3383386</v>
      </c>
      <c r="Y10" s="189">
        <f>O10-(C10+I10-L10)</f>
        <v>0</v>
      </c>
      <c r="Z10" s="172"/>
      <c r="AA10" s="164"/>
      <c r="AB10" s="164"/>
    </row>
    <row r="11" spans="1:28">
      <c r="A11" s="115" t="s">
        <v>260</v>
      </c>
      <c r="C11" s="189">
        <v>113026</v>
      </c>
      <c r="D11" s="189"/>
      <c r="E11" s="189">
        <v>1455175301</v>
      </c>
      <c r="F11" s="189"/>
      <c r="G11" s="6">
        <v>1090952444</v>
      </c>
      <c r="H11" s="189"/>
      <c r="I11" s="189">
        <v>193713</v>
      </c>
      <c r="J11" s="189">
        <v>1661433430</v>
      </c>
      <c r="K11" s="24"/>
      <c r="L11" s="189">
        <v>53644</v>
      </c>
      <c r="M11" s="189">
        <v>192025554</v>
      </c>
      <c r="N11" s="189"/>
      <c r="O11" s="189">
        <v>253095</v>
      </c>
      <c r="P11" s="189"/>
      <c r="Q11" s="230" t="s">
        <v>555</v>
      </c>
      <c r="R11" s="189"/>
      <c r="S11" s="189">
        <v>2924583177</v>
      </c>
      <c r="T11" s="189"/>
      <c r="U11" s="6">
        <v>2641685395</v>
      </c>
      <c r="V11" s="24"/>
      <c r="W11" s="25">
        <f>U11/درآمدها!$J$5</f>
        <v>3.1156867464244518E-4</v>
      </c>
      <c r="X11" s="164"/>
      <c r="Y11" s="189">
        <f t="shared" ref="Y11:Y74" si="0">O11-(C11+I11-L11)</f>
        <v>0</v>
      </c>
      <c r="Z11" s="172"/>
      <c r="AA11" s="164"/>
      <c r="AB11" s="164"/>
    </row>
    <row r="12" spans="1:28">
      <c r="A12" s="115" t="s">
        <v>476</v>
      </c>
      <c r="C12" s="189">
        <v>673470</v>
      </c>
      <c r="D12" s="189"/>
      <c r="E12" s="189">
        <v>6749456722</v>
      </c>
      <c r="F12" s="189"/>
      <c r="G12" s="6">
        <v>7993386475</v>
      </c>
      <c r="H12" s="189"/>
      <c r="I12" s="189">
        <v>0</v>
      </c>
      <c r="J12" s="189">
        <v>0</v>
      </c>
      <c r="K12" s="24"/>
      <c r="L12" s="189">
        <v>0</v>
      </c>
      <c r="M12" s="189">
        <v>0</v>
      </c>
      <c r="N12" s="189"/>
      <c r="O12" s="189">
        <v>673470</v>
      </c>
      <c r="P12" s="189"/>
      <c r="Q12" s="230" t="s">
        <v>525</v>
      </c>
      <c r="R12" s="189"/>
      <c r="S12" s="189">
        <v>6749456722</v>
      </c>
      <c r="T12" s="189"/>
      <c r="U12" s="6">
        <v>7993386475</v>
      </c>
      <c r="V12" s="24"/>
      <c r="W12" s="25">
        <f>U12/درآمدها!$J$5</f>
        <v>9.427651129973396E-4</v>
      </c>
      <c r="X12" s="164"/>
      <c r="Y12" s="189">
        <f t="shared" si="0"/>
        <v>0</v>
      </c>
      <c r="Z12" s="172"/>
      <c r="AA12" s="164"/>
      <c r="AB12" s="164"/>
    </row>
    <row r="13" spans="1:28">
      <c r="A13" s="115" t="s">
        <v>191</v>
      </c>
      <c r="C13" s="189">
        <v>8120645</v>
      </c>
      <c r="D13" s="189"/>
      <c r="E13" s="189">
        <v>17813994127</v>
      </c>
      <c r="F13" s="189"/>
      <c r="G13" s="6">
        <v>15741037971</v>
      </c>
      <c r="H13" s="189"/>
      <c r="I13" s="189">
        <v>5195759</v>
      </c>
      <c r="J13" s="189">
        <v>11788695538</v>
      </c>
      <c r="K13" s="24"/>
      <c r="L13" s="189">
        <v>1193240</v>
      </c>
      <c r="M13" s="189">
        <v>2645970349</v>
      </c>
      <c r="N13" s="189"/>
      <c r="O13" s="189">
        <v>12123164</v>
      </c>
      <c r="P13" s="189"/>
      <c r="Q13" s="230" t="s">
        <v>556</v>
      </c>
      <c r="R13" s="189"/>
      <c r="S13" s="189">
        <v>26956719316</v>
      </c>
      <c r="T13" s="189"/>
      <c r="U13" s="6">
        <v>32537784173</v>
      </c>
      <c r="V13" s="24"/>
      <c r="W13" s="25">
        <f>U13/درآمدها!$J$5</f>
        <v>3.8376084865259057E-3</v>
      </c>
      <c r="X13" s="164"/>
      <c r="Y13" s="189">
        <f t="shared" si="0"/>
        <v>0</v>
      </c>
      <c r="Z13" s="172"/>
      <c r="AA13" s="164"/>
      <c r="AB13" s="164"/>
    </row>
    <row r="14" spans="1:28">
      <c r="A14" s="115" t="s">
        <v>512</v>
      </c>
      <c r="C14" s="189">
        <v>213000</v>
      </c>
      <c r="D14" s="189"/>
      <c r="E14" s="189">
        <v>1616937568</v>
      </c>
      <c r="F14" s="189"/>
      <c r="G14" s="6">
        <v>1924649790</v>
      </c>
      <c r="H14" s="189"/>
      <c r="I14" s="189">
        <v>1691155</v>
      </c>
      <c r="J14" s="189">
        <v>17250828391</v>
      </c>
      <c r="K14" s="24"/>
      <c r="L14" s="189">
        <v>88850</v>
      </c>
      <c r="M14" s="189">
        <v>831970124</v>
      </c>
      <c r="N14" s="189"/>
      <c r="O14" s="189">
        <v>1815305</v>
      </c>
      <c r="P14" s="189"/>
      <c r="Q14" s="230" t="s">
        <v>557</v>
      </c>
      <c r="R14" s="189"/>
      <c r="S14" s="189">
        <v>18035795835</v>
      </c>
      <c r="T14" s="189"/>
      <c r="U14" s="6">
        <v>20805930379</v>
      </c>
      <c r="V14" s="24"/>
      <c r="W14" s="25">
        <f>U14/درآمدها!$J$5</f>
        <v>2.4539167931039788E-3</v>
      </c>
      <c r="X14" s="164"/>
      <c r="Y14" s="189">
        <f t="shared" si="0"/>
        <v>0</v>
      </c>
      <c r="Z14" s="172"/>
      <c r="AA14" s="164"/>
      <c r="AB14" s="164"/>
    </row>
    <row r="15" spans="1:28">
      <c r="A15" s="115" t="s">
        <v>109</v>
      </c>
      <c r="C15" s="189">
        <v>7733787</v>
      </c>
      <c r="D15" s="189"/>
      <c r="E15" s="189">
        <v>20694711230</v>
      </c>
      <c r="F15" s="189"/>
      <c r="G15" s="6">
        <v>19949765663</v>
      </c>
      <c r="H15" s="189"/>
      <c r="I15" s="189">
        <v>6497982</v>
      </c>
      <c r="J15" s="189">
        <v>21860960406</v>
      </c>
      <c r="K15" s="24"/>
      <c r="L15" s="189">
        <v>945014</v>
      </c>
      <c r="M15" s="189">
        <v>2584186504</v>
      </c>
      <c r="N15" s="189"/>
      <c r="O15" s="189">
        <v>13286755</v>
      </c>
      <c r="P15" s="189"/>
      <c r="Q15" s="230" t="s">
        <v>558</v>
      </c>
      <c r="R15" s="189"/>
      <c r="S15" s="189">
        <v>39971485132</v>
      </c>
      <c r="T15" s="189"/>
      <c r="U15" s="6">
        <v>46240153530</v>
      </c>
      <c r="V15" s="24"/>
      <c r="W15" s="25">
        <f>U15/درآمدها!$J$5</f>
        <v>5.453708976047575E-3</v>
      </c>
      <c r="X15" s="164"/>
      <c r="Y15" s="189">
        <f t="shared" si="0"/>
        <v>0</v>
      </c>
      <c r="Z15" s="172"/>
      <c r="AA15" s="164"/>
      <c r="AB15" s="164"/>
    </row>
    <row r="16" spans="1:28">
      <c r="A16" s="115" t="s">
        <v>173</v>
      </c>
      <c r="C16" s="189">
        <v>3057746</v>
      </c>
      <c r="D16" s="189"/>
      <c r="E16" s="189">
        <v>14744790110</v>
      </c>
      <c r="F16" s="189"/>
      <c r="G16" s="6">
        <v>14863411294</v>
      </c>
      <c r="H16" s="189"/>
      <c r="I16" s="189">
        <v>3654181</v>
      </c>
      <c r="J16" s="189">
        <v>19232653993</v>
      </c>
      <c r="K16" s="24"/>
      <c r="L16" s="189">
        <v>456515</v>
      </c>
      <c r="M16" s="189">
        <v>2265482098</v>
      </c>
      <c r="N16" s="189"/>
      <c r="O16" s="189">
        <v>6255412</v>
      </c>
      <c r="P16" s="189"/>
      <c r="Q16" s="230" t="s">
        <v>559</v>
      </c>
      <c r="R16" s="189"/>
      <c r="S16" s="189">
        <v>31711962005</v>
      </c>
      <c r="T16" s="189"/>
      <c r="U16" s="6">
        <v>34013511876</v>
      </c>
      <c r="V16" s="24"/>
      <c r="W16" s="25">
        <f>U16/درآمدها!$J$5</f>
        <v>4.011660447984719E-3</v>
      </c>
      <c r="X16" s="164"/>
      <c r="Y16" s="189">
        <f t="shared" si="0"/>
        <v>0</v>
      </c>
      <c r="Z16" s="172"/>
      <c r="AA16" s="164"/>
      <c r="AB16" s="164"/>
    </row>
    <row r="17" spans="1:28">
      <c r="A17" s="115" t="s">
        <v>168</v>
      </c>
      <c r="C17" s="189">
        <v>5338803</v>
      </c>
      <c r="D17" s="189"/>
      <c r="E17" s="189">
        <v>5123680144</v>
      </c>
      <c r="F17" s="189"/>
      <c r="G17" s="6">
        <v>7891564202</v>
      </c>
      <c r="H17" s="189"/>
      <c r="I17" s="189">
        <v>4161349</v>
      </c>
      <c r="J17" s="189">
        <v>7509268497</v>
      </c>
      <c r="K17" s="24"/>
      <c r="L17" s="189">
        <v>62314</v>
      </c>
      <c r="M17" s="189">
        <v>67954342</v>
      </c>
      <c r="N17" s="189"/>
      <c r="O17" s="189">
        <v>9437838</v>
      </c>
      <c r="P17" s="189"/>
      <c r="Q17" s="230" t="s">
        <v>560</v>
      </c>
      <c r="R17" s="189"/>
      <c r="S17" s="189">
        <v>12564994299</v>
      </c>
      <c r="T17" s="189"/>
      <c r="U17" s="6">
        <v>18275518221</v>
      </c>
      <c r="V17" s="24"/>
      <c r="W17" s="25">
        <f>U17/درآمدها!$J$5</f>
        <v>2.1554720336108865E-3</v>
      </c>
      <c r="X17" s="164"/>
      <c r="Y17" s="189">
        <f t="shared" si="0"/>
        <v>0</v>
      </c>
      <c r="Z17" s="172"/>
      <c r="AA17" s="164"/>
      <c r="AB17" s="164"/>
    </row>
    <row r="18" spans="1:28">
      <c r="A18" s="115" t="s">
        <v>268</v>
      </c>
      <c r="C18" s="189">
        <v>76618</v>
      </c>
      <c r="D18" s="189"/>
      <c r="E18" s="189">
        <v>688568895</v>
      </c>
      <c r="F18" s="189"/>
      <c r="G18" s="6">
        <v>826359036</v>
      </c>
      <c r="H18" s="189"/>
      <c r="I18" s="189">
        <v>87305</v>
      </c>
      <c r="J18" s="189">
        <v>1154241711</v>
      </c>
      <c r="K18" s="24"/>
      <c r="L18" s="189">
        <v>11937</v>
      </c>
      <c r="M18" s="189">
        <v>120122817</v>
      </c>
      <c r="N18" s="189"/>
      <c r="O18" s="189">
        <v>151986</v>
      </c>
      <c r="P18" s="189"/>
      <c r="Q18" s="230" t="s">
        <v>537</v>
      </c>
      <c r="R18" s="189"/>
      <c r="S18" s="189">
        <v>1722687789</v>
      </c>
      <c r="T18" s="189"/>
      <c r="U18" s="6">
        <v>2160468076</v>
      </c>
      <c r="V18" s="24"/>
      <c r="W18" s="25">
        <f>U18/درآمدها!$J$5</f>
        <v>2.5481239224045961E-4</v>
      </c>
      <c r="X18" s="164"/>
      <c r="Y18" s="189">
        <f t="shared" si="0"/>
        <v>0</v>
      </c>
      <c r="Z18" s="172"/>
      <c r="AA18" s="164"/>
      <c r="AB18" s="164"/>
    </row>
    <row r="19" spans="1:28">
      <c r="A19" s="115" t="s">
        <v>212</v>
      </c>
      <c r="C19" s="189">
        <v>866936</v>
      </c>
      <c r="D19" s="189"/>
      <c r="E19" s="189">
        <v>5972338254</v>
      </c>
      <c r="F19" s="189"/>
      <c r="G19" s="6">
        <v>5446435261</v>
      </c>
      <c r="H19" s="189"/>
      <c r="I19" s="189">
        <v>1347893</v>
      </c>
      <c r="J19" s="189">
        <v>9565285457</v>
      </c>
      <c r="K19" s="24"/>
      <c r="L19" s="189">
        <v>154656</v>
      </c>
      <c r="M19" s="189">
        <v>1065805468</v>
      </c>
      <c r="N19" s="189"/>
      <c r="O19" s="189">
        <v>2060173</v>
      </c>
      <c r="P19" s="189"/>
      <c r="Q19" s="230" t="s">
        <v>561</v>
      </c>
      <c r="R19" s="189"/>
      <c r="S19" s="189">
        <v>14471818243</v>
      </c>
      <c r="T19" s="189"/>
      <c r="U19" s="6">
        <v>14929300141</v>
      </c>
      <c r="V19" s="24"/>
      <c r="W19" s="25">
        <f>U19/درآمدها!$J$5</f>
        <v>1.7608085607297079E-3</v>
      </c>
      <c r="X19" s="164"/>
      <c r="Y19" s="189">
        <f t="shared" si="0"/>
        <v>0</v>
      </c>
      <c r="Z19" s="172"/>
      <c r="AA19" s="164"/>
      <c r="AB19" s="164"/>
    </row>
    <row r="20" spans="1:28">
      <c r="A20" s="115" t="s">
        <v>99</v>
      </c>
      <c r="C20" s="189">
        <v>5033708</v>
      </c>
      <c r="D20" s="189"/>
      <c r="E20" s="189">
        <v>26053538868</v>
      </c>
      <c r="F20" s="189"/>
      <c r="G20" s="6">
        <v>30873183393</v>
      </c>
      <c r="H20" s="189"/>
      <c r="I20" s="189">
        <v>4998896</v>
      </c>
      <c r="J20" s="189">
        <v>33090994019</v>
      </c>
      <c r="K20" s="24"/>
      <c r="L20" s="189">
        <v>713632</v>
      </c>
      <c r="M20" s="189">
        <v>3998029935</v>
      </c>
      <c r="N20" s="189"/>
      <c r="O20" s="189">
        <v>9318972</v>
      </c>
      <c r="P20" s="189"/>
      <c r="Q20" s="230" t="s">
        <v>562</v>
      </c>
      <c r="R20" s="189"/>
      <c r="S20" s="189">
        <v>55146502952</v>
      </c>
      <c r="T20" s="189"/>
      <c r="U20" s="6">
        <v>60398177244</v>
      </c>
      <c r="V20" s="24"/>
      <c r="W20" s="25">
        <f>U20/درآمدها!$J$5</f>
        <v>7.1235507719239867E-3</v>
      </c>
      <c r="X20" s="164"/>
      <c r="Y20" s="189">
        <f t="shared" si="0"/>
        <v>0</v>
      </c>
      <c r="Z20" s="172"/>
      <c r="AA20" s="164"/>
      <c r="AB20" s="164"/>
    </row>
    <row r="21" spans="1:28">
      <c r="A21" s="115" t="s">
        <v>129</v>
      </c>
      <c r="C21" s="189">
        <v>2582989</v>
      </c>
      <c r="D21" s="189"/>
      <c r="E21" s="189">
        <v>15986983639</v>
      </c>
      <c r="F21" s="189"/>
      <c r="G21" s="6">
        <v>17665227088</v>
      </c>
      <c r="H21" s="189"/>
      <c r="I21" s="189">
        <v>9874183</v>
      </c>
      <c r="J21" s="189">
        <v>18253755703</v>
      </c>
      <c r="K21" s="24"/>
      <c r="L21" s="189">
        <v>3130985</v>
      </c>
      <c r="M21" s="189">
        <v>0</v>
      </c>
      <c r="N21" s="189"/>
      <c r="O21" s="189">
        <v>9326187</v>
      </c>
      <c r="P21" s="189"/>
      <c r="Q21" s="230" t="s">
        <v>563</v>
      </c>
      <c r="R21" s="189"/>
      <c r="S21" s="189">
        <v>34240739342</v>
      </c>
      <c r="T21" s="189"/>
      <c r="U21" s="6">
        <v>40995018545</v>
      </c>
      <c r="V21" s="24"/>
      <c r="W21" s="25">
        <f>U21/درآمدها!$J$5</f>
        <v>4.835081277726529E-3</v>
      </c>
      <c r="X21" s="164"/>
      <c r="Y21" s="189">
        <f t="shared" si="0"/>
        <v>0</v>
      </c>
      <c r="Z21" s="172"/>
      <c r="AA21" s="164"/>
      <c r="AB21" s="164"/>
    </row>
    <row r="22" spans="1:28">
      <c r="A22" s="115" t="s">
        <v>213</v>
      </c>
      <c r="C22" s="189">
        <v>11325811</v>
      </c>
      <c r="D22" s="189"/>
      <c r="E22" s="189">
        <v>45022544137</v>
      </c>
      <c r="F22" s="189"/>
      <c r="G22" s="6">
        <v>44211824866</v>
      </c>
      <c r="H22" s="189"/>
      <c r="I22" s="189">
        <v>14358925</v>
      </c>
      <c r="J22" s="189">
        <v>62421309406</v>
      </c>
      <c r="K22" s="24"/>
      <c r="L22" s="189">
        <v>8558216</v>
      </c>
      <c r="M22" s="189">
        <v>34913500648</v>
      </c>
      <c r="N22" s="189"/>
      <c r="O22" s="189">
        <v>17126520</v>
      </c>
      <c r="P22" s="189"/>
      <c r="Q22" s="230" t="s">
        <v>564</v>
      </c>
      <c r="R22" s="189"/>
      <c r="S22" s="189">
        <v>72530352895</v>
      </c>
      <c r="T22" s="189"/>
      <c r="U22" s="6">
        <v>78364313002</v>
      </c>
      <c r="V22" s="24"/>
      <c r="W22" s="25">
        <f>U22/درآمدها!$J$5</f>
        <v>9.2425332658883381E-3</v>
      </c>
      <c r="X22" s="164"/>
      <c r="Y22" s="189">
        <f t="shared" si="0"/>
        <v>0</v>
      </c>
      <c r="Z22" s="172"/>
      <c r="AA22" s="164"/>
      <c r="AB22" s="164"/>
    </row>
    <row r="23" spans="1:28">
      <c r="A23" s="115" t="s">
        <v>110</v>
      </c>
      <c r="C23" s="189">
        <v>3281000</v>
      </c>
      <c r="D23" s="189"/>
      <c r="E23" s="189">
        <v>6943132149</v>
      </c>
      <c r="F23" s="189"/>
      <c r="G23" s="6">
        <v>9914893274</v>
      </c>
      <c r="H23" s="189"/>
      <c r="I23" s="189">
        <v>3564671</v>
      </c>
      <c r="J23" s="189">
        <v>11915912906</v>
      </c>
      <c r="K23" s="24"/>
      <c r="L23" s="189">
        <v>6845671</v>
      </c>
      <c r="M23" s="189">
        <v>18859045055</v>
      </c>
      <c r="N23" s="189"/>
      <c r="O23" s="189">
        <v>0</v>
      </c>
      <c r="P23" s="189"/>
      <c r="Q23" s="230"/>
      <c r="R23" s="189"/>
      <c r="S23" s="189">
        <v>0</v>
      </c>
      <c r="T23" s="189"/>
      <c r="U23" s="6">
        <v>0</v>
      </c>
      <c r="V23" s="24"/>
      <c r="W23" s="25">
        <f>U23/درآمدها!$J$5</f>
        <v>0</v>
      </c>
      <c r="X23" s="164"/>
      <c r="Y23" s="189">
        <f t="shared" si="0"/>
        <v>0</v>
      </c>
      <c r="Z23" s="172"/>
      <c r="AA23" s="164"/>
      <c r="AB23" s="164"/>
    </row>
    <row r="24" spans="1:28">
      <c r="A24" s="115" t="s">
        <v>140</v>
      </c>
      <c r="C24" s="189">
        <v>19497548</v>
      </c>
      <c r="D24" s="189"/>
      <c r="E24" s="189">
        <v>50208523265</v>
      </c>
      <c r="F24" s="189"/>
      <c r="G24" s="6">
        <v>49636934425</v>
      </c>
      <c r="H24" s="189"/>
      <c r="I24" s="189">
        <v>54845316</v>
      </c>
      <c r="J24" s="189">
        <v>157257470877</v>
      </c>
      <c r="K24" s="24"/>
      <c r="L24" s="189">
        <v>9602137</v>
      </c>
      <c r="M24" s="189">
        <v>12945856890</v>
      </c>
      <c r="N24" s="189"/>
      <c r="O24" s="189">
        <v>64740727</v>
      </c>
      <c r="P24" s="189"/>
      <c r="Q24" s="230" t="s">
        <v>565</v>
      </c>
      <c r="R24" s="189"/>
      <c r="S24" s="189">
        <v>194520137252</v>
      </c>
      <c r="T24" s="189"/>
      <c r="U24" s="6">
        <v>218422633779</v>
      </c>
      <c r="V24" s="24"/>
      <c r="W24" s="25">
        <f>U24/درآمدها!$J$5</f>
        <v>2.5761451627526299E-2</v>
      </c>
      <c r="X24" s="164"/>
      <c r="Y24" s="189">
        <f t="shared" si="0"/>
        <v>0</v>
      </c>
      <c r="Z24" s="172"/>
      <c r="AA24" s="164"/>
      <c r="AB24" s="164"/>
    </row>
    <row r="25" spans="1:28">
      <c r="A25" s="115" t="s">
        <v>477</v>
      </c>
      <c r="C25" s="189">
        <v>1701872</v>
      </c>
      <c r="D25" s="189"/>
      <c r="E25" s="189">
        <v>17124244081</v>
      </c>
      <c r="F25" s="189"/>
      <c r="G25" s="6">
        <v>16359182484</v>
      </c>
      <c r="H25" s="189"/>
      <c r="I25" s="189">
        <v>1767938</v>
      </c>
      <c r="J25" s="189">
        <v>19242206711</v>
      </c>
      <c r="K25" s="24"/>
      <c r="L25" s="189">
        <v>258887</v>
      </c>
      <c r="M25" s="189">
        <v>2676871969</v>
      </c>
      <c r="N25" s="189"/>
      <c r="O25" s="189">
        <v>3210923</v>
      </c>
      <c r="P25" s="189"/>
      <c r="Q25" s="230" t="s">
        <v>566</v>
      </c>
      <c r="R25" s="189"/>
      <c r="S25" s="189">
        <v>33689578823</v>
      </c>
      <c r="T25" s="189"/>
      <c r="U25" s="6">
        <v>36386725296</v>
      </c>
      <c r="V25" s="24"/>
      <c r="W25" s="25">
        <f>U25/درآمدها!$J$5</f>
        <v>4.291564694460316E-3</v>
      </c>
      <c r="X25" s="164"/>
      <c r="Y25" s="189">
        <f t="shared" si="0"/>
        <v>0</v>
      </c>
      <c r="Z25" s="172"/>
      <c r="AA25" s="164"/>
      <c r="AB25" s="164"/>
    </row>
    <row r="26" spans="1:28">
      <c r="A26" s="115" t="s">
        <v>222</v>
      </c>
      <c r="C26" s="189">
        <v>1081428</v>
      </c>
      <c r="D26" s="189"/>
      <c r="E26" s="189">
        <v>11996396224</v>
      </c>
      <c r="F26" s="189"/>
      <c r="G26" s="6">
        <v>11491680557</v>
      </c>
      <c r="H26" s="189"/>
      <c r="I26" s="189">
        <v>2713760</v>
      </c>
      <c r="J26" s="189">
        <v>31231504835</v>
      </c>
      <c r="K26" s="24"/>
      <c r="L26" s="189">
        <v>124047</v>
      </c>
      <c r="M26" s="189">
        <v>1397601676</v>
      </c>
      <c r="N26" s="189"/>
      <c r="O26" s="189">
        <v>3671141</v>
      </c>
      <c r="P26" s="189"/>
      <c r="Q26" s="230" t="s">
        <v>567</v>
      </c>
      <c r="R26" s="189"/>
      <c r="S26" s="189">
        <v>41830299383</v>
      </c>
      <c r="T26" s="189"/>
      <c r="U26" s="6">
        <v>43098205969</v>
      </c>
      <c r="V26" s="24"/>
      <c r="W26" s="25">
        <f>U26/درآمدها!$J$5</f>
        <v>5.0831378099164036E-3</v>
      </c>
      <c r="X26" s="164"/>
      <c r="Y26" s="189">
        <f t="shared" si="0"/>
        <v>0</v>
      </c>
      <c r="Z26" s="172"/>
      <c r="AA26" s="164"/>
      <c r="AB26" s="164"/>
    </row>
    <row r="27" spans="1:28">
      <c r="A27" s="115" t="s">
        <v>113</v>
      </c>
      <c r="C27" s="189">
        <v>15863107</v>
      </c>
      <c r="D27" s="189"/>
      <c r="E27" s="189">
        <v>25343882853</v>
      </c>
      <c r="F27" s="189"/>
      <c r="G27" s="6">
        <v>26649139361</v>
      </c>
      <c r="H27" s="189"/>
      <c r="I27" s="189">
        <v>12409594</v>
      </c>
      <c r="J27" s="189">
        <v>25706853545</v>
      </c>
      <c r="K27" s="24"/>
      <c r="L27" s="189">
        <v>1984160</v>
      </c>
      <c r="M27" s="189">
        <v>3281576492</v>
      </c>
      <c r="N27" s="189"/>
      <c r="O27" s="189">
        <v>26288541</v>
      </c>
      <c r="P27" s="189"/>
      <c r="Q27" s="230" t="s">
        <v>568</v>
      </c>
      <c r="R27" s="189"/>
      <c r="S27" s="189">
        <v>47769159906</v>
      </c>
      <c r="T27" s="189"/>
      <c r="U27" s="6">
        <v>56314727613</v>
      </c>
      <c r="V27" s="24"/>
      <c r="W27" s="25">
        <f>U27/درآمدها!$J$5</f>
        <v>6.6419358938208158E-3</v>
      </c>
      <c r="X27" s="164"/>
      <c r="Y27" s="189">
        <f t="shared" si="0"/>
        <v>0</v>
      </c>
      <c r="Z27" s="172"/>
      <c r="AA27" s="164"/>
      <c r="AB27" s="164"/>
    </row>
    <row r="28" spans="1:28">
      <c r="A28" s="115" t="s">
        <v>478</v>
      </c>
      <c r="C28" s="189">
        <v>1761108</v>
      </c>
      <c r="D28" s="189"/>
      <c r="E28" s="189">
        <v>10161521086</v>
      </c>
      <c r="F28" s="189"/>
      <c r="G28" s="6">
        <v>9190804392</v>
      </c>
      <c r="H28" s="189"/>
      <c r="I28" s="189">
        <v>422899</v>
      </c>
      <c r="J28" s="189">
        <v>3004000882</v>
      </c>
      <c r="K28" s="24"/>
      <c r="L28" s="189">
        <v>212202</v>
      </c>
      <c r="M28" s="189">
        <v>1239517215</v>
      </c>
      <c r="N28" s="189"/>
      <c r="O28" s="189">
        <v>1971805</v>
      </c>
      <c r="P28" s="189"/>
      <c r="Q28" s="230" t="s">
        <v>569</v>
      </c>
      <c r="R28" s="189"/>
      <c r="S28" s="189">
        <v>11926004753</v>
      </c>
      <c r="T28" s="189"/>
      <c r="U28" s="6">
        <v>15033758075</v>
      </c>
      <c r="V28" s="24"/>
      <c r="W28" s="25">
        <f>U28/درآمدها!$J$5</f>
        <v>1.7731286576321886E-3</v>
      </c>
      <c r="X28" s="164"/>
      <c r="Y28" s="189">
        <f t="shared" si="0"/>
        <v>0</v>
      </c>
      <c r="Z28" s="172"/>
      <c r="AA28" s="164"/>
      <c r="AB28" s="164"/>
    </row>
    <row r="29" spans="1:28">
      <c r="A29" s="115" t="s">
        <v>479</v>
      </c>
      <c r="C29" s="189">
        <v>719325</v>
      </c>
      <c r="D29" s="113"/>
      <c r="E29" s="189">
        <v>13974009289</v>
      </c>
      <c r="F29" s="189"/>
      <c r="G29" s="6">
        <v>11726738271</v>
      </c>
      <c r="H29" s="189"/>
      <c r="I29" s="189">
        <v>2122914</v>
      </c>
      <c r="J29" s="113">
        <v>40796466696</v>
      </c>
      <c r="K29" s="24"/>
      <c r="L29" s="189">
        <v>206499</v>
      </c>
      <c r="M29" s="113">
        <v>3892381151</v>
      </c>
      <c r="N29" s="189"/>
      <c r="O29" s="189">
        <v>2635740</v>
      </c>
      <c r="P29" s="189"/>
      <c r="Q29" s="230" t="s">
        <v>570</v>
      </c>
      <c r="R29" s="189"/>
      <c r="S29" s="113">
        <v>50878094834</v>
      </c>
      <c r="T29" s="189"/>
      <c r="U29" s="139">
        <v>50567106800</v>
      </c>
      <c r="V29" s="24"/>
      <c r="W29" s="25">
        <f>U29/درآمدها!$J$5</f>
        <v>5.9640434383288771E-3</v>
      </c>
      <c r="X29" s="164"/>
      <c r="Y29" s="189">
        <f t="shared" si="0"/>
        <v>0</v>
      </c>
      <c r="Z29" s="172"/>
      <c r="AA29" s="164"/>
      <c r="AB29" s="164"/>
    </row>
    <row r="30" spans="1:28">
      <c r="A30" s="115" t="s">
        <v>149</v>
      </c>
      <c r="C30" s="189">
        <v>7537151</v>
      </c>
      <c r="D30" s="189"/>
      <c r="E30" s="189">
        <v>15069461375</v>
      </c>
      <c r="F30" s="189"/>
      <c r="G30" s="6">
        <v>16483070898</v>
      </c>
      <c r="H30" s="189"/>
      <c r="I30" s="189">
        <v>17439099</v>
      </c>
      <c r="J30" s="189">
        <v>40795556061</v>
      </c>
      <c r="K30" s="24"/>
      <c r="L30" s="189">
        <v>1330569</v>
      </c>
      <c r="M30" s="189">
        <v>2833788052</v>
      </c>
      <c r="N30" s="189"/>
      <c r="O30" s="189">
        <v>23645681</v>
      </c>
      <c r="P30" s="189"/>
      <c r="Q30" s="230" t="s">
        <v>571</v>
      </c>
      <c r="R30" s="189"/>
      <c r="S30" s="189">
        <v>53031229384</v>
      </c>
      <c r="T30" s="189"/>
      <c r="U30" s="6">
        <v>55471774511</v>
      </c>
      <c r="V30" s="24"/>
      <c r="W30" s="25">
        <f>U30/درآمدها!$J$5</f>
        <v>6.5425153567375662E-3</v>
      </c>
      <c r="X30" s="164"/>
      <c r="Y30" s="189">
        <f t="shared" si="0"/>
        <v>0</v>
      </c>
      <c r="Z30" s="172"/>
      <c r="AA30" s="164"/>
      <c r="AB30" s="164"/>
    </row>
    <row r="31" spans="1:28">
      <c r="A31" s="115" t="s">
        <v>92</v>
      </c>
      <c r="C31" s="189">
        <v>9179507</v>
      </c>
      <c r="D31" s="189"/>
      <c r="E31" s="189">
        <v>13412243263</v>
      </c>
      <c r="F31" s="189"/>
      <c r="G31" s="6">
        <v>13075965844</v>
      </c>
      <c r="H31" s="189"/>
      <c r="I31" s="189">
        <v>11155476</v>
      </c>
      <c r="J31" s="189">
        <v>14738951316</v>
      </c>
      <c r="K31" s="24"/>
      <c r="L31" s="189">
        <v>3002136</v>
      </c>
      <c r="M31" s="189">
        <v>1475315355</v>
      </c>
      <c r="N31" s="189"/>
      <c r="O31" s="189">
        <v>17332847</v>
      </c>
      <c r="P31" s="189"/>
      <c r="Q31" s="230" t="s">
        <v>572</v>
      </c>
      <c r="R31" s="189"/>
      <c r="S31" s="189">
        <v>26675879224</v>
      </c>
      <c r="T31" s="189"/>
      <c r="U31" s="6">
        <v>30152003985</v>
      </c>
      <c r="V31" s="24"/>
      <c r="W31" s="25">
        <f>U31/درآمدها!$J$5</f>
        <v>3.556222075952453E-3</v>
      </c>
      <c r="X31" s="164"/>
      <c r="Y31" s="189">
        <f t="shared" si="0"/>
        <v>0</v>
      </c>
      <c r="Z31" s="172"/>
      <c r="AA31" s="164"/>
      <c r="AB31" s="164"/>
    </row>
    <row r="32" spans="1:28">
      <c r="A32" s="115" t="s">
        <v>202</v>
      </c>
      <c r="C32" s="189">
        <v>4803537</v>
      </c>
      <c r="D32" s="189"/>
      <c r="E32" s="189">
        <v>16526016819</v>
      </c>
      <c r="F32" s="189"/>
      <c r="G32" s="6">
        <v>16039077056</v>
      </c>
      <c r="H32" s="189"/>
      <c r="I32" s="189">
        <v>6391975</v>
      </c>
      <c r="J32" s="189">
        <v>21691213695</v>
      </c>
      <c r="K32" s="24"/>
      <c r="L32" s="189">
        <v>695182</v>
      </c>
      <c r="M32" s="189">
        <v>2408703707</v>
      </c>
      <c r="N32" s="189"/>
      <c r="O32" s="189">
        <v>10500330</v>
      </c>
      <c r="P32" s="189"/>
      <c r="Q32" s="230" t="s">
        <v>573</v>
      </c>
      <c r="R32" s="189"/>
      <c r="S32" s="189">
        <v>35808526807</v>
      </c>
      <c r="T32" s="189"/>
      <c r="U32" s="6">
        <v>36083657949</v>
      </c>
      <c r="V32" s="24"/>
      <c r="W32" s="25">
        <f>U32/درآمدها!$J$5</f>
        <v>4.2558199794344781E-3</v>
      </c>
      <c r="X32" s="164"/>
      <c r="Y32" s="189">
        <f t="shared" si="0"/>
        <v>0</v>
      </c>
      <c r="Z32" s="172"/>
      <c r="AA32" s="164"/>
      <c r="AB32" s="164"/>
    </row>
    <row r="33" spans="1:28">
      <c r="A33" s="115" t="s">
        <v>442</v>
      </c>
      <c r="C33" s="189">
        <v>159284</v>
      </c>
      <c r="D33" s="189"/>
      <c r="E33" s="189">
        <v>370626311</v>
      </c>
      <c r="F33" s="189"/>
      <c r="G33" s="6">
        <v>332506151</v>
      </c>
      <c r="H33" s="189"/>
      <c r="I33" s="189">
        <v>0</v>
      </c>
      <c r="J33" s="189">
        <v>0</v>
      </c>
      <c r="K33" s="24"/>
      <c r="L33" s="189">
        <v>159284</v>
      </c>
      <c r="M33" s="189">
        <v>370626311</v>
      </c>
      <c r="N33" s="189"/>
      <c r="O33" s="189">
        <v>0</v>
      </c>
      <c r="P33" s="189"/>
      <c r="Q33" s="230"/>
      <c r="R33" s="189"/>
      <c r="S33" s="189">
        <v>0</v>
      </c>
      <c r="T33" s="189"/>
      <c r="U33" s="6">
        <v>0</v>
      </c>
      <c r="V33" s="24"/>
      <c r="W33" s="25">
        <f>U33/درآمدها!$J$5</f>
        <v>0</v>
      </c>
      <c r="X33" s="164"/>
      <c r="Y33" s="189">
        <f t="shared" si="0"/>
        <v>0</v>
      </c>
      <c r="Z33" s="172"/>
      <c r="AA33" s="164"/>
      <c r="AB33" s="164"/>
    </row>
    <row r="34" spans="1:28">
      <c r="A34" s="115" t="s">
        <v>111</v>
      </c>
      <c r="C34" s="189">
        <v>4944739</v>
      </c>
      <c r="D34" s="189"/>
      <c r="E34" s="189">
        <v>14646357899</v>
      </c>
      <c r="F34" s="189"/>
      <c r="G34" s="6">
        <v>15478335766</v>
      </c>
      <c r="H34" s="189"/>
      <c r="I34" s="189">
        <v>7597267</v>
      </c>
      <c r="J34" s="189">
        <v>21459504665</v>
      </c>
      <c r="K34" s="24"/>
      <c r="L34" s="189">
        <v>2294329</v>
      </c>
      <c r="M34" s="189">
        <v>3036566830</v>
      </c>
      <c r="N34" s="189"/>
      <c r="O34" s="189">
        <v>10247677</v>
      </c>
      <c r="P34" s="189"/>
      <c r="Q34" s="230" t="s">
        <v>574</v>
      </c>
      <c r="R34" s="189"/>
      <c r="S34" s="189">
        <v>33069295734</v>
      </c>
      <c r="T34" s="189"/>
      <c r="U34" s="6">
        <v>35144126463</v>
      </c>
      <c r="V34" s="24"/>
      <c r="W34" s="25">
        <f>U34/درآمدها!$J$5</f>
        <v>4.1450086843302534E-3</v>
      </c>
      <c r="X34" s="164"/>
      <c r="Y34" s="189">
        <f t="shared" si="0"/>
        <v>0</v>
      </c>
      <c r="Z34" s="172"/>
      <c r="AA34" s="164"/>
      <c r="AB34" s="164"/>
    </row>
    <row r="35" spans="1:28">
      <c r="A35" s="115" t="s">
        <v>274</v>
      </c>
      <c r="C35" s="189">
        <v>246169</v>
      </c>
      <c r="D35" s="189"/>
      <c r="E35" s="189">
        <v>2661768722</v>
      </c>
      <c r="F35" s="189"/>
      <c r="G35" s="6">
        <v>3359122591</v>
      </c>
      <c r="H35" s="189"/>
      <c r="I35" s="189">
        <v>777829</v>
      </c>
      <c r="J35" s="189">
        <v>11968598370</v>
      </c>
      <c r="K35" s="24"/>
      <c r="L35" s="189">
        <v>43388</v>
      </c>
      <c r="M35" s="189">
        <v>531882511</v>
      </c>
      <c r="N35" s="189"/>
      <c r="O35" s="189">
        <v>980610</v>
      </c>
      <c r="P35" s="189"/>
      <c r="Q35" s="230" t="s">
        <v>575</v>
      </c>
      <c r="R35" s="189"/>
      <c r="S35" s="189">
        <v>14098484581</v>
      </c>
      <c r="T35" s="189"/>
      <c r="U35" s="6">
        <v>14816585634</v>
      </c>
      <c r="V35" s="24"/>
      <c r="W35" s="25">
        <f>U35/درآمدها!$J$5</f>
        <v>1.7475146576686408E-3</v>
      </c>
      <c r="X35" s="164"/>
      <c r="Y35" s="189">
        <f t="shared" si="0"/>
        <v>0</v>
      </c>
      <c r="Z35" s="172"/>
      <c r="AA35" s="164"/>
      <c r="AB35" s="164"/>
    </row>
    <row r="36" spans="1:28">
      <c r="A36" s="115" t="s">
        <v>108</v>
      </c>
      <c r="C36" s="189">
        <v>395563</v>
      </c>
      <c r="D36" s="189"/>
      <c r="E36" s="189">
        <v>13184928461</v>
      </c>
      <c r="F36" s="189"/>
      <c r="G36" s="6">
        <v>14875111612</v>
      </c>
      <c r="H36" s="189"/>
      <c r="I36" s="189">
        <v>414630</v>
      </c>
      <c r="J36" s="189">
        <v>18146456572</v>
      </c>
      <c r="K36" s="24"/>
      <c r="L36" s="189">
        <v>63027</v>
      </c>
      <c r="M36" s="189">
        <v>2265797797</v>
      </c>
      <c r="N36" s="189"/>
      <c r="O36" s="189">
        <v>747166</v>
      </c>
      <c r="P36" s="189"/>
      <c r="Q36" s="230" t="s">
        <v>576</v>
      </c>
      <c r="R36" s="189"/>
      <c r="S36" s="189">
        <v>29065587236</v>
      </c>
      <c r="T36" s="189"/>
      <c r="U36" s="6">
        <v>36452715384</v>
      </c>
      <c r="V36" s="24"/>
      <c r="W36" s="25">
        <f>U36/درآمدها!$J$5</f>
        <v>4.2993477727544284E-3</v>
      </c>
      <c r="X36" s="164"/>
      <c r="Y36" s="189">
        <f t="shared" si="0"/>
        <v>0</v>
      </c>
      <c r="Z36" s="172"/>
      <c r="AA36" s="164"/>
      <c r="AB36" s="164"/>
    </row>
    <row r="37" spans="1:28">
      <c r="A37" s="115" t="s">
        <v>116</v>
      </c>
      <c r="C37" s="189">
        <v>390014</v>
      </c>
      <c r="D37" s="189"/>
      <c r="E37" s="189">
        <v>2291533513</v>
      </c>
      <c r="F37" s="189"/>
      <c r="G37" s="6">
        <v>2167206202</v>
      </c>
      <c r="H37" s="189"/>
      <c r="I37" s="189">
        <v>463953</v>
      </c>
      <c r="J37" s="189">
        <v>3118161449</v>
      </c>
      <c r="K37" s="24"/>
      <c r="L37" s="189">
        <v>73140</v>
      </c>
      <c r="M37" s="189">
        <v>434288166</v>
      </c>
      <c r="N37" s="189"/>
      <c r="O37" s="189">
        <v>780827</v>
      </c>
      <c r="P37" s="189"/>
      <c r="Q37" s="230" t="s">
        <v>577</v>
      </c>
      <c r="R37" s="189"/>
      <c r="S37" s="189">
        <v>4975406796</v>
      </c>
      <c r="T37" s="189"/>
      <c r="U37" s="6">
        <v>5930023449</v>
      </c>
      <c r="V37" s="24"/>
      <c r="W37" s="25">
        <f>U37/درآمدها!$J$5</f>
        <v>6.9940559542047654E-4</v>
      </c>
      <c r="X37" s="164"/>
      <c r="Y37" s="189">
        <f t="shared" si="0"/>
        <v>0</v>
      </c>
      <c r="Z37" s="172"/>
      <c r="AA37" s="164"/>
      <c r="AB37" s="164"/>
    </row>
    <row r="38" spans="1:28">
      <c r="A38" s="115" t="s">
        <v>272</v>
      </c>
      <c r="C38" s="189">
        <v>4881952</v>
      </c>
      <c r="D38" s="189"/>
      <c r="E38" s="189">
        <v>15405669296</v>
      </c>
      <c r="F38" s="189"/>
      <c r="G38" s="6">
        <v>15432235950</v>
      </c>
      <c r="H38" s="189"/>
      <c r="I38" s="189">
        <v>7332526</v>
      </c>
      <c r="J38" s="189">
        <v>27244529241</v>
      </c>
      <c r="K38" s="24"/>
      <c r="L38" s="189">
        <v>994861</v>
      </c>
      <c r="M38" s="189">
        <v>3319433372</v>
      </c>
      <c r="N38" s="189"/>
      <c r="O38" s="189">
        <v>11219617</v>
      </c>
      <c r="P38" s="189"/>
      <c r="Q38" s="230" t="s">
        <v>578</v>
      </c>
      <c r="R38" s="189"/>
      <c r="S38" s="189">
        <v>39330765165</v>
      </c>
      <c r="T38" s="189"/>
      <c r="U38" s="6">
        <v>43674600855</v>
      </c>
      <c r="V38" s="24"/>
      <c r="W38" s="25">
        <f>U38/درآمدها!$J$5</f>
        <v>5.1511196335815579E-3</v>
      </c>
      <c r="X38" s="164"/>
      <c r="Y38" s="189">
        <f t="shared" si="0"/>
        <v>0</v>
      </c>
      <c r="Z38" s="172"/>
      <c r="AA38" s="164"/>
      <c r="AB38" s="164"/>
    </row>
    <row r="39" spans="1:28">
      <c r="A39" s="115" t="s">
        <v>256</v>
      </c>
      <c r="C39" s="189">
        <v>281310</v>
      </c>
      <c r="D39" s="189"/>
      <c r="E39" s="189">
        <v>454656519</v>
      </c>
      <c r="F39" s="189"/>
      <c r="G39" s="6">
        <v>503624810</v>
      </c>
      <c r="H39" s="189"/>
      <c r="I39" s="189">
        <v>352000</v>
      </c>
      <c r="J39" s="189">
        <v>718052788</v>
      </c>
      <c r="K39" s="24"/>
      <c r="L39" s="189">
        <v>48449</v>
      </c>
      <c r="M39" s="189">
        <v>85180355</v>
      </c>
      <c r="N39" s="189"/>
      <c r="O39" s="189">
        <v>584861</v>
      </c>
      <c r="P39" s="189"/>
      <c r="Q39" s="230" t="s">
        <v>579</v>
      </c>
      <c r="R39" s="189"/>
      <c r="S39" s="189">
        <v>1087528952</v>
      </c>
      <c r="T39" s="189"/>
      <c r="U39" s="6">
        <v>1229039601</v>
      </c>
      <c r="V39" s="24"/>
      <c r="W39" s="25">
        <f>U39/درآمدها!$J$5</f>
        <v>1.449567917101081E-4</v>
      </c>
      <c r="X39" s="164"/>
      <c r="Y39" s="189">
        <f t="shared" si="0"/>
        <v>0</v>
      </c>
      <c r="Z39" s="172"/>
      <c r="AA39" s="164"/>
      <c r="AB39" s="164"/>
    </row>
    <row r="40" spans="1:28">
      <c r="A40" s="115" t="s">
        <v>88</v>
      </c>
      <c r="C40" s="189">
        <v>15318379</v>
      </c>
      <c r="D40" s="189"/>
      <c r="E40" s="189">
        <v>113101492593</v>
      </c>
      <c r="F40" s="189"/>
      <c r="G40" s="6">
        <v>103240650895</v>
      </c>
      <c r="H40" s="189"/>
      <c r="I40" s="189">
        <v>19918424</v>
      </c>
      <c r="J40" s="189">
        <v>84157317628</v>
      </c>
      <c r="K40" s="24"/>
      <c r="L40" s="189">
        <v>7722126</v>
      </c>
      <c r="M40" s="189">
        <v>24246765253</v>
      </c>
      <c r="N40" s="189"/>
      <c r="O40" s="189">
        <v>27514677</v>
      </c>
      <c r="P40" s="189"/>
      <c r="Q40" s="230" t="s">
        <v>580</v>
      </c>
      <c r="R40" s="189"/>
      <c r="S40" s="189">
        <v>173012044968</v>
      </c>
      <c r="T40" s="189"/>
      <c r="U40" s="6">
        <v>225371948898</v>
      </c>
      <c r="V40" s="24"/>
      <c r="W40" s="25">
        <f>U40/درآمدها!$J$5</f>
        <v>2.6581075684727683E-2</v>
      </c>
      <c r="X40" s="164"/>
      <c r="Y40" s="189">
        <f t="shared" si="0"/>
        <v>0</v>
      </c>
      <c r="Z40" s="172"/>
      <c r="AA40" s="164"/>
      <c r="AB40" s="164"/>
    </row>
    <row r="41" spans="1:28">
      <c r="A41" s="115" t="s">
        <v>188</v>
      </c>
      <c r="C41" s="189">
        <v>1441651</v>
      </c>
      <c r="D41" s="189"/>
      <c r="E41" s="189">
        <v>56571283638</v>
      </c>
      <c r="F41" s="189"/>
      <c r="G41" s="6">
        <v>54514103638</v>
      </c>
      <c r="H41" s="189"/>
      <c r="I41" s="189">
        <v>3031795</v>
      </c>
      <c r="J41" s="189">
        <v>143528686808</v>
      </c>
      <c r="K41" s="24"/>
      <c r="L41" s="189">
        <v>584900</v>
      </c>
      <c r="M41" s="189">
        <v>24257466041</v>
      </c>
      <c r="N41" s="189"/>
      <c r="O41" s="189">
        <v>3888546</v>
      </c>
      <c r="P41" s="189"/>
      <c r="Q41" s="230" t="s">
        <v>581</v>
      </c>
      <c r="R41" s="189"/>
      <c r="S41" s="189">
        <v>175842504405</v>
      </c>
      <c r="T41" s="189"/>
      <c r="U41" s="6">
        <v>198488759921</v>
      </c>
      <c r="V41" s="24"/>
      <c r="W41" s="25">
        <f>U41/درآمدها!$J$5</f>
        <v>2.3410387920174143E-2</v>
      </c>
      <c r="X41" s="164"/>
      <c r="Y41" s="189">
        <f t="shared" si="0"/>
        <v>0</v>
      </c>
      <c r="Z41" s="172"/>
      <c r="AA41" s="164"/>
      <c r="AB41" s="164"/>
    </row>
    <row r="42" spans="1:28">
      <c r="A42" s="115" t="s">
        <v>221</v>
      </c>
      <c r="C42" s="189">
        <v>189872</v>
      </c>
      <c r="D42" s="189"/>
      <c r="E42" s="189">
        <v>8847707304</v>
      </c>
      <c r="F42" s="189"/>
      <c r="G42" s="6">
        <v>7243928004</v>
      </c>
      <c r="H42" s="189"/>
      <c r="I42" s="189">
        <v>135607</v>
      </c>
      <c r="J42" s="189">
        <v>7780214576</v>
      </c>
      <c r="K42" s="24"/>
      <c r="L42" s="189">
        <v>9981</v>
      </c>
      <c r="M42" s="189">
        <v>466608516</v>
      </c>
      <c r="N42" s="189"/>
      <c r="O42" s="189">
        <v>315498</v>
      </c>
      <c r="P42" s="189"/>
      <c r="Q42" s="230" t="s">
        <v>582</v>
      </c>
      <c r="R42" s="189"/>
      <c r="S42" s="189">
        <v>16161313364</v>
      </c>
      <c r="T42" s="189"/>
      <c r="U42" s="6">
        <v>18572623005</v>
      </c>
      <c r="V42" s="24"/>
      <c r="W42" s="25">
        <f>U42/درآمدها!$J$5</f>
        <v>2.1905135052244316E-3</v>
      </c>
      <c r="X42" s="164"/>
      <c r="Y42" s="189">
        <f t="shared" si="0"/>
        <v>0</v>
      </c>
      <c r="Z42" s="172"/>
      <c r="AA42" s="164"/>
      <c r="AB42" s="164"/>
    </row>
    <row r="43" spans="1:28">
      <c r="A43" s="115" t="s">
        <v>126</v>
      </c>
      <c r="C43" s="189">
        <v>229854</v>
      </c>
      <c r="D43" s="189"/>
      <c r="E43" s="189">
        <v>5981230709</v>
      </c>
      <c r="F43" s="189"/>
      <c r="G43" s="6">
        <v>6197311942</v>
      </c>
      <c r="H43" s="189"/>
      <c r="I43" s="189">
        <v>241217</v>
      </c>
      <c r="J43" s="189">
        <v>2664892382</v>
      </c>
      <c r="K43" s="24"/>
      <c r="L43" s="189">
        <v>172641</v>
      </c>
      <c r="M43" s="189">
        <v>505629665</v>
      </c>
      <c r="N43" s="189"/>
      <c r="O43" s="189">
        <v>298430</v>
      </c>
      <c r="P43" s="189"/>
      <c r="Q43" s="230" t="s">
        <v>583</v>
      </c>
      <c r="R43" s="189"/>
      <c r="S43" s="189">
        <v>8140493426</v>
      </c>
      <c r="T43" s="189"/>
      <c r="U43" s="6">
        <v>9700596971</v>
      </c>
      <c r="V43" s="24"/>
      <c r="W43" s="25">
        <f>U43/درآمدها!$J$5</f>
        <v>1.1441188822921846E-3</v>
      </c>
      <c r="X43" s="164"/>
      <c r="Y43" s="189">
        <f t="shared" si="0"/>
        <v>0</v>
      </c>
      <c r="Z43" s="172"/>
      <c r="AA43" s="164"/>
      <c r="AB43" s="164"/>
    </row>
    <row r="44" spans="1:28">
      <c r="A44" s="115" t="s">
        <v>552</v>
      </c>
      <c r="C44" s="189">
        <v>0</v>
      </c>
      <c r="D44" s="189"/>
      <c r="E44" s="189">
        <v>0</v>
      </c>
      <c r="F44" s="189"/>
      <c r="G44" s="6">
        <v>0</v>
      </c>
      <c r="H44" s="189"/>
      <c r="I44" s="189">
        <v>6766533</v>
      </c>
      <c r="J44" s="189">
        <v>49485139222</v>
      </c>
      <c r="K44" s="24"/>
      <c r="L44" s="189">
        <v>374026</v>
      </c>
      <c r="M44" s="189">
        <v>2727048407</v>
      </c>
      <c r="N44" s="189"/>
      <c r="O44" s="189">
        <v>6392507</v>
      </c>
      <c r="P44" s="189"/>
      <c r="Q44" s="230" t="s">
        <v>584</v>
      </c>
      <c r="R44" s="189"/>
      <c r="S44" s="189">
        <v>46758090815</v>
      </c>
      <c r="T44" s="189"/>
      <c r="U44" s="6">
        <v>46832455573</v>
      </c>
      <c r="V44" s="24"/>
      <c r="W44" s="25">
        <f>U44/درآمدها!$J$5</f>
        <v>5.5235669397834582E-3</v>
      </c>
      <c r="X44" s="164"/>
      <c r="Y44" s="189">
        <f t="shared" si="0"/>
        <v>0</v>
      </c>
      <c r="Z44" s="172"/>
      <c r="AA44" s="164"/>
      <c r="AB44" s="164"/>
    </row>
    <row r="45" spans="1:28">
      <c r="A45" s="115" t="s">
        <v>186</v>
      </c>
      <c r="C45" s="189">
        <v>4566903</v>
      </c>
      <c r="D45" s="189"/>
      <c r="E45" s="189">
        <v>46585055024</v>
      </c>
      <c r="F45" s="189"/>
      <c r="G45" s="6">
        <v>43581407302</v>
      </c>
      <c r="H45" s="189"/>
      <c r="I45" s="189">
        <v>5008891</v>
      </c>
      <c r="J45" s="189">
        <v>30193143902</v>
      </c>
      <c r="K45" s="24"/>
      <c r="L45" s="189">
        <v>2983234</v>
      </c>
      <c r="M45" s="189">
        <v>7669569437</v>
      </c>
      <c r="N45" s="189"/>
      <c r="O45" s="189">
        <v>6592560</v>
      </c>
      <c r="P45" s="189"/>
      <c r="Q45" s="230" t="s">
        <v>585</v>
      </c>
      <c r="R45" s="189"/>
      <c r="S45" s="189">
        <v>69108629489</v>
      </c>
      <c r="T45" s="189"/>
      <c r="U45" s="6">
        <v>77198277680</v>
      </c>
      <c r="V45" s="24"/>
      <c r="W45" s="25">
        <f>U45/درآمدها!$J$5</f>
        <v>9.1050073967786221E-3</v>
      </c>
      <c r="X45" s="164"/>
      <c r="Y45" s="189">
        <f t="shared" si="0"/>
        <v>0</v>
      </c>
      <c r="Z45" s="172"/>
      <c r="AA45" s="164"/>
      <c r="AB45" s="164"/>
    </row>
    <row r="46" spans="1:28">
      <c r="A46" s="115" t="s">
        <v>181</v>
      </c>
      <c r="C46" s="189">
        <v>123788</v>
      </c>
      <c r="D46" s="189"/>
      <c r="E46" s="189">
        <v>2015388986</v>
      </c>
      <c r="F46" s="189"/>
      <c r="G46" s="6">
        <v>1828544720</v>
      </c>
      <c r="H46" s="189"/>
      <c r="I46" s="189">
        <v>191904</v>
      </c>
      <c r="J46" s="189">
        <v>2902847150</v>
      </c>
      <c r="K46" s="24"/>
      <c r="L46" s="189">
        <v>9705</v>
      </c>
      <c r="M46" s="189">
        <v>153583496</v>
      </c>
      <c r="N46" s="189"/>
      <c r="O46" s="189">
        <v>305987</v>
      </c>
      <c r="P46" s="189"/>
      <c r="Q46" s="230" t="s">
        <v>586</v>
      </c>
      <c r="R46" s="189"/>
      <c r="S46" s="189">
        <v>4764652640</v>
      </c>
      <c r="T46" s="189"/>
      <c r="U46" s="6">
        <v>4741953825</v>
      </c>
      <c r="V46" s="24"/>
      <c r="W46" s="25">
        <f>U46/درآمدها!$J$5</f>
        <v>5.5928093150960675E-4</v>
      </c>
      <c r="X46" s="164"/>
      <c r="Y46" s="189">
        <f t="shared" si="0"/>
        <v>0</v>
      </c>
      <c r="Z46" s="172"/>
      <c r="AA46" s="164"/>
      <c r="AB46" s="164"/>
    </row>
    <row r="47" spans="1:28">
      <c r="A47" s="115" t="s">
        <v>264</v>
      </c>
      <c r="C47" s="189">
        <v>349928</v>
      </c>
      <c r="D47" s="189"/>
      <c r="E47" s="189">
        <v>2743731153</v>
      </c>
      <c r="F47" s="189"/>
      <c r="G47" s="6">
        <v>2518404526</v>
      </c>
      <c r="H47" s="189"/>
      <c r="I47" s="189">
        <v>344237</v>
      </c>
      <c r="J47" s="189">
        <v>2719150880</v>
      </c>
      <c r="K47" s="24"/>
      <c r="L47" s="189">
        <v>55115</v>
      </c>
      <c r="M47" s="189">
        <v>429042453</v>
      </c>
      <c r="N47" s="189"/>
      <c r="O47" s="189">
        <v>639050</v>
      </c>
      <c r="P47" s="189"/>
      <c r="Q47" s="230" t="s">
        <v>587</v>
      </c>
      <c r="R47" s="189"/>
      <c r="S47" s="189">
        <v>5033839580</v>
      </c>
      <c r="T47" s="189"/>
      <c r="U47" s="6">
        <v>5081981221</v>
      </c>
      <c r="V47" s="24"/>
      <c r="W47" s="25">
        <f>U47/درآمدها!$J$5</f>
        <v>5.9938483082871616E-4</v>
      </c>
      <c r="X47" s="164"/>
      <c r="Y47" s="189">
        <f t="shared" si="0"/>
        <v>0</v>
      </c>
      <c r="Z47" s="172"/>
      <c r="AA47" s="164"/>
      <c r="AB47" s="164"/>
    </row>
    <row r="48" spans="1:28">
      <c r="A48" s="115" t="s">
        <v>257</v>
      </c>
      <c r="C48" s="189">
        <v>944216</v>
      </c>
      <c r="D48" s="189"/>
      <c r="E48" s="189">
        <v>14204702932</v>
      </c>
      <c r="F48" s="189"/>
      <c r="G48" s="6">
        <v>14022652850</v>
      </c>
      <c r="H48" s="189"/>
      <c r="I48" s="189">
        <v>2041801</v>
      </c>
      <c r="J48" s="189">
        <v>30809558779</v>
      </c>
      <c r="K48" s="24"/>
      <c r="L48" s="189">
        <v>412816</v>
      </c>
      <c r="M48" s="189">
        <v>2366479212</v>
      </c>
      <c r="N48" s="189"/>
      <c r="O48" s="189">
        <v>2573201</v>
      </c>
      <c r="P48" s="189"/>
      <c r="Q48" s="230" t="s">
        <v>588</v>
      </c>
      <c r="R48" s="189"/>
      <c r="S48" s="189">
        <v>42647782499</v>
      </c>
      <c r="T48" s="189"/>
      <c r="U48" s="6">
        <v>47832551495</v>
      </c>
      <c r="V48" s="24"/>
      <c r="W48" s="25">
        <f>U48/درآمدها!$J$5</f>
        <v>5.6415213947396108E-3</v>
      </c>
      <c r="X48" s="164"/>
      <c r="Y48" s="189">
        <f t="shared" si="0"/>
        <v>0</v>
      </c>
      <c r="Z48" s="172"/>
      <c r="AA48" s="164"/>
      <c r="AB48" s="164"/>
    </row>
    <row r="49" spans="1:28">
      <c r="A49" s="115" t="s">
        <v>258</v>
      </c>
      <c r="C49" s="189">
        <v>1990033</v>
      </c>
      <c r="D49" s="189"/>
      <c r="E49" s="189">
        <v>12639070530</v>
      </c>
      <c r="F49" s="189"/>
      <c r="G49" s="6">
        <v>11829589981</v>
      </c>
      <c r="H49" s="189"/>
      <c r="I49" s="189">
        <v>2441312</v>
      </c>
      <c r="J49" s="189">
        <v>12744487474</v>
      </c>
      <c r="K49" s="24"/>
      <c r="L49" s="189">
        <v>425145</v>
      </c>
      <c r="M49" s="189">
        <v>931857214</v>
      </c>
      <c r="N49" s="189"/>
      <c r="O49" s="189">
        <v>4006200</v>
      </c>
      <c r="P49" s="189"/>
      <c r="Q49" s="230" t="s">
        <v>589</v>
      </c>
      <c r="R49" s="189"/>
      <c r="S49" s="189">
        <v>24451700790</v>
      </c>
      <c r="T49" s="189"/>
      <c r="U49" s="6">
        <v>28274778083</v>
      </c>
      <c r="V49" s="24"/>
      <c r="W49" s="25">
        <f>U49/درآمدها!$J$5</f>
        <v>3.3348161555511674E-3</v>
      </c>
      <c r="X49" s="164"/>
      <c r="Y49" s="189">
        <f t="shared" si="0"/>
        <v>0</v>
      </c>
      <c r="Z49" s="172"/>
      <c r="AA49" s="164"/>
      <c r="AB49" s="164"/>
    </row>
    <row r="50" spans="1:28">
      <c r="A50" s="115" t="s">
        <v>225</v>
      </c>
      <c r="C50" s="189">
        <v>1498588</v>
      </c>
      <c r="D50" s="189"/>
      <c r="E50" s="189">
        <v>4403488376</v>
      </c>
      <c r="F50" s="189"/>
      <c r="G50" s="6">
        <v>5288333478</v>
      </c>
      <c r="H50" s="189"/>
      <c r="I50" s="189">
        <v>1878728</v>
      </c>
      <c r="J50" s="189">
        <v>8109894501</v>
      </c>
      <c r="K50" s="24"/>
      <c r="L50" s="189">
        <v>268257</v>
      </c>
      <c r="M50" s="189">
        <v>901822094</v>
      </c>
      <c r="N50" s="189"/>
      <c r="O50" s="189">
        <v>3109059</v>
      </c>
      <c r="P50" s="189"/>
      <c r="Q50" s="230" t="s">
        <v>590</v>
      </c>
      <c r="R50" s="189"/>
      <c r="S50" s="189">
        <v>11611560783</v>
      </c>
      <c r="T50" s="189"/>
      <c r="U50" s="6">
        <v>13941516612</v>
      </c>
      <c r="V50" s="24"/>
      <c r="W50" s="25">
        <f>U50/درآمدها!$J$5</f>
        <v>1.6443062680847628E-3</v>
      </c>
      <c r="X50" s="164"/>
      <c r="Y50" s="189">
        <f t="shared" si="0"/>
        <v>0</v>
      </c>
      <c r="Z50" s="172"/>
      <c r="AA50" s="164"/>
      <c r="AB50" s="164"/>
    </row>
    <row r="51" spans="1:28">
      <c r="A51" s="115" t="s">
        <v>210</v>
      </c>
      <c r="C51" s="189">
        <v>397925</v>
      </c>
      <c r="D51" s="189"/>
      <c r="E51" s="189">
        <v>7171685835</v>
      </c>
      <c r="F51" s="189"/>
      <c r="G51" s="6">
        <v>8813017676</v>
      </c>
      <c r="H51" s="189"/>
      <c r="I51" s="189">
        <v>1177978</v>
      </c>
      <c r="J51" s="189">
        <v>28553062009</v>
      </c>
      <c r="K51" s="24"/>
      <c r="L51" s="189">
        <v>24797</v>
      </c>
      <c r="M51" s="189">
        <v>520378509</v>
      </c>
      <c r="N51" s="189"/>
      <c r="O51" s="189">
        <v>1551106</v>
      </c>
      <c r="P51" s="189"/>
      <c r="Q51" s="230" t="s">
        <v>591</v>
      </c>
      <c r="R51" s="189"/>
      <c r="S51" s="189">
        <v>35204369335</v>
      </c>
      <c r="T51" s="189"/>
      <c r="U51" s="6">
        <v>39317861444</v>
      </c>
      <c r="V51" s="24"/>
      <c r="W51" s="25">
        <f>U51/درآمدها!$J$5</f>
        <v>4.6372721002541544E-3</v>
      </c>
      <c r="X51" s="164"/>
      <c r="Y51" s="189">
        <f t="shared" si="0"/>
        <v>0</v>
      </c>
      <c r="Z51" s="172"/>
      <c r="AA51" s="164"/>
      <c r="AB51" s="164"/>
    </row>
    <row r="52" spans="1:28">
      <c r="A52" s="115" t="s">
        <v>146</v>
      </c>
      <c r="C52" s="189">
        <v>7682990</v>
      </c>
      <c r="D52" s="189"/>
      <c r="E52" s="189">
        <v>22887263834</v>
      </c>
      <c r="F52" s="189"/>
      <c r="G52" s="6">
        <v>21804423581</v>
      </c>
      <c r="H52" s="189"/>
      <c r="I52" s="189">
        <v>8410912</v>
      </c>
      <c r="J52" s="189">
        <v>25440866794</v>
      </c>
      <c r="K52" s="24"/>
      <c r="L52" s="189">
        <v>1370072</v>
      </c>
      <c r="M52" s="189">
        <v>4109030549</v>
      </c>
      <c r="N52" s="189"/>
      <c r="O52" s="189">
        <v>14723830</v>
      </c>
      <c r="P52" s="189"/>
      <c r="Q52" s="230" t="s">
        <v>592</v>
      </c>
      <c r="R52" s="189"/>
      <c r="S52" s="189">
        <v>44219100079</v>
      </c>
      <c r="T52" s="189"/>
      <c r="U52" s="6">
        <v>45811378656</v>
      </c>
      <c r="V52" s="24"/>
      <c r="W52" s="25">
        <f>U52/درآمدها!$J$5</f>
        <v>5.4031379203628152E-3</v>
      </c>
      <c r="X52" s="164"/>
      <c r="Y52" s="189">
        <f t="shared" si="0"/>
        <v>0</v>
      </c>
      <c r="Z52" s="172"/>
      <c r="AA52" s="164"/>
      <c r="AB52" s="164"/>
    </row>
    <row r="53" spans="1:28">
      <c r="A53" s="115" t="s">
        <v>200</v>
      </c>
      <c r="C53" s="189">
        <v>3889810</v>
      </c>
      <c r="D53" s="189"/>
      <c r="E53" s="189">
        <v>14418563361</v>
      </c>
      <c r="F53" s="189"/>
      <c r="G53" s="6">
        <v>12984263192</v>
      </c>
      <c r="H53" s="189"/>
      <c r="I53" s="189">
        <v>255199</v>
      </c>
      <c r="J53" s="189">
        <v>1092321695</v>
      </c>
      <c r="K53" s="24"/>
      <c r="L53" s="189">
        <v>462135</v>
      </c>
      <c r="M53" s="189">
        <v>1713020116</v>
      </c>
      <c r="N53" s="189"/>
      <c r="O53" s="189">
        <v>3682874</v>
      </c>
      <c r="P53" s="189"/>
      <c r="Q53" s="230" t="s">
        <v>593</v>
      </c>
      <c r="R53" s="189"/>
      <c r="S53" s="189">
        <v>13797864940</v>
      </c>
      <c r="T53" s="189"/>
      <c r="U53" s="6">
        <v>15405323468</v>
      </c>
      <c r="V53" s="24"/>
      <c r="W53" s="25">
        <f>U53/درآمدها!$J$5</f>
        <v>1.8169522473976949E-3</v>
      </c>
      <c r="X53" s="164"/>
      <c r="Y53" s="189">
        <f t="shared" si="0"/>
        <v>0</v>
      </c>
      <c r="Z53" s="172"/>
      <c r="AA53" s="164"/>
      <c r="AB53" s="164"/>
    </row>
    <row r="54" spans="1:28">
      <c r="A54" s="115" t="s">
        <v>155</v>
      </c>
      <c r="C54" s="189">
        <v>4576421</v>
      </c>
      <c r="D54" s="189"/>
      <c r="E54" s="189">
        <v>24518881998</v>
      </c>
      <c r="F54" s="189"/>
      <c r="G54" s="6">
        <v>22263742200</v>
      </c>
      <c r="H54" s="189"/>
      <c r="I54" s="189">
        <v>7283615</v>
      </c>
      <c r="J54" s="189">
        <v>43434438758</v>
      </c>
      <c r="K54" s="24"/>
      <c r="L54" s="189">
        <v>758082</v>
      </c>
      <c r="M54" s="189">
        <v>4160058642</v>
      </c>
      <c r="N54" s="189"/>
      <c r="O54" s="189">
        <v>11101954</v>
      </c>
      <c r="P54" s="189"/>
      <c r="Q54" s="230" t="s">
        <v>594</v>
      </c>
      <c r="R54" s="189"/>
      <c r="S54" s="189">
        <v>63793262114</v>
      </c>
      <c r="T54" s="189"/>
      <c r="U54" s="6">
        <v>71181538063</v>
      </c>
      <c r="V54" s="24"/>
      <c r="W54" s="25">
        <f>U54/درآمدها!$J$5</f>
        <v>8.3953742240754879E-3</v>
      </c>
      <c r="X54" s="164"/>
      <c r="Y54" s="189">
        <f t="shared" si="0"/>
        <v>0</v>
      </c>
      <c r="Z54" s="172"/>
      <c r="AA54" s="164"/>
      <c r="AB54" s="164"/>
    </row>
    <row r="55" spans="1:28">
      <c r="A55" s="8" t="s">
        <v>93</v>
      </c>
      <c r="B55" s="112"/>
      <c r="C55" s="189">
        <v>1011077</v>
      </c>
      <c r="D55" s="191">
        <f>SUM(D52:D52)</f>
        <v>0</v>
      </c>
      <c r="E55" s="191">
        <v>21625467357</v>
      </c>
      <c r="F55" s="189"/>
      <c r="G55" s="144">
        <v>27016042154</v>
      </c>
      <c r="H55" s="189"/>
      <c r="I55" s="189">
        <v>817861</v>
      </c>
      <c r="J55" s="191">
        <v>28936245328</v>
      </c>
      <c r="K55" s="189"/>
      <c r="L55" s="189">
        <v>131681</v>
      </c>
      <c r="M55" s="191">
        <v>3143637115</v>
      </c>
      <c r="N55" s="189"/>
      <c r="O55" s="189">
        <v>1697257</v>
      </c>
      <c r="P55" s="189"/>
      <c r="Q55" s="230" t="s">
        <v>595</v>
      </c>
      <c r="R55" s="189"/>
      <c r="S55" s="191">
        <v>47418075570</v>
      </c>
      <c r="T55" s="189"/>
      <c r="U55" s="144">
        <v>64837494274</v>
      </c>
      <c r="V55" s="124"/>
      <c r="W55" s="25">
        <f>U55/درآمدها!$J$5</f>
        <v>7.6471377690632645E-3</v>
      </c>
      <c r="X55" s="164"/>
      <c r="Y55" s="189">
        <f t="shared" si="0"/>
        <v>0</v>
      </c>
      <c r="Z55" s="172"/>
      <c r="AA55" s="164"/>
      <c r="AB55" s="164"/>
    </row>
    <row r="56" spans="1:28">
      <c r="A56" s="115" t="s">
        <v>216</v>
      </c>
      <c r="C56" s="189">
        <v>3124153</v>
      </c>
      <c r="D56" s="189"/>
      <c r="E56" s="189">
        <v>55115795694</v>
      </c>
      <c r="F56" s="189"/>
      <c r="G56" s="6">
        <v>50061696352</v>
      </c>
      <c r="H56" s="189"/>
      <c r="I56" s="189">
        <v>6739887</v>
      </c>
      <c r="J56" s="189">
        <v>137197946284</v>
      </c>
      <c r="K56" s="24"/>
      <c r="L56" s="189">
        <v>561052</v>
      </c>
      <c r="M56" s="189">
        <v>10171352000</v>
      </c>
      <c r="N56" s="189"/>
      <c r="O56" s="189">
        <v>9302988</v>
      </c>
      <c r="P56" s="189"/>
      <c r="Q56" s="230" t="s">
        <v>596</v>
      </c>
      <c r="R56" s="189"/>
      <c r="S56" s="189">
        <v>182142389978</v>
      </c>
      <c r="T56" s="189"/>
      <c r="U56" s="6">
        <v>200673684306</v>
      </c>
      <c r="V56" s="24"/>
      <c r="W56" s="25">
        <f>U56/درآمدها!$J$5</f>
        <v>2.3668084766330349E-2</v>
      </c>
      <c r="X56" s="164"/>
      <c r="Y56" s="189">
        <f t="shared" si="0"/>
        <v>0</v>
      </c>
      <c r="Z56" s="172"/>
      <c r="AA56" s="164"/>
      <c r="AB56" s="164"/>
    </row>
    <row r="57" spans="1:28">
      <c r="A57" s="115" t="s">
        <v>226</v>
      </c>
      <c r="C57" s="189">
        <v>15688607</v>
      </c>
      <c r="D57" s="189"/>
      <c r="E57" s="189">
        <v>24779248438</v>
      </c>
      <c r="F57" s="189"/>
      <c r="G57" s="6">
        <v>26231226966</v>
      </c>
      <c r="H57" s="189"/>
      <c r="I57" s="189">
        <v>20220904</v>
      </c>
      <c r="J57" s="189">
        <v>37221978594</v>
      </c>
      <c r="K57" s="24"/>
      <c r="L57" s="189">
        <v>2291281</v>
      </c>
      <c r="M57" s="189">
        <v>3706521105</v>
      </c>
      <c r="N57" s="189"/>
      <c r="O57" s="189">
        <v>33618230</v>
      </c>
      <c r="P57" s="189"/>
      <c r="Q57" s="230" t="s">
        <v>597</v>
      </c>
      <c r="R57" s="189"/>
      <c r="S57" s="189">
        <v>58294705927</v>
      </c>
      <c r="T57" s="189"/>
      <c r="U57" s="6">
        <v>62291527658</v>
      </c>
      <c r="V57" s="24"/>
      <c r="W57" s="25">
        <f>U57/درآمدها!$J$5</f>
        <v>7.3468584679275469E-3</v>
      </c>
      <c r="X57" s="164"/>
      <c r="Y57" s="189">
        <f t="shared" si="0"/>
        <v>0</v>
      </c>
      <c r="Z57" s="172"/>
      <c r="AA57" s="164"/>
      <c r="AB57" s="164"/>
    </row>
    <row r="58" spans="1:28">
      <c r="A58" s="115" t="s">
        <v>481</v>
      </c>
      <c r="C58" s="189">
        <v>282123</v>
      </c>
      <c r="D58" s="189"/>
      <c r="E58" s="189">
        <v>6960100114</v>
      </c>
      <c r="F58" s="189"/>
      <c r="G58" s="6">
        <v>7368675776</v>
      </c>
      <c r="H58" s="189"/>
      <c r="I58" s="189">
        <v>569058</v>
      </c>
      <c r="J58" s="189">
        <v>18025850750</v>
      </c>
      <c r="K58" s="24"/>
      <c r="L58" s="189">
        <v>23675</v>
      </c>
      <c r="M58" s="189">
        <v>631693316</v>
      </c>
      <c r="N58" s="189"/>
      <c r="O58" s="189">
        <v>827506</v>
      </c>
      <c r="P58" s="189"/>
      <c r="Q58" s="230" t="s">
        <v>598</v>
      </c>
      <c r="R58" s="189"/>
      <c r="S58" s="189">
        <v>24354257548</v>
      </c>
      <c r="T58" s="189"/>
      <c r="U58" s="6">
        <v>27836186364</v>
      </c>
      <c r="V58" s="24"/>
      <c r="W58" s="25">
        <f>U58/درآمدها!$J$5</f>
        <v>3.2830872703263686E-3</v>
      </c>
      <c r="X58" s="164"/>
      <c r="Y58" s="189">
        <f t="shared" si="0"/>
        <v>0</v>
      </c>
      <c r="Z58" s="172"/>
      <c r="AA58" s="164"/>
      <c r="AB58" s="164"/>
    </row>
    <row r="59" spans="1:28">
      <c r="A59" s="115" t="s">
        <v>130</v>
      </c>
      <c r="C59" s="189">
        <v>344125</v>
      </c>
      <c r="D59" s="189"/>
      <c r="E59" s="189">
        <v>4517423907</v>
      </c>
      <c r="F59" s="189"/>
      <c r="G59" s="6">
        <v>3868896034</v>
      </c>
      <c r="H59" s="189"/>
      <c r="I59" s="189">
        <v>469576</v>
      </c>
      <c r="J59" s="189">
        <v>417142344</v>
      </c>
      <c r="K59" s="24"/>
      <c r="L59" s="189">
        <v>252678</v>
      </c>
      <c r="M59" s="189">
        <v>325879696</v>
      </c>
      <c r="N59" s="189"/>
      <c r="O59" s="189">
        <v>561023</v>
      </c>
      <c r="P59" s="189"/>
      <c r="Q59" s="230" t="s">
        <v>599</v>
      </c>
      <c r="R59" s="189"/>
      <c r="S59" s="189">
        <v>4608686555</v>
      </c>
      <c r="T59" s="189"/>
      <c r="U59" s="6">
        <v>5454158454</v>
      </c>
      <c r="V59" s="24"/>
      <c r="W59" s="25">
        <f>U59/درآمدها!$J$5</f>
        <v>6.4328058292598763E-4</v>
      </c>
      <c r="X59" s="164"/>
      <c r="Y59" s="189">
        <f t="shared" si="0"/>
        <v>0</v>
      </c>
      <c r="Z59" s="172"/>
      <c r="AA59" s="164"/>
      <c r="AB59" s="164"/>
    </row>
    <row r="60" spans="1:28">
      <c r="A60" s="115" t="s">
        <v>482</v>
      </c>
      <c r="C60" s="189">
        <v>3730321</v>
      </c>
      <c r="D60" s="189"/>
      <c r="E60" s="189">
        <v>7932719345</v>
      </c>
      <c r="F60" s="189"/>
      <c r="G60" s="6">
        <v>8654765129</v>
      </c>
      <c r="H60" s="189"/>
      <c r="I60" s="189">
        <v>5608469</v>
      </c>
      <c r="J60" s="189">
        <v>7333308356</v>
      </c>
      <c r="K60" s="24"/>
      <c r="L60" s="189">
        <v>1610442</v>
      </c>
      <c r="M60" s="189">
        <v>553778147</v>
      </c>
      <c r="N60" s="189"/>
      <c r="O60" s="189">
        <v>7728348</v>
      </c>
      <c r="P60" s="189"/>
      <c r="Q60" s="230" t="s">
        <v>600</v>
      </c>
      <c r="R60" s="189"/>
      <c r="S60" s="189">
        <v>14712249554</v>
      </c>
      <c r="T60" s="189"/>
      <c r="U60" s="6">
        <v>18560592223</v>
      </c>
      <c r="V60" s="24"/>
      <c r="W60" s="25">
        <f>U60/درآمدها!$J$5</f>
        <v>2.1890945569992769E-3</v>
      </c>
      <c r="X60" s="164"/>
      <c r="Y60" s="189">
        <f t="shared" si="0"/>
        <v>0</v>
      </c>
      <c r="Z60" s="172"/>
      <c r="AA60" s="164"/>
      <c r="AB60" s="164"/>
    </row>
    <row r="61" spans="1:28">
      <c r="A61" s="115" t="s">
        <v>103</v>
      </c>
      <c r="C61" s="189">
        <v>7554245</v>
      </c>
      <c r="D61" s="189"/>
      <c r="E61" s="189">
        <v>30889568152</v>
      </c>
      <c r="F61" s="189"/>
      <c r="G61" s="6">
        <v>28918303684</v>
      </c>
      <c r="H61" s="189"/>
      <c r="I61" s="189">
        <v>16293639</v>
      </c>
      <c r="J61" s="189">
        <v>72362504426</v>
      </c>
      <c r="K61" s="24"/>
      <c r="L61" s="189">
        <v>7645220</v>
      </c>
      <c r="M61" s="189">
        <v>33011410483</v>
      </c>
      <c r="N61" s="189"/>
      <c r="O61" s="189">
        <v>16202664</v>
      </c>
      <c r="P61" s="189"/>
      <c r="Q61" s="230" t="s">
        <v>601</v>
      </c>
      <c r="R61" s="189"/>
      <c r="S61" s="189">
        <v>70240662095</v>
      </c>
      <c r="T61" s="189"/>
      <c r="U61" s="6">
        <v>85363168194</v>
      </c>
      <c r="V61" s="24"/>
      <c r="W61" s="25">
        <f>U61/درآمدها!$J$5</f>
        <v>1.0068000234935134E-2</v>
      </c>
      <c r="X61" s="164"/>
      <c r="Y61" s="189">
        <f t="shared" si="0"/>
        <v>0</v>
      </c>
      <c r="Z61" s="172"/>
      <c r="AA61" s="164"/>
      <c r="AB61" s="164"/>
    </row>
    <row r="62" spans="1:28">
      <c r="A62" s="115" t="s">
        <v>440</v>
      </c>
      <c r="C62" s="189">
        <v>1951842</v>
      </c>
      <c r="D62" s="189"/>
      <c r="E62" s="189">
        <v>13409478186</v>
      </c>
      <c r="F62" s="189"/>
      <c r="G62" s="6">
        <v>13756220354</v>
      </c>
      <c r="H62" s="189"/>
      <c r="I62" s="189">
        <v>964175</v>
      </c>
      <c r="J62" s="189">
        <v>7351672926</v>
      </c>
      <c r="K62" s="24"/>
      <c r="L62" s="189">
        <v>0</v>
      </c>
      <c r="M62" s="189">
        <v>12854545338</v>
      </c>
      <c r="N62" s="189"/>
      <c r="O62" s="189">
        <v>2916017</v>
      </c>
      <c r="P62" s="189"/>
      <c r="Q62" s="230" t="s">
        <v>602</v>
      </c>
      <c r="R62" s="189"/>
      <c r="S62" s="189">
        <v>7906605774</v>
      </c>
      <c r="T62" s="189"/>
      <c r="U62" s="6">
        <v>9159786772</v>
      </c>
      <c r="V62" s="24"/>
      <c r="W62" s="25">
        <f>U62/درآمدها!$J$5</f>
        <v>1.0803340284051657E-3</v>
      </c>
      <c r="X62" s="164"/>
      <c r="Y62" s="189">
        <f t="shared" si="0"/>
        <v>0</v>
      </c>
      <c r="Z62" s="172"/>
      <c r="AA62" s="164"/>
      <c r="AB62" s="164"/>
    </row>
    <row r="63" spans="1:28">
      <c r="A63" s="115" t="s">
        <v>553</v>
      </c>
      <c r="C63" s="189">
        <v>0</v>
      </c>
      <c r="D63" s="189"/>
      <c r="E63" s="189">
        <v>0</v>
      </c>
      <c r="F63" s="189"/>
      <c r="G63" s="6">
        <v>0</v>
      </c>
      <c r="H63" s="189"/>
      <c r="I63" s="189">
        <v>7510952</v>
      </c>
      <c r="J63" s="189">
        <v>12854545338</v>
      </c>
      <c r="K63" s="24"/>
      <c r="L63" s="189">
        <v>0</v>
      </c>
      <c r="M63" s="189">
        <v>0</v>
      </c>
      <c r="N63" s="189"/>
      <c r="O63" s="189">
        <v>7510952</v>
      </c>
      <c r="P63" s="189"/>
      <c r="Q63" s="230" t="s">
        <v>603</v>
      </c>
      <c r="R63" s="189"/>
      <c r="S63" s="189">
        <v>12854545338</v>
      </c>
      <c r="T63" s="189"/>
      <c r="U63" s="6">
        <v>16127125569</v>
      </c>
      <c r="V63" s="24"/>
      <c r="W63" s="25">
        <f>U63/درآمدها!$J$5</f>
        <v>1.9020838548133093E-3</v>
      </c>
      <c r="X63" s="164"/>
      <c r="Y63" s="189">
        <f t="shared" si="0"/>
        <v>0</v>
      </c>
      <c r="Z63" s="172"/>
      <c r="AA63" s="164"/>
      <c r="AB63" s="164"/>
    </row>
    <row r="64" spans="1:28">
      <c r="A64" s="115" t="s">
        <v>132</v>
      </c>
      <c r="C64" s="189">
        <v>914817</v>
      </c>
      <c r="D64" s="189"/>
      <c r="E64" s="189">
        <v>12853383971</v>
      </c>
      <c r="F64" s="189"/>
      <c r="G64" s="6">
        <v>11467204111</v>
      </c>
      <c r="H64" s="189"/>
      <c r="I64" s="189">
        <v>359623</v>
      </c>
      <c r="J64" s="189">
        <v>5159105314</v>
      </c>
      <c r="K64" s="24"/>
      <c r="L64" s="189">
        <v>38325</v>
      </c>
      <c r="M64" s="189">
        <v>541541771</v>
      </c>
      <c r="N64" s="189"/>
      <c r="O64" s="189">
        <v>1236115</v>
      </c>
      <c r="P64" s="189"/>
      <c r="Q64" s="230" t="s">
        <v>604</v>
      </c>
      <c r="R64" s="189"/>
      <c r="S64" s="189">
        <v>17470947514</v>
      </c>
      <c r="T64" s="189"/>
      <c r="U64" s="6">
        <v>20348267521</v>
      </c>
      <c r="V64" s="24"/>
      <c r="W64" s="25">
        <f>U64/درآمدها!$J$5</f>
        <v>2.3999385978313603E-3</v>
      </c>
      <c r="X64" s="164"/>
      <c r="Y64" s="189">
        <f t="shared" si="0"/>
        <v>0</v>
      </c>
      <c r="Z64" s="172"/>
      <c r="AA64" s="164"/>
      <c r="AB64" s="164"/>
    </row>
    <row r="65" spans="1:28">
      <c r="A65" s="115" t="s">
        <v>147</v>
      </c>
      <c r="C65" s="189">
        <v>4160976</v>
      </c>
      <c r="D65" s="189"/>
      <c r="E65" s="189">
        <v>17625974037</v>
      </c>
      <c r="F65" s="189"/>
      <c r="G65" s="6">
        <v>16627597140</v>
      </c>
      <c r="H65" s="189"/>
      <c r="I65" s="189">
        <v>3271304</v>
      </c>
      <c r="J65" s="189">
        <v>14679803503</v>
      </c>
      <c r="K65" s="24"/>
      <c r="L65" s="189">
        <v>764353</v>
      </c>
      <c r="M65" s="189">
        <v>3321299010</v>
      </c>
      <c r="N65" s="189"/>
      <c r="O65" s="189">
        <v>6667927</v>
      </c>
      <c r="P65" s="189"/>
      <c r="Q65" s="230" t="s">
        <v>605</v>
      </c>
      <c r="R65" s="189"/>
      <c r="S65" s="189">
        <v>28984478530</v>
      </c>
      <c r="T65" s="189"/>
      <c r="U65" s="6">
        <v>32949044845</v>
      </c>
      <c r="V65" s="24"/>
      <c r="W65" s="25">
        <f>U65/درآمدها!$J$5</f>
        <v>3.8861138622039212E-3</v>
      </c>
      <c r="X65" s="164"/>
      <c r="Y65" s="189">
        <f t="shared" si="0"/>
        <v>0</v>
      </c>
      <c r="Z65" s="172"/>
      <c r="AA65" s="164"/>
      <c r="AB65" s="164"/>
    </row>
    <row r="66" spans="1:28">
      <c r="A66" s="115" t="s">
        <v>185</v>
      </c>
      <c r="C66" s="189">
        <v>697268</v>
      </c>
      <c r="D66" s="189"/>
      <c r="E66" s="189">
        <v>15386285119</v>
      </c>
      <c r="F66" s="189"/>
      <c r="G66" s="6">
        <v>15068412616</v>
      </c>
      <c r="H66" s="189"/>
      <c r="I66" s="189">
        <v>1295346</v>
      </c>
      <c r="J66" s="189">
        <v>30830459588</v>
      </c>
      <c r="K66" s="24"/>
      <c r="L66" s="189">
        <v>133382</v>
      </c>
      <c r="M66" s="189">
        <v>3065833152</v>
      </c>
      <c r="N66" s="189"/>
      <c r="O66" s="189">
        <v>1859232</v>
      </c>
      <c r="P66" s="189"/>
      <c r="Q66" s="230" t="s">
        <v>540</v>
      </c>
      <c r="R66" s="189"/>
      <c r="S66" s="189">
        <v>43150911555</v>
      </c>
      <c r="T66" s="189"/>
      <c r="U66" s="6">
        <v>43154759451</v>
      </c>
      <c r="V66" s="24"/>
      <c r="W66" s="25">
        <f>U66/درآمدها!$J$5</f>
        <v>5.0898079052527018E-3</v>
      </c>
      <c r="X66" s="164"/>
      <c r="Y66" s="189">
        <f t="shared" si="0"/>
        <v>0</v>
      </c>
      <c r="Z66" s="172"/>
      <c r="AA66" s="164"/>
      <c r="AB66" s="164"/>
    </row>
    <row r="67" spans="1:28">
      <c r="A67" s="115" t="s">
        <v>128</v>
      </c>
      <c r="C67" s="189">
        <v>3993195</v>
      </c>
      <c r="D67" s="189"/>
      <c r="E67" s="189">
        <v>10837196097</v>
      </c>
      <c r="F67" s="189"/>
      <c r="G67" s="6">
        <v>12285402843</v>
      </c>
      <c r="H67" s="189"/>
      <c r="I67" s="189">
        <v>7283299</v>
      </c>
      <c r="J67" s="189">
        <v>26314985708</v>
      </c>
      <c r="K67" s="24"/>
      <c r="L67" s="189">
        <v>493786</v>
      </c>
      <c r="M67" s="189">
        <v>1521091138</v>
      </c>
      <c r="N67" s="189"/>
      <c r="O67" s="189">
        <v>10782708</v>
      </c>
      <c r="P67" s="189"/>
      <c r="Q67" s="230" t="s">
        <v>606</v>
      </c>
      <c r="R67" s="189"/>
      <c r="S67" s="189">
        <v>35631090667</v>
      </c>
      <c r="T67" s="189"/>
      <c r="U67" s="6">
        <v>44471267635</v>
      </c>
      <c r="V67" s="24"/>
      <c r="W67" s="25">
        <f>U67/درآمدها!$J$5</f>
        <v>5.2450810164343655E-3</v>
      </c>
      <c r="X67" s="164"/>
      <c r="Y67" s="189">
        <f t="shared" si="0"/>
        <v>0</v>
      </c>
      <c r="Z67" s="172"/>
      <c r="AA67" s="164"/>
      <c r="AB67" s="164"/>
    </row>
    <row r="68" spans="1:28">
      <c r="A68" s="115" t="s">
        <v>176</v>
      </c>
      <c r="C68" s="189">
        <v>844760</v>
      </c>
      <c r="D68" s="189"/>
      <c r="E68" s="189">
        <v>9424073661</v>
      </c>
      <c r="F68" s="189"/>
      <c r="G68" s="6">
        <v>9866870721</v>
      </c>
      <c r="H68" s="189"/>
      <c r="I68" s="189">
        <v>913462</v>
      </c>
      <c r="J68" s="189">
        <v>12981879318</v>
      </c>
      <c r="K68" s="24"/>
      <c r="L68" s="189">
        <v>115203</v>
      </c>
      <c r="M68" s="189">
        <v>1343038278</v>
      </c>
      <c r="N68" s="189"/>
      <c r="O68" s="189">
        <v>1643019</v>
      </c>
      <c r="P68" s="189"/>
      <c r="Q68" s="230" t="s">
        <v>607</v>
      </c>
      <c r="R68" s="189"/>
      <c r="S68" s="189">
        <v>21062914701</v>
      </c>
      <c r="T68" s="189"/>
      <c r="U68" s="6">
        <v>24253659104</v>
      </c>
      <c r="V68" s="24"/>
      <c r="W68" s="25">
        <f>U68/درآمدها!$J$5</f>
        <v>2.8605527503637331E-3</v>
      </c>
      <c r="X68" s="164"/>
      <c r="Y68" s="189">
        <f t="shared" si="0"/>
        <v>0</v>
      </c>
      <c r="Z68" s="172"/>
      <c r="AA68" s="164"/>
      <c r="AB68" s="164"/>
    </row>
    <row r="69" spans="1:28">
      <c r="A69" s="115" t="s">
        <v>179</v>
      </c>
      <c r="C69" s="189">
        <v>1009034</v>
      </c>
      <c r="D69" s="189"/>
      <c r="E69" s="189">
        <v>8640163218</v>
      </c>
      <c r="F69" s="189"/>
      <c r="G69" s="6">
        <v>12738484150</v>
      </c>
      <c r="H69" s="189"/>
      <c r="I69" s="189">
        <v>7120812</v>
      </c>
      <c r="J69" s="189">
        <v>109223032826</v>
      </c>
      <c r="K69" s="24"/>
      <c r="L69" s="189">
        <v>222846</v>
      </c>
      <c r="M69" s="189">
        <v>2938683474</v>
      </c>
      <c r="N69" s="189"/>
      <c r="O69" s="189">
        <v>7907000</v>
      </c>
      <c r="P69" s="189"/>
      <c r="Q69" s="230" t="s">
        <v>608</v>
      </c>
      <c r="R69" s="189"/>
      <c r="S69" s="189">
        <v>114924512570</v>
      </c>
      <c r="T69" s="189"/>
      <c r="U69" s="6">
        <v>131575619082</v>
      </c>
      <c r="V69" s="24"/>
      <c r="W69" s="25">
        <f>U69/درآمدها!$J$5</f>
        <v>1.5518441874354217E-2</v>
      </c>
      <c r="X69" s="164"/>
      <c r="Y69" s="189">
        <f t="shared" si="0"/>
        <v>0</v>
      </c>
      <c r="Z69" s="172"/>
      <c r="AA69" s="164"/>
      <c r="AB69" s="164"/>
    </row>
    <row r="70" spans="1:28">
      <c r="A70" s="115" t="s">
        <v>144</v>
      </c>
      <c r="C70" s="189">
        <v>203401</v>
      </c>
      <c r="D70" s="189"/>
      <c r="E70" s="189">
        <v>2633070409</v>
      </c>
      <c r="F70" s="189"/>
      <c r="G70" s="6">
        <v>3989223777</v>
      </c>
      <c r="H70" s="189"/>
      <c r="I70" s="189">
        <v>263875</v>
      </c>
      <c r="J70" s="189">
        <v>6118241614</v>
      </c>
      <c r="K70" s="24"/>
      <c r="L70" s="189">
        <v>44566</v>
      </c>
      <c r="M70" s="189">
        <v>729065948</v>
      </c>
      <c r="N70" s="189"/>
      <c r="O70" s="189">
        <v>422710</v>
      </c>
      <c r="P70" s="189"/>
      <c r="Q70" s="230" t="s">
        <v>609</v>
      </c>
      <c r="R70" s="189"/>
      <c r="S70" s="189">
        <v>8022246075</v>
      </c>
      <c r="T70" s="189"/>
      <c r="U70" s="6">
        <v>10777998560</v>
      </c>
      <c r="V70" s="24"/>
      <c r="W70" s="25">
        <f>U70/درآمدها!$J$5</f>
        <v>1.2711910104788926E-3</v>
      </c>
      <c r="X70" s="164"/>
      <c r="Y70" s="189">
        <f t="shared" si="0"/>
        <v>0</v>
      </c>
      <c r="Z70" s="172"/>
      <c r="AA70" s="164"/>
      <c r="AB70" s="164"/>
    </row>
    <row r="71" spans="1:28">
      <c r="A71" s="115" t="s">
        <v>166</v>
      </c>
      <c r="C71" s="189">
        <v>372219</v>
      </c>
      <c r="D71" s="189"/>
      <c r="E71" s="236">
        <v>13995034421</v>
      </c>
      <c r="F71" s="189"/>
      <c r="G71" s="6">
        <v>14611469691</v>
      </c>
      <c r="H71" s="189"/>
      <c r="I71" s="189">
        <v>365137</v>
      </c>
      <c r="J71" s="189">
        <v>14375266883</v>
      </c>
      <c r="K71" s="24"/>
      <c r="L71" s="189">
        <v>23159</v>
      </c>
      <c r="M71" s="189">
        <v>870753514</v>
      </c>
      <c r="N71" s="189"/>
      <c r="O71" s="189">
        <v>714197</v>
      </c>
      <c r="P71" s="189"/>
      <c r="Q71" s="230" t="s">
        <v>610</v>
      </c>
      <c r="R71" s="189"/>
      <c r="S71" s="189">
        <v>27499547790</v>
      </c>
      <c r="T71" s="189"/>
      <c r="U71" s="6">
        <v>29107848645</v>
      </c>
      <c r="V71" s="24"/>
      <c r="W71" s="25">
        <f>U71/درآمدها!$J$5</f>
        <v>3.4330711148196904E-3</v>
      </c>
      <c r="X71" s="164"/>
      <c r="Y71" s="189">
        <f t="shared" si="0"/>
        <v>0</v>
      </c>
      <c r="Z71" s="172"/>
      <c r="AA71" s="164"/>
      <c r="AB71" s="164"/>
    </row>
    <row r="72" spans="1:28">
      <c r="A72" s="115" t="s">
        <v>483</v>
      </c>
      <c r="C72" s="189">
        <v>2129817</v>
      </c>
      <c r="D72" s="189"/>
      <c r="E72" s="189">
        <v>26084379076</v>
      </c>
      <c r="F72" s="189"/>
      <c r="G72" s="6">
        <v>23860219519</v>
      </c>
      <c r="H72" s="189"/>
      <c r="I72" s="189">
        <v>1083189</v>
      </c>
      <c r="J72" s="189">
        <v>13182203469</v>
      </c>
      <c r="K72" s="24"/>
      <c r="L72" s="189">
        <v>339181</v>
      </c>
      <c r="M72" s="189">
        <v>4149654625</v>
      </c>
      <c r="N72" s="189"/>
      <c r="O72" s="189">
        <v>2873825</v>
      </c>
      <c r="P72" s="189"/>
      <c r="Q72" s="230" t="s">
        <v>611</v>
      </c>
      <c r="R72" s="189"/>
      <c r="S72" s="189">
        <v>35116927920</v>
      </c>
      <c r="T72" s="189"/>
      <c r="U72" s="6">
        <v>34452112444</v>
      </c>
      <c r="V72" s="24"/>
      <c r="W72" s="25">
        <f>U72/درآمدها!$J$5</f>
        <v>4.0633903768883773E-3</v>
      </c>
      <c r="X72" s="164"/>
      <c r="Y72" s="189">
        <f t="shared" si="0"/>
        <v>0</v>
      </c>
      <c r="Z72" s="172"/>
      <c r="AA72" s="164"/>
      <c r="AB72" s="164"/>
    </row>
    <row r="73" spans="1:28">
      <c r="A73" s="115" t="s">
        <v>135</v>
      </c>
      <c r="C73" s="189">
        <v>679506</v>
      </c>
      <c r="D73" s="189"/>
      <c r="E73" s="189">
        <v>3862787246</v>
      </c>
      <c r="F73" s="189"/>
      <c r="G73" s="6">
        <v>8065027497</v>
      </c>
      <c r="H73" s="189"/>
      <c r="I73" s="189">
        <v>765024</v>
      </c>
      <c r="J73" s="189">
        <v>8861900748</v>
      </c>
      <c r="K73" s="24"/>
      <c r="L73" s="189">
        <v>141548</v>
      </c>
      <c r="M73" s="189">
        <v>320639637</v>
      </c>
      <c r="N73" s="189"/>
      <c r="O73" s="189">
        <v>1302982</v>
      </c>
      <c r="P73" s="189"/>
      <c r="Q73" s="230" t="s">
        <v>612</v>
      </c>
      <c r="R73" s="189"/>
      <c r="S73" s="189">
        <v>12404048357</v>
      </c>
      <c r="T73" s="189"/>
      <c r="U73" s="6">
        <v>20037196613</v>
      </c>
      <c r="V73" s="24"/>
      <c r="W73" s="25">
        <f>U73/درآمدها!$J$5</f>
        <v>2.3632499176770828E-3</v>
      </c>
      <c r="X73" s="164"/>
      <c r="Y73" s="189">
        <f t="shared" si="0"/>
        <v>0</v>
      </c>
      <c r="Z73" s="172"/>
      <c r="AA73" s="164"/>
      <c r="AB73" s="164"/>
    </row>
    <row r="74" spans="1:28">
      <c r="A74" s="115" t="s">
        <v>270</v>
      </c>
      <c r="C74" s="189">
        <v>1840888</v>
      </c>
      <c r="D74" s="189"/>
      <c r="E74" s="189">
        <v>22756853565</v>
      </c>
      <c r="F74" s="189"/>
      <c r="G74" s="6">
        <v>23532960457</v>
      </c>
      <c r="H74" s="189"/>
      <c r="I74" s="189">
        <v>1484569</v>
      </c>
      <c r="J74" s="189">
        <v>23015921348</v>
      </c>
      <c r="K74" s="24"/>
      <c r="L74" s="189">
        <v>147563</v>
      </c>
      <c r="M74" s="189">
        <v>2024550090</v>
      </c>
      <c r="N74" s="189"/>
      <c r="O74" s="189">
        <v>3177894</v>
      </c>
      <c r="P74" s="189"/>
      <c r="Q74" s="230" t="s">
        <v>575</v>
      </c>
      <c r="R74" s="189"/>
      <c r="S74" s="189">
        <v>43748224823</v>
      </c>
      <c r="T74" s="189"/>
      <c r="U74" s="6">
        <v>48016580070</v>
      </c>
      <c r="V74" s="24"/>
      <c r="W74" s="25">
        <f>U74/درآمدها!$J$5</f>
        <v>5.6632263030218814E-3</v>
      </c>
      <c r="X74" s="164"/>
      <c r="Y74" s="189">
        <f t="shared" si="0"/>
        <v>0</v>
      </c>
      <c r="Z74" s="172"/>
      <c r="AA74" s="164"/>
      <c r="AB74" s="164"/>
    </row>
    <row r="75" spans="1:28">
      <c r="A75" s="115" t="s">
        <v>266</v>
      </c>
      <c r="C75" s="189">
        <v>492610</v>
      </c>
      <c r="D75" s="189"/>
      <c r="E75" s="189">
        <v>7600343374</v>
      </c>
      <c r="F75" s="189"/>
      <c r="G75" s="6">
        <v>7467604303</v>
      </c>
      <c r="H75" s="189"/>
      <c r="I75" s="189">
        <v>818655</v>
      </c>
      <c r="J75" s="189">
        <v>15299381038</v>
      </c>
      <c r="K75" s="24"/>
      <c r="L75" s="189">
        <v>37819</v>
      </c>
      <c r="M75" s="189">
        <v>588930818</v>
      </c>
      <c r="N75" s="189"/>
      <c r="O75" s="189">
        <v>1273446</v>
      </c>
      <c r="P75" s="189"/>
      <c r="Q75" s="230" t="s">
        <v>613</v>
      </c>
      <c r="R75" s="189"/>
      <c r="S75" s="189">
        <v>22310793594</v>
      </c>
      <c r="T75" s="189"/>
      <c r="U75" s="6">
        <v>23937582724</v>
      </c>
      <c r="V75" s="24"/>
      <c r="W75" s="25">
        <f>U75/درآمدها!$J$5</f>
        <v>2.8232737091165136E-3</v>
      </c>
      <c r="X75" s="164"/>
      <c r="Y75" s="189">
        <f t="shared" ref="Y75:Y138" si="1">O75-(C75+I75-L75)</f>
        <v>0</v>
      </c>
      <c r="Z75" s="172"/>
      <c r="AA75" s="164"/>
      <c r="AB75" s="164"/>
    </row>
    <row r="76" spans="1:28">
      <c r="A76" s="115" t="s">
        <v>439</v>
      </c>
      <c r="C76" s="189">
        <v>884847</v>
      </c>
      <c r="D76" s="189"/>
      <c r="E76" s="189">
        <v>7234674634</v>
      </c>
      <c r="F76" s="189"/>
      <c r="G76" s="6">
        <v>11680851092</v>
      </c>
      <c r="H76" s="189"/>
      <c r="I76" s="189">
        <v>1937938</v>
      </c>
      <c r="J76" s="189">
        <v>26547447388</v>
      </c>
      <c r="K76" s="24"/>
      <c r="L76" s="189">
        <v>161574</v>
      </c>
      <c r="M76" s="189">
        <v>1774574066</v>
      </c>
      <c r="N76" s="189"/>
      <c r="O76" s="189">
        <v>2661211</v>
      </c>
      <c r="P76" s="189"/>
      <c r="Q76" s="230" t="s">
        <v>614</v>
      </c>
      <c r="R76" s="189"/>
      <c r="S76" s="189">
        <v>32007547956</v>
      </c>
      <c r="T76" s="189"/>
      <c r="U76" s="6">
        <v>35897763107</v>
      </c>
      <c r="V76" s="24"/>
      <c r="W76" s="25">
        <f>U76/درآمدها!$J$5</f>
        <v>4.2338949577591378E-3</v>
      </c>
      <c r="X76" s="164"/>
      <c r="Y76" s="189">
        <f t="shared" si="1"/>
        <v>0</v>
      </c>
      <c r="Z76" s="172"/>
      <c r="AA76" s="164"/>
      <c r="AB76" s="164"/>
    </row>
    <row r="77" spans="1:28">
      <c r="A77" s="115" t="s">
        <v>180</v>
      </c>
      <c r="C77" s="189">
        <v>910761</v>
      </c>
      <c r="D77" s="189"/>
      <c r="E77" s="189">
        <v>23934390720</v>
      </c>
      <c r="F77" s="189"/>
      <c r="G77" s="6">
        <v>23982508844</v>
      </c>
      <c r="H77" s="189"/>
      <c r="I77" s="189">
        <v>1736431</v>
      </c>
      <c r="J77" s="189">
        <v>53108581165</v>
      </c>
      <c r="K77" s="24"/>
      <c r="L77" s="189">
        <v>95254</v>
      </c>
      <c r="M77" s="189">
        <v>2624212794</v>
      </c>
      <c r="N77" s="189"/>
      <c r="O77" s="189">
        <v>2551938</v>
      </c>
      <c r="P77" s="189"/>
      <c r="Q77" s="230" t="s">
        <v>615</v>
      </c>
      <c r="R77" s="189"/>
      <c r="S77" s="189">
        <v>74418759091</v>
      </c>
      <c r="T77" s="189"/>
      <c r="U77" s="6">
        <v>84778317643</v>
      </c>
      <c r="V77" s="24"/>
      <c r="W77" s="25">
        <f>U77/درآمدها!$J$5</f>
        <v>9.9990211235754436E-3</v>
      </c>
      <c r="X77" s="164"/>
      <c r="Y77" s="189">
        <f t="shared" si="1"/>
        <v>0</v>
      </c>
      <c r="Z77" s="172"/>
      <c r="AA77" s="164"/>
      <c r="AB77" s="164"/>
    </row>
    <row r="78" spans="1:28">
      <c r="A78" s="115" t="s">
        <v>484</v>
      </c>
      <c r="C78" s="189">
        <v>1889000</v>
      </c>
      <c r="D78" s="189"/>
      <c r="E78" s="189">
        <v>5690904301</v>
      </c>
      <c r="F78" s="189"/>
      <c r="G78" s="6">
        <v>6647271997</v>
      </c>
      <c r="H78" s="189"/>
      <c r="I78" s="189">
        <v>244533</v>
      </c>
      <c r="J78" s="189">
        <v>1234289896</v>
      </c>
      <c r="K78" s="24"/>
      <c r="L78" s="189">
        <v>236961</v>
      </c>
      <c r="M78" s="189">
        <v>731060704</v>
      </c>
      <c r="N78" s="189"/>
      <c r="O78" s="189">
        <v>1896572</v>
      </c>
      <c r="P78" s="189"/>
      <c r="Q78" s="230" t="s">
        <v>616</v>
      </c>
      <c r="R78" s="189"/>
      <c r="S78" s="189">
        <v>6194133493</v>
      </c>
      <c r="T78" s="189"/>
      <c r="U78" s="6">
        <v>10029728955</v>
      </c>
      <c r="V78" s="24"/>
      <c r="W78" s="25">
        <f>U78/درآمدها!$J$5</f>
        <v>1.1829377424908338E-3</v>
      </c>
      <c r="X78" s="164"/>
      <c r="Y78" s="189">
        <f t="shared" si="1"/>
        <v>0</v>
      </c>
      <c r="Z78" s="172"/>
      <c r="AA78" s="164"/>
      <c r="AB78" s="164"/>
    </row>
    <row r="79" spans="1:28">
      <c r="A79" s="115" t="s">
        <v>513</v>
      </c>
      <c r="C79" s="189">
        <v>2111957</v>
      </c>
      <c r="D79" s="189"/>
      <c r="E79" s="189">
        <v>8403254687</v>
      </c>
      <c r="F79" s="189"/>
      <c r="G79" s="6">
        <v>7053953278</v>
      </c>
      <c r="H79" s="189"/>
      <c r="I79" s="189">
        <v>5983974</v>
      </c>
      <c r="J79" s="189">
        <v>22231862915</v>
      </c>
      <c r="K79" s="24"/>
      <c r="L79" s="189">
        <v>684112</v>
      </c>
      <c r="M79" s="189">
        <v>2619893593</v>
      </c>
      <c r="N79" s="189"/>
      <c r="O79" s="189">
        <v>7411819</v>
      </c>
      <c r="P79" s="189"/>
      <c r="Q79" s="230" t="s">
        <v>617</v>
      </c>
      <c r="R79" s="189"/>
      <c r="S79" s="189">
        <v>28015224009</v>
      </c>
      <c r="T79" s="189"/>
      <c r="U79" s="6">
        <v>26892173175</v>
      </c>
      <c r="V79" s="24"/>
      <c r="W79" s="25">
        <f>U79/درآمدها!$J$5</f>
        <v>3.1717473890905418E-3</v>
      </c>
      <c r="X79" s="164"/>
      <c r="Y79" s="189">
        <f t="shared" si="1"/>
        <v>0</v>
      </c>
      <c r="Z79" s="172"/>
      <c r="AA79" s="164"/>
      <c r="AB79" s="164"/>
    </row>
    <row r="80" spans="1:28">
      <c r="A80" s="115" t="s">
        <v>117</v>
      </c>
      <c r="C80" s="189">
        <v>6430734</v>
      </c>
      <c r="D80" s="189"/>
      <c r="E80" s="189">
        <v>18983396092</v>
      </c>
      <c r="F80" s="189"/>
      <c r="G80" s="6">
        <v>16876123794</v>
      </c>
      <c r="H80" s="189"/>
      <c r="I80" s="189">
        <v>8323991</v>
      </c>
      <c r="J80" s="189">
        <v>26408218330</v>
      </c>
      <c r="K80" s="24"/>
      <c r="L80" s="189">
        <v>805947</v>
      </c>
      <c r="M80" s="189">
        <v>2405674275</v>
      </c>
      <c r="N80" s="189"/>
      <c r="O80" s="189">
        <v>13948778</v>
      </c>
      <c r="P80" s="189"/>
      <c r="Q80" s="230" t="s">
        <v>618</v>
      </c>
      <c r="R80" s="189"/>
      <c r="S80" s="189">
        <v>42985940147</v>
      </c>
      <c r="T80" s="189"/>
      <c r="U80" s="6">
        <v>45063794010</v>
      </c>
      <c r="V80" s="24"/>
      <c r="W80" s="25">
        <f>U80/درآمدها!$J$5</f>
        <v>5.3149654385910936E-3</v>
      </c>
      <c r="X80" s="164"/>
      <c r="Y80" s="189">
        <f t="shared" si="1"/>
        <v>0</v>
      </c>
      <c r="Z80" s="172"/>
      <c r="AA80" s="164"/>
      <c r="AB80" s="164"/>
    </row>
    <row r="81" spans="1:28">
      <c r="A81" s="115" t="s">
        <v>90</v>
      </c>
      <c r="C81" s="189">
        <v>7075707</v>
      </c>
      <c r="D81" s="189"/>
      <c r="E81" s="189">
        <v>25394815519</v>
      </c>
      <c r="F81" s="189"/>
      <c r="G81" s="6">
        <v>26769906506</v>
      </c>
      <c r="H81" s="189"/>
      <c r="I81" s="189">
        <v>6863110</v>
      </c>
      <c r="J81" s="189">
        <v>32286781744</v>
      </c>
      <c r="K81" s="24"/>
      <c r="L81" s="189">
        <v>668291</v>
      </c>
      <c r="M81" s="189">
        <v>2560000027</v>
      </c>
      <c r="N81" s="189"/>
      <c r="O81" s="189">
        <v>13270526</v>
      </c>
      <c r="P81" s="189"/>
      <c r="Q81" s="230" t="s">
        <v>619</v>
      </c>
      <c r="R81" s="189"/>
      <c r="S81" s="189">
        <v>55121597236</v>
      </c>
      <c r="T81" s="189"/>
      <c r="U81" s="6">
        <v>66234854749</v>
      </c>
      <c r="V81" s="24"/>
      <c r="W81" s="25">
        <f>U81/درآمدها!$J$5</f>
        <v>7.8119468534521676E-3</v>
      </c>
      <c r="X81" s="164"/>
      <c r="Y81" s="189">
        <f t="shared" si="1"/>
        <v>0</v>
      </c>
      <c r="Z81" s="172"/>
      <c r="AA81" s="164"/>
      <c r="AB81" s="164"/>
    </row>
    <row r="82" spans="1:28">
      <c r="A82" s="115" t="s">
        <v>214</v>
      </c>
      <c r="C82" s="189">
        <v>1252451</v>
      </c>
      <c r="D82" s="189"/>
      <c r="E82" s="189">
        <v>26194119922</v>
      </c>
      <c r="F82" s="189"/>
      <c r="G82" s="6">
        <v>23356179679</v>
      </c>
      <c r="H82" s="189"/>
      <c r="I82" s="189">
        <v>4536803</v>
      </c>
      <c r="J82" s="189">
        <v>91891307014</v>
      </c>
      <c r="K82" s="24"/>
      <c r="L82" s="189">
        <v>779626</v>
      </c>
      <c r="M82" s="189">
        <v>15848135125</v>
      </c>
      <c r="N82" s="189"/>
      <c r="O82" s="189">
        <v>5009628</v>
      </c>
      <c r="P82" s="189"/>
      <c r="Q82" s="230" t="s">
        <v>620</v>
      </c>
      <c r="R82" s="189"/>
      <c r="S82" s="189">
        <v>102237291811</v>
      </c>
      <c r="T82" s="189"/>
      <c r="U82" s="6">
        <v>103580270843</v>
      </c>
      <c r="V82" s="24"/>
      <c r="W82" s="25">
        <f>U82/درآمدها!$J$5</f>
        <v>1.2216582552465154E-2</v>
      </c>
      <c r="X82" s="164"/>
      <c r="Y82" s="189">
        <f t="shared" si="1"/>
        <v>0</v>
      </c>
      <c r="Z82" s="172"/>
      <c r="AA82" s="164"/>
      <c r="AB82" s="164"/>
    </row>
    <row r="83" spans="1:28">
      <c r="A83" s="115" t="s">
        <v>143</v>
      </c>
      <c r="C83" s="189">
        <v>6055423</v>
      </c>
      <c r="D83" s="189"/>
      <c r="E83" s="189">
        <v>24389245543</v>
      </c>
      <c r="F83" s="189"/>
      <c r="G83" s="6">
        <v>22711170672</v>
      </c>
      <c r="H83" s="189"/>
      <c r="I83" s="189">
        <v>13238495</v>
      </c>
      <c r="J83" s="189">
        <v>57547921792</v>
      </c>
      <c r="K83" s="24"/>
      <c r="L83" s="189">
        <v>1564266</v>
      </c>
      <c r="M83" s="189">
        <v>6508862527</v>
      </c>
      <c r="N83" s="189"/>
      <c r="O83" s="189">
        <v>17729652</v>
      </c>
      <c r="P83" s="189"/>
      <c r="Q83" s="230" t="s">
        <v>621</v>
      </c>
      <c r="R83" s="189"/>
      <c r="S83" s="189">
        <v>75428304808</v>
      </c>
      <c r="T83" s="189"/>
      <c r="U83" s="6">
        <v>80278051403</v>
      </c>
      <c r="V83" s="24"/>
      <c r="W83" s="25">
        <f>U83/درآمدها!$J$5</f>
        <v>9.4682455851298666E-3</v>
      </c>
      <c r="X83" s="164"/>
      <c r="Y83" s="189">
        <f t="shared" si="1"/>
        <v>0</v>
      </c>
      <c r="Z83" s="172"/>
      <c r="AA83" s="164"/>
      <c r="AB83" s="164"/>
    </row>
    <row r="84" spans="1:28">
      <c r="A84" s="115" t="s">
        <v>227</v>
      </c>
      <c r="C84" s="189">
        <v>1067294</v>
      </c>
      <c r="D84" s="189"/>
      <c r="E84" s="189">
        <v>2372587178</v>
      </c>
      <c r="F84" s="189"/>
      <c r="G84" s="6">
        <v>2502765958</v>
      </c>
      <c r="H84" s="189"/>
      <c r="I84" s="189">
        <v>483485</v>
      </c>
      <c r="J84" s="189">
        <v>1334725996</v>
      </c>
      <c r="K84" s="24"/>
      <c r="L84" s="189">
        <v>1550779</v>
      </c>
      <c r="M84" s="189">
        <v>3707313174</v>
      </c>
      <c r="N84" s="189"/>
      <c r="O84" s="189">
        <v>0</v>
      </c>
      <c r="P84" s="189"/>
      <c r="Q84" s="230"/>
      <c r="R84" s="189"/>
      <c r="S84" s="189">
        <v>0</v>
      </c>
      <c r="T84" s="189"/>
      <c r="U84" s="6">
        <v>0</v>
      </c>
      <c r="V84" s="24"/>
      <c r="W84" s="25">
        <f>U84/درآمدها!$J$5</f>
        <v>0</v>
      </c>
      <c r="X84" s="164"/>
      <c r="Y84" s="189">
        <f t="shared" si="1"/>
        <v>0</v>
      </c>
      <c r="Z84" s="172"/>
      <c r="AA84" s="164"/>
      <c r="AB84" s="164"/>
    </row>
    <row r="85" spans="1:28">
      <c r="A85" s="115" t="s">
        <v>207</v>
      </c>
      <c r="C85" s="189">
        <v>4893793</v>
      </c>
      <c r="D85" s="189"/>
      <c r="E85" s="189">
        <v>26219248360</v>
      </c>
      <c r="F85" s="189"/>
      <c r="G85" s="6">
        <v>24809842154</v>
      </c>
      <c r="H85" s="189"/>
      <c r="I85" s="189">
        <v>6209093</v>
      </c>
      <c r="J85" s="189">
        <v>35351996551</v>
      </c>
      <c r="K85" s="24"/>
      <c r="L85" s="189">
        <v>610077</v>
      </c>
      <c r="M85" s="189">
        <v>3334917963</v>
      </c>
      <c r="N85" s="189"/>
      <c r="O85" s="189">
        <v>10492809</v>
      </c>
      <c r="P85" s="189"/>
      <c r="Q85" s="230" t="s">
        <v>622</v>
      </c>
      <c r="R85" s="189"/>
      <c r="S85" s="189">
        <v>58236326948</v>
      </c>
      <c r="T85" s="189"/>
      <c r="U85" s="6">
        <v>59974666526</v>
      </c>
      <c r="V85" s="24"/>
      <c r="W85" s="25">
        <f>U85/درآمدها!$J$5</f>
        <v>7.0736005873358139E-3</v>
      </c>
      <c r="X85" s="164"/>
      <c r="Y85" s="189">
        <f t="shared" si="1"/>
        <v>0</v>
      </c>
      <c r="Z85" s="172"/>
      <c r="AA85" s="164"/>
      <c r="AB85" s="164"/>
    </row>
    <row r="86" spans="1:28">
      <c r="A86" s="115" t="s">
        <v>184</v>
      </c>
      <c r="C86" s="189">
        <v>2290925</v>
      </c>
      <c r="D86" s="189"/>
      <c r="E86" s="189">
        <v>18793269614</v>
      </c>
      <c r="F86" s="189"/>
      <c r="G86" s="6">
        <v>15895512098</v>
      </c>
      <c r="H86" s="189"/>
      <c r="I86" s="189">
        <v>1590676</v>
      </c>
      <c r="J86" s="189">
        <v>14742637179</v>
      </c>
      <c r="K86" s="24"/>
      <c r="L86" s="189">
        <v>209488</v>
      </c>
      <c r="M86" s="189">
        <v>1705739371</v>
      </c>
      <c r="N86" s="189"/>
      <c r="O86" s="189">
        <v>3672113</v>
      </c>
      <c r="P86" s="189"/>
      <c r="Q86" s="230" t="s">
        <v>623</v>
      </c>
      <c r="R86" s="189"/>
      <c r="S86" s="189">
        <v>31830167422</v>
      </c>
      <c r="T86" s="189"/>
      <c r="U86" s="6">
        <v>35918597053</v>
      </c>
      <c r="V86" s="24"/>
      <c r="W86" s="25">
        <f>U86/درآمدها!$J$5</f>
        <v>4.2363521788025965E-3</v>
      </c>
      <c r="X86" s="164"/>
      <c r="Y86" s="189">
        <f t="shared" si="1"/>
        <v>0</v>
      </c>
      <c r="Z86" s="172"/>
      <c r="AA86" s="164"/>
      <c r="AB86" s="164"/>
    </row>
    <row r="87" spans="1:28">
      <c r="A87" s="115" t="s">
        <v>205</v>
      </c>
      <c r="C87" s="189">
        <v>3512539</v>
      </c>
      <c r="D87" s="189"/>
      <c r="E87" s="189">
        <v>16438609515</v>
      </c>
      <c r="F87" s="189"/>
      <c r="G87" s="6">
        <v>16833193517</v>
      </c>
      <c r="H87" s="189"/>
      <c r="I87" s="189">
        <v>8475055</v>
      </c>
      <c r="J87" s="113">
        <v>44083517755</v>
      </c>
      <c r="K87" s="24"/>
      <c r="L87" s="189">
        <v>394424</v>
      </c>
      <c r="M87" s="113">
        <v>2058679645</v>
      </c>
      <c r="N87" s="189"/>
      <c r="O87" s="189">
        <v>11593170</v>
      </c>
      <c r="P87" s="189"/>
      <c r="Q87" s="230" t="s">
        <v>624</v>
      </c>
      <c r="R87" s="189"/>
      <c r="S87" s="113">
        <v>58463447625</v>
      </c>
      <c r="T87" s="189"/>
      <c r="U87" s="139">
        <v>54728381348</v>
      </c>
      <c r="V87" s="24"/>
      <c r="W87" s="25">
        <f>U87/درآمدها!$J$5</f>
        <v>6.4548372316388866E-3</v>
      </c>
      <c r="X87" s="164"/>
      <c r="Y87" s="189">
        <f t="shared" si="1"/>
        <v>0</v>
      </c>
      <c r="Z87" s="172"/>
      <c r="AA87" s="164"/>
      <c r="AB87" s="164"/>
    </row>
    <row r="88" spans="1:28">
      <c r="A88" s="115" t="s">
        <v>158</v>
      </c>
      <c r="C88" s="189">
        <v>1512277</v>
      </c>
      <c r="D88" s="113"/>
      <c r="E88" s="189">
        <v>33636165268</v>
      </c>
      <c r="F88" s="189"/>
      <c r="G88" s="6">
        <v>34500251949</v>
      </c>
      <c r="H88" s="189"/>
      <c r="I88" s="189">
        <v>4118022</v>
      </c>
      <c r="J88" s="189">
        <v>110914639167</v>
      </c>
      <c r="K88" s="24"/>
      <c r="L88" s="189">
        <v>986802</v>
      </c>
      <c r="M88" s="189">
        <v>24028541134</v>
      </c>
      <c r="N88" s="189"/>
      <c r="O88" s="189">
        <v>4643497</v>
      </c>
      <c r="P88" s="189"/>
      <c r="Q88" s="230" t="s">
        <v>625</v>
      </c>
      <c r="R88" s="189"/>
      <c r="S88" s="189">
        <v>120522263301</v>
      </c>
      <c r="T88" s="189"/>
      <c r="U88" s="6">
        <v>133306273414</v>
      </c>
      <c r="V88" s="24"/>
      <c r="W88" s="25">
        <f>U88/درآمدها!$J$5</f>
        <v>1.5722560683318388E-2</v>
      </c>
      <c r="X88" s="164"/>
      <c r="Y88" s="189">
        <f t="shared" si="1"/>
        <v>0</v>
      </c>
      <c r="Z88" s="172"/>
      <c r="AA88" s="164"/>
      <c r="AB88" s="164"/>
    </row>
    <row r="89" spans="1:28">
      <c r="A89" s="115" t="s">
        <v>160</v>
      </c>
      <c r="C89" s="189">
        <v>3471052</v>
      </c>
      <c r="D89" s="189"/>
      <c r="E89" s="189">
        <v>18413868476</v>
      </c>
      <c r="F89" s="189"/>
      <c r="G89" s="6">
        <v>16665428336</v>
      </c>
      <c r="H89" s="189"/>
      <c r="I89" s="189">
        <v>5200109</v>
      </c>
      <c r="J89" s="189">
        <v>28131329271</v>
      </c>
      <c r="K89" s="24"/>
      <c r="L89" s="189">
        <v>683780</v>
      </c>
      <c r="M89" s="189">
        <v>3664487806</v>
      </c>
      <c r="N89" s="189"/>
      <c r="O89" s="189">
        <v>7987381</v>
      </c>
      <c r="P89" s="189"/>
      <c r="Q89" s="230" t="s">
        <v>626</v>
      </c>
      <c r="R89" s="189"/>
      <c r="S89" s="189">
        <v>42880709941</v>
      </c>
      <c r="T89" s="189"/>
      <c r="U89" s="6">
        <v>46209962407</v>
      </c>
      <c r="V89" s="24"/>
      <c r="W89" s="25">
        <f>U89/درآمدها!$J$5</f>
        <v>5.4501481401520967E-3</v>
      </c>
      <c r="X89" s="164"/>
      <c r="Y89" s="189">
        <f t="shared" si="1"/>
        <v>0</v>
      </c>
      <c r="Z89" s="172"/>
      <c r="AA89" s="164"/>
      <c r="AB89" s="164"/>
    </row>
    <row r="90" spans="1:28">
      <c r="A90" s="115" t="s">
        <v>123</v>
      </c>
      <c r="C90" s="189">
        <v>2904848</v>
      </c>
      <c r="D90" s="189"/>
      <c r="E90" s="189">
        <v>23913652891</v>
      </c>
      <c r="F90" s="189"/>
      <c r="G90" s="6">
        <v>24226663258</v>
      </c>
      <c r="H90" s="189"/>
      <c r="I90" s="189">
        <v>1903913</v>
      </c>
      <c r="J90" s="189">
        <v>18628170923</v>
      </c>
      <c r="K90" s="24"/>
      <c r="L90" s="189">
        <v>482375</v>
      </c>
      <c r="M90" s="189">
        <v>4252323591</v>
      </c>
      <c r="N90" s="189"/>
      <c r="O90" s="189">
        <v>4326386</v>
      </c>
      <c r="P90" s="189"/>
      <c r="Q90" s="230" t="s">
        <v>538</v>
      </c>
      <c r="R90" s="189"/>
      <c r="S90" s="189">
        <v>38289500223</v>
      </c>
      <c r="T90" s="189"/>
      <c r="U90" s="6">
        <v>45586826438</v>
      </c>
      <c r="V90" s="24"/>
      <c r="W90" s="25">
        <f>U90/درآمدها!$J$5</f>
        <v>5.3766535263154759E-3</v>
      </c>
      <c r="X90" s="164"/>
      <c r="Y90" s="189">
        <f t="shared" si="1"/>
        <v>0</v>
      </c>
      <c r="Z90" s="172"/>
      <c r="AA90" s="164"/>
      <c r="AB90" s="164"/>
    </row>
    <row r="91" spans="1:28">
      <c r="A91" s="115" t="s">
        <v>197</v>
      </c>
      <c r="C91" s="189">
        <v>873240</v>
      </c>
      <c r="D91" s="189"/>
      <c r="E91" s="189">
        <v>15079899459</v>
      </c>
      <c r="F91" s="189"/>
      <c r="G91" s="6">
        <v>13958151094</v>
      </c>
      <c r="H91" s="189"/>
      <c r="I91" s="189">
        <v>1691779</v>
      </c>
      <c r="J91" s="189">
        <v>29862443250</v>
      </c>
      <c r="K91" s="24"/>
      <c r="L91" s="189">
        <v>116450</v>
      </c>
      <c r="M91" s="189">
        <v>2020340986</v>
      </c>
      <c r="N91" s="189"/>
      <c r="O91" s="189">
        <v>2448569</v>
      </c>
      <c r="P91" s="189"/>
      <c r="Q91" s="230" t="s">
        <v>627</v>
      </c>
      <c r="R91" s="189"/>
      <c r="S91" s="189">
        <v>42922001723</v>
      </c>
      <c r="T91" s="189"/>
      <c r="U91" s="6">
        <v>43690300263</v>
      </c>
      <c r="V91" s="24"/>
      <c r="W91" s="25">
        <f>U91/درآمدها!$J$5</f>
        <v>5.1529712710825602E-3</v>
      </c>
      <c r="X91" s="164"/>
      <c r="Y91" s="189">
        <f t="shared" si="1"/>
        <v>0</v>
      </c>
      <c r="Z91" s="172"/>
      <c r="AA91" s="164"/>
      <c r="AB91" s="164"/>
    </row>
    <row r="92" spans="1:28">
      <c r="A92" s="115" t="s">
        <v>125</v>
      </c>
      <c r="C92" s="189">
        <v>4315682</v>
      </c>
      <c r="D92" s="189"/>
      <c r="E92" s="189">
        <v>46769001222</v>
      </c>
      <c r="F92" s="189"/>
      <c r="G92" s="6">
        <v>51608744420</v>
      </c>
      <c r="H92" s="189"/>
      <c r="I92" s="189">
        <v>2630606</v>
      </c>
      <c r="J92" s="189">
        <v>38620373052</v>
      </c>
      <c r="K92" s="24"/>
      <c r="L92" s="189">
        <v>2331039</v>
      </c>
      <c r="M92" s="189">
        <v>28266408357</v>
      </c>
      <c r="N92" s="189"/>
      <c r="O92" s="189">
        <v>4615249</v>
      </c>
      <c r="P92" s="189"/>
      <c r="Q92" s="230" t="s">
        <v>628</v>
      </c>
      <c r="R92" s="189"/>
      <c r="S92" s="189">
        <v>57122965917</v>
      </c>
      <c r="T92" s="189"/>
      <c r="U92" s="6">
        <v>77258354446</v>
      </c>
      <c r="V92" s="24"/>
      <c r="W92" s="25">
        <f>U92/درآمدها!$J$5</f>
        <v>9.1120930392986788E-3</v>
      </c>
      <c r="X92" s="164"/>
      <c r="Y92" s="189">
        <f t="shared" si="1"/>
        <v>0</v>
      </c>
      <c r="Z92" s="172"/>
      <c r="AA92" s="164"/>
      <c r="AB92" s="164"/>
    </row>
    <row r="93" spans="1:28">
      <c r="A93" s="115" t="s">
        <v>157</v>
      </c>
      <c r="C93" s="189">
        <v>1509270</v>
      </c>
      <c r="D93" s="189"/>
      <c r="E93" s="189">
        <v>21887652846</v>
      </c>
      <c r="F93" s="189"/>
      <c r="G93" s="6">
        <v>20418944775</v>
      </c>
      <c r="H93" s="189"/>
      <c r="I93" s="189">
        <v>5688231</v>
      </c>
      <c r="J93" s="189">
        <v>95776433093</v>
      </c>
      <c r="K93" s="24"/>
      <c r="L93" s="189">
        <v>591630</v>
      </c>
      <c r="M93" s="189">
        <v>8983033494</v>
      </c>
      <c r="N93" s="189"/>
      <c r="O93" s="189">
        <v>6605871</v>
      </c>
      <c r="P93" s="189"/>
      <c r="Q93" s="230" t="s">
        <v>629</v>
      </c>
      <c r="R93" s="189"/>
      <c r="S93" s="189">
        <v>108681052445</v>
      </c>
      <c r="T93" s="189"/>
      <c r="U93" s="6">
        <v>124370761324</v>
      </c>
      <c r="V93" s="24"/>
      <c r="W93" s="25">
        <f>U93/درآمدها!$J$5</f>
        <v>1.4668678315492812E-2</v>
      </c>
      <c r="X93" s="164"/>
      <c r="Y93" s="189">
        <f t="shared" si="1"/>
        <v>0</v>
      </c>
      <c r="Z93" s="172"/>
      <c r="AA93" s="164"/>
      <c r="AB93" s="164"/>
    </row>
    <row r="94" spans="1:28">
      <c r="A94" s="115" t="s">
        <v>156</v>
      </c>
      <c r="C94" s="189">
        <v>3896048</v>
      </c>
      <c r="D94" s="189"/>
      <c r="E94" s="189">
        <v>63474136558</v>
      </c>
      <c r="F94" s="189"/>
      <c r="G94" s="6">
        <v>67930078666</v>
      </c>
      <c r="H94" s="189"/>
      <c r="I94" s="189">
        <v>7085853</v>
      </c>
      <c r="J94" s="189">
        <v>157151175121</v>
      </c>
      <c r="K94" s="24"/>
      <c r="L94" s="189">
        <v>5681090</v>
      </c>
      <c r="M94" s="189">
        <v>108364837062</v>
      </c>
      <c r="N94" s="189"/>
      <c r="O94" s="189">
        <v>5300811</v>
      </c>
      <c r="P94" s="189"/>
      <c r="Q94" s="230" t="s">
        <v>609</v>
      </c>
      <c r="R94" s="189"/>
      <c r="S94" s="189">
        <v>112260474617</v>
      </c>
      <c r="T94" s="189"/>
      <c r="U94" s="6">
        <v>135156805630</v>
      </c>
      <c r="V94" s="24"/>
      <c r="W94" s="25">
        <f>U94/درآمدها!$J$5</f>
        <v>1.5940818266531574E-2</v>
      </c>
      <c r="X94" s="164"/>
      <c r="Y94" s="189">
        <f t="shared" si="1"/>
        <v>0</v>
      </c>
      <c r="Z94" s="172"/>
      <c r="AA94" s="164"/>
      <c r="AB94" s="164"/>
    </row>
    <row r="95" spans="1:28">
      <c r="A95" s="115" t="s">
        <v>485</v>
      </c>
      <c r="C95" s="189">
        <v>2783425</v>
      </c>
      <c r="D95" s="189"/>
      <c r="E95" s="189">
        <v>12461947560</v>
      </c>
      <c r="F95" s="189"/>
      <c r="G95" s="6">
        <v>11344140850</v>
      </c>
      <c r="H95" s="189"/>
      <c r="I95" s="189">
        <v>5854001</v>
      </c>
      <c r="J95" s="189">
        <v>28908637512</v>
      </c>
      <c r="K95" s="24"/>
      <c r="L95" s="189">
        <v>496443</v>
      </c>
      <c r="M95" s="189">
        <v>2251240384</v>
      </c>
      <c r="N95" s="189"/>
      <c r="O95" s="189">
        <v>8140983</v>
      </c>
      <c r="P95" s="189"/>
      <c r="Q95" s="230" t="s">
        <v>630</v>
      </c>
      <c r="R95" s="189"/>
      <c r="S95" s="189">
        <v>39119344688</v>
      </c>
      <c r="T95" s="189"/>
      <c r="U95" s="6">
        <v>42647707680</v>
      </c>
      <c r="V95" s="24"/>
      <c r="W95" s="25">
        <f>U95/درآمدها!$J$5</f>
        <v>5.030004626419957E-3</v>
      </c>
      <c r="X95" s="164"/>
      <c r="Y95" s="189">
        <f t="shared" si="1"/>
        <v>0</v>
      </c>
      <c r="Z95" s="172"/>
      <c r="AA95" s="164"/>
      <c r="AB95" s="164"/>
    </row>
    <row r="96" spans="1:28">
      <c r="A96" s="115" t="s">
        <v>134</v>
      </c>
      <c r="C96" s="189">
        <v>3431113</v>
      </c>
      <c r="D96" s="189"/>
      <c r="E96" s="189">
        <v>18891671488</v>
      </c>
      <c r="F96" s="189"/>
      <c r="G96" s="6">
        <v>21146326843</v>
      </c>
      <c r="H96" s="189"/>
      <c r="I96" s="189">
        <v>5053891</v>
      </c>
      <c r="J96" s="189">
        <v>36366798270</v>
      </c>
      <c r="K96" s="24"/>
      <c r="L96" s="189">
        <v>416426</v>
      </c>
      <c r="M96" s="189">
        <v>2664083968</v>
      </c>
      <c r="N96" s="189"/>
      <c r="O96" s="189">
        <v>8068578</v>
      </c>
      <c r="P96" s="189"/>
      <c r="Q96" s="230" t="s">
        <v>631</v>
      </c>
      <c r="R96" s="189"/>
      <c r="S96" s="189">
        <v>52594385790</v>
      </c>
      <c r="T96" s="189"/>
      <c r="U96" s="6">
        <v>63362502695</v>
      </c>
      <c r="V96" s="24"/>
      <c r="W96" s="25">
        <f>U96/درآمدها!$J$5</f>
        <v>7.473172628381629E-3</v>
      </c>
      <c r="X96" s="164"/>
      <c r="Y96" s="189">
        <f t="shared" si="1"/>
        <v>0</v>
      </c>
      <c r="Z96" s="172"/>
      <c r="AA96" s="164"/>
      <c r="AB96" s="164"/>
    </row>
    <row r="97" spans="1:28">
      <c r="A97" s="115" t="s">
        <v>121</v>
      </c>
      <c r="C97" s="189">
        <v>2040282</v>
      </c>
      <c r="D97" s="189"/>
      <c r="E97" s="189">
        <v>25491762426</v>
      </c>
      <c r="F97" s="189"/>
      <c r="G97" s="6">
        <v>24601366371</v>
      </c>
      <c r="H97" s="189"/>
      <c r="I97" s="189">
        <v>2207799</v>
      </c>
      <c r="J97" s="189">
        <v>35316654856</v>
      </c>
      <c r="K97" s="24"/>
      <c r="L97" s="189">
        <v>419917</v>
      </c>
      <c r="M97" s="189">
        <v>5982851839</v>
      </c>
      <c r="N97" s="189"/>
      <c r="O97" s="189">
        <v>3828164</v>
      </c>
      <c r="P97" s="189"/>
      <c r="Q97" s="230" t="s">
        <v>632</v>
      </c>
      <c r="R97" s="189"/>
      <c r="S97" s="189">
        <v>54825565443</v>
      </c>
      <c r="T97" s="189"/>
      <c r="U97" s="6">
        <v>65795131278</v>
      </c>
      <c r="V97" s="24"/>
      <c r="W97" s="25">
        <f>U97/درآمدها!$J$5</f>
        <v>7.7600844858409608E-3</v>
      </c>
      <c r="X97" s="164"/>
      <c r="Y97" s="189">
        <f t="shared" si="1"/>
        <v>0</v>
      </c>
      <c r="Z97" s="172"/>
      <c r="AA97" s="164"/>
      <c r="AB97" s="164"/>
    </row>
    <row r="98" spans="1:28">
      <c r="A98" s="115" t="s">
        <v>275</v>
      </c>
      <c r="C98" s="189">
        <v>246131</v>
      </c>
      <c r="D98" s="189"/>
      <c r="E98" s="189">
        <v>3008285893</v>
      </c>
      <c r="F98" s="189"/>
      <c r="G98" s="6">
        <v>2409965232</v>
      </c>
      <c r="H98" s="189"/>
      <c r="I98" s="189">
        <v>0</v>
      </c>
      <c r="J98" s="189">
        <v>0</v>
      </c>
      <c r="K98" s="24"/>
      <c r="L98" s="189">
        <v>0</v>
      </c>
      <c r="M98" s="189">
        <v>0</v>
      </c>
      <c r="N98" s="189"/>
      <c r="O98" s="189">
        <v>246131</v>
      </c>
      <c r="P98" s="189"/>
      <c r="Q98" s="230" t="s">
        <v>633</v>
      </c>
      <c r="R98" s="189"/>
      <c r="S98" s="189">
        <v>3008285893</v>
      </c>
      <c r="T98" s="189"/>
      <c r="U98" s="6">
        <v>3474264596</v>
      </c>
      <c r="V98" s="24"/>
      <c r="W98" s="25">
        <f>U98/درآمدها!$J$5</f>
        <v>4.0976568125096149E-4</v>
      </c>
      <c r="X98" s="164"/>
      <c r="Y98" s="189">
        <f t="shared" si="1"/>
        <v>0</v>
      </c>
      <c r="Z98" s="172"/>
      <c r="AA98" s="164"/>
      <c r="AB98" s="164"/>
    </row>
    <row r="99" spans="1:28">
      <c r="A99" s="115" t="s">
        <v>263</v>
      </c>
      <c r="C99" s="189">
        <v>741274</v>
      </c>
      <c r="D99" s="189"/>
      <c r="E99" s="189">
        <v>19097703773</v>
      </c>
      <c r="F99" s="189"/>
      <c r="G99" s="6">
        <v>18841597645</v>
      </c>
      <c r="H99" s="189"/>
      <c r="I99" s="189">
        <v>1094727</v>
      </c>
      <c r="J99" s="189">
        <v>30103202559</v>
      </c>
      <c r="K99" s="24"/>
      <c r="L99" s="189">
        <v>131144</v>
      </c>
      <c r="M99" s="189">
        <v>3465086679</v>
      </c>
      <c r="N99" s="189"/>
      <c r="O99" s="189">
        <v>1704857</v>
      </c>
      <c r="P99" s="189"/>
      <c r="Q99" s="230" t="s">
        <v>634</v>
      </c>
      <c r="R99" s="189"/>
      <c r="S99" s="189">
        <v>45735819653</v>
      </c>
      <c r="T99" s="189"/>
      <c r="U99" s="6">
        <v>50027930740</v>
      </c>
      <c r="V99" s="24"/>
      <c r="W99" s="25">
        <f>U99/درآمدها!$J$5</f>
        <v>5.9004513199293522E-3</v>
      </c>
      <c r="X99" s="164"/>
      <c r="Y99" s="189">
        <f t="shared" si="1"/>
        <v>0</v>
      </c>
      <c r="Z99" s="172"/>
      <c r="AA99" s="164"/>
      <c r="AB99" s="164"/>
    </row>
    <row r="100" spans="1:28">
      <c r="A100" s="115" t="s">
        <v>122</v>
      </c>
      <c r="C100" s="189">
        <v>1090971</v>
      </c>
      <c r="D100" s="189"/>
      <c r="E100" s="189">
        <v>7940131350</v>
      </c>
      <c r="F100" s="189"/>
      <c r="G100" s="6">
        <v>9933834264</v>
      </c>
      <c r="H100" s="189"/>
      <c r="I100" s="189">
        <v>1351096</v>
      </c>
      <c r="J100" s="189">
        <v>15670918237</v>
      </c>
      <c r="K100" s="24"/>
      <c r="L100" s="189">
        <v>190293</v>
      </c>
      <c r="M100" s="189">
        <v>1610425126</v>
      </c>
      <c r="N100" s="189"/>
      <c r="O100" s="189">
        <v>2251774</v>
      </c>
      <c r="P100" s="189"/>
      <c r="Q100" s="230" t="s">
        <v>635</v>
      </c>
      <c r="R100" s="189"/>
      <c r="S100" s="189">
        <v>22000624461</v>
      </c>
      <c r="T100" s="189"/>
      <c r="U100" s="6">
        <v>29501794955</v>
      </c>
      <c r="V100" s="24"/>
      <c r="W100" s="25">
        <f>U100/درآمدها!$J$5</f>
        <v>3.4795343802483817E-3</v>
      </c>
      <c r="X100" s="164"/>
      <c r="Y100" s="189">
        <f t="shared" si="1"/>
        <v>0</v>
      </c>
      <c r="Z100" s="172"/>
      <c r="AA100" s="164"/>
      <c r="AB100" s="164"/>
    </row>
    <row r="101" spans="1:28">
      <c r="A101" s="115" t="s">
        <v>514</v>
      </c>
      <c r="C101" s="189">
        <v>4215540</v>
      </c>
      <c r="D101" s="189"/>
      <c r="E101" s="189">
        <v>60161914909</v>
      </c>
      <c r="F101" s="189"/>
      <c r="G101" s="6">
        <v>55900703546</v>
      </c>
      <c r="H101" s="189"/>
      <c r="I101" s="189">
        <v>5648477</v>
      </c>
      <c r="J101" s="189">
        <v>91245679770</v>
      </c>
      <c r="K101" s="24"/>
      <c r="L101" s="189">
        <v>621989</v>
      </c>
      <c r="M101" s="189">
        <v>9012217546</v>
      </c>
      <c r="N101" s="189"/>
      <c r="O101" s="189">
        <v>9242028</v>
      </c>
      <c r="P101" s="189"/>
      <c r="Q101" s="230" t="s">
        <v>636</v>
      </c>
      <c r="R101" s="189"/>
      <c r="S101" s="189">
        <v>142395377133</v>
      </c>
      <c r="T101" s="189"/>
      <c r="U101" s="6">
        <v>165642293944</v>
      </c>
      <c r="V101" s="24"/>
      <c r="W101" s="25">
        <f>U101/درآمدها!$J$5</f>
        <v>1.9536372531925365E-2</v>
      </c>
      <c r="X101" s="164"/>
      <c r="Y101" s="189">
        <f t="shared" si="1"/>
        <v>0</v>
      </c>
      <c r="Z101" s="172"/>
      <c r="AA101" s="164"/>
      <c r="AB101" s="164"/>
    </row>
    <row r="102" spans="1:28">
      <c r="A102" s="115" t="s">
        <v>141</v>
      </c>
      <c r="C102" s="189">
        <v>216732</v>
      </c>
      <c r="D102" s="189"/>
      <c r="E102" s="189">
        <v>5905138878</v>
      </c>
      <c r="F102" s="189"/>
      <c r="G102" s="6">
        <v>7314270996</v>
      </c>
      <c r="H102" s="189"/>
      <c r="I102" s="189">
        <v>147510</v>
      </c>
      <c r="J102" s="189">
        <v>6341296042</v>
      </c>
      <c r="K102" s="24"/>
      <c r="L102" s="189">
        <v>30941</v>
      </c>
      <c r="M102" s="189">
        <v>947430806</v>
      </c>
      <c r="N102" s="189"/>
      <c r="O102" s="189">
        <v>333301</v>
      </c>
      <c r="P102" s="189"/>
      <c r="Q102" s="230" t="s">
        <v>637</v>
      </c>
      <c r="R102" s="189"/>
      <c r="S102" s="189">
        <v>11299004114</v>
      </c>
      <c r="T102" s="189"/>
      <c r="U102" s="6">
        <v>17526714748</v>
      </c>
      <c r="V102" s="24"/>
      <c r="W102" s="25">
        <f>U102/درآمدها!$J$5</f>
        <v>2.0671557995537004E-3</v>
      </c>
      <c r="X102" s="164"/>
      <c r="Y102" s="189">
        <f t="shared" si="1"/>
        <v>0</v>
      </c>
      <c r="Z102" s="172"/>
      <c r="AA102" s="164"/>
      <c r="AB102" s="164"/>
    </row>
    <row r="103" spans="1:28">
      <c r="A103" s="115" t="s">
        <v>199</v>
      </c>
      <c r="C103" s="189">
        <v>143079</v>
      </c>
      <c r="D103" s="189"/>
      <c r="E103" s="189">
        <v>7896398982</v>
      </c>
      <c r="F103" s="189"/>
      <c r="G103" s="6">
        <v>9241954646</v>
      </c>
      <c r="H103" s="189"/>
      <c r="I103" s="189">
        <v>105451</v>
      </c>
      <c r="J103" s="189">
        <v>8209040207</v>
      </c>
      <c r="K103" s="24"/>
      <c r="L103" s="189">
        <v>20632</v>
      </c>
      <c r="M103" s="189">
        <v>1227480083</v>
      </c>
      <c r="N103" s="189"/>
      <c r="O103" s="189">
        <v>227898</v>
      </c>
      <c r="P103" s="189"/>
      <c r="Q103" s="230" t="s">
        <v>638</v>
      </c>
      <c r="R103" s="189"/>
      <c r="S103" s="189">
        <v>14877959106</v>
      </c>
      <c r="T103" s="189"/>
      <c r="U103" s="6">
        <v>19867734009</v>
      </c>
      <c r="V103" s="24"/>
      <c r="W103" s="25">
        <f>U103/درآمدها!$J$5</f>
        <v>2.3432629657752124E-3</v>
      </c>
      <c r="X103" s="164"/>
      <c r="Y103" s="189">
        <f t="shared" si="1"/>
        <v>0</v>
      </c>
      <c r="Z103" s="172"/>
      <c r="AA103" s="164"/>
      <c r="AB103" s="164"/>
    </row>
    <row r="104" spans="1:28">
      <c r="A104" s="115" t="s">
        <v>215</v>
      </c>
      <c r="C104" s="189">
        <v>695930</v>
      </c>
      <c r="D104" s="189"/>
      <c r="E104" s="189">
        <v>17939707358</v>
      </c>
      <c r="F104" s="189"/>
      <c r="G104" s="6">
        <v>21791360324</v>
      </c>
      <c r="H104" s="189"/>
      <c r="I104" s="189">
        <v>214490</v>
      </c>
      <c r="J104" s="189">
        <v>8105172612</v>
      </c>
      <c r="K104" s="24"/>
      <c r="L104" s="189">
        <v>910420</v>
      </c>
      <c r="M104" s="189">
        <v>26044879970</v>
      </c>
      <c r="N104" s="189"/>
      <c r="O104" s="189">
        <v>0</v>
      </c>
      <c r="P104" s="189"/>
      <c r="Q104" s="230"/>
      <c r="R104" s="189"/>
      <c r="S104" s="189">
        <v>0</v>
      </c>
      <c r="T104" s="189"/>
      <c r="U104" s="6">
        <v>0</v>
      </c>
      <c r="V104" s="24"/>
      <c r="W104" s="25">
        <f>U104/درآمدها!$J$5</f>
        <v>0</v>
      </c>
      <c r="X104" s="164"/>
      <c r="Y104" s="189">
        <f t="shared" si="1"/>
        <v>0</v>
      </c>
      <c r="Z104" s="172"/>
      <c r="AA104" s="164"/>
      <c r="AB104" s="164"/>
    </row>
    <row r="105" spans="1:28">
      <c r="A105" s="115" t="s">
        <v>104</v>
      </c>
      <c r="C105" s="189">
        <v>2283424</v>
      </c>
      <c r="D105" s="189"/>
      <c r="E105" s="189">
        <v>50319387297</v>
      </c>
      <c r="F105" s="189"/>
      <c r="G105" s="6">
        <v>51729599529</v>
      </c>
      <c r="H105" s="189"/>
      <c r="I105" s="189">
        <v>1494394</v>
      </c>
      <c r="J105" s="189">
        <v>42874276766</v>
      </c>
      <c r="K105" s="24"/>
      <c r="L105" s="189">
        <v>164982</v>
      </c>
      <c r="M105" s="189">
        <v>3794600478</v>
      </c>
      <c r="N105" s="189"/>
      <c r="O105" s="189">
        <v>3612836</v>
      </c>
      <c r="P105" s="189"/>
      <c r="Q105" s="230" t="s">
        <v>639</v>
      </c>
      <c r="R105" s="189"/>
      <c r="S105" s="189">
        <v>89399063585</v>
      </c>
      <c r="T105" s="189"/>
      <c r="U105" s="6">
        <v>114025033122</v>
      </c>
      <c r="V105" s="24"/>
      <c r="W105" s="25">
        <f>U105/درآمدها!$J$5</f>
        <v>1.3448470629063101E-2</v>
      </c>
      <c r="X105" s="164"/>
      <c r="Y105" s="189">
        <f t="shared" si="1"/>
        <v>0</v>
      </c>
      <c r="Z105" s="172"/>
      <c r="AA105" s="164"/>
      <c r="AB105" s="164"/>
    </row>
    <row r="106" spans="1:28">
      <c r="A106" s="115" t="s">
        <v>106</v>
      </c>
      <c r="C106" s="189">
        <v>1333325</v>
      </c>
      <c r="D106" s="189"/>
      <c r="E106" s="189">
        <v>26244493974</v>
      </c>
      <c r="F106" s="189"/>
      <c r="G106" s="6">
        <v>26494580410</v>
      </c>
      <c r="H106" s="189"/>
      <c r="I106" s="189">
        <v>4176907</v>
      </c>
      <c r="J106" s="189">
        <v>102568679921</v>
      </c>
      <c r="K106" s="24"/>
      <c r="L106" s="189">
        <v>1818252</v>
      </c>
      <c r="M106" s="189">
        <v>41933202177</v>
      </c>
      <c r="N106" s="189"/>
      <c r="O106" s="189">
        <v>3691980</v>
      </c>
      <c r="P106" s="189"/>
      <c r="Q106" s="230" t="s">
        <v>640</v>
      </c>
      <c r="R106" s="189"/>
      <c r="S106" s="189">
        <v>86879971718</v>
      </c>
      <c r="T106" s="189"/>
      <c r="U106" s="209">
        <v>118614811082</v>
      </c>
      <c r="V106" s="24"/>
      <c r="W106" s="25">
        <f>U106/درآمدها!$J$5</f>
        <v>1.3989803460976761E-2</v>
      </c>
      <c r="X106" s="164"/>
      <c r="Y106" s="189">
        <f t="shared" si="1"/>
        <v>0</v>
      </c>
      <c r="Z106" s="172"/>
      <c r="AA106" s="164"/>
      <c r="AB106" s="164"/>
    </row>
    <row r="107" spans="1:28">
      <c r="A107" s="115" t="s">
        <v>187</v>
      </c>
      <c r="C107" s="189">
        <v>4086189</v>
      </c>
      <c r="D107" s="189"/>
      <c r="E107" s="189">
        <v>60617268785</v>
      </c>
      <c r="F107" s="189"/>
      <c r="G107" s="6">
        <v>58653491976</v>
      </c>
      <c r="H107" s="189"/>
      <c r="I107" s="189">
        <v>6336736</v>
      </c>
      <c r="J107" s="189">
        <v>121129500050</v>
      </c>
      <c r="K107" s="24"/>
      <c r="L107" s="189">
        <v>847689</v>
      </c>
      <c r="M107" s="189">
        <v>13686411228</v>
      </c>
      <c r="N107" s="189"/>
      <c r="O107" s="189">
        <v>9575236</v>
      </c>
      <c r="P107" s="189"/>
      <c r="Q107" s="230" t="s">
        <v>641</v>
      </c>
      <c r="R107" s="189"/>
      <c r="S107" s="189">
        <v>168060357607</v>
      </c>
      <c r="T107" s="189"/>
      <c r="U107" s="6">
        <v>198931703932</v>
      </c>
      <c r="V107" s="24"/>
      <c r="W107" s="25">
        <f>U107/درآمدها!$J$5</f>
        <v>2.3462630128390644E-2</v>
      </c>
      <c r="X107" s="164"/>
      <c r="Y107" s="189">
        <f t="shared" si="1"/>
        <v>0</v>
      </c>
      <c r="Z107" s="172"/>
      <c r="AA107" s="164"/>
      <c r="AB107" s="164"/>
    </row>
    <row r="108" spans="1:28">
      <c r="A108" s="115" t="s">
        <v>189</v>
      </c>
      <c r="C108" s="189">
        <v>285257</v>
      </c>
      <c r="D108" s="189"/>
      <c r="E108" s="189">
        <v>8206656509</v>
      </c>
      <c r="F108" s="189"/>
      <c r="G108" s="6">
        <v>11169417407</v>
      </c>
      <c r="H108" s="189"/>
      <c r="I108" s="189">
        <v>344091</v>
      </c>
      <c r="J108" s="189">
        <v>16308686718</v>
      </c>
      <c r="K108" s="24"/>
      <c r="L108" s="189">
        <v>43068</v>
      </c>
      <c r="M108" s="189">
        <v>1448313200</v>
      </c>
      <c r="N108" s="189"/>
      <c r="O108" s="189">
        <v>586280</v>
      </c>
      <c r="P108" s="189"/>
      <c r="Q108" s="230" t="s">
        <v>642</v>
      </c>
      <c r="R108" s="189"/>
      <c r="S108" s="189">
        <v>23067030027</v>
      </c>
      <c r="T108" s="189"/>
      <c r="U108" s="6">
        <v>30596560786</v>
      </c>
      <c r="V108" s="24"/>
      <c r="W108" s="25">
        <f>U108/درآمدها!$J$5</f>
        <v>3.6086545016883174E-3</v>
      </c>
      <c r="X108" s="164"/>
      <c r="Y108" s="189">
        <f t="shared" si="1"/>
        <v>0</v>
      </c>
      <c r="Z108" s="172"/>
      <c r="AA108" s="164"/>
      <c r="AB108" s="164"/>
    </row>
    <row r="109" spans="1:28">
      <c r="A109" s="115" t="s">
        <v>486</v>
      </c>
      <c r="C109" s="189">
        <v>661582</v>
      </c>
      <c r="D109" s="189"/>
      <c r="E109" s="189">
        <v>15544248580</v>
      </c>
      <c r="F109" s="189"/>
      <c r="G109" s="6">
        <v>15309989272</v>
      </c>
      <c r="H109" s="189"/>
      <c r="I109" s="189">
        <v>650952</v>
      </c>
      <c r="J109" s="189">
        <v>16290303691</v>
      </c>
      <c r="K109" s="24"/>
      <c r="L109" s="189">
        <v>91635</v>
      </c>
      <c r="M109" s="189">
        <v>2212018570</v>
      </c>
      <c r="N109" s="189"/>
      <c r="O109" s="189">
        <v>1220899</v>
      </c>
      <c r="P109" s="189"/>
      <c r="Q109" s="230" t="s">
        <v>643</v>
      </c>
      <c r="R109" s="189"/>
      <c r="S109" s="189">
        <v>29622533701</v>
      </c>
      <c r="T109" s="189"/>
      <c r="U109" s="6">
        <v>32525408650</v>
      </c>
      <c r="V109" s="24"/>
      <c r="W109" s="25">
        <f>U109/درآمدها!$J$5</f>
        <v>3.8361488784641679E-3</v>
      </c>
      <c r="X109" s="164"/>
      <c r="Y109" s="189">
        <f t="shared" si="1"/>
        <v>0</v>
      </c>
      <c r="Z109" s="172"/>
      <c r="AA109" s="164"/>
      <c r="AB109" s="164"/>
    </row>
    <row r="110" spans="1:28">
      <c r="A110" s="115" t="s">
        <v>487</v>
      </c>
      <c r="C110" s="189">
        <v>577511</v>
      </c>
      <c r="D110" s="189"/>
      <c r="E110" s="189">
        <v>8239474134</v>
      </c>
      <c r="F110" s="189"/>
      <c r="G110" s="6">
        <v>8209269779</v>
      </c>
      <c r="H110" s="189"/>
      <c r="I110" s="189">
        <v>1204497</v>
      </c>
      <c r="J110" s="189">
        <v>18792760194</v>
      </c>
      <c r="K110" s="24"/>
      <c r="L110" s="189">
        <v>69575</v>
      </c>
      <c r="M110" s="189">
        <v>1029542737</v>
      </c>
      <c r="N110" s="189"/>
      <c r="O110" s="189">
        <v>1712433</v>
      </c>
      <c r="P110" s="189"/>
      <c r="Q110" s="230" t="s">
        <v>644</v>
      </c>
      <c r="R110" s="189"/>
      <c r="S110" s="189">
        <v>26002691591</v>
      </c>
      <c r="T110" s="189"/>
      <c r="U110" s="6">
        <v>27865734671</v>
      </c>
      <c r="V110" s="24"/>
      <c r="W110" s="25">
        <f>U110/درآمدها!$J$5</f>
        <v>3.2865722904833273E-3</v>
      </c>
      <c r="X110" s="164"/>
      <c r="Y110" s="189">
        <f t="shared" si="1"/>
        <v>0</v>
      </c>
      <c r="Z110" s="172"/>
      <c r="AA110" s="164"/>
      <c r="AB110" s="164"/>
    </row>
    <row r="111" spans="1:28">
      <c r="A111" s="115" t="s">
        <v>218</v>
      </c>
      <c r="C111" s="189">
        <v>1899940</v>
      </c>
      <c r="D111" s="189"/>
      <c r="E111" s="189">
        <v>10948420659</v>
      </c>
      <c r="F111" s="189"/>
      <c r="G111" s="6">
        <v>12125038995</v>
      </c>
      <c r="H111" s="189"/>
      <c r="I111" s="189">
        <v>1476873</v>
      </c>
      <c r="J111" s="189">
        <v>10104756982</v>
      </c>
      <c r="K111" s="24"/>
      <c r="L111" s="189">
        <v>309038</v>
      </c>
      <c r="M111" s="189">
        <v>1907951634</v>
      </c>
      <c r="N111" s="189"/>
      <c r="O111" s="189">
        <v>3067775</v>
      </c>
      <c r="P111" s="189"/>
      <c r="Q111" s="230" t="s">
        <v>536</v>
      </c>
      <c r="R111" s="189"/>
      <c r="S111" s="189">
        <v>19145226007</v>
      </c>
      <c r="T111" s="189"/>
      <c r="U111" s="6">
        <v>21956556523</v>
      </c>
      <c r="V111" s="24"/>
      <c r="W111" s="25">
        <f>U111/درآمدها!$J$5</f>
        <v>2.5896252553506828E-3</v>
      </c>
      <c r="X111" s="164"/>
      <c r="Y111" s="189">
        <f t="shared" si="1"/>
        <v>0</v>
      </c>
      <c r="Z111" s="172"/>
      <c r="AA111" s="164"/>
      <c r="AB111" s="164"/>
    </row>
    <row r="112" spans="1:28">
      <c r="A112" s="115" t="s">
        <v>488</v>
      </c>
      <c r="C112" s="189">
        <v>4579160</v>
      </c>
      <c r="D112" s="189"/>
      <c r="E112" s="189">
        <v>7727781538</v>
      </c>
      <c r="F112" s="189"/>
      <c r="G112" s="6">
        <v>9618194283</v>
      </c>
      <c r="H112" s="189"/>
      <c r="I112" s="189">
        <v>4600445</v>
      </c>
      <c r="J112" s="189">
        <v>12689126644</v>
      </c>
      <c r="K112" s="24"/>
      <c r="L112" s="189">
        <v>342160</v>
      </c>
      <c r="M112" s="189">
        <v>693224959</v>
      </c>
      <c r="N112" s="189"/>
      <c r="O112" s="189">
        <v>8837445</v>
      </c>
      <c r="P112" s="189"/>
      <c r="Q112" s="230" t="s">
        <v>645</v>
      </c>
      <c r="R112" s="189"/>
      <c r="S112" s="189">
        <v>19723683223</v>
      </c>
      <c r="T112" s="189"/>
      <c r="U112" s="6">
        <v>28954905822</v>
      </c>
      <c r="V112" s="24"/>
      <c r="W112" s="25">
        <f>U112/درآمدها!$J$5</f>
        <v>3.4150325577877376E-3</v>
      </c>
      <c r="X112" s="164"/>
      <c r="Y112" s="189">
        <f t="shared" si="1"/>
        <v>0</v>
      </c>
      <c r="Z112" s="172"/>
      <c r="AA112" s="164"/>
      <c r="AB112" s="164"/>
    </row>
    <row r="113" spans="1:28">
      <c r="A113" s="115" t="s">
        <v>255</v>
      </c>
      <c r="C113" s="189">
        <v>8183525</v>
      </c>
      <c r="D113" s="189"/>
      <c r="E113" s="189">
        <v>11994306401</v>
      </c>
      <c r="F113" s="189"/>
      <c r="G113" s="6">
        <v>10868136926</v>
      </c>
      <c r="H113" s="189"/>
      <c r="I113" s="189">
        <v>15695907</v>
      </c>
      <c r="J113" s="189">
        <v>23486406211</v>
      </c>
      <c r="K113" s="24"/>
      <c r="L113" s="189">
        <v>1760917</v>
      </c>
      <c r="M113" s="189">
        <v>2573073528</v>
      </c>
      <c r="N113" s="189"/>
      <c r="O113" s="189">
        <v>22118515</v>
      </c>
      <c r="P113" s="189"/>
      <c r="Q113" s="230" t="s">
        <v>646</v>
      </c>
      <c r="R113" s="189"/>
      <c r="S113" s="189">
        <v>32907639084</v>
      </c>
      <c r="T113" s="189"/>
      <c r="U113" s="6">
        <v>34057723339</v>
      </c>
      <c r="V113" s="24"/>
      <c r="W113" s="25">
        <f>U113/درآمدها!$J$5</f>
        <v>4.0168748868262957E-3</v>
      </c>
      <c r="X113" s="164"/>
      <c r="Y113" s="189">
        <f t="shared" si="1"/>
        <v>0</v>
      </c>
      <c r="Z113" s="172"/>
      <c r="AA113" s="164"/>
      <c r="AB113" s="164"/>
    </row>
    <row r="114" spans="1:28">
      <c r="A114" s="115" t="s">
        <v>220</v>
      </c>
      <c r="C114" s="189">
        <v>3415408</v>
      </c>
      <c r="D114" s="189"/>
      <c r="E114" s="189">
        <v>14573169559</v>
      </c>
      <c r="F114" s="189"/>
      <c r="G114" s="6">
        <v>14093139132</v>
      </c>
      <c r="H114" s="189"/>
      <c r="I114" s="189">
        <v>5321630</v>
      </c>
      <c r="J114" s="189">
        <v>15960863390</v>
      </c>
      <c r="K114" s="24"/>
      <c r="L114" s="189">
        <v>2529389</v>
      </c>
      <c r="M114" s="189">
        <v>1922310599</v>
      </c>
      <c r="N114" s="189"/>
      <c r="O114" s="189">
        <v>6207649</v>
      </c>
      <c r="P114" s="189"/>
      <c r="Q114" s="230" t="s">
        <v>647</v>
      </c>
      <c r="R114" s="189"/>
      <c r="S114" s="189">
        <v>28611722350</v>
      </c>
      <c r="T114" s="189"/>
      <c r="U114" s="6">
        <v>31779174469</v>
      </c>
      <c r="V114" s="24"/>
      <c r="W114" s="25">
        <f>U114/درآمدها!$J$5</f>
        <v>3.748135674777186E-3</v>
      </c>
      <c r="X114" s="164"/>
      <c r="Y114" s="189">
        <f t="shared" si="1"/>
        <v>0</v>
      </c>
      <c r="Z114" s="172"/>
      <c r="AA114" s="164"/>
      <c r="AB114" s="164"/>
    </row>
    <row r="115" spans="1:28">
      <c r="A115" s="115" t="s">
        <v>198</v>
      </c>
      <c r="C115" s="189">
        <v>1051205</v>
      </c>
      <c r="D115" s="189"/>
      <c r="E115" s="189">
        <v>14541722491</v>
      </c>
      <c r="F115" s="189"/>
      <c r="G115" s="6">
        <v>20240687899</v>
      </c>
      <c r="H115" s="189"/>
      <c r="I115" s="189">
        <v>392882</v>
      </c>
      <c r="J115" s="189">
        <v>8405718305</v>
      </c>
      <c r="K115" s="24"/>
      <c r="L115" s="189">
        <v>51854</v>
      </c>
      <c r="M115" s="189">
        <v>769702057</v>
      </c>
      <c r="N115" s="189"/>
      <c r="O115" s="189">
        <v>1392233</v>
      </c>
      <c r="P115" s="189"/>
      <c r="Q115" s="230" t="s">
        <v>648</v>
      </c>
      <c r="R115" s="189"/>
      <c r="S115" s="189">
        <v>22177738739</v>
      </c>
      <c r="T115" s="189"/>
      <c r="U115" s="6">
        <v>31138857310</v>
      </c>
      <c r="V115" s="24"/>
      <c r="W115" s="25">
        <f>U115/درآمدها!$J$5</f>
        <v>3.6726146574152961E-3</v>
      </c>
      <c r="X115" s="164"/>
      <c r="Y115" s="189">
        <f t="shared" si="1"/>
        <v>0</v>
      </c>
      <c r="Z115" s="172"/>
      <c r="AA115" s="164"/>
      <c r="AB115" s="164"/>
    </row>
    <row r="116" spans="1:28">
      <c r="A116" s="115" t="s">
        <v>164</v>
      </c>
      <c r="C116" s="189">
        <v>438983</v>
      </c>
      <c r="D116" s="189"/>
      <c r="E116" s="189">
        <v>26796297093</v>
      </c>
      <c r="F116" s="189"/>
      <c r="G116" s="6">
        <v>23040391503</v>
      </c>
      <c r="H116" s="189"/>
      <c r="I116" s="189">
        <v>1379073</v>
      </c>
      <c r="J116" s="189">
        <v>93851089710</v>
      </c>
      <c r="K116" s="24"/>
      <c r="L116" s="189">
        <v>128966</v>
      </c>
      <c r="M116" s="189">
        <v>8252424448</v>
      </c>
      <c r="N116" s="189"/>
      <c r="O116" s="189">
        <v>1689090</v>
      </c>
      <c r="P116" s="189"/>
      <c r="Q116" s="230" t="s">
        <v>649</v>
      </c>
      <c r="R116" s="189"/>
      <c r="S116" s="189">
        <v>112394962355</v>
      </c>
      <c r="T116" s="189"/>
      <c r="U116" s="6">
        <v>122620284959</v>
      </c>
      <c r="V116" s="24"/>
      <c r="W116" s="25">
        <f>U116/درآمدها!$J$5</f>
        <v>1.4462221633683442E-2</v>
      </c>
      <c r="X116" s="164"/>
      <c r="Y116" s="189">
        <f t="shared" si="1"/>
        <v>0</v>
      </c>
      <c r="Z116" s="172"/>
      <c r="AA116" s="164"/>
      <c r="AB116" s="164"/>
    </row>
    <row r="117" spans="1:28">
      <c r="A117" s="115" t="s">
        <v>169</v>
      </c>
      <c r="C117" s="189">
        <v>6430550</v>
      </c>
      <c r="D117" s="189"/>
      <c r="E117" s="189">
        <v>22329235744</v>
      </c>
      <c r="F117" s="189"/>
      <c r="G117" s="6">
        <v>21733779975</v>
      </c>
      <c r="H117" s="189"/>
      <c r="I117" s="189">
        <v>6885431</v>
      </c>
      <c r="J117" s="189">
        <v>27104878975</v>
      </c>
      <c r="K117" s="24"/>
      <c r="L117" s="189">
        <v>948837</v>
      </c>
      <c r="M117" s="189">
        <v>3377022640</v>
      </c>
      <c r="N117" s="189"/>
      <c r="O117" s="189">
        <v>12367144</v>
      </c>
      <c r="P117" s="189"/>
      <c r="Q117" s="230" t="s">
        <v>650</v>
      </c>
      <c r="R117" s="189"/>
      <c r="S117" s="189">
        <v>46057092079</v>
      </c>
      <c r="T117" s="189"/>
      <c r="U117" s="6">
        <v>51510014278</v>
      </c>
      <c r="V117" s="24"/>
      <c r="W117" s="25">
        <f>U117/درآمدها!$J$5</f>
        <v>6.0752529085356466E-3</v>
      </c>
      <c r="X117" s="164"/>
      <c r="Y117" s="189">
        <f t="shared" si="1"/>
        <v>0</v>
      </c>
      <c r="Z117" s="172"/>
      <c r="AA117" s="164"/>
      <c r="AB117" s="164"/>
    </row>
    <row r="118" spans="1:28">
      <c r="A118" s="115" t="s">
        <v>145</v>
      </c>
      <c r="C118" s="189">
        <v>1699791</v>
      </c>
      <c r="D118" s="189"/>
      <c r="E118" s="189">
        <v>17433461202</v>
      </c>
      <c r="F118" s="189"/>
      <c r="G118" s="6">
        <v>15680204825</v>
      </c>
      <c r="H118" s="189"/>
      <c r="I118" s="189">
        <v>1451373</v>
      </c>
      <c r="J118" s="189">
        <v>15966913098</v>
      </c>
      <c r="K118" s="24"/>
      <c r="L118" s="189">
        <v>389983</v>
      </c>
      <c r="M118" s="189">
        <v>4129607346</v>
      </c>
      <c r="N118" s="189"/>
      <c r="O118" s="189">
        <v>2761181</v>
      </c>
      <c r="P118" s="189"/>
      <c r="Q118" s="230" t="s">
        <v>651</v>
      </c>
      <c r="R118" s="189"/>
      <c r="S118" s="189">
        <v>29270766954</v>
      </c>
      <c r="T118" s="189"/>
      <c r="U118" s="6">
        <v>32909576162</v>
      </c>
      <c r="V118" s="24"/>
      <c r="W118" s="25">
        <f>U118/درآمدها!$J$5</f>
        <v>3.8814588017355291E-3</v>
      </c>
      <c r="X118" s="164"/>
      <c r="Y118" s="189">
        <f t="shared" si="1"/>
        <v>0</v>
      </c>
      <c r="Z118" s="172"/>
      <c r="AA118" s="164"/>
      <c r="AB118" s="164"/>
    </row>
    <row r="119" spans="1:28">
      <c r="A119" s="115" t="s">
        <v>211</v>
      </c>
      <c r="C119" s="189">
        <v>1139409</v>
      </c>
      <c r="D119" s="189"/>
      <c r="E119" s="189">
        <v>11317066965</v>
      </c>
      <c r="F119" s="189"/>
      <c r="G119" s="6">
        <v>10103055291</v>
      </c>
      <c r="H119" s="189"/>
      <c r="I119" s="189">
        <v>1573338</v>
      </c>
      <c r="J119" s="189">
        <v>17242998865</v>
      </c>
      <c r="K119" s="24"/>
      <c r="L119" s="189">
        <v>209839</v>
      </c>
      <c r="M119" s="189">
        <v>2094273186</v>
      </c>
      <c r="N119" s="189"/>
      <c r="O119" s="189">
        <v>2502908</v>
      </c>
      <c r="P119" s="189"/>
      <c r="Q119" s="230" t="s">
        <v>652</v>
      </c>
      <c r="R119" s="189"/>
      <c r="S119" s="189">
        <v>26465792644</v>
      </c>
      <c r="T119" s="189"/>
      <c r="U119" s="6">
        <v>29482986018</v>
      </c>
      <c r="V119" s="24"/>
      <c r="W119" s="25">
        <f>U119/درآمدها!$J$5</f>
        <v>3.4773159951281794E-3</v>
      </c>
      <c r="X119" s="164"/>
      <c r="Y119" s="189">
        <f t="shared" si="1"/>
        <v>0</v>
      </c>
      <c r="Z119" s="172"/>
      <c r="AA119" s="164"/>
      <c r="AB119" s="164"/>
    </row>
    <row r="120" spans="1:28">
      <c r="A120" s="115" t="s">
        <v>124</v>
      </c>
      <c r="C120" s="189">
        <v>550671</v>
      </c>
      <c r="D120" s="189"/>
      <c r="E120" s="189">
        <v>9290087173</v>
      </c>
      <c r="F120" s="189"/>
      <c r="G120" s="6">
        <v>9984475820</v>
      </c>
      <c r="H120" s="189"/>
      <c r="I120" s="189">
        <v>491702</v>
      </c>
      <c r="J120" s="189">
        <v>10661135742</v>
      </c>
      <c r="K120" s="24"/>
      <c r="L120" s="189">
        <v>75592</v>
      </c>
      <c r="M120" s="189">
        <v>1343855851</v>
      </c>
      <c r="N120" s="189"/>
      <c r="O120" s="189">
        <v>966781</v>
      </c>
      <c r="P120" s="189"/>
      <c r="Q120" s="230" t="s">
        <v>653</v>
      </c>
      <c r="R120" s="189"/>
      <c r="S120" s="189">
        <v>18607367064</v>
      </c>
      <c r="T120" s="189"/>
      <c r="U120" s="6">
        <v>21834571003</v>
      </c>
      <c r="V120" s="24"/>
      <c r="W120" s="25">
        <f>U120/درآمدها!$J$5</f>
        <v>2.5752378998904505E-3</v>
      </c>
      <c r="X120" s="164"/>
      <c r="Y120" s="189">
        <f t="shared" si="1"/>
        <v>0</v>
      </c>
      <c r="Z120" s="172"/>
      <c r="AA120" s="164"/>
      <c r="AB120" s="164"/>
    </row>
    <row r="121" spans="1:28">
      <c r="A121" s="115" t="s">
        <v>105</v>
      </c>
      <c r="C121" s="189">
        <v>3832133</v>
      </c>
      <c r="D121" s="189"/>
      <c r="E121" s="189">
        <v>10882674379</v>
      </c>
      <c r="F121" s="189"/>
      <c r="G121" s="6">
        <v>10266149229</v>
      </c>
      <c r="H121" s="189"/>
      <c r="I121" s="189">
        <v>10747805</v>
      </c>
      <c r="J121" s="189">
        <v>31689876555</v>
      </c>
      <c r="K121" s="24"/>
      <c r="L121" s="189">
        <v>891526</v>
      </c>
      <c r="M121" s="189">
        <v>2526365569</v>
      </c>
      <c r="N121" s="189"/>
      <c r="O121" s="189">
        <v>13688412</v>
      </c>
      <c r="P121" s="189"/>
      <c r="Q121" s="230" t="s">
        <v>654</v>
      </c>
      <c r="R121" s="189"/>
      <c r="S121" s="189">
        <v>40046185365</v>
      </c>
      <c r="T121" s="189"/>
      <c r="U121" s="6">
        <v>40902539646</v>
      </c>
      <c r="V121" s="24"/>
      <c r="W121" s="25">
        <f>U121/درآمدها!$J$5</f>
        <v>4.8241740258454539E-3</v>
      </c>
      <c r="X121" s="164"/>
      <c r="Y121" s="189">
        <f t="shared" si="1"/>
        <v>0</v>
      </c>
      <c r="Z121" s="172"/>
      <c r="AA121" s="164"/>
      <c r="AB121" s="164"/>
    </row>
    <row r="122" spans="1:28">
      <c r="A122" s="115" t="s">
        <v>153</v>
      </c>
      <c r="C122" s="189">
        <v>722835</v>
      </c>
      <c r="D122" s="189"/>
      <c r="E122" s="189">
        <v>3957014259</v>
      </c>
      <c r="F122" s="189"/>
      <c r="G122" s="6">
        <v>3415432242</v>
      </c>
      <c r="H122" s="189"/>
      <c r="I122" s="189">
        <v>38830</v>
      </c>
      <c r="J122" s="189">
        <v>273367671</v>
      </c>
      <c r="K122" s="24"/>
      <c r="L122" s="189">
        <v>60140</v>
      </c>
      <c r="M122" s="189">
        <v>329224287</v>
      </c>
      <c r="N122" s="189"/>
      <c r="O122" s="189">
        <v>701525</v>
      </c>
      <c r="P122" s="189"/>
      <c r="Q122" s="230" t="s">
        <v>541</v>
      </c>
      <c r="R122" s="189"/>
      <c r="S122" s="189">
        <v>3901157643</v>
      </c>
      <c r="T122" s="189"/>
      <c r="U122" s="6">
        <v>5488151791</v>
      </c>
      <c r="V122" s="24"/>
      <c r="W122" s="25">
        <f>U122/درآمدها!$J$5</f>
        <v>6.4728986388571524E-4</v>
      </c>
      <c r="X122" s="164"/>
      <c r="Y122" s="189">
        <f t="shared" si="1"/>
        <v>0</v>
      </c>
      <c r="Z122" s="172"/>
      <c r="AA122" s="164"/>
      <c r="AB122" s="164"/>
    </row>
    <row r="123" spans="1:28">
      <c r="A123" s="115" t="s">
        <v>98</v>
      </c>
      <c r="C123" s="189">
        <v>354880</v>
      </c>
      <c r="D123" s="189"/>
      <c r="E123" s="189">
        <v>7065017926</v>
      </c>
      <c r="F123" s="189"/>
      <c r="G123" s="6">
        <v>6649685550</v>
      </c>
      <c r="H123" s="189"/>
      <c r="I123" s="189">
        <v>35618</v>
      </c>
      <c r="J123" s="189">
        <v>719721779</v>
      </c>
      <c r="K123" s="24"/>
      <c r="L123" s="189">
        <v>380545</v>
      </c>
      <c r="M123" s="189">
        <v>7584165062</v>
      </c>
      <c r="N123" s="189"/>
      <c r="O123" s="189">
        <v>9953</v>
      </c>
      <c r="P123" s="189"/>
      <c r="Q123" s="230" t="s">
        <v>655</v>
      </c>
      <c r="R123" s="189"/>
      <c r="S123" s="189">
        <v>200574643</v>
      </c>
      <c r="T123" s="189"/>
      <c r="U123" s="6">
        <v>231613388</v>
      </c>
      <c r="V123" s="24"/>
      <c r="W123" s="25">
        <f>U123/درآمدها!$J$5</f>
        <v>2.7317210620610792E-5</v>
      </c>
      <c r="X123" s="164"/>
      <c r="Y123" s="189">
        <f t="shared" si="1"/>
        <v>0</v>
      </c>
      <c r="Z123" s="172"/>
      <c r="AA123" s="164"/>
      <c r="AB123" s="164"/>
    </row>
    <row r="124" spans="1:28">
      <c r="A124" s="115" t="s">
        <v>229</v>
      </c>
      <c r="C124" s="189">
        <v>1178496</v>
      </c>
      <c r="D124" s="189"/>
      <c r="E124" s="189">
        <v>5060020005</v>
      </c>
      <c r="F124" s="189"/>
      <c r="G124" s="6">
        <v>4574644824</v>
      </c>
      <c r="H124" s="189"/>
      <c r="I124" s="189">
        <v>949737</v>
      </c>
      <c r="J124" s="189">
        <v>5288230415</v>
      </c>
      <c r="K124" s="24"/>
      <c r="L124" s="189">
        <v>64718</v>
      </c>
      <c r="M124" s="189">
        <v>278698547</v>
      </c>
      <c r="N124" s="189"/>
      <c r="O124" s="189">
        <v>2063515</v>
      </c>
      <c r="P124" s="189"/>
      <c r="Q124" s="230" t="s">
        <v>656</v>
      </c>
      <c r="R124" s="189"/>
      <c r="S124" s="189">
        <v>10069551873</v>
      </c>
      <c r="T124" s="189"/>
      <c r="U124" s="6">
        <v>13148429725</v>
      </c>
      <c r="V124" s="24"/>
      <c r="W124" s="25">
        <f>U124/درآمدها!$J$5</f>
        <v>1.5507671090590181E-3</v>
      </c>
      <c r="X124" s="164"/>
      <c r="Y124" s="189">
        <f t="shared" si="1"/>
        <v>0</v>
      </c>
      <c r="Z124" s="172"/>
      <c r="AA124" s="164"/>
      <c r="AB124" s="164"/>
    </row>
    <row r="125" spans="1:28">
      <c r="A125" s="115" t="s">
        <v>102</v>
      </c>
      <c r="C125" s="189">
        <v>1298702</v>
      </c>
      <c r="D125" s="189"/>
      <c r="E125" s="189">
        <v>9772608035</v>
      </c>
      <c r="F125" s="189"/>
      <c r="G125" s="6">
        <v>10069602842</v>
      </c>
      <c r="H125" s="189"/>
      <c r="I125" s="189">
        <v>827825</v>
      </c>
      <c r="J125" s="189">
        <v>7714054152</v>
      </c>
      <c r="K125" s="24"/>
      <c r="L125" s="189">
        <v>167604</v>
      </c>
      <c r="M125" s="189">
        <v>1305022187</v>
      </c>
      <c r="N125" s="189"/>
      <c r="O125" s="189">
        <v>1958923</v>
      </c>
      <c r="P125" s="189"/>
      <c r="Q125" s="230" t="s">
        <v>657</v>
      </c>
      <c r="R125" s="189"/>
      <c r="S125" s="189">
        <v>16181640000</v>
      </c>
      <c r="T125" s="189"/>
      <c r="U125" s="6">
        <v>19784236871</v>
      </c>
      <c r="V125" s="24"/>
      <c r="W125" s="25">
        <f>U125/درآمدها!$J$5</f>
        <v>2.3334150510037049E-3</v>
      </c>
      <c r="X125" s="164"/>
      <c r="Y125" s="189">
        <f t="shared" si="1"/>
        <v>0</v>
      </c>
      <c r="Z125" s="172"/>
      <c r="AA125" s="164"/>
      <c r="AB125" s="164"/>
    </row>
    <row r="126" spans="1:28">
      <c r="A126" s="115" t="s">
        <v>100</v>
      </c>
      <c r="C126" s="189">
        <v>1777405</v>
      </c>
      <c r="D126" s="189"/>
      <c r="E126" s="189">
        <v>8850816118</v>
      </c>
      <c r="F126" s="189"/>
      <c r="G126" s="6">
        <v>7286404614</v>
      </c>
      <c r="H126" s="189"/>
      <c r="I126" s="189">
        <v>1154758</v>
      </c>
      <c r="J126" s="189">
        <v>6107094298</v>
      </c>
      <c r="K126" s="24"/>
      <c r="L126" s="189">
        <v>365728</v>
      </c>
      <c r="M126" s="189">
        <v>1802865576</v>
      </c>
      <c r="N126" s="189"/>
      <c r="O126" s="189">
        <v>2566435</v>
      </c>
      <c r="P126" s="189"/>
      <c r="Q126" s="230" t="s">
        <v>658</v>
      </c>
      <c r="R126" s="189"/>
      <c r="S126" s="189">
        <v>13155044840</v>
      </c>
      <c r="T126" s="189"/>
      <c r="U126" s="6">
        <v>15460058157</v>
      </c>
      <c r="V126" s="24"/>
      <c r="W126" s="25">
        <f>U126/درآمدها!$J$5</f>
        <v>1.8234078285736268E-3</v>
      </c>
      <c r="X126" s="164"/>
      <c r="Y126" s="189">
        <f t="shared" si="1"/>
        <v>0</v>
      </c>
      <c r="Z126" s="172"/>
      <c r="AA126" s="164"/>
      <c r="AB126" s="164"/>
    </row>
    <row r="127" spans="1:28">
      <c r="A127" s="115" t="s">
        <v>152</v>
      </c>
      <c r="C127" s="189">
        <v>3374879</v>
      </c>
      <c r="D127" s="189"/>
      <c r="E127" s="189">
        <v>21742359771</v>
      </c>
      <c r="F127" s="189"/>
      <c r="G127" s="6">
        <v>21235874319</v>
      </c>
      <c r="H127" s="189"/>
      <c r="I127" s="189">
        <v>5865591</v>
      </c>
      <c r="J127" s="189">
        <v>43068672139</v>
      </c>
      <c r="K127" s="24"/>
      <c r="L127" s="189">
        <v>568157</v>
      </c>
      <c r="M127" s="189">
        <v>3823809872</v>
      </c>
      <c r="N127" s="189"/>
      <c r="O127" s="189">
        <v>8672313</v>
      </c>
      <c r="P127" s="189"/>
      <c r="Q127" s="230" t="s">
        <v>659</v>
      </c>
      <c r="R127" s="189"/>
      <c r="S127" s="189">
        <v>60987222038</v>
      </c>
      <c r="T127" s="189"/>
      <c r="U127" s="6">
        <v>64655345535</v>
      </c>
      <c r="V127" s="24"/>
      <c r="W127" s="25">
        <f>U127/درآمدها!$J$5</f>
        <v>7.6256545745445534E-3</v>
      </c>
      <c r="X127" s="164"/>
      <c r="Y127" s="189">
        <f t="shared" si="1"/>
        <v>0</v>
      </c>
      <c r="Z127" s="172"/>
      <c r="AA127" s="164"/>
      <c r="AB127" s="164"/>
    </row>
    <row r="128" spans="1:28">
      <c r="A128" s="115" t="s">
        <v>163</v>
      </c>
      <c r="C128" s="189">
        <v>314696</v>
      </c>
      <c r="D128" s="189"/>
      <c r="E128" s="189">
        <v>3942291269</v>
      </c>
      <c r="F128" s="189"/>
      <c r="G128" s="6">
        <v>4570352197</v>
      </c>
      <c r="H128" s="189"/>
      <c r="I128" s="189">
        <v>473781</v>
      </c>
      <c r="J128" s="189">
        <v>7950135897</v>
      </c>
      <c r="K128" s="24"/>
      <c r="L128" s="189">
        <v>63944</v>
      </c>
      <c r="M128" s="189">
        <v>895504911</v>
      </c>
      <c r="N128" s="189"/>
      <c r="O128" s="189">
        <v>724533</v>
      </c>
      <c r="P128" s="189"/>
      <c r="Q128" s="230" t="s">
        <v>660</v>
      </c>
      <c r="R128" s="189"/>
      <c r="S128" s="189">
        <v>10996922255</v>
      </c>
      <c r="T128" s="189"/>
      <c r="U128" s="6">
        <v>13280894212</v>
      </c>
      <c r="V128" s="24"/>
      <c r="W128" s="25">
        <f>U128/درآمدها!$J$5</f>
        <v>1.5663903868081011E-3</v>
      </c>
      <c r="X128" s="164"/>
      <c r="Y128" s="189">
        <f t="shared" si="1"/>
        <v>0</v>
      </c>
      <c r="Z128" s="172"/>
      <c r="AA128" s="164"/>
      <c r="AB128" s="164"/>
    </row>
    <row r="129" spans="1:28">
      <c r="A129" s="115" t="s">
        <v>261</v>
      </c>
      <c r="C129" s="189">
        <v>1592480</v>
      </c>
      <c r="D129" s="189"/>
      <c r="E129" s="189">
        <v>15419431998</v>
      </c>
      <c r="F129" s="189"/>
      <c r="G129" s="6">
        <v>15956687824</v>
      </c>
      <c r="H129" s="189"/>
      <c r="I129" s="189">
        <v>3069195</v>
      </c>
      <c r="J129" s="189">
        <v>35439936151</v>
      </c>
      <c r="K129" s="24"/>
      <c r="L129" s="189">
        <v>319944</v>
      </c>
      <c r="M129" s="189">
        <v>3370616840</v>
      </c>
      <c r="N129" s="189"/>
      <c r="O129" s="189">
        <v>4341731</v>
      </c>
      <c r="P129" s="189"/>
      <c r="Q129" s="230" t="s">
        <v>611</v>
      </c>
      <c r="R129" s="189"/>
      <c r="S129" s="189">
        <v>47488751309</v>
      </c>
      <c r="T129" s="189"/>
      <c r="U129" s="6">
        <v>52049726272</v>
      </c>
      <c r="V129" s="24"/>
      <c r="W129" s="25">
        <f>U129/درآمدها!$J$5</f>
        <v>6.1389082366748293E-3</v>
      </c>
      <c r="X129" s="164"/>
      <c r="Y129" s="189">
        <f t="shared" si="1"/>
        <v>0</v>
      </c>
      <c r="Z129" s="172"/>
      <c r="AA129" s="164"/>
      <c r="AB129" s="164"/>
    </row>
    <row r="130" spans="1:28">
      <c r="A130" s="115" t="s">
        <v>201</v>
      </c>
      <c r="C130" s="189">
        <v>6392794</v>
      </c>
      <c r="D130" s="189"/>
      <c r="E130" s="189">
        <v>27848411403</v>
      </c>
      <c r="F130" s="189"/>
      <c r="G130" s="6">
        <v>26702688395</v>
      </c>
      <c r="H130" s="189"/>
      <c r="I130" s="189">
        <v>13038545</v>
      </c>
      <c r="J130" s="189">
        <v>22964207901</v>
      </c>
      <c r="K130" s="24"/>
      <c r="L130" s="189">
        <v>4341315</v>
      </c>
      <c r="M130" s="189">
        <v>704422886</v>
      </c>
      <c r="N130" s="189"/>
      <c r="O130" s="189">
        <v>15090024</v>
      </c>
      <c r="P130" s="189"/>
      <c r="Q130" s="230" t="s">
        <v>661</v>
      </c>
      <c r="R130" s="189"/>
      <c r="S130" s="189">
        <v>50108196418</v>
      </c>
      <c r="T130" s="189"/>
      <c r="U130" s="6">
        <v>61485977029</v>
      </c>
      <c r="V130" s="24"/>
      <c r="W130" s="25">
        <f>U130/درآمدها!$J$5</f>
        <v>7.2518492960140547E-3</v>
      </c>
      <c r="X130" s="164"/>
      <c r="Y130" s="189">
        <f t="shared" si="1"/>
        <v>0</v>
      </c>
      <c r="Z130" s="172"/>
      <c r="AA130" s="164"/>
      <c r="AB130" s="164"/>
    </row>
    <row r="131" spans="1:28">
      <c r="A131" s="115" t="s">
        <v>208</v>
      </c>
      <c r="C131" s="189">
        <v>1362149</v>
      </c>
      <c r="D131" s="189"/>
      <c r="E131" s="189">
        <v>20309191894</v>
      </c>
      <c r="F131" s="189"/>
      <c r="G131" s="6">
        <v>24602983363</v>
      </c>
      <c r="H131" s="189"/>
      <c r="I131" s="189">
        <v>9081388</v>
      </c>
      <c r="J131" s="189">
        <v>10039500882</v>
      </c>
      <c r="K131" s="24"/>
      <c r="L131" s="189">
        <v>4382851</v>
      </c>
      <c r="M131" s="189">
        <v>1373268285</v>
      </c>
      <c r="N131" s="189"/>
      <c r="O131" s="189">
        <v>6060686</v>
      </c>
      <c r="P131" s="189"/>
      <c r="Q131" s="230" t="s">
        <v>662</v>
      </c>
      <c r="R131" s="189"/>
      <c r="S131" s="189">
        <v>28975424491</v>
      </c>
      <c r="T131" s="189"/>
      <c r="U131" s="6">
        <v>33913595217</v>
      </c>
      <c r="V131" s="24"/>
      <c r="W131" s="25">
        <f>U131/درآمدها!$J$5</f>
        <v>3.9998759633226716E-3</v>
      </c>
      <c r="X131" s="164"/>
      <c r="Y131" s="189">
        <f t="shared" si="1"/>
        <v>0</v>
      </c>
      <c r="Z131" s="172"/>
      <c r="AA131" s="164"/>
      <c r="AB131" s="164"/>
    </row>
    <row r="132" spans="1:28">
      <c r="A132" s="115" t="s">
        <v>101</v>
      </c>
      <c r="C132" s="189">
        <v>5243209</v>
      </c>
      <c r="D132" s="189"/>
      <c r="E132" s="189">
        <v>13902353444</v>
      </c>
      <c r="F132" s="189"/>
      <c r="G132" s="6">
        <v>16532501772</v>
      </c>
      <c r="H132" s="189"/>
      <c r="I132" s="189">
        <v>5221033</v>
      </c>
      <c r="J132" s="189">
        <v>17542366767</v>
      </c>
      <c r="K132" s="24"/>
      <c r="L132" s="189">
        <v>875367</v>
      </c>
      <c r="M132" s="189">
        <v>2630009439</v>
      </c>
      <c r="N132" s="189"/>
      <c r="O132" s="189">
        <v>9588875</v>
      </c>
      <c r="P132" s="189"/>
      <c r="Q132" s="230" t="s">
        <v>663</v>
      </c>
      <c r="R132" s="189"/>
      <c r="S132" s="189">
        <v>28814710772</v>
      </c>
      <c r="T132" s="189"/>
      <c r="U132" s="6">
        <v>30025236764</v>
      </c>
      <c r="V132" s="24"/>
      <c r="W132" s="25">
        <f>U132/درآمدها!$J$5</f>
        <v>3.5412707516540212E-3</v>
      </c>
      <c r="X132" s="164"/>
      <c r="Y132" s="189">
        <f t="shared" si="1"/>
        <v>0</v>
      </c>
      <c r="Z132" s="172"/>
      <c r="AA132" s="164"/>
      <c r="AB132" s="164"/>
    </row>
    <row r="133" spans="1:28">
      <c r="A133" s="115" t="s">
        <v>119</v>
      </c>
      <c r="C133" s="189">
        <v>13392669</v>
      </c>
      <c r="D133" s="189"/>
      <c r="E133" s="189">
        <v>88524403228</v>
      </c>
      <c r="F133" s="189"/>
      <c r="G133" s="6">
        <v>116488597924</v>
      </c>
      <c r="H133" s="189"/>
      <c r="I133" s="189">
        <v>5973667</v>
      </c>
      <c r="J133" s="189">
        <v>68726696748</v>
      </c>
      <c r="K133" s="24"/>
      <c r="L133" s="189">
        <v>1509000</v>
      </c>
      <c r="M133" s="189">
        <v>10555186921</v>
      </c>
      <c r="N133" s="189"/>
      <c r="O133" s="189">
        <v>17857336</v>
      </c>
      <c r="P133" s="189"/>
      <c r="Q133" s="230" t="s">
        <v>664</v>
      </c>
      <c r="R133" s="189"/>
      <c r="S133" s="189">
        <v>146695913055</v>
      </c>
      <c r="T133" s="189"/>
      <c r="U133" s="6">
        <v>210172844637</v>
      </c>
      <c r="V133" s="24"/>
      <c r="W133" s="25">
        <f>U133/درآمدها!$J$5</f>
        <v>2.4788445578464741E-2</v>
      </c>
      <c r="X133" s="164"/>
      <c r="Y133" s="189">
        <f t="shared" si="1"/>
        <v>0</v>
      </c>
      <c r="Z133" s="172"/>
      <c r="AA133" s="164"/>
      <c r="AB133" s="164"/>
    </row>
    <row r="134" spans="1:28">
      <c r="A134" s="115" t="s">
        <v>192</v>
      </c>
      <c r="C134" s="189">
        <v>0</v>
      </c>
      <c r="D134" s="189"/>
      <c r="E134" s="189">
        <v>0</v>
      </c>
      <c r="F134" s="189"/>
      <c r="G134" s="6">
        <v>0</v>
      </c>
      <c r="H134" s="189"/>
      <c r="I134" s="189">
        <v>7184930</v>
      </c>
      <c r="J134" s="189">
        <v>32283915427</v>
      </c>
      <c r="K134" s="24"/>
      <c r="L134" s="189">
        <v>2128535</v>
      </c>
      <c r="M134" s="189">
        <v>3614560821</v>
      </c>
      <c r="N134" s="189"/>
      <c r="O134" s="189">
        <v>5056395</v>
      </c>
      <c r="P134" s="189"/>
      <c r="Q134" s="230" t="s">
        <v>665</v>
      </c>
      <c r="R134" s="189"/>
      <c r="S134" s="189">
        <v>28669354606</v>
      </c>
      <c r="T134" s="189"/>
      <c r="U134" s="6">
        <v>30157856700</v>
      </c>
      <c r="V134" s="24"/>
      <c r="W134" s="25">
        <f>U134/درآمدها!$J$5</f>
        <v>3.5569123635465251E-3</v>
      </c>
      <c r="X134" s="164"/>
      <c r="Y134" s="189">
        <f t="shared" si="1"/>
        <v>0</v>
      </c>
      <c r="Z134" s="172"/>
      <c r="AA134" s="164"/>
      <c r="AB134" s="164"/>
    </row>
    <row r="135" spans="1:28">
      <c r="A135" s="115" t="s">
        <v>137</v>
      </c>
      <c r="C135" s="189">
        <v>463912</v>
      </c>
      <c r="D135" s="189"/>
      <c r="E135" s="189">
        <v>5093493767</v>
      </c>
      <c r="F135" s="189"/>
      <c r="G135" s="6">
        <v>4888208272</v>
      </c>
      <c r="H135" s="189"/>
      <c r="I135" s="189">
        <v>86779</v>
      </c>
      <c r="J135" s="189">
        <v>1119248233</v>
      </c>
      <c r="K135" s="24"/>
      <c r="L135" s="189">
        <v>15660</v>
      </c>
      <c r="M135" s="189">
        <v>171981214</v>
      </c>
      <c r="N135" s="189"/>
      <c r="O135" s="189">
        <v>535031</v>
      </c>
      <c r="P135" s="189"/>
      <c r="Q135" s="230" t="s">
        <v>666</v>
      </c>
      <c r="R135" s="189"/>
      <c r="S135" s="189">
        <v>6040760786</v>
      </c>
      <c r="T135" s="189"/>
      <c r="U135" s="6">
        <v>6882107501</v>
      </c>
      <c r="V135" s="24"/>
      <c r="W135" s="25">
        <f>U135/درآمدها!$J$5</f>
        <v>8.116973795940604E-4</v>
      </c>
      <c r="X135" s="164"/>
      <c r="Y135" s="189">
        <f t="shared" si="1"/>
        <v>0</v>
      </c>
      <c r="Z135" s="172"/>
      <c r="AA135" s="164"/>
      <c r="AB135" s="164"/>
    </row>
    <row r="136" spans="1:28">
      <c r="A136" s="115" t="s">
        <v>159</v>
      </c>
      <c r="C136" s="189">
        <v>5163297</v>
      </c>
      <c r="D136" s="189"/>
      <c r="E136" s="189">
        <v>18449246150</v>
      </c>
      <c r="F136" s="189"/>
      <c r="G136" s="6">
        <v>19739884925</v>
      </c>
      <c r="H136" s="189"/>
      <c r="I136" s="189">
        <v>4739900</v>
      </c>
      <c r="J136" s="189">
        <v>21625238722</v>
      </c>
      <c r="K136" s="24"/>
      <c r="L136" s="189">
        <v>874870</v>
      </c>
      <c r="M136" s="189">
        <v>3463394938</v>
      </c>
      <c r="N136" s="189"/>
      <c r="O136" s="189">
        <v>9028327</v>
      </c>
      <c r="P136" s="189"/>
      <c r="Q136" s="230" t="s">
        <v>667</v>
      </c>
      <c r="R136" s="189"/>
      <c r="S136" s="189">
        <v>36611089934</v>
      </c>
      <c r="T136" s="189"/>
      <c r="U136" s="6">
        <v>51155268195</v>
      </c>
      <c r="V136" s="24"/>
      <c r="W136" s="25">
        <f>U136/درآمدها!$J$5</f>
        <v>6.0334130410313221E-3</v>
      </c>
      <c r="X136" s="164"/>
      <c r="Y136" s="189">
        <f t="shared" si="1"/>
        <v>0</v>
      </c>
      <c r="Z136" s="172"/>
      <c r="AA136" s="164"/>
      <c r="AB136" s="164"/>
    </row>
    <row r="137" spans="1:28" ht="40.200000000000003" customHeight="1">
      <c r="A137" s="115" t="s">
        <v>271</v>
      </c>
      <c r="C137" s="189">
        <v>103288</v>
      </c>
      <c r="D137" s="189"/>
      <c r="E137" s="189">
        <v>7994230845</v>
      </c>
      <c r="F137" s="189"/>
      <c r="G137" s="6">
        <v>8113254948</v>
      </c>
      <c r="H137" s="189"/>
      <c r="I137" s="189">
        <v>133459</v>
      </c>
      <c r="J137" s="189">
        <v>12098142715</v>
      </c>
      <c r="K137" s="24"/>
      <c r="L137" s="189">
        <v>16724</v>
      </c>
      <c r="M137" s="189">
        <v>1345836466</v>
      </c>
      <c r="N137" s="189"/>
      <c r="O137" s="189">
        <v>220023</v>
      </c>
      <c r="P137" s="189"/>
      <c r="Q137" s="230" t="s">
        <v>668</v>
      </c>
      <c r="R137" s="189"/>
      <c r="S137" s="189">
        <v>18746537094</v>
      </c>
      <c r="T137" s="189"/>
      <c r="U137" s="6">
        <v>21215244730</v>
      </c>
      <c r="V137" s="24"/>
      <c r="W137" s="25">
        <f>U137/درآمدها!$J$5</f>
        <v>2.5021926135686645E-3</v>
      </c>
      <c r="X137" s="164"/>
      <c r="Y137" s="189">
        <f t="shared" si="1"/>
        <v>0</v>
      </c>
      <c r="Z137" s="172"/>
      <c r="AA137" s="164"/>
      <c r="AB137" s="164"/>
    </row>
    <row r="138" spans="1:28">
      <c r="A138" s="115" t="s">
        <v>138</v>
      </c>
      <c r="C138" s="189">
        <v>5222772</v>
      </c>
      <c r="D138" s="189"/>
      <c r="E138" s="189">
        <v>14621358573</v>
      </c>
      <c r="F138" s="189"/>
      <c r="G138" s="6">
        <v>11208872763</v>
      </c>
      <c r="H138" s="189"/>
      <c r="I138" s="189">
        <v>1326566</v>
      </c>
      <c r="J138" s="189">
        <v>3181920556</v>
      </c>
      <c r="K138" s="24"/>
      <c r="L138" s="189">
        <v>628884</v>
      </c>
      <c r="M138" s="189">
        <v>1730744848</v>
      </c>
      <c r="N138" s="189"/>
      <c r="O138" s="189">
        <v>5920454</v>
      </c>
      <c r="P138" s="189"/>
      <c r="Q138" s="230" t="s">
        <v>669</v>
      </c>
      <c r="R138" s="189"/>
      <c r="S138" s="189">
        <v>16072534281</v>
      </c>
      <c r="T138" s="189"/>
      <c r="U138" s="6">
        <v>14848428477</v>
      </c>
      <c r="V138" s="24"/>
      <c r="W138" s="25">
        <f>U138/درآمدها!$J$5</f>
        <v>1.7512703026099862E-3</v>
      </c>
      <c r="X138" s="164"/>
      <c r="Y138" s="189">
        <f t="shared" si="1"/>
        <v>0</v>
      </c>
      <c r="Z138" s="172"/>
      <c r="AA138" s="164"/>
      <c r="AB138" s="164"/>
    </row>
    <row r="139" spans="1:28">
      <c r="A139" s="115" t="s">
        <v>223</v>
      </c>
      <c r="C139" s="189">
        <v>3125488</v>
      </c>
      <c r="D139" s="189"/>
      <c r="E139" s="189">
        <v>16354594121</v>
      </c>
      <c r="F139" s="189"/>
      <c r="G139" s="6">
        <v>18486003515</v>
      </c>
      <c r="H139" s="189"/>
      <c r="I139" s="189">
        <v>7000251</v>
      </c>
      <c r="J139" s="189">
        <v>47493482395</v>
      </c>
      <c r="K139" s="24"/>
      <c r="L139" s="189">
        <v>433155</v>
      </c>
      <c r="M139" s="189">
        <v>2440681927</v>
      </c>
      <c r="N139" s="189"/>
      <c r="O139" s="189">
        <v>9692584</v>
      </c>
      <c r="P139" s="189"/>
      <c r="Q139" s="230" t="s">
        <v>670</v>
      </c>
      <c r="R139" s="189"/>
      <c r="S139" s="189">
        <v>61407394589</v>
      </c>
      <c r="T139" s="189"/>
      <c r="U139" s="6">
        <v>68793279718</v>
      </c>
      <c r="V139" s="24"/>
      <c r="W139" s="25">
        <f>U139/درآمدها!$J$5</f>
        <v>8.1136955318800424E-3</v>
      </c>
      <c r="X139" s="164"/>
      <c r="Y139" s="189">
        <f t="shared" ref="Y139:Y187" si="2">O139-(C139+I139-L139)</f>
        <v>0</v>
      </c>
      <c r="Z139" s="172"/>
      <c r="AA139" s="164"/>
      <c r="AB139" s="164"/>
    </row>
    <row r="140" spans="1:28">
      <c r="A140" s="115" t="s">
        <v>228</v>
      </c>
      <c r="C140" s="189">
        <v>3592048</v>
      </c>
      <c r="D140" s="189"/>
      <c r="E140" s="189">
        <v>17465829067</v>
      </c>
      <c r="F140" s="189"/>
      <c r="G140" s="6">
        <v>18353271120</v>
      </c>
      <c r="H140" s="189"/>
      <c r="I140" s="189">
        <v>4940416</v>
      </c>
      <c r="J140" s="189">
        <v>26247400591</v>
      </c>
      <c r="K140" s="24"/>
      <c r="L140" s="189">
        <v>633847</v>
      </c>
      <c r="M140" s="189">
        <v>3192334095</v>
      </c>
      <c r="N140" s="189"/>
      <c r="O140" s="189">
        <v>7898617</v>
      </c>
      <c r="P140" s="189"/>
      <c r="Q140" s="230" t="s">
        <v>671</v>
      </c>
      <c r="R140" s="189"/>
      <c r="S140" s="189">
        <v>40520895563</v>
      </c>
      <c r="T140" s="189"/>
      <c r="U140" s="6">
        <v>42634297847</v>
      </c>
      <c r="V140" s="24"/>
      <c r="W140" s="25">
        <f>U140/درآمدها!$J$5</f>
        <v>5.028423028587416E-3</v>
      </c>
      <c r="X140" s="164"/>
      <c r="Y140" s="189">
        <f t="shared" si="2"/>
        <v>0</v>
      </c>
      <c r="Z140" s="172"/>
      <c r="AA140" s="164"/>
      <c r="AB140" s="164"/>
    </row>
    <row r="141" spans="1:28">
      <c r="A141" s="115" t="s">
        <v>209</v>
      </c>
      <c r="C141" s="189">
        <v>1869299</v>
      </c>
      <c r="D141" s="189"/>
      <c r="E141" s="189">
        <v>14051887449</v>
      </c>
      <c r="F141" s="189"/>
      <c r="G141" s="6">
        <v>12375456633</v>
      </c>
      <c r="H141" s="189"/>
      <c r="I141" s="189">
        <v>2673392</v>
      </c>
      <c r="J141" s="189">
        <v>21267471429</v>
      </c>
      <c r="K141" s="24"/>
      <c r="L141" s="189">
        <v>333002</v>
      </c>
      <c r="M141" s="189">
        <v>2532174208</v>
      </c>
      <c r="N141" s="189"/>
      <c r="O141" s="189">
        <v>4209689</v>
      </c>
      <c r="P141" s="189"/>
      <c r="Q141" s="230" t="s">
        <v>672</v>
      </c>
      <c r="R141" s="189"/>
      <c r="S141" s="189">
        <v>32787184670</v>
      </c>
      <c r="T141" s="189"/>
      <c r="U141" s="6">
        <v>34397751904</v>
      </c>
      <c r="V141" s="24"/>
      <c r="W141" s="25">
        <f>U141/درآمدها!$J$5</f>
        <v>4.0569789240209372E-3</v>
      </c>
      <c r="X141" s="164"/>
      <c r="Y141" s="189">
        <f t="shared" si="2"/>
        <v>0</v>
      </c>
      <c r="Z141" s="172"/>
      <c r="AA141" s="164"/>
      <c r="AB141" s="164"/>
    </row>
    <row r="142" spans="1:28">
      <c r="A142" s="115" t="s">
        <v>114</v>
      </c>
      <c r="C142" s="189">
        <v>3837122</v>
      </c>
      <c r="D142" s="189"/>
      <c r="E142" s="189">
        <v>12655957098</v>
      </c>
      <c r="F142" s="189"/>
      <c r="G142" s="6">
        <v>9646342257</v>
      </c>
      <c r="H142" s="189"/>
      <c r="I142" s="189">
        <v>3035630</v>
      </c>
      <c r="J142" s="189">
        <v>9125219535</v>
      </c>
      <c r="K142" s="24"/>
      <c r="L142" s="189">
        <v>220638</v>
      </c>
      <c r="M142" s="189">
        <v>700389870</v>
      </c>
      <c r="N142" s="189"/>
      <c r="O142" s="189">
        <v>6652114</v>
      </c>
      <c r="P142" s="189"/>
      <c r="Q142" s="230" t="s">
        <v>673</v>
      </c>
      <c r="R142" s="189"/>
      <c r="S142" s="189">
        <v>21080786763</v>
      </c>
      <c r="T142" s="189"/>
      <c r="U142" s="6">
        <v>21146883486</v>
      </c>
      <c r="V142" s="24"/>
      <c r="W142" s="25">
        <f>U142/درآمدها!$J$5</f>
        <v>2.494129873686655E-3</v>
      </c>
      <c r="X142" s="164"/>
      <c r="Y142" s="189">
        <f t="shared" si="2"/>
        <v>0</v>
      </c>
      <c r="Z142" s="172"/>
      <c r="AA142" s="164"/>
      <c r="AB142" s="164"/>
    </row>
    <row r="143" spans="1:28">
      <c r="A143" s="115" t="s">
        <v>489</v>
      </c>
      <c r="C143" s="189">
        <v>970676</v>
      </c>
      <c r="D143" s="189"/>
      <c r="E143" s="189">
        <v>16851843466</v>
      </c>
      <c r="F143" s="189"/>
      <c r="G143" s="6">
        <v>20137472974</v>
      </c>
      <c r="H143" s="189"/>
      <c r="I143" s="189">
        <v>369297</v>
      </c>
      <c r="J143" s="189">
        <v>8604035998</v>
      </c>
      <c r="K143" s="24"/>
      <c r="L143" s="189">
        <v>112898</v>
      </c>
      <c r="M143" s="189">
        <v>2106153102</v>
      </c>
      <c r="N143" s="189"/>
      <c r="O143" s="189">
        <v>1227075</v>
      </c>
      <c r="P143" s="189"/>
      <c r="Q143" s="230" t="s">
        <v>674</v>
      </c>
      <c r="R143" s="189"/>
      <c r="S143" s="189">
        <v>23349726362</v>
      </c>
      <c r="T143" s="189"/>
      <c r="U143" s="6">
        <v>30713906901</v>
      </c>
      <c r="V143" s="24"/>
      <c r="W143" s="25">
        <f>U143/درآمدها!$J$5</f>
        <v>3.6224946711476296E-3</v>
      </c>
      <c r="X143" s="164"/>
      <c r="Y143" s="189">
        <f t="shared" si="2"/>
        <v>0</v>
      </c>
      <c r="Z143" s="172"/>
      <c r="AA143" s="164"/>
      <c r="AB143" s="164"/>
    </row>
    <row r="144" spans="1:28">
      <c r="A144" s="115" t="s">
        <v>162</v>
      </c>
      <c r="C144" s="189">
        <v>524978</v>
      </c>
      <c r="D144" s="189"/>
      <c r="E144" s="189">
        <v>15554584128</v>
      </c>
      <c r="F144" s="189"/>
      <c r="G144" s="6">
        <v>17398625064</v>
      </c>
      <c r="H144" s="189"/>
      <c r="I144" s="189">
        <v>536904</v>
      </c>
      <c r="J144" s="189">
        <v>20703053230</v>
      </c>
      <c r="K144" s="24"/>
      <c r="L144" s="189">
        <v>43911</v>
      </c>
      <c r="M144" s="189">
        <v>1395841099</v>
      </c>
      <c r="N144" s="189"/>
      <c r="O144" s="189">
        <v>1017971</v>
      </c>
      <c r="P144" s="189"/>
      <c r="Q144" s="230" t="s">
        <v>675</v>
      </c>
      <c r="R144" s="189"/>
      <c r="S144" s="189">
        <v>34861796259</v>
      </c>
      <c r="T144" s="189"/>
      <c r="U144" s="6">
        <v>41134307052</v>
      </c>
      <c r="V144" s="24"/>
      <c r="W144" s="25">
        <f>U144/درآمدها!$J$5</f>
        <v>4.8515094018328504E-3</v>
      </c>
      <c r="X144" s="164"/>
      <c r="Y144" s="189">
        <f t="shared" si="2"/>
        <v>0</v>
      </c>
      <c r="Z144" s="172"/>
      <c r="AA144" s="164"/>
      <c r="AB144" s="164"/>
    </row>
    <row r="145" spans="1:28">
      <c r="A145" s="115" t="s">
        <v>165</v>
      </c>
      <c r="C145" s="189">
        <v>1186372</v>
      </c>
      <c r="D145" s="189"/>
      <c r="E145" s="189">
        <v>10322035561</v>
      </c>
      <c r="F145" s="189"/>
      <c r="G145" s="6">
        <v>9800091752</v>
      </c>
      <c r="H145" s="189"/>
      <c r="I145" s="189">
        <v>674352</v>
      </c>
      <c r="J145" s="189">
        <v>6109799716</v>
      </c>
      <c r="K145" s="24"/>
      <c r="L145" s="189">
        <v>164002</v>
      </c>
      <c r="M145" s="189">
        <v>1441619071</v>
      </c>
      <c r="N145" s="189"/>
      <c r="O145" s="189">
        <v>1696722</v>
      </c>
      <c r="P145" s="189"/>
      <c r="Q145" s="230" t="s">
        <v>676</v>
      </c>
      <c r="R145" s="189"/>
      <c r="S145" s="189">
        <v>14990216206</v>
      </c>
      <c r="T145" s="189"/>
      <c r="U145" s="6">
        <v>16528939742</v>
      </c>
      <c r="V145" s="24"/>
      <c r="W145" s="25">
        <f>U145/درآمدها!$J$5</f>
        <v>1.94947508072201E-3</v>
      </c>
      <c r="X145" s="164"/>
      <c r="Y145" s="189">
        <f t="shared" si="2"/>
        <v>0</v>
      </c>
      <c r="Z145" s="172"/>
      <c r="AA145" s="164"/>
      <c r="AB145" s="164"/>
    </row>
    <row r="146" spans="1:28">
      <c r="A146" s="115" t="s">
        <v>94</v>
      </c>
      <c r="C146" s="189">
        <v>1294077</v>
      </c>
      <c r="D146" s="189"/>
      <c r="E146" s="189">
        <v>7203709210</v>
      </c>
      <c r="F146" s="189"/>
      <c r="G146" s="6">
        <v>7705399681</v>
      </c>
      <c r="H146" s="189"/>
      <c r="I146" s="189">
        <v>4431209</v>
      </c>
      <c r="J146" s="189">
        <v>31677714414</v>
      </c>
      <c r="K146" s="24"/>
      <c r="L146" s="189">
        <v>250463</v>
      </c>
      <c r="M146" s="189">
        <v>1581624596</v>
      </c>
      <c r="N146" s="189"/>
      <c r="O146" s="189">
        <v>5474823</v>
      </c>
      <c r="P146" s="189"/>
      <c r="Q146" s="230" t="s">
        <v>677</v>
      </c>
      <c r="R146" s="189"/>
      <c r="S146" s="189">
        <v>37299799028</v>
      </c>
      <c r="T146" s="189"/>
      <c r="U146" s="6">
        <v>40925703482</v>
      </c>
      <c r="V146" s="24"/>
      <c r="W146" s="25">
        <f>U146/درآمدها!$J$5</f>
        <v>4.8269060414351285E-3</v>
      </c>
      <c r="X146" s="164"/>
      <c r="Y146" s="189">
        <f t="shared" si="2"/>
        <v>0</v>
      </c>
      <c r="Z146" s="172"/>
      <c r="AA146" s="164"/>
      <c r="AB146" s="164"/>
    </row>
    <row r="147" spans="1:28">
      <c r="A147" s="115" t="s">
        <v>224</v>
      </c>
      <c r="C147" s="189">
        <v>1025047</v>
      </c>
      <c r="D147" s="189"/>
      <c r="E147" s="189">
        <v>10489678221</v>
      </c>
      <c r="F147" s="189"/>
      <c r="G147" s="6">
        <v>11188048717</v>
      </c>
      <c r="H147" s="189"/>
      <c r="I147" s="189">
        <v>989529</v>
      </c>
      <c r="J147" s="189">
        <v>11975631459</v>
      </c>
      <c r="K147" s="24"/>
      <c r="L147" s="189">
        <v>83818</v>
      </c>
      <c r="M147" s="189">
        <v>898915494</v>
      </c>
      <c r="N147" s="189"/>
      <c r="O147" s="189">
        <v>1930758</v>
      </c>
      <c r="P147" s="189"/>
      <c r="Q147" s="230" t="s">
        <v>678</v>
      </c>
      <c r="R147" s="189"/>
      <c r="S147" s="189">
        <v>21566394186</v>
      </c>
      <c r="T147" s="189"/>
      <c r="U147" s="6">
        <v>24701004773</v>
      </c>
      <c r="V147" s="24"/>
      <c r="W147" s="25">
        <f>U147/درآمدها!$J$5</f>
        <v>2.9133141039530647E-3</v>
      </c>
      <c r="X147" s="164"/>
      <c r="Y147" s="189">
        <f t="shared" si="2"/>
        <v>0</v>
      </c>
      <c r="Z147" s="172"/>
      <c r="AA147" s="164"/>
      <c r="AB147" s="164"/>
    </row>
    <row r="148" spans="1:28">
      <c r="A148" s="115" t="s">
        <v>127</v>
      </c>
      <c r="C148" s="189">
        <v>272194</v>
      </c>
      <c r="D148" s="189"/>
      <c r="E148" s="189">
        <v>12293135368</v>
      </c>
      <c r="F148" s="189"/>
      <c r="G148" s="6">
        <v>13677538232</v>
      </c>
      <c r="H148" s="189"/>
      <c r="I148" s="189">
        <v>396130</v>
      </c>
      <c r="J148" s="189">
        <v>24747939259</v>
      </c>
      <c r="K148" s="24"/>
      <c r="L148" s="189">
        <v>42806</v>
      </c>
      <c r="M148" s="189">
        <v>2201813004</v>
      </c>
      <c r="N148" s="189"/>
      <c r="O148" s="189">
        <v>625518</v>
      </c>
      <c r="P148" s="189"/>
      <c r="Q148" s="230" t="s">
        <v>679</v>
      </c>
      <c r="R148" s="189"/>
      <c r="S148" s="189">
        <v>34839261623</v>
      </c>
      <c r="T148" s="189"/>
      <c r="U148" s="6">
        <v>39857134364</v>
      </c>
      <c r="V148" s="24"/>
      <c r="W148" s="25">
        <f>U148/درآمدها!$J$5</f>
        <v>4.7008756426263759E-3</v>
      </c>
      <c r="X148" s="164"/>
      <c r="Y148" s="189">
        <f t="shared" si="2"/>
        <v>0</v>
      </c>
      <c r="Z148" s="172"/>
      <c r="AA148" s="164"/>
      <c r="AB148" s="164"/>
    </row>
    <row r="149" spans="1:28">
      <c r="A149" s="115" t="s">
        <v>150</v>
      </c>
      <c r="C149" s="189">
        <v>8853080</v>
      </c>
      <c r="D149" s="189"/>
      <c r="E149" s="189">
        <v>26474562889</v>
      </c>
      <c r="F149" s="189"/>
      <c r="G149" s="6">
        <v>24984347454</v>
      </c>
      <c r="H149" s="189"/>
      <c r="I149" s="189">
        <v>3869892</v>
      </c>
      <c r="J149" s="189">
        <v>12964140873</v>
      </c>
      <c r="K149" s="24"/>
      <c r="L149" s="189">
        <v>1295531</v>
      </c>
      <c r="M149" s="189">
        <v>3988404033</v>
      </c>
      <c r="N149" s="189"/>
      <c r="O149" s="189">
        <v>11427441</v>
      </c>
      <c r="P149" s="189"/>
      <c r="Q149" s="230" t="s">
        <v>680</v>
      </c>
      <c r="R149" s="189"/>
      <c r="S149" s="189">
        <v>35450299729</v>
      </c>
      <c r="T149" s="189"/>
      <c r="U149" s="6">
        <v>39689910359</v>
      </c>
      <c r="V149" s="24"/>
      <c r="W149" s="25">
        <f>U149/درآمدها!$J$5</f>
        <v>4.6811527181233803E-3</v>
      </c>
      <c r="X149" s="164"/>
      <c r="Y149" s="189">
        <f t="shared" si="2"/>
        <v>0</v>
      </c>
      <c r="Z149" s="172"/>
      <c r="AA149" s="164"/>
      <c r="AB149" s="164"/>
    </row>
    <row r="150" spans="1:28">
      <c r="A150" s="115" t="s">
        <v>182</v>
      </c>
      <c r="C150" s="189">
        <v>2244613</v>
      </c>
      <c r="D150" s="189"/>
      <c r="E150" s="189">
        <v>48927279890</v>
      </c>
      <c r="F150" s="189"/>
      <c r="G150" s="6">
        <v>53706369294</v>
      </c>
      <c r="H150" s="189"/>
      <c r="I150" s="189">
        <v>41948825</v>
      </c>
      <c r="J150" s="189">
        <v>120822559908</v>
      </c>
      <c r="K150" s="24"/>
      <c r="L150" s="189">
        <v>18999026</v>
      </c>
      <c r="M150" s="189">
        <v>2736888762</v>
      </c>
      <c r="N150" s="189"/>
      <c r="O150" s="189">
        <v>25194412</v>
      </c>
      <c r="P150" s="189"/>
      <c r="Q150" s="230" t="s">
        <v>681</v>
      </c>
      <c r="R150" s="189"/>
      <c r="S150" s="189">
        <v>167012951036</v>
      </c>
      <c r="T150" s="189"/>
      <c r="U150" s="6">
        <v>197601146414</v>
      </c>
      <c r="V150" s="24"/>
      <c r="W150" s="25">
        <f>U150/درآمدها!$J$5</f>
        <v>2.3305699994619435E-2</v>
      </c>
      <c r="X150" s="164"/>
      <c r="Y150" s="189">
        <f t="shared" si="2"/>
        <v>0</v>
      </c>
      <c r="Z150" s="172"/>
      <c r="AA150" s="164"/>
      <c r="AB150" s="164"/>
    </row>
    <row r="151" spans="1:28">
      <c r="A151" s="115" t="s">
        <v>178</v>
      </c>
      <c r="C151" s="189">
        <v>838322</v>
      </c>
      <c r="D151" s="189"/>
      <c r="E151" s="189">
        <v>3772667355</v>
      </c>
      <c r="F151" s="189"/>
      <c r="G151" s="6">
        <v>4075003187</v>
      </c>
      <c r="H151" s="189"/>
      <c r="I151" s="189">
        <v>2772736</v>
      </c>
      <c r="J151" s="189">
        <v>14664266383</v>
      </c>
      <c r="K151" s="24"/>
      <c r="L151" s="189">
        <v>90362</v>
      </c>
      <c r="M151" s="189">
        <v>448670334</v>
      </c>
      <c r="N151" s="189"/>
      <c r="O151" s="189">
        <v>3520696</v>
      </c>
      <c r="P151" s="189"/>
      <c r="Q151" s="230" t="s">
        <v>682</v>
      </c>
      <c r="R151" s="189"/>
      <c r="S151" s="189">
        <v>17988263404</v>
      </c>
      <c r="T151" s="189"/>
      <c r="U151" s="6">
        <v>18793646005</v>
      </c>
      <c r="V151" s="24"/>
      <c r="W151" s="25">
        <f>U151/درآمدها!$J$5</f>
        <v>2.21658165221341E-3</v>
      </c>
      <c r="X151" s="164"/>
      <c r="Y151" s="189">
        <f t="shared" si="2"/>
        <v>0</v>
      </c>
      <c r="Z151" s="172"/>
      <c r="AA151" s="164"/>
      <c r="AB151" s="164"/>
    </row>
    <row r="152" spans="1:28">
      <c r="A152" s="115" t="s">
        <v>265</v>
      </c>
      <c r="C152" s="189">
        <v>272105</v>
      </c>
      <c r="D152" s="189"/>
      <c r="E152" s="189">
        <v>6738309312</v>
      </c>
      <c r="F152" s="189"/>
      <c r="G152" s="6">
        <v>6805427142</v>
      </c>
      <c r="H152" s="189"/>
      <c r="I152" s="189">
        <v>1045867</v>
      </c>
      <c r="J152" s="189">
        <v>1858328124</v>
      </c>
      <c r="K152" s="24"/>
      <c r="L152" s="189">
        <v>533205</v>
      </c>
      <c r="M152" s="189">
        <v>1066482273</v>
      </c>
      <c r="N152" s="189"/>
      <c r="O152" s="189">
        <v>784767</v>
      </c>
      <c r="P152" s="189"/>
      <c r="Q152" s="230" t="s">
        <v>683</v>
      </c>
      <c r="R152" s="189"/>
      <c r="S152" s="189">
        <v>7530155163</v>
      </c>
      <c r="T152" s="189"/>
      <c r="U152" s="6">
        <v>8770469527</v>
      </c>
      <c r="V152" s="24"/>
      <c r="W152" s="25">
        <f>U152/درآمدها!$J$5</f>
        <v>1.0344167294453104E-3</v>
      </c>
      <c r="X152" s="164"/>
      <c r="Y152" s="189">
        <f t="shared" si="2"/>
        <v>0</v>
      </c>
      <c r="Z152" s="172"/>
      <c r="AA152" s="164"/>
      <c r="AB152" s="164"/>
    </row>
    <row r="153" spans="1:28">
      <c r="A153" s="115" t="s">
        <v>219</v>
      </c>
      <c r="C153" s="189">
        <v>4298470</v>
      </c>
      <c r="D153" s="189"/>
      <c r="E153" s="189">
        <v>16160518569</v>
      </c>
      <c r="F153" s="189"/>
      <c r="G153" s="6">
        <v>14955129365</v>
      </c>
      <c r="H153" s="189"/>
      <c r="I153" s="189">
        <v>3193017</v>
      </c>
      <c r="J153" s="189">
        <v>12605775437</v>
      </c>
      <c r="K153" s="24"/>
      <c r="L153" s="189">
        <v>247563</v>
      </c>
      <c r="M153" s="189">
        <v>950077625</v>
      </c>
      <c r="N153" s="189"/>
      <c r="O153" s="189">
        <v>7243924</v>
      </c>
      <c r="P153" s="189"/>
      <c r="Q153" s="230" t="s">
        <v>539</v>
      </c>
      <c r="R153" s="189"/>
      <c r="S153" s="189">
        <v>27816216381</v>
      </c>
      <c r="T153" s="189"/>
      <c r="U153" s="6">
        <v>25202879285</v>
      </c>
      <c r="V153" s="24"/>
      <c r="W153" s="25">
        <f>U153/درآمدها!$J$5</f>
        <v>2.9725067605943993E-3</v>
      </c>
      <c r="X153" s="164"/>
      <c r="Y153" s="189">
        <f t="shared" si="2"/>
        <v>0</v>
      </c>
      <c r="Z153" s="172"/>
      <c r="AA153" s="164"/>
      <c r="AB153" s="164"/>
    </row>
    <row r="154" spans="1:28">
      <c r="A154" s="115" t="s">
        <v>535</v>
      </c>
      <c r="C154" s="189">
        <v>2173920</v>
      </c>
      <c r="D154" s="189"/>
      <c r="E154" s="189">
        <v>5998218848</v>
      </c>
      <c r="F154" s="189"/>
      <c r="G154" s="6">
        <v>4410570747</v>
      </c>
      <c r="H154" s="189"/>
      <c r="I154" s="189">
        <v>510418</v>
      </c>
      <c r="J154" s="189">
        <v>1246781233</v>
      </c>
      <c r="K154" s="24"/>
      <c r="L154" s="189">
        <v>121441</v>
      </c>
      <c r="M154" s="189">
        <v>327767984</v>
      </c>
      <c r="N154" s="189"/>
      <c r="O154" s="189">
        <v>2562897</v>
      </c>
      <c r="P154" s="189"/>
      <c r="Q154" s="230" t="s">
        <v>684</v>
      </c>
      <c r="R154" s="189"/>
      <c r="S154" s="189">
        <v>6917232097</v>
      </c>
      <c r="T154" s="189"/>
      <c r="U154" s="6">
        <v>6096521100</v>
      </c>
      <c r="V154" s="24"/>
      <c r="W154" s="25">
        <f>U154/درآمدها!$J$5</f>
        <v>7.1904285145078827E-4</v>
      </c>
      <c r="X154" s="164"/>
      <c r="Y154" s="189">
        <f t="shared" si="2"/>
        <v>0</v>
      </c>
      <c r="Z154" s="172"/>
      <c r="AA154" s="164"/>
      <c r="AB154" s="164"/>
    </row>
    <row r="155" spans="1:28">
      <c r="A155" s="115" t="s">
        <v>193</v>
      </c>
      <c r="C155" s="189">
        <v>414315</v>
      </c>
      <c r="D155" s="189"/>
      <c r="E155" s="189">
        <v>10692754790</v>
      </c>
      <c r="F155" s="189"/>
      <c r="G155" s="6">
        <v>12499642216</v>
      </c>
      <c r="H155" s="189"/>
      <c r="I155" s="189">
        <v>755220</v>
      </c>
      <c r="J155" s="189">
        <v>26717750829</v>
      </c>
      <c r="K155" s="24"/>
      <c r="L155" s="189">
        <v>57130</v>
      </c>
      <c r="M155" s="189">
        <v>1698328379</v>
      </c>
      <c r="N155" s="189"/>
      <c r="O155" s="189">
        <v>1112405</v>
      </c>
      <c r="P155" s="189"/>
      <c r="Q155" s="230" t="s">
        <v>685</v>
      </c>
      <c r="R155" s="189"/>
      <c r="S155" s="189">
        <v>35712177240</v>
      </c>
      <c r="T155" s="189"/>
      <c r="U155" s="6">
        <v>39189062587</v>
      </c>
      <c r="V155" s="24"/>
      <c r="W155" s="25">
        <f>U155/درآمدها!$J$5</f>
        <v>4.6220811584232668E-3</v>
      </c>
      <c r="X155" s="164"/>
      <c r="Y155" s="189">
        <f t="shared" si="2"/>
        <v>0</v>
      </c>
      <c r="Z155" s="172"/>
      <c r="AA155" s="164"/>
      <c r="AB155" s="164"/>
    </row>
    <row r="156" spans="1:28">
      <c r="A156" s="115" t="s">
        <v>217</v>
      </c>
      <c r="C156" s="189">
        <v>6234699</v>
      </c>
      <c r="D156" s="189"/>
      <c r="E156" s="189">
        <v>11602759338</v>
      </c>
      <c r="F156" s="189"/>
      <c r="G156" s="6">
        <v>12426193097</v>
      </c>
      <c r="H156" s="189"/>
      <c r="I156" s="189">
        <v>7213052</v>
      </c>
      <c r="J156" s="189">
        <v>14634312631</v>
      </c>
      <c r="K156" s="24"/>
      <c r="L156" s="189">
        <v>1063437</v>
      </c>
      <c r="M156" s="189">
        <v>2047095120</v>
      </c>
      <c r="N156" s="189"/>
      <c r="O156" s="189">
        <v>12384314</v>
      </c>
      <c r="P156" s="189"/>
      <c r="Q156" s="230" t="s">
        <v>686</v>
      </c>
      <c r="R156" s="189"/>
      <c r="S156" s="189">
        <v>24189976849</v>
      </c>
      <c r="T156" s="189"/>
      <c r="U156" s="6">
        <v>24978262859</v>
      </c>
      <c r="V156" s="24"/>
      <c r="W156" s="25">
        <f>U156/درآمدها!$J$5</f>
        <v>2.9460147936538235E-3</v>
      </c>
      <c r="X156" s="164"/>
      <c r="Y156" s="189">
        <f t="shared" si="2"/>
        <v>0</v>
      </c>
      <c r="Z156" s="238"/>
      <c r="AA156" s="164"/>
      <c r="AB156" s="164"/>
    </row>
    <row r="157" spans="1:28">
      <c r="A157" s="115" t="s">
        <v>142</v>
      </c>
      <c r="C157" s="189">
        <v>1316126</v>
      </c>
      <c r="D157" s="189"/>
      <c r="E157" s="189">
        <v>15116688737</v>
      </c>
      <c r="F157" s="189"/>
      <c r="G157" s="6">
        <v>12638130190</v>
      </c>
      <c r="H157" s="189"/>
      <c r="I157" s="189">
        <v>1870601</v>
      </c>
      <c r="J157" s="189">
        <v>23102753626</v>
      </c>
      <c r="K157" s="24"/>
      <c r="L157" s="189">
        <v>302480</v>
      </c>
      <c r="M157" s="189">
        <v>3435984355</v>
      </c>
      <c r="N157" s="189"/>
      <c r="O157" s="189">
        <v>2884247</v>
      </c>
      <c r="P157" s="189"/>
      <c r="Q157" s="230" t="s">
        <v>687</v>
      </c>
      <c r="R157" s="189"/>
      <c r="S157" s="189">
        <v>34783458008</v>
      </c>
      <c r="T157" s="189"/>
      <c r="U157" s="6">
        <v>39393757939</v>
      </c>
      <c r="V157" s="24"/>
      <c r="W157" s="25">
        <f>U157/درآمدها!$J$5</f>
        <v>4.6462235713119549E-3</v>
      </c>
      <c r="X157" s="164"/>
      <c r="Y157" s="189">
        <f t="shared" si="2"/>
        <v>0</v>
      </c>
      <c r="Z157" s="172"/>
      <c r="AA157" s="164"/>
      <c r="AB157" s="164"/>
    </row>
    <row r="158" spans="1:28">
      <c r="A158" s="115" t="s">
        <v>89</v>
      </c>
      <c r="C158" s="189">
        <v>815843</v>
      </c>
      <c r="D158" s="189"/>
      <c r="E158" s="189">
        <v>28054051101</v>
      </c>
      <c r="F158" s="189"/>
      <c r="G158" s="6">
        <v>22829332870</v>
      </c>
      <c r="H158" s="189"/>
      <c r="I158" s="189">
        <v>3606988</v>
      </c>
      <c r="J158" s="189">
        <v>125651095498</v>
      </c>
      <c r="K158" s="24"/>
      <c r="L158" s="189">
        <v>1086883</v>
      </c>
      <c r="M158" s="189">
        <v>37583443356</v>
      </c>
      <c r="N158" s="189"/>
      <c r="O158" s="189">
        <v>3335948</v>
      </c>
      <c r="P158" s="189"/>
      <c r="Q158" s="230" t="s">
        <v>688</v>
      </c>
      <c r="R158" s="189"/>
      <c r="S158" s="189">
        <v>116121703243</v>
      </c>
      <c r="T158" s="189"/>
      <c r="U158" s="6">
        <v>125348546336</v>
      </c>
      <c r="V158" s="24"/>
      <c r="W158" s="25">
        <f>U158/درآمدها!$J$5</f>
        <v>1.4784001351631293E-2</v>
      </c>
      <c r="X158" s="164"/>
      <c r="Y158" s="189">
        <f t="shared" si="2"/>
        <v>0</v>
      </c>
      <c r="Z158" s="172"/>
      <c r="AA158" s="164"/>
      <c r="AB158" s="164"/>
    </row>
    <row r="159" spans="1:28">
      <c r="A159" s="115" t="s">
        <v>170</v>
      </c>
      <c r="C159" s="189">
        <v>229447</v>
      </c>
      <c r="D159" s="189"/>
      <c r="E159" s="189">
        <v>3100333268</v>
      </c>
      <c r="F159" s="189"/>
      <c r="G159" s="6">
        <v>1840620051</v>
      </c>
      <c r="H159" s="189"/>
      <c r="I159" s="189">
        <v>349894</v>
      </c>
      <c r="J159" s="189">
        <v>1116992871</v>
      </c>
      <c r="K159" s="24"/>
      <c r="L159" s="189">
        <v>121465</v>
      </c>
      <c r="M159" s="189">
        <v>267033137</v>
      </c>
      <c r="N159" s="189"/>
      <c r="O159" s="189">
        <v>457876</v>
      </c>
      <c r="P159" s="189"/>
      <c r="Q159" s="230" t="s">
        <v>689</v>
      </c>
      <c r="R159" s="189"/>
      <c r="S159" s="189">
        <v>3950293002</v>
      </c>
      <c r="T159" s="189"/>
      <c r="U159" s="6">
        <v>3254334213</v>
      </c>
      <c r="V159" s="24"/>
      <c r="W159" s="25"/>
      <c r="X159" s="164"/>
      <c r="Y159" s="189">
        <f t="shared" si="2"/>
        <v>0</v>
      </c>
      <c r="Z159" s="172"/>
      <c r="AA159" s="164"/>
      <c r="AB159" s="164"/>
    </row>
    <row r="160" spans="1:28">
      <c r="A160" s="115" t="s">
        <v>267</v>
      </c>
      <c r="C160" s="189">
        <v>2357079</v>
      </c>
      <c r="D160" s="189"/>
      <c r="E160" s="189">
        <v>11642366101</v>
      </c>
      <c r="F160" s="189"/>
      <c r="G160" s="6">
        <v>13824020846</v>
      </c>
      <c r="H160" s="189"/>
      <c r="I160" s="189">
        <v>5947685</v>
      </c>
      <c r="J160" s="189">
        <v>12158269720</v>
      </c>
      <c r="K160" s="24"/>
      <c r="L160" s="189">
        <v>2176615</v>
      </c>
      <c r="M160" s="189">
        <v>1359668812</v>
      </c>
      <c r="N160" s="189"/>
      <c r="O160" s="189">
        <v>6128149</v>
      </c>
      <c r="P160" s="189"/>
      <c r="Q160" s="230" t="s">
        <v>690</v>
      </c>
      <c r="R160" s="189"/>
      <c r="S160" s="189">
        <v>22440967009</v>
      </c>
      <c r="T160" s="189"/>
      <c r="U160" s="6">
        <v>28630926615</v>
      </c>
      <c r="V160" s="24"/>
      <c r="W160" s="25">
        <f>U160/درآمدها!$J$5</f>
        <v>3.3768214322965054E-3</v>
      </c>
      <c r="X160" s="164"/>
      <c r="Y160" s="189">
        <f t="shared" si="2"/>
        <v>0</v>
      </c>
      <c r="Z160" s="172"/>
      <c r="AA160" s="164"/>
      <c r="AB160" s="164"/>
    </row>
    <row r="161" spans="1:28">
      <c r="A161" s="115" t="s">
        <v>204</v>
      </c>
      <c r="C161" s="189">
        <v>203336</v>
      </c>
      <c r="D161" s="189"/>
      <c r="E161" s="189">
        <v>7349527469</v>
      </c>
      <c r="F161" s="189"/>
      <c r="G161" s="6">
        <v>7187605927</v>
      </c>
      <c r="H161" s="189"/>
      <c r="I161" s="189">
        <v>307767</v>
      </c>
      <c r="J161" s="189">
        <v>12520105566</v>
      </c>
      <c r="K161" s="24"/>
      <c r="L161" s="189">
        <v>31915</v>
      </c>
      <c r="M161" s="189">
        <v>1207993090</v>
      </c>
      <c r="N161" s="189"/>
      <c r="O161" s="189">
        <v>479188</v>
      </c>
      <c r="P161" s="189"/>
      <c r="Q161" s="230" t="s">
        <v>691</v>
      </c>
      <c r="R161" s="189"/>
      <c r="S161" s="189">
        <v>18661639945</v>
      </c>
      <c r="T161" s="189"/>
      <c r="U161" s="6">
        <v>20315765861</v>
      </c>
      <c r="V161" s="24"/>
      <c r="W161" s="25">
        <f>U161/درآمدها!$J$5</f>
        <v>2.3961052499432865E-3</v>
      </c>
      <c r="X161" s="164"/>
      <c r="Y161" s="189">
        <f t="shared" si="2"/>
        <v>0</v>
      </c>
      <c r="Z161" s="172"/>
      <c r="AA161" s="164"/>
      <c r="AB161" s="164"/>
    </row>
    <row r="162" spans="1:28">
      <c r="A162" s="115" t="s">
        <v>259</v>
      </c>
      <c r="C162" s="189">
        <v>254086</v>
      </c>
      <c r="D162" s="189"/>
      <c r="E162" s="189">
        <v>4284646253</v>
      </c>
      <c r="F162" s="189"/>
      <c r="G162" s="6">
        <v>4899939255</v>
      </c>
      <c r="H162" s="189"/>
      <c r="I162" s="189">
        <v>707842</v>
      </c>
      <c r="J162" s="189">
        <v>13924408792</v>
      </c>
      <c r="K162" s="24"/>
      <c r="L162" s="189">
        <v>38517</v>
      </c>
      <c r="M162" s="189">
        <v>694518008</v>
      </c>
      <c r="N162" s="189"/>
      <c r="O162" s="189">
        <v>923411</v>
      </c>
      <c r="P162" s="189"/>
      <c r="Q162" s="230" t="s">
        <v>692</v>
      </c>
      <c r="R162" s="189"/>
      <c r="S162" s="189">
        <v>17514537037</v>
      </c>
      <c r="T162" s="189"/>
      <c r="U162" s="6">
        <v>18330796592</v>
      </c>
      <c r="V162" s="24"/>
      <c r="W162" s="25">
        <f>U162/درآمدها!$J$5</f>
        <v>2.1619917383499374E-3</v>
      </c>
      <c r="X162" s="164"/>
      <c r="Y162" s="189">
        <f t="shared" si="2"/>
        <v>0</v>
      </c>
      <c r="Z162" s="172"/>
      <c r="AA162" s="164"/>
      <c r="AB162" s="164"/>
    </row>
    <row r="163" spans="1:28">
      <c r="A163" s="115" t="s">
        <v>172</v>
      </c>
      <c r="C163" s="189">
        <v>398324</v>
      </c>
      <c r="D163" s="189"/>
      <c r="E163" s="189">
        <v>4364609034</v>
      </c>
      <c r="F163" s="189"/>
      <c r="G163" s="6">
        <v>12116191553</v>
      </c>
      <c r="H163" s="189"/>
      <c r="I163" s="189">
        <v>186616</v>
      </c>
      <c r="J163" s="189">
        <v>7194039423</v>
      </c>
      <c r="K163" s="24"/>
      <c r="L163" s="189">
        <v>105301</v>
      </c>
      <c r="M163" s="189">
        <v>1185215885</v>
      </c>
      <c r="N163" s="189"/>
      <c r="O163" s="189">
        <v>479639</v>
      </c>
      <c r="P163" s="189"/>
      <c r="Q163" s="230" t="s">
        <v>693</v>
      </c>
      <c r="R163" s="189"/>
      <c r="S163" s="189">
        <v>10373432572</v>
      </c>
      <c r="T163" s="189"/>
      <c r="U163" s="6">
        <v>19462369744</v>
      </c>
      <c r="V163" s="24"/>
      <c r="W163" s="25">
        <f>U163/درآمدها!$J$5</f>
        <v>2.2954530308630129E-3</v>
      </c>
      <c r="X163" s="164"/>
      <c r="Y163" s="189">
        <f t="shared" si="2"/>
        <v>0</v>
      </c>
      <c r="Z163" s="172"/>
      <c r="AA163" s="164"/>
      <c r="AB163" s="164"/>
    </row>
    <row r="164" spans="1:28">
      <c r="A164" s="115" t="s">
        <v>115</v>
      </c>
      <c r="C164" s="189">
        <v>503401</v>
      </c>
      <c r="D164" s="189"/>
      <c r="E164" s="189">
        <v>1702705791</v>
      </c>
      <c r="F164" s="189"/>
      <c r="G164" s="6">
        <v>1871517560</v>
      </c>
      <c r="H164" s="189"/>
      <c r="I164" s="189">
        <v>203527</v>
      </c>
      <c r="J164" s="189">
        <v>813329764</v>
      </c>
      <c r="K164" s="24"/>
      <c r="L164" s="189">
        <v>65972</v>
      </c>
      <c r="M164" s="189">
        <v>234646393</v>
      </c>
      <c r="N164" s="189"/>
      <c r="O164" s="189">
        <v>640956</v>
      </c>
      <c r="P164" s="189"/>
      <c r="Q164" s="230" t="s">
        <v>694</v>
      </c>
      <c r="R164" s="189"/>
      <c r="S164" s="189">
        <v>2281389162</v>
      </c>
      <c r="T164" s="189"/>
      <c r="U164" s="6">
        <v>2459369328</v>
      </c>
      <c r="V164" s="24"/>
      <c r="W164" s="25">
        <f>U164/درآمدها!$J$5</f>
        <v>2.9006574493373427E-4</v>
      </c>
      <c r="X164" s="164"/>
      <c r="Y164" s="189">
        <f t="shared" si="2"/>
        <v>0</v>
      </c>
      <c r="Z164" s="172"/>
      <c r="AA164" s="164"/>
      <c r="AB164" s="164"/>
    </row>
    <row r="165" spans="1:28">
      <c r="A165" s="115" t="s">
        <v>174</v>
      </c>
      <c r="C165" s="189">
        <v>12747766</v>
      </c>
      <c r="D165" s="189"/>
      <c r="E165" s="189">
        <v>17885091113</v>
      </c>
      <c r="F165" s="189"/>
      <c r="G165" s="6">
        <v>16486163750</v>
      </c>
      <c r="H165" s="189"/>
      <c r="I165" s="189">
        <v>16382307</v>
      </c>
      <c r="J165" s="189">
        <v>24717240750</v>
      </c>
      <c r="K165" s="24"/>
      <c r="L165" s="189">
        <v>1972772</v>
      </c>
      <c r="M165" s="189">
        <v>2829844968</v>
      </c>
      <c r="N165" s="189"/>
      <c r="O165" s="189">
        <v>27157301</v>
      </c>
      <c r="P165" s="189"/>
      <c r="Q165" s="230" t="s">
        <v>695</v>
      </c>
      <c r="R165" s="189"/>
      <c r="S165" s="189">
        <v>39772486895</v>
      </c>
      <c r="T165" s="189"/>
      <c r="U165" s="6">
        <v>44272972700</v>
      </c>
      <c r="V165" s="24"/>
      <c r="W165" s="25">
        <f>U165/درآمدها!$J$5</f>
        <v>5.2216934888342972E-3</v>
      </c>
      <c r="X165" s="164"/>
      <c r="Y165" s="189">
        <f t="shared" si="2"/>
        <v>0</v>
      </c>
      <c r="Z165" s="172"/>
      <c r="AA165" s="164"/>
      <c r="AB165" s="164"/>
    </row>
    <row r="166" spans="1:28">
      <c r="A166" s="115" t="s">
        <v>97</v>
      </c>
      <c r="C166" s="189">
        <v>3602489</v>
      </c>
      <c r="D166" s="189"/>
      <c r="E166" s="189">
        <v>12428525228</v>
      </c>
      <c r="F166" s="189"/>
      <c r="G166" s="6">
        <v>17976892041</v>
      </c>
      <c r="H166" s="189"/>
      <c r="I166" s="189">
        <v>7117756</v>
      </c>
      <c r="J166" s="189">
        <v>32211894920</v>
      </c>
      <c r="K166" s="24"/>
      <c r="L166" s="189">
        <v>822630</v>
      </c>
      <c r="M166" s="189">
        <v>3391241371</v>
      </c>
      <c r="N166" s="189"/>
      <c r="O166" s="189">
        <v>9897615</v>
      </c>
      <c r="P166" s="189"/>
      <c r="Q166" s="230" t="s">
        <v>696</v>
      </c>
      <c r="R166" s="189"/>
      <c r="S166" s="189">
        <v>41249178777</v>
      </c>
      <c r="T166" s="189"/>
      <c r="U166" s="6">
        <v>44943292106</v>
      </c>
      <c r="V166" s="24"/>
      <c r="W166" s="25">
        <f>U166/درآمدها!$J$5</f>
        <v>5.3007530654628496E-3</v>
      </c>
      <c r="X166" s="164"/>
      <c r="Y166" s="189">
        <f t="shared" si="2"/>
        <v>0</v>
      </c>
      <c r="Z166" s="172"/>
      <c r="AA166" s="164"/>
      <c r="AB166" s="164"/>
    </row>
    <row r="167" spans="1:28">
      <c r="A167" s="115" t="s">
        <v>154</v>
      </c>
      <c r="C167" s="189">
        <v>192936</v>
      </c>
      <c r="D167" s="189"/>
      <c r="E167" s="189">
        <v>1492164415</v>
      </c>
      <c r="F167" s="189"/>
      <c r="G167" s="6">
        <v>1591840657</v>
      </c>
      <c r="H167" s="189"/>
      <c r="I167" s="189">
        <v>295858</v>
      </c>
      <c r="J167" s="189">
        <v>2503971194</v>
      </c>
      <c r="K167" s="24"/>
      <c r="L167" s="189">
        <v>34587</v>
      </c>
      <c r="M167" s="189">
        <v>278343970</v>
      </c>
      <c r="N167" s="189"/>
      <c r="O167" s="189">
        <v>454207</v>
      </c>
      <c r="P167" s="189"/>
      <c r="Q167" s="230" t="s">
        <v>697</v>
      </c>
      <c r="R167" s="189"/>
      <c r="S167" s="189">
        <v>3717791639</v>
      </c>
      <c r="T167" s="189"/>
      <c r="U167" s="6">
        <v>3855848164</v>
      </c>
      <c r="V167" s="24"/>
      <c r="W167" s="25">
        <f>U167/درآمدها!$J$5</f>
        <v>4.5477084604920775E-4</v>
      </c>
      <c r="X167" s="164"/>
      <c r="Y167" s="189">
        <f t="shared" si="2"/>
        <v>0</v>
      </c>
      <c r="Z167" s="172"/>
      <c r="AA167" s="164"/>
      <c r="AB167" s="164"/>
    </row>
    <row r="168" spans="1:28">
      <c r="A168" s="115" t="s">
        <v>136</v>
      </c>
      <c r="C168" s="189">
        <v>2075239</v>
      </c>
      <c r="D168" s="189"/>
      <c r="E168" s="189">
        <v>5517085567</v>
      </c>
      <c r="F168" s="189"/>
      <c r="G168" s="6">
        <v>3999946288</v>
      </c>
      <c r="H168" s="189"/>
      <c r="I168" s="189">
        <v>0</v>
      </c>
      <c r="J168" s="189">
        <v>0</v>
      </c>
      <c r="K168" s="24"/>
      <c r="L168" s="189">
        <v>0</v>
      </c>
      <c r="M168" s="189">
        <v>0</v>
      </c>
      <c r="N168" s="189"/>
      <c r="O168" s="189">
        <v>2075239</v>
      </c>
      <c r="P168" s="189"/>
      <c r="Q168" s="230" t="s">
        <v>456</v>
      </c>
      <c r="R168" s="189"/>
      <c r="S168" s="189">
        <v>5517085567</v>
      </c>
      <c r="T168" s="189"/>
      <c r="U168" s="6">
        <v>3999946288</v>
      </c>
      <c r="V168" s="24"/>
      <c r="W168" s="25">
        <f>U168/درآمدها!$J$5</f>
        <v>4.7176623149446919E-4</v>
      </c>
      <c r="X168" s="164"/>
      <c r="Y168" s="189">
        <f t="shared" si="2"/>
        <v>0</v>
      </c>
      <c r="Z168" s="172"/>
      <c r="AA168" s="164"/>
      <c r="AB168" s="164"/>
    </row>
    <row r="169" spans="1:28">
      <c r="A169" s="115" t="s">
        <v>131</v>
      </c>
      <c r="C169" s="189">
        <v>6705591</v>
      </c>
      <c r="D169" s="189"/>
      <c r="E169" s="189">
        <v>10027202416</v>
      </c>
      <c r="F169" s="189"/>
      <c r="G169" s="6">
        <v>9331969832</v>
      </c>
      <c r="H169" s="189"/>
      <c r="I169" s="189">
        <v>2358666</v>
      </c>
      <c r="J169" s="189">
        <v>3910354333</v>
      </c>
      <c r="K169" s="24"/>
      <c r="L169" s="189">
        <v>459199</v>
      </c>
      <c r="M169" s="189">
        <v>691691210</v>
      </c>
      <c r="N169" s="189"/>
      <c r="O169" s="189">
        <v>8605058</v>
      </c>
      <c r="P169" s="189"/>
      <c r="Q169" s="230" t="s">
        <v>698</v>
      </c>
      <c r="R169" s="189"/>
      <c r="S169" s="189">
        <v>13245865539</v>
      </c>
      <c r="T169" s="189"/>
      <c r="U169" s="6">
        <v>17141931243</v>
      </c>
      <c r="V169" s="24"/>
      <c r="W169" s="25">
        <f>U169/درآمدها!$J$5</f>
        <v>2.0217732241327069E-3</v>
      </c>
      <c r="X169" s="164"/>
      <c r="Y169" s="189">
        <f t="shared" si="2"/>
        <v>0</v>
      </c>
      <c r="Z169" s="172"/>
      <c r="AA169" s="164"/>
      <c r="AB169" s="164"/>
    </row>
    <row r="170" spans="1:28">
      <c r="A170" s="115" t="s">
        <v>190</v>
      </c>
      <c r="C170" s="189">
        <v>1590711</v>
      </c>
      <c r="D170" s="189"/>
      <c r="E170" s="189">
        <v>47626767321</v>
      </c>
      <c r="F170" s="189"/>
      <c r="G170" s="6">
        <v>45365955480</v>
      </c>
      <c r="H170" s="189"/>
      <c r="I170" s="189">
        <v>7406785</v>
      </c>
      <c r="J170" s="189">
        <v>237841157119</v>
      </c>
      <c r="K170" s="24"/>
      <c r="L170" s="189">
        <v>2031000</v>
      </c>
      <c r="M170" s="189">
        <v>63474251705</v>
      </c>
      <c r="N170" s="189"/>
      <c r="O170" s="189">
        <v>6966496</v>
      </c>
      <c r="P170" s="189"/>
      <c r="Q170" s="230" t="s">
        <v>583</v>
      </c>
      <c r="R170" s="189"/>
      <c r="S170" s="189">
        <v>221993672735</v>
      </c>
      <c r="T170" s="189"/>
      <c r="U170" s="6">
        <v>226448982909</v>
      </c>
      <c r="V170" s="24"/>
      <c r="W170" s="25">
        <f>U170/درآمدها!$J$5</f>
        <v>2.6708104459610284E-2</v>
      </c>
      <c r="X170" s="164"/>
      <c r="Y170" s="189">
        <f t="shared" si="2"/>
        <v>0</v>
      </c>
      <c r="Z170" s="172"/>
      <c r="AA170" s="164"/>
      <c r="AB170" s="164"/>
    </row>
    <row r="171" spans="1:28">
      <c r="A171" s="115" t="s">
        <v>96</v>
      </c>
      <c r="C171" s="189">
        <v>988254</v>
      </c>
      <c r="D171" s="189"/>
      <c r="E171" s="189">
        <v>17710280980</v>
      </c>
      <c r="F171" s="189"/>
      <c r="G171" s="6">
        <v>15678687265</v>
      </c>
      <c r="H171" s="189"/>
      <c r="I171" s="189">
        <v>971940</v>
      </c>
      <c r="J171" s="189">
        <v>19129398378</v>
      </c>
      <c r="K171" s="24"/>
      <c r="L171" s="189">
        <v>199741</v>
      </c>
      <c r="M171" s="189">
        <v>3626397682</v>
      </c>
      <c r="N171" s="189"/>
      <c r="O171" s="189">
        <v>1760453</v>
      </c>
      <c r="P171" s="189"/>
      <c r="Q171" s="230" t="s">
        <v>699</v>
      </c>
      <c r="R171" s="189"/>
      <c r="S171" s="189">
        <v>33213281676</v>
      </c>
      <c r="T171" s="189"/>
      <c r="U171" s="6">
        <v>35524559589</v>
      </c>
      <c r="V171" s="24"/>
      <c r="W171" s="25">
        <f>U171/درآمدها!$J$5</f>
        <v>4.1898781623847742E-3</v>
      </c>
      <c r="X171" s="164"/>
      <c r="Y171" s="189">
        <f t="shared" si="2"/>
        <v>0</v>
      </c>
      <c r="Z171" s="172"/>
      <c r="AA171" s="164"/>
      <c r="AB171" s="164"/>
    </row>
    <row r="172" spans="1:28">
      <c r="A172" s="115" t="s">
        <v>194</v>
      </c>
      <c r="C172" s="189">
        <v>367756</v>
      </c>
      <c r="D172" s="189"/>
      <c r="E172" s="189">
        <v>11089289864</v>
      </c>
      <c r="F172" s="189"/>
      <c r="G172" s="6">
        <v>12089328862</v>
      </c>
      <c r="H172" s="189"/>
      <c r="I172" s="189">
        <v>14092873</v>
      </c>
      <c r="J172" s="189">
        <v>48523202710</v>
      </c>
      <c r="K172" s="24"/>
      <c r="L172" s="189">
        <v>61100</v>
      </c>
      <c r="M172" s="189">
        <v>2276737075</v>
      </c>
      <c r="N172" s="189"/>
      <c r="O172" s="189">
        <v>14399529</v>
      </c>
      <c r="P172" s="189"/>
      <c r="Q172" s="230" t="s">
        <v>700</v>
      </c>
      <c r="R172" s="189"/>
      <c r="S172" s="189">
        <v>57335755499</v>
      </c>
      <c r="T172" s="189"/>
      <c r="U172" s="6">
        <v>61014859495</v>
      </c>
      <c r="V172" s="24"/>
      <c r="W172" s="25">
        <f>U172/درآمدها!$J$5</f>
        <v>7.1962842139845964E-3</v>
      </c>
      <c r="X172" s="164"/>
      <c r="Y172" s="189">
        <f t="shared" si="2"/>
        <v>0</v>
      </c>
      <c r="Z172" s="210"/>
      <c r="AA172" s="164"/>
      <c r="AB172" s="164"/>
    </row>
    <row r="173" spans="1:28">
      <c r="A173" s="115" t="s">
        <v>95</v>
      </c>
      <c r="C173" s="189">
        <v>1218969</v>
      </c>
      <c r="D173" s="189"/>
      <c r="E173" s="189">
        <v>14152201101</v>
      </c>
      <c r="F173" s="189"/>
      <c r="G173" s="6">
        <v>13934735549</v>
      </c>
      <c r="H173" s="189"/>
      <c r="I173" s="189">
        <v>1160757</v>
      </c>
      <c r="J173" s="189">
        <v>15772761343</v>
      </c>
      <c r="K173" s="24"/>
      <c r="L173" s="189">
        <v>190574</v>
      </c>
      <c r="M173" s="189">
        <v>2264095690</v>
      </c>
      <c r="N173" s="189"/>
      <c r="O173" s="189">
        <v>2189152</v>
      </c>
      <c r="P173" s="189"/>
      <c r="Q173" s="230" t="s">
        <v>701</v>
      </c>
      <c r="R173" s="189"/>
      <c r="S173" s="189">
        <v>27660866754</v>
      </c>
      <c r="T173" s="189"/>
      <c r="U173" s="6">
        <v>30552816704</v>
      </c>
      <c r="V173" s="24"/>
      <c r="W173" s="25">
        <f>U173/درآمدها!$J$5</f>
        <v>3.6034951872302118E-3</v>
      </c>
      <c r="X173" s="164"/>
      <c r="Y173" s="189">
        <f t="shared" si="2"/>
        <v>0</v>
      </c>
      <c r="Z173" s="172"/>
      <c r="AA173" s="164"/>
      <c r="AB173" s="164"/>
    </row>
    <row r="174" spans="1:28">
      <c r="A174" s="115" t="s">
        <v>206</v>
      </c>
      <c r="C174" s="189">
        <v>2145862</v>
      </c>
      <c r="D174" s="189"/>
      <c r="E174" s="189">
        <v>15804621787</v>
      </c>
      <c r="F174" s="189"/>
      <c r="G174" s="6">
        <v>16894105443</v>
      </c>
      <c r="H174" s="189"/>
      <c r="I174" s="189">
        <v>8245097</v>
      </c>
      <c r="J174" s="189">
        <v>30634968221</v>
      </c>
      <c r="K174" s="24"/>
      <c r="L174" s="189">
        <v>2778168</v>
      </c>
      <c r="M174" s="189">
        <v>2101676542</v>
      </c>
      <c r="N174" s="189"/>
      <c r="O174" s="189">
        <v>7612791</v>
      </c>
      <c r="P174" s="189"/>
      <c r="Q174" s="230" t="s">
        <v>702</v>
      </c>
      <c r="R174" s="189"/>
      <c r="S174" s="189">
        <v>44337913466</v>
      </c>
      <c r="T174" s="189"/>
      <c r="U174" s="6">
        <v>56831886655</v>
      </c>
      <c r="V174" s="24"/>
      <c r="W174" s="25">
        <f>U174/درآمدها!$J$5</f>
        <v>6.7029312559484461E-3</v>
      </c>
      <c r="X174" s="164"/>
      <c r="Y174" s="189">
        <f t="shared" si="2"/>
        <v>0</v>
      </c>
      <c r="Z174" s="172"/>
      <c r="AA174" s="164"/>
      <c r="AB174" s="164"/>
    </row>
    <row r="175" spans="1:28">
      <c r="A175" s="115" t="s">
        <v>177</v>
      </c>
      <c r="C175" s="189">
        <v>1774493</v>
      </c>
      <c r="D175" s="189"/>
      <c r="E175" s="189">
        <v>11881310184</v>
      </c>
      <c r="F175" s="189"/>
      <c r="G175" s="6">
        <v>13335346838</v>
      </c>
      <c r="H175" s="189"/>
      <c r="I175" s="189">
        <v>2347491</v>
      </c>
      <c r="J175" s="189">
        <v>21300799606</v>
      </c>
      <c r="K175" s="24"/>
      <c r="L175" s="189">
        <v>296079</v>
      </c>
      <c r="M175" s="189">
        <v>2244793963</v>
      </c>
      <c r="N175" s="189"/>
      <c r="O175" s="189">
        <v>3825905</v>
      </c>
      <c r="P175" s="189"/>
      <c r="Q175" s="230" t="s">
        <v>703</v>
      </c>
      <c r="R175" s="189"/>
      <c r="S175" s="189">
        <v>30937315827</v>
      </c>
      <c r="T175" s="189"/>
      <c r="U175" s="6">
        <v>34684644694</v>
      </c>
      <c r="V175" s="24"/>
      <c r="W175" s="25">
        <f>U175/درآمدها!$J$5</f>
        <v>4.0908159609799781E-3</v>
      </c>
      <c r="X175" s="164"/>
      <c r="Y175" s="189">
        <f t="shared" si="2"/>
        <v>0</v>
      </c>
      <c r="Z175" s="172"/>
      <c r="AA175" s="164"/>
      <c r="AB175" s="164"/>
    </row>
    <row r="176" spans="1:28">
      <c r="A176" s="115" t="s">
        <v>175</v>
      </c>
      <c r="C176" s="189">
        <v>92162</v>
      </c>
      <c r="D176" s="189"/>
      <c r="E176" s="189">
        <v>3171049882</v>
      </c>
      <c r="F176" s="189"/>
      <c r="G176" s="6">
        <v>2785054541</v>
      </c>
      <c r="H176" s="189"/>
      <c r="I176" s="189">
        <v>142363</v>
      </c>
      <c r="J176" s="189">
        <v>4721970968</v>
      </c>
      <c r="K176" s="24"/>
      <c r="L176" s="189">
        <v>13078</v>
      </c>
      <c r="M176" s="189">
        <v>443351729</v>
      </c>
      <c r="N176" s="189"/>
      <c r="O176" s="189">
        <v>221447</v>
      </c>
      <c r="P176" s="189"/>
      <c r="Q176" s="230" t="s">
        <v>704</v>
      </c>
      <c r="R176" s="189"/>
      <c r="S176" s="189">
        <v>7449669121</v>
      </c>
      <c r="T176" s="189"/>
      <c r="U176" s="6">
        <v>7325906115</v>
      </c>
      <c r="V176" s="24"/>
      <c r="W176" s="25">
        <f>U176/درآمدها!$J$5</f>
        <v>8.6404038237321388E-4</v>
      </c>
      <c r="X176" s="164"/>
      <c r="Y176" s="189">
        <f t="shared" si="2"/>
        <v>0</v>
      </c>
      <c r="Z176" s="172"/>
      <c r="AA176" s="164"/>
      <c r="AB176" s="164"/>
    </row>
    <row r="177" spans="1:28">
      <c r="A177" s="115" t="s">
        <v>120</v>
      </c>
      <c r="C177" s="189">
        <v>506673</v>
      </c>
      <c r="D177" s="189"/>
      <c r="E177" s="189">
        <v>18775236348</v>
      </c>
      <c r="F177" s="189"/>
      <c r="G177" s="6">
        <v>16771821248</v>
      </c>
      <c r="H177" s="189"/>
      <c r="I177" s="189">
        <v>1200283</v>
      </c>
      <c r="J177" s="189">
        <v>46273873288</v>
      </c>
      <c r="K177" s="24"/>
      <c r="L177" s="189">
        <v>90756</v>
      </c>
      <c r="M177" s="189">
        <v>3388243726</v>
      </c>
      <c r="N177" s="189"/>
      <c r="O177" s="189">
        <v>1616200</v>
      </c>
      <c r="P177" s="189"/>
      <c r="Q177" s="230" t="s">
        <v>705</v>
      </c>
      <c r="R177" s="189"/>
      <c r="S177" s="189">
        <v>61660865910</v>
      </c>
      <c r="T177" s="189"/>
      <c r="U177" s="6">
        <v>67444379951</v>
      </c>
      <c r="V177" s="24"/>
      <c r="W177" s="25">
        <f>U177/درآمدها!$J$5</f>
        <v>7.9546020556375049E-3</v>
      </c>
      <c r="X177" s="164"/>
      <c r="Y177" s="189">
        <f t="shared" si="2"/>
        <v>0</v>
      </c>
      <c r="Z177" s="172"/>
      <c r="AA177" s="164"/>
      <c r="AB177" s="164"/>
    </row>
    <row r="178" spans="1:28">
      <c r="A178" s="115" t="s">
        <v>171</v>
      </c>
      <c r="C178" s="189">
        <v>3822838</v>
      </c>
      <c r="D178" s="189"/>
      <c r="E178" s="189">
        <v>17450427731</v>
      </c>
      <c r="F178" s="189"/>
      <c r="G178" s="6">
        <v>23066559135</v>
      </c>
      <c r="H178" s="189"/>
      <c r="I178" s="189">
        <v>6618838</v>
      </c>
      <c r="J178" s="189">
        <v>48804964346</v>
      </c>
      <c r="K178" s="24"/>
      <c r="L178" s="189">
        <v>320126</v>
      </c>
      <c r="M178" s="189">
        <v>1771405255</v>
      </c>
      <c r="N178" s="189"/>
      <c r="O178" s="189">
        <v>10121550</v>
      </c>
      <c r="P178" s="189"/>
      <c r="Q178" s="230" t="s">
        <v>706</v>
      </c>
      <c r="R178" s="189"/>
      <c r="S178" s="189">
        <v>64483986822</v>
      </c>
      <c r="T178" s="189"/>
      <c r="U178" s="6">
        <v>85018211274</v>
      </c>
      <c r="V178" s="24"/>
      <c r="W178" s="25">
        <f>U178/درآمدها!$J$5</f>
        <v>1.0027314932068801E-2</v>
      </c>
      <c r="X178" s="164"/>
      <c r="Y178" s="189">
        <f t="shared" si="2"/>
        <v>0</v>
      </c>
      <c r="Z178" s="172"/>
      <c r="AA178" s="164"/>
      <c r="AB178" s="164"/>
    </row>
    <row r="179" spans="1:28" ht="42" customHeight="1">
      <c r="A179" s="115" t="s">
        <v>269</v>
      </c>
      <c r="C179" s="189">
        <v>6161110</v>
      </c>
      <c r="D179" s="189"/>
      <c r="E179" s="189">
        <v>18418225562</v>
      </c>
      <c r="F179" s="189"/>
      <c r="G179" s="6">
        <v>16235920652</v>
      </c>
      <c r="H179" s="189"/>
      <c r="I179" s="189">
        <v>2742484</v>
      </c>
      <c r="J179" s="189">
        <v>8057236454</v>
      </c>
      <c r="K179" s="24"/>
      <c r="L179" s="189">
        <v>616587</v>
      </c>
      <c r="M179" s="189">
        <v>1832378967</v>
      </c>
      <c r="N179" s="189"/>
      <c r="O179" s="189">
        <v>8287007</v>
      </c>
      <c r="P179" s="189"/>
      <c r="Q179" s="230" t="s">
        <v>707</v>
      </c>
      <c r="R179" s="189"/>
      <c r="S179" s="189">
        <v>24643083049</v>
      </c>
      <c r="T179" s="189"/>
      <c r="U179" s="6">
        <v>29573340521</v>
      </c>
      <c r="V179" s="24"/>
      <c r="W179" s="25">
        <f>U179/درآمدها!$J$5</f>
        <v>3.4879726890709819E-3</v>
      </c>
      <c r="X179" s="164"/>
      <c r="Y179" s="189">
        <f t="shared" si="2"/>
        <v>0</v>
      </c>
      <c r="Z179" s="172"/>
      <c r="AA179" s="164"/>
      <c r="AB179" s="164"/>
    </row>
    <row r="180" spans="1:28">
      <c r="A180" s="115" t="s">
        <v>491</v>
      </c>
      <c r="C180" s="189">
        <v>219169</v>
      </c>
      <c r="D180" s="189"/>
      <c r="E180" s="189">
        <v>3569499503</v>
      </c>
      <c r="F180" s="189"/>
      <c r="G180" s="6">
        <v>4100218259</v>
      </c>
      <c r="H180" s="189"/>
      <c r="I180" s="189">
        <v>316039</v>
      </c>
      <c r="J180" s="189">
        <v>7399394581</v>
      </c>
      <c r="K180" s="24"/>
      <c r="L180" s="189">
        <v>39663</v>
      </c>
      <c r="M180" s="189">
        <v>745220803</v>
      </c>
      <c r="N180" s="189"/>
      <c r="O180" s="189">
        <v>495545</v>
      </c>
      <c r="P180" s="189"/>
      <c r="Q180" s="230" t="s">
        <v>708</v>
      </c>
      <c r="R180" s="189"/>
      <c r="S180" s="189">
        <v>10223673281</v>
      </c>
      <c r="T180" s="189"/>
      <c r="U180" s="6">
        <v>12753323577</v>
      </c>
      <c r="V180" s="24"/>
      <c r="W180" s="25">
        <f>U180/درآمدها!$J$5</f>
        <v>1.5041670486928434E-3</v>
      </c>
      <c r="X180" s="164"/>
      <c r="Y180" s="189">
        <f t="shared" si="2"/>
        <v>0</v>
      </c>
      <c r="Z180" s="172"/>
      <c r="AA180" s="164"/>
      <c r="AB180" s="164"/>
    </row>
    <row r="181" spans="1:28">
      <c r="A181" s="115" t="s">
        <v>148</v>
      </c>
      <c r="C181" s="189">
        <v>5155639</v>
      </c>
      <c r="D181" s="189"/>
      <c r="E181" s="189">
        <v>19189920520</v>
      </c>
      <c r="F181" s="189"/>
      <c r="G181" s="6">
        <v>20141104390</v>
      </c>
      <c r="H181" s="189"/>
      <c r="I181" s="189">
        <v>2229544</v>
      </c>
      <c r="J181" s="189">
        <v>11510665734</v>
      </c>
      <c r="K181" s="24"/>
      <c r="L181" s="189">
        <v>503580</v>
      </c>
      <c r="M181" s="189">
        <v>1897743361</v>
      </c>
      <c r="N181" s="189"/>
      <c r="O181" s="189">
        <v>6881603</v>
      </c>
      <c r="P181" s="189"/>
      <c r="Q181" s="230" t="s">
        <v>709</v>
      </c>
      <c r="R181" s="189"/>
      <c r="S181" s="189">
        <v>28802842893</v>
      </c>
      <c r="T181" s="189"/>
      <c r="U181" s="6">
        <v>36741171233</v>
      </c>
      <c r="V181" s="24"/>
      <c r="W181" s="25">
        <f>U181/درآمدها!$J$5</f>
        <v>4.3333691618024578E-3</v>
      </c>
      <c r="X181" s="164"/>
      <c r="Y181" s="189">
        <f t="shared" si="2"/>
        <v>0</v>
      </c>
      <c r="Z181" s="172"/>
      <c r="AA181" s="164"/>
      <c r="AB181" s="164"/>
    </row>
    <row r="182" spans="1:28">
      <c r="A182" s="115" t="s">
        <v>112</v>
      </c>
      <c r="C182" s="189">
        <v>1079279</v>
      </c>
      <c r="D182" s="189"/>
      <c r="E182" s="189">
        <v>20131540316</v>
      </c>
      <c r="F182" s="189"/>
      <c r="G182" s="6">
        <v>16200145082</v>
      </c>
      <c r="H182" s="189"/>
      <c r="I182" s="189">
        <v>63853</v>
      </c>
      <c r="J182" s="189">
        <v>1186075567</v>
      </c>
      <c r="K182" s="24"/>
      <c r="L182" s="189">
        <v>116349</v>
      </c>
      <c r="M182" s="189">
        <v>2170143948</v>
      </c>
      <c r="N182" s="189"/>
      <c r="O182" s="189">
        <v>1026783</v>
      </c>
      <c r="P182" s="189"/>
      <c r="Q182" s="230" t="s">
        <v>710</v>
      </c>
      <c r="R182" s="189"/>
      <c r="S182" s="189">
        <v>19147471935</v>
      </c>
      <c r="T182" s="189"/>
      <c r="U182" s="6">
        <v>20729881657</v>
      </c>
      <c r="V182" s="24"/>
      <c r="W182" s="25">
        <f>U182/درآمدها!$J$5</f>
        <v>2.4449473679155598E-3</v>
      </c>
      <c r="X182" s="164"/>
      <c r="Y182" s="189">
        <f t="shared" si="2"/>
        <v>0</v>
      </c>
      <c r="Z182" s="172"/>
      <c r="AA182" s="164"/>
      <c r="AB182" s="164"/>
    </row>
    <row r="183" spans="1:28">
      <c r="A183" s="115" t="s">
        <v>167</v>
      </c>
      <c r="C183" s="189">
        <v>3039642</v>
      </c>
      <c r="D183" s="189"/>
      <c r="E183" s="189">
        <v>12305954285</v>
      </c>
      <c r="F183" s="189"/>
      <c r="G183" s="6">
        <v>12388380137</v>
      </c>
      <c r="H183" s="189"/>
      <c r="I183" s="189">
        <v>10742935</v>
      </c>
      <c r="J183" s="189">
        <v>48348497518</v>
      </c>
      <c r="K183" s="24"/>
      <c r="L183" s="189">
        <v>881203</v>
      </c>
      <c r="M183" s="189">
        <v>3754855408</v>
      </c>
      <c r="N183" s="189"/>
      <c r="O183" s="189">
        <v>12901374</v>
      </c>
      <c r="P183" s="189"/>
      <c r="Q183" s="230" t="s">
        <v>711</v>
      </c>
      <c r="R183" s="189"/>
      <c r="S183" s="189">
        <v>56899596395</v>
      </c>
      <c r="T183" s="189"/>
      <c r="U183" s="6">
        <v>63635718916</v>
      </c>
      <c r="V183" s="24"/>
      <c r="W183" s="25">
        <f>U183/درآمدها!$J$5</f>
        <v>7.5053966078263076E-3</v>
      </c>
      <c r="X183" s="164"/>
      <c r="Y183" s="189">
        <f t="shared" si="2"/>
        <v>0</v>
      </c>
      <c r="Z183" s="172"/>
      <c r="AA183" s="164"/>
      <c r="AB183" s="164"/>
    </row>
    <row r="184" spans="1:28">
      <c r="A184" s="115" t="s">
        <v>151</v>
      </c>
      <c r="C184" s="189">
        <v>747721</v>
      </c>
      <c r="D184" s="189"/>
      <c r="E184" s="189">
        <v>8331261978</v>
      </c>
      <c r="F184" s="189"/>
      <c r="G184" s="6">
        <v>6421870602</v>
      </c>
      <c r="H184" s="189"/>
      <c r="I184" s="189">
        <v>1172470</v>
      </c>
      <c r="J184" s="189">
        <v>11105136650</v>
      </c>
      <c r="K184" s="24"/>
      <c r="L184" s="189">
        <v>171460</v>
      </c>
      <c r="M184" s="189">
        <v>1737194344</v>
      </c>
      <c r="N184" s="189"/>
      <c r="O184" s="189">
        <v>1748731</v>
      </c>
      <c r="P184" s="189"/>
      <c r="Q184" s="230" t="s">
        <v>712</v>
      </c>
      <c r="R184" s="189"/>
      <c r="S184" s="189">
        <v>17699204284</v>
      </c>
      <c r="T184" s="189"/>
      <c r="U184" s="6">
        <v>18078590928</v>
      </c>
      <c r="V184" s="24"/>
      <c r="W184" s="25">
        <f>U184/درآمدها!$J$5</f>
        <v>2.1322458100049013E-3</v>
      </c>
      <c r="X184" s="164"/>
      <c r="Y184" s="189">
        <f t="shared" si="2"/>
        <v>0</v>
      </c>
      <c r="Z184" s="172"/>
      <c r="AA184" s="164"/>
      <c r="AB184" s="164"/>
    </row>
    <row r="185" spans="1:28">
      <c r="A185" s="115" t="s">
        <v>492</v>
      </c>
      <c r="C185" s="189">
        <v>1031164</v>
      </c>
      <c r="D185" s="189"/>
      <c r="E185" s="189">
        <v>26354764904</v>
      </c>
      <c r="F185" s="189"/>
      <c r="G185" s="6">
        <v>23934417210</v>
      </c>
      <c r="H185" s="189"/>
      <c r="I185" s="189">
        <v>1568890</v>
      </c>
      <c r="J185" s="189">
        <v>55095975948</v>
      </c>
      <c r="K185" s="24"/>
      <c r="L185" s="189">
        <v>105740</v>
      </c>
      <c r="M185" s="189">
        <v>2816358296</v>
      </c>
      <c r="N185" s="189"/>
      <c r="O185" s="189">
        <v>2494314</v>
      </c>
      <c r="P185" s="189"/>
      <c r="Q185" s="230" t="s">
        <v>713</v>
      </c>
      <c r="R185" s="189"/>
      <c r="S185" s="189">
        <v>78634382556</v>
      </c>
      <c r="T185" s="189"/>
      <c r="U185" s="6">
        <v>97319308649</v>
      </c>
      <c r="V185" s="24"/>
      <c r="W185" s="25">
        <f>U185/درآمدها!$J$5</f>
        <v>1.1478145001777542E-2</v>
      </c>
      <c r="X185" s="164"/>
      <c r="Y185" s="189">
        <f t="shared" si="2"/>
        <v>0</v>
      </c>
      <c r="Z185" s="172"/>
      <c r="AA185" s="164"/>
      <c r="AB185" s="164"/>
    </row>
    <row r="186" spans="1:28">
      <c r="A186" s="115" t="s">
        <v>139</v>
      </c>
      <c r="C186" s="189">
        <v>3159914</v>
      </c>
      <c r="D186" s="189"/>
      <c r="E186" s="189">
        <v>22509838225</v>
      </c>
      <c r="F186" s="189"/>
      <c r="G186" s="6">
        <v>24720555471</v>
      </c>
      <c r="H186" s="189"/>
      <c r="I186" s="189">
        <v>733468</v>
      </c>
      <c r="J186" s="189">
        <v>7144001274</v>
      </c>
      <c r="K186" s="24"/>
      <c r="L186" s="189">
        <v>1700985</v>
      </c>
      <c r="M186" s="189">
        <v>12138907906</v>
      </c>
      <c r="N186" s="189"/>
      <c r="O186" s="189">
        <v>2192397</v>
      </c>
      <c r="P186" s="189"/>
      <c r="Q186" s="230" t="s">
        <v>714</v>
      </c>
      <c r="R186" s="189"/>
      <c r="S186" s="189">
        <v>17514931593</v>
      </c>
      <c r="T186" s="189"/>
      <c r="U186" s="6">
        <v>22621676232</v>
      </c>
      <c r="V186" s="24"/>
      <c r="W186" s="25">
        <f>U186/درآمدها!$J$5</f>
        <v>2.668071563379614E-3</v>
      </c>
      <c r="X186" s="164"/>
      <c r="Y186" s="189">
        <f t="shared" si="2"/>
        <v>0</v>
      </c>
      <c r="Z186" s="172"/>
      <c r="AA186" s="164"/>
      <c r="AB186" s="164"/>
    </row>
    <row r="187" spans="1:28" ht="30" thickBot="1">
      <c r="A187" s="115" t="s">
        <v>133</v>
      </c>
      <c r="C187" s="189">
        <v>2727552</v>
      </c>
      <c r="D187" s="189"/>
      <c r="E187" s="189">
        <v>12417950991</v>
      </c>
      <c r="F187" s="189"/>
      <c r="G187" s="6">
        <v>10148482239</v>
      </c>
      <c r="H187" s="189"/>
      <c r="I187" s="189">
        <v>3268225</v>
      </c>
      <c r="J187" s="189">
        <v>14170158208</v>
      </c>
      <c r="K187" s="24"/>
      <c r="L187" s="189">
        <v>274816</v>
      </c>
      <c r="M187" s="189">
        <v>1231916508</v>
      </c>
      <c r="N187" s="189"/>
      <c r="O187" s="189">
        <v>5720961</v>
      </c>
      <c r="P187" s="189"/>
      <c r="Q187" s="230" t="s">
        <v>715</v>
      </c>
      <c r="R187" s="189"/>
      <c r="S187" s="189">
        <v>25356192691</v>
      </c>
      <c r="T187" s="189"/>
      <c r="U187" s="6">
        <v>26233767879</v>
      </c>
      <c r="V187" s="24"/>
      <c r="W187" s="25">
        <f>U187/درآمدها!$J$5</f>
        <v>3.0940930000249254E-3</v>
      </c>
      <c r="X187" s="164"/>
      <c r="Y187" s="189">
        <f t="shared" si="2"/>
        <v>0</v>
      </c>
      <c r="Z187" s="172"/>
      <c r="AA187" s="164"/>
      <c r="AB187" s="164"/>
    </row>
    <row r="188" spans="1:28" ht="30" thickBot="1">
      <c r="A188" s="115"/>
      <c r="D188" s="142"/>
      <c r="E188" s="142">
        <f>SUM(E10:E187)</f>
        <v>2951108413115</v>
      </c>
      <c r="F188" s="189"/>
      <c r="G188" s="143">
        <f>SUM(G10:G187)</f>
        <v>2989727622719</v>
      </c>
      <c r="H188" s="189"/>
      <c r="I188" s="189"/>
      <c r="J188" s="142">
        <f>SUM(J10:J187)</f>
        <v>5070953724883</v>
      </c>
      <c r="K188" s="24"/>
      <c r="L188" s="189"/>
      <c r="M188" s="142">
        <f>SUM(M10:M187)</f>
        <v>883705722908</v>
      </c>
      <c r="N188" s="189"/>
      <c r="P188" s="189"/>
      <c r="Q188" s="208"/>
      <c r="R188" s="189"/>
      <c r="S188" s="142">
        <f>SUM(S10:S187)</f>
        <v>7138356415090</v>
      </c>
      <c r="T188" s="189"/>
      <c r="U188" s="143">
        <f>SUM(U10:U187)</f>
        <v>8161959237422</v>
      </c>
      <c r="V188" s="24"/>
      <c r="W188" s="157">
        <f>SUM(W10:W187)</f>
        <v>0.96226328778701753</v>
      </c>
      <c r="Y188" s="189"/>
    </row>
    <row r="189" spans="1:28" ht="30" hidden="1" thickTop="1"/>
    <row r="190" spans="1:28" s="231" customFormat="1" hidden="1">
      <c r="C190" s="231">
        <v>490777802</v>
      </c>
      <c r="E190" s="231">
        <f>2941731282063+9377131052</f>
        <v>2951108413115</v>
      </c>
      <c r="G190" s="231">
        <v>2989727622719</v>
      </c>
      <c r="O190" s="231">
        <v>1075934644</v>
      </c>
      <c r="S190" s="231">
        <f>7115576351762+22780063328</f>
        <v>7138356415090</v>
      </c>
      <c r="U190" s="231">
        <v>8161959237422</v>
      </c>
    </row>
    <row r="191" spans="1:28" hidden="1">
      <c r="C191" s="265">
        <f>SUM(C10:C187)-C190</f>
        <v>0</v>
      </c>
      <c r="E191" s="265">
        <f>E188-E190</f>
        <v>0</v>
      </c>
      <c r="G191" s="265">
        <f>G188-G190</f>
        <v>0</v>
      </c>
      <c r="O191" s="265">
        <f>SUM(O10:O187)-O190</f>
        <v>0</v>
      </c>
      <c r="Q191" s="265"/>
      <c r="S191" s="265">
        <f>S188-S190</f>
        <v>0</v>
      </c>
      <c r="U191" s="265">
        <f>U188-U190</f>
        <v>0</v>
      </c>
      <c r="W191" s="6"/>
    </row>
    <row r="192" spans="1:28" ht="30" thickTop="1">
      <c r="O192" s="126"/>
      <c r="Q192" s="80"/>
      <c r="U192" s="6"/>
      <c r="W192" s="6"/>
    </row>
    <row r="193" spans="5:23">
      <c r="O193" s="80"/>
      <c r="Q193" s="80"/>
      <c r="U193" s="6"/>
      <c r="W193" s="165"/>
    </row>
    <row r="194" spans="5:23" ht="30.6">
      <c r="E194" s="155"/>
      <c r="G194" s="189"/>
      <c r="U194" s="6"/>
      <c r="W194" s="165"/>
    </row>
    <row r="195" spans="5:23">
      <c r="E195" s="156"/>
      <c r="G195" s="189"/>
      <c r="U195" s="6"/>
      <c r="W195" s="165"/>
    </row>
    <row r="196" spans="5:23" ht="30.6">
      <c r="E196" s="164"/>
      <c r="G196" s="155"/>
      <c r="U196" s="6"/>
    </row>
    <row r="197" spans="5:23">
      <c r="G197" s="156"/>
      <c r="U197" s="6"/>
    </row>
    <row r="198" spans="5:23" ht="30.6">
      <c r="U198" s="169"/>
    </row>
  </sheetData>
  <autoFilter ref="A9:W9" xr:uid="{00000000-0009-0000-0000-000001000000}">
    <sortState xmlns:xlrd2="http://schemas.microsoft.com/office/spreadsheetml/2017/richdata2" ref="A11:W193">
      <sortCondition ref="A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honeticPr fontId="56" type="noConversion"/>
  <conditionalFormatting sqref="Y9">
    <cfRule type="cellIs" dxfId="1" priority="4" operator="notEqual">
      <formula>$Y$9</formula>
    </cfRule>
  </conditionalFormatting>
  <conditionalFormatting sqref="Y8">
    <cfRule type="cellIs" dxfId="0" priority="3" operator="notEqual">
      <formula>$Y$9</formula>
    </cfRule>
  </conditionalFormatting>
  <printOptions horizontalCentered="1"/>
  <pageMargins left="0" right="0" top="0.74803149606299202" bottom="0.74803149606299202" header="0.31496062992126" footer="0.31496062992126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5"/>
  <sheetViews>
    <sheetView rightToLeft="1" view="pageBreakPreview" topLeftCell="E1" zoomScale="60" zoomScaleNormal="100" workbookViewId="0">
      <selection activeCell="K20" sqref="K20"/>
    </sheetView>
  </sheetViews>
  <sheetFormatPr defaultColWidth="9.109375" defaultRowHeight="16.2"/>
  <cols>
    <col min="1" max="1" width="29" style="13" customWidth="1"/>
    <col min="2" max="2" width="0.5546875" style="13" customWidth="1"/>
    <col min="3" max="3" width="12.5546875" style="13" customWidth="1"/>
    <col min="4" max="4" width="0.5546875" style="13" customWidth="1"/>
    <col min="5" max="5" width="29.109375" style="13" customWidth="1"/>
    <col min="6" max="6" width="0.5546875" style="13" customWidth="1"/>
    <col min="7" max="7" width="20.33203125" style="13" bestFit="1" customWidth="1"/>
    <col min="8" max="8" width="0.5546875" style="13" customWidth="1"/>
    <col min="9" max="9" width="16.5546875" style="13" bestFit="1" customWidth="1"/>
    <col min="10" max="10" width="0.44140625" style="13" customWidth="1"/>
    <col min="11" max="11" width="17.33203125" style="13" bestFit="1" customWidth="1"/>
    <col min="12" max="12" width="0.6640625" style="13" customWidth="1"/>
    <col min="13" max="13" width="7.88671875" style="13" bestFit="1" customWidth="1"/>
    <col min="14" max="14" width="1.109375" style="13" customWidth="1"/>
    <col min="15" max="15" width="17.33203125" style="13" bestFit="1" customWidth="1"/>
    <col min="16" max="16" width="0.5546875" style="13" customWidth="1"/>
    <col min="17" max="17" width="22.5546875" style="13" bestFit="1" customWidth="1"/>
    <col min="18" max="18" width="0.5546875" style="13" customWidth="1"/>
    <col min="19" max="19" width="13.6640625" style="13" bestFit="1" customWidth="1"/>
    <col min="20" max="20" width="17.33203125" style="13" bestFit="1" customWidth="1"/>
    <col min="21" max="21" width="0.5546875" style="13" customWidth="1"/>
    <col min="22" max="22" width="7.88671875" style="13" bestFit="1" customWidth="1"/>
    <col min="23" max="23" width="13.109375" style="13" bestFit="1" customWidth="1"/>
    <col min="24" max="24" width="0.5546875" style="13" customWidth="1"/>
    <col min="25" max="25" width="7.88671875" style="13" bestFit="1" customWidth="1"/>
    <col min="26" max="26" width="0.44140625" style="13" customWidth="1"/>
    <col min="27" max="27" width="21" style="13" bestFit="1" customWidth="1"/>
    <col min="28" max="28" width="0.6640625" style="13" customWidth="1"/>
    <col min="29" max="29" width="17.33203125" style="13" bestFit="1" customWidth="1"/>
    <col min="30" max="30" width="0.6640625" style="13" customWidth="1"/>
    <col min="31" max="31" width="22.5546875" style="13" bestFit="1" customWidth="1"/>
    <col min="32" max="32" width="0.6640625" style="13" customWidth="1"/>
    <col min="33" max="33" width="16.5546875" style="13" customWidth="1"/>
    <col min="34" max="34" width="20.44140625" style="13" customWidth="1"/>
    <col min="35" max="35" width="25.44140625" style="13" bestFit="1" customWidth="1"/>
    <col min="36" max="36" width="14.5546875" style="13" bestFit="1" customWidth="1"/>
    <col min="37" max="16384" width="9.109375" style="13"/>
  </cols>
  <sheetData>
    <row r="1" spans="1:36" s="4" customFormat="1" ht="25.2">
      <c r="A1" s="287" t="s">
        <v>84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</row>
    <row r="2" spans="1:36" s="4" customFormat="1" ht="25.2">
      <c r="A2" s="287" t="s">
        <v>47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</row>
    <row r="3" spans="1:36" s="4" customFormat="1" ht="25.2">
      <c r="A3" s="287" t="str">
        <f>' سهام'!A3:W3</f>
        <v>برای ماه منتهی به 1401/12/29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</row>
    <row r="4" spans="1:36" ht="25.2">
      <c r="A4" s="288" t="s">
        <v>61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</row>
    <row r="5" spans="1:36" ht="25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6" ht="27.75" customHeight="1" thickBot="1">
      <c r="A6" s="289" t="s">
        <v>62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 t="s">
        <v>534</v>
      </c>
      <c r="N6" s="289"/>
      <c r="O6" s="289"/>
      <c r="P6" s="289"/>
      <c r="Q6" s="289"/>
      <c r="R6" s="14"/>
      <c r="S6" s="290" t="s">
        <v>7</v>
      </c>
      <c r="T6" s="290"/>
      <c r="U6" s="290"/>
      <c r="V6" s="290"/>
      <c r="W6" s="290"/>
      <c r="X6" s="16"/>
      <c r="Y6" s="289" t="s">
        <v>550</v>
      </c>
      <c r="Z6" s="289"/>
      <c r="AA6" s="289"/>
      <c r="AB6" s="289"/>
      <c r="AC6" s="289"/>
      <c r="AD6" s="289"/>
      <c r="AE6" s="289"/>
      <c r="AF6" s="289"/>
      <c r="AG6" s="289"/>
    </row>
    <row r="7" spans="1:36" ht="26.25" customHeight="1">
      <c r="A7" s="292" t="s">
        <v>63</v>
      </c>
      <c r="B7" s="193"/>
      <c r="C7" s="293" t="s">
        <v>64</v>
      </c>
      <c r="D7" s="193"/>
      <c r="E7" s="295" t="s">
        <v>69</v>
      </c>
      <c r="F7" s="193"/>
      <c r="G7" s="291" t="s">
        <v>65</v>
      </c>
      <c r="H7" s="193"/>
      <c r="I7" s="293" t="s">
        <v>23</v>
      </c>
      <c r="J7" s="193"/>
      <c r="K7" s="295" t="s">
        <v>66</v>
      </c>
      <c r="L7" s="15"/>
      <c r="M7" s="296" t="s">
        <v>3</v>
      </c>
      <c r="N7" s="291"/>
      <c r="O7" s="291" t="s">
        <v>0</v>
      </c>
      <c r="P7" s="291"/>
      <c r="Q7" s="291" t="s">
        <v>21</v>
      </c>
      <c r="R7" s="193"/>
      <c r="S7" s="287" t="s">
        <v>4</v>
      </c>
      <c r="T7" s="287"/>
      <c r="U7" s="16"/>
      <c r="V7" s="287" t="s">
        <v>5</v>
      </c>
      <c r="W7" s="287"/>
      <c r="X7" s="16"/>
      <c r="Y7" s="296" t="s">
        <v>3</v>
      </c>
      <c r="Z7" s="292"/>
      <c r="AA7" s="291" t="s">
        <v>67</v>
      </c>
      <c r="AB7" s="193"/>
      <c r="AC7" s="291" t="s">
        <v>0</v>
      </c>
      <c r="AD7" s="292"/>
      <c r="AE7" s="291" t="s">
        <v>21</v>
      </c>
      <c r="AF7" s="17"/>
      <c r="AG7" s="291" t="s">
        <v>22</v>
      </c>
    </row>
    <row r="8" spans="1:36" s="21" customFormat="1" ht="55.5" customHeight="1" thickBot="1">
      <c r="A8" s="289"/>
      <c r="B8" s="193"/>
      <c r="C8" s="294"/>
      <c r="D8" s="193"/>
      <c r="E8" s="294"/>
      <c r="F8" s="193"/>
      <c r="G8" s="289"/>
      <c r="H8" s="193"/>
      <c r="I8" s="294"/>
      <c r="J8" s="193"/>
      <c r="K8" s="294"/>
      <c r="L8" s="14"/>
      <c r="M8" s="297"/>
      <c r="N8" s="292"/>
      <c r="O8" s="289"/>
      <c r="P8" s="292"/>
      <c r="Q8" s="289"/>
      <c r="R8" s="193"/>
      <c r="S8" s="18" t="s">
        <v>3</v>
      </c>
      <c r="T8" s="18" t="s">
        <v>0</v>
      </c>
      <c r="U8" s="19"/>
      <c r="V8" s="18" t="s">
        <v>3</v>
      </c>
      <c r="W8" s="18" t="s">
        <v>46</v>
      </c>
      <c r="X8" s="19"/>
      <c r="Y8" s="297"/>
      <c r="Z8" s="292"/>
      <c r="AA8" s="289"/>
      <c r="AB8" s="193"/>
      <c r="AC8" s="289"/>
      <c r="AD8" s="292"/>
      <c r="AE8" s="289"/>
      <c r="AF8" s="17"/>
      <c r="AG8" s="289"/>
      <c r="AH8" s="20"/>
      <c r="AJ8" s="20"/>
    </row>
    <row r="9" spans="1:36" s="21" customFormat="1" ht="55.5" customHeight="1" thickBot="1">
      <c r="A9" s="22" t="s">
        <v>81</v>
      </c>
      <c r="B9" s="193"/>
      <c r="C9" s="23" t="s">
        <v>276</v>
      </c>
      <c r="D9" s="8"/>
      <c r="E9" s="23" t="s">
        <v>249</v>
      </c>
      <c r="F9" s="8"/>
      <c r="G9" s="23" t="s">
        <v>81</v>
      </c>
      <c r="H9" s="8"/>
      <c r="I9" s="23" t="s">
        <v>81</v>
      </c>
      <c r="J9" s="23"/>
      <c r="K9" s="189">
        <v>0</v>
      </c>
      <c r="L9" s="14"/>
      <c r="M9" s="6">
        <v>0</v>
      </c>
      <c r="N9" s="24"/>
      <c r="O9" s="6">
        <v>0</v>
      </c>
      <c r="P9" s="6"/>
      <c r="Q9" s="6">
        <v>0</v>
      </c>
      <c r="R9" s="6"/>
      <c r="S9" s="6">
        <v>0</v>
      </c>
      <c r="T9" s="6">
        <v>0</v>
      </c>
      <c r="U9" s="6"/>
      <c r="V9" s="6">
        <v>0</v>
      </c>
      <c r="W9" s="6">
        <v>0</v>
      </c>
      <c r="X9" s="6"/>
      <c r="Y9" s="6">
        <v>0</v>
      </c>
      <c r="Z9" s="6"/>
      <c r="AA9" s="6">
        <v>0</v>
      </c>
      <c r="AB9" s="6"/>
      <c r="AC9" s="6">
        <v>0</v>
      </c>
      <c r="AD9" s="6"/>
      <c r="AE9" s="6">
        <v>0</v>
      </c>
      <c r="AG9" s="25">
        <f>AE9/درآمدها!$J$5</f>
        <v>0</v>
      </c>
      <c r="AH9" s="20"/>
      <c r="AI9" s="6"/>
      <c r="AJ9" s="20"/>
    </row>
    <row r="10" spans="1:36" s="21" customFormat="1" ht="55.5" customHeight="1" thickBot="1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3"/>
      <c r="N10" s="13"/>
      <c r="O10" s="12">
        <f>SUM(O9:O9)</f>
        <v>0</v>
      </c>
      <c r="P10" s="13"/>
      <c r="Q10" s="12">
        <f>SUM(Q9:Q9)</f>
        <v>0</v>
      </c>
      <c r="R10" s="13"/>
      <c r="S10" s="13"/>
      <c r="T10" s="12">
        <f>SUM(T9:T9)</f>
        <v>0</v>
      </c>
      <c r="U10" s="13"/>
      <c r="V10" s="13"/>
      <c r="W10" s="12">
        <f>SUM(W9:W9)</f>
        <v>0</v>
      </c>
      <c r="X10" s="13"/>
      <c r="Y10" s="13"/>
      <c r="Z10" s="13"/>
      <c r="AA10" s="13"/>
      <c r="AB10" s="13"/>
      <c r="AC10" s="12">
        <f>SUM(AC9:AC9)</f>
        <v>0</v>
      </c>
      <c r="AD10" s="13"/>
      <c r="AE10" s="12">
        <f>SUM(AE9:AE9)</f>
        <v>0</v>
      </c>
      <c r="AF10" s="13"/>
      <c r="AG10" s="28">
        <f>SUM(AG9:AG9)</f>
        <v>0</v>
      </c>
      <c r="AH10" s="20"/>
      <c r="AI10" s="6"/>
      <c r="AJ10" s="20"/>
    </row>
    <row r="11" spans="1:36" s="21" customFormat="1" ht="55.5" customHeight="1" thickTop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13"/>
      <c r="N11" s="13"/>
      <c r="O11" s="30"/>
      <c r="P11" s="13"/>
      <c r="Q11" s="30"/>
      <c r="R11" s="13"/>
      <c r="S11" s="13"/>
      <c r="T11" s="30"/>
      <c r="U11" s="13"/>
      <c r="V11" s="13"/>
      <c r="W11" s="30"/>
      <c r="X11" s="13"/>
      <c r="Y11" s="13"/>
      <c r="Z11" s="13"/>
      <c r="AA11" s="13"/>
      <c r="AB11" s="13"/>
      <c r="AC11" s="30"/>
      <c r="AD11" s="13"/>
      <c r="AE11" s="30"/>
      <c r="AF11" s="13"/>
      <c r="AG11" s="30"/>
      <c r="AH11" s="20"/>
      <c r="AJ11" s="20"/>
    </row>
    <row r="12" spans="1:36" s="21" customFormat="1" ht="55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20"/>
      <c r="AI12" s="6"/>
      <c r="AJ12" s="20"/>
    </row>
    <row r="13" spans="1:36" s="29" customFormat="1" ht="29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5"/>
      <c r="AJ13" s="20"/>
    </row>
    <row r="14" spans="1:36" s="30" customFormat="1" ht="30.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5"/>
      <c r="AD14" s="6"/>
      <c r="AE14" s="6"/>
      <c r="AF14" s="6"/>
      <c r="AG14" s="25"/>
    </row>
    <row r="15" spans="1:36" s="6" customFormat="1" ht="29.4">
      <c r="AC15" s="25"/>
      <c r="AG15" s="25"/>
    </row>
    <row r="16" spans="1:36" s="6" customFormat="1" ht="29.4">
      <c r="AC16" s="25"/>
      <c r="AG16" s="31"/>
    </row>
    <row r="17" spans="1:33" s="6" customFormat="1" ht="29.4"/>
    <row r="18" spans="1:33" s="6" customFormat="1" ht="29.4"/>
    <row r="19" spans="1:33" s="6" customFormat="1" ht="29.4"/>
    <row r="20" spans="1:33" s="6" customFormat="1" ht="29.4"/>
    <row r="21" spans="1:33" s="6" customFormat="1" ht="29.4"/>
    <row r="22" spans="1:33" s="6" customFormat="1" ht="29.4"/>
    <row r="23" spans="1:33" s="6" customFormat="1" ht="29.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s="6" customFormat="1" ht="29.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s="6" customFormat="1" ht="29.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0"/>
  <sheetViews>
    <sheetView rightToLeft="1" view="pageBreakPreview" zoomScaleNormal="100" zoomScaleSheetLayoutView="100" workbookViewId="0">
      <selection activeCell="O11" sqref="O11"/>
    </sheetView>
  </sheetViews>
  <sheetFormatPr defaultColWidth="9.109375" defaultRowHeight="15.6"/>
  <cols>
    <col min="1" max="1" width="23.33203125" style="32" customWidth="1"/>
    <col min="2" max="2" width="0.6640625" style="32" customWidth="1"/>
    <col min="3" max="3" width="27.109375" style="32" bestFit="1" customWidth="1"/>
    <col min="4" max="4" width="0.6640625" style="32" customWidth="1"/>
    <col min="5" max="5" width="9.5546875" style="32" bestFit="1" customWidth="1"/>
    <col min="6" max="6" width="0.6640625" style="32" customWidth="1"/>
    <col min="7" max="7" width="15.88671875" style="32" bestFit="1" customWidth="1"/>
    <col min="8" max="8" width="0.6640625" style="32" customWidth="1"/>
    <col min="9" max="9" width="9.33203125" style="32" customWidth="1"/>
    <col min="10" max="10" width="0.5546875" style="32" customWidth="1"/>
    <col min="11" max="11" width="21.33203125" style="51" customWidth="1"/>
    <col min="12" max="12" width="0.6640625" style="32" customWidth="1"/>
    <col min="13" max="13" width="21.88671875" style="32" customWidth="1"/>
    <col min="14" max="14" width="0.44140625" style="32" customWidth="1"/>
    <col min="15" max="15" width="22.109375" style="32" customWidth="1"/>
    <col min="16" max="16" width="0.44140625" style="32" customWidth="1"/>
    <col min="17" max="17" width="21.109375" style="32" bestFit="1" customWidth="1"/>
    <col min="18" max="18" width="0.5546875" style="32" customWidth="1"/>
    <col min="19" max="19" width="12.109375" style="32" customWidth="1"/>
    <col min="20" max="16384" width="9.109375" style="32"/>
  </cols>
  <sheetData>
    <row r="1" spans="1:21" ht="18.600000000000001">
      <c r="A1" s="298" t="s">
        <v>84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</row>
    <row r="2" spans="1:21" ht="18.600000000000001">
      <c r="A2" s="298" t="s">
        <v>47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</row>
    <row r="3" spans="1:21" ht="18.600000000000001">
      <c r="A3" s="298" t="str">
        <f>' سهام'!A3:W3</f>
        <v>برای ماه منتهی به 1401/12/29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</row>
    <row r="4" spans="1:21" ht="18.600000000000001">
      <c r="A4" s="301" t="s">
        <v>48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</row>
    <row r="5" spans="1:21" ht="18.600000000000001" thickBot="1">
      <c r="A5" s="5"/>
      <c r="B5" s="5"/>
      <c r="C5" s="33"/>
      <c r="D5" s="33"/>
      <c r="E5" s="33"/>
      <c r="F5" s="33"/>
      <c r="G5" s="33"/>
      <c r="H5" s="33"/>
      <c r="I5" s="33"/>
      <c r="J5" s="33"/>
      <c r="K5" s="34"/>
      <c r="L5" s="33"/>
      <c r="M5" s="33"/>
      <c r="N5" s="33"/>
      <c r="O5" s="33"/>
      <c r="P5" s="33"/>
      <c r="Q5" s="33"/>
      <c r="R5" s="33"/>
      <c r="S5" s="33"/>
    </row>
    <row r="6" spans="1:21" ht="18.75" customHeight="1" thickBot="1">
      <c r="A6" s="35"/>
      <c r="B6" s="5"/>
      <c r="C6" s="302" t="s">
        <v>11</v>
      </c>
      <c r="D6" s="302"/>
      <c r="E6" s="302"/>
      <c r="F6" s="302"/>
      <c r="G6" s="302"/>
      <c r="H6" s="302"/>
      <c r="I6" s="302"/>
      <c r="J6" s="36"/>
      <c r="K6" s="37" t="str">
        <f>اوراق!M6</f>
        <v>1401/11/30</v>
      </c>
      <c r="L6" s="207"/>
      <c r="M6" s="312" t="s">
        <v>7</v>
      </c>
      <c r="N6" s="312"/>
      <c r="O6" s="312"/>
      <c r="P6" s="5"/>
      <c r="Q6" s="302" t="str">
        <f>اوراق!Y6</f>
        <v>1401/12/29</v>
      </c>
      <c r="R6" s="302"/>
      <c r="S6" s="302"/>
    </row>
    <row r="7" spans="1:21" ht="24" customHeight="1">
      <c r="A7" s="305" t="s">
        <v>8</v>
      </c>
      <c r="B7" s="38"/>
      <c r="C7" s="309" t="s">
        <v>9</v>
      </c>
      <c r="D7" s="38"/>
      <c r="E7" s="309" t="s">
        <v>10</v>
      </c>
      <c r="F7" s="38"/>
      <c r="G7" s="309" t="s">
        <v>33</v>
      </c>
      <c r="H7" s="38"/>
      <c r="I7" s="309" t="s">
        <v>78</v>
      </c>
      <c r="J7" s="305"/>
      <c r="K7" s="307" t="s">
        <v>6</v>
      </c>
      <c r="L7" s="38"/>
      <c r="M7" s="310" t="s">
        <v>35</v>
      </c>
      <c r="N7" s="39"/>
      <c r="O7" s="310" t="s">
        <v>36</v>
      </c>
      <c r="P7" s="5"/>
      <c r="Q7" s="303" t="s">
        <v>6</v>
      </c>
      <c r="R7" s="305"/>
      <c r="S7" s="299" t="s">
        <v>22</v>
      </c>
    </row>
    <row r="8" spans="1:21" ht="18.600000000000001" thickBot="1">
      <c r="A8" s="306"/>
      <c r="B8" s="38"/>
      <c r="C8" s="300"/>
      <c r="D8" s="40"/>
      <c r="E8" s="300"/>
      <c r="F8" s="40"/>
      <c r="G8" s="300"/>
      <c r="H8" s="40"/>
      <c r="I8" s="300"/>
      <c r="J8" s="305"/>
      <c r="K8" s="308"/>
      <c r="L8" s="38"/>
      <c r="M8" s="311"/>
      <c r="N8" s="5"/>
      <c r="O8" s="311"/>
      <c r="P8" s="5"/>
      <c r="Q8" s="304"/>
      <c r="R8" s="305"/>
      <c r="S8" s="300"/>
    </row>
    <row r="9" spans="1:21" ht="18">
      <c r="A9" s="196" t="s">
        <v>443</v>
      </c>
      <c r="B9" s="38"/>
      <c r="C9" s="119" t="s">
        <v>444</v>
      </c>
      <c r="D9" s="38"/>
      <c r="E9" s="43" t="s">
        <v>80</v>
      </c>
      <c r="F9" s="38"/>
      <c r="G9" s="119" t="s">
        <v>81</v>
      </c>
      <c r="H9" s="38"/>
      <c r="I9" s="119" t="s">
        <v>81</v>
      </c>
      <c r="J9" s="196"/>
      <c r="K9" s="197">
        <v>385111</v>
      </c>
      <c r="L9" s="38"/>
      <c r="M9" s="147">
        <v>1574</v>
      </c>
      <c r="N9" s="154"/>
      <c r="O9" s="147">
        <v>0</v>
      </c>
      <c r="P9" s="66"/>
      <c r="Q9" s="197">
        <f>K9+M9-O9</f>
        <v>386685</v>
      </c>
      <c r="R9" s="196"/>
      <c r="S9" s="153">
        <f>Q9/درآمدها!$J$5</f>
        <v>4.5606843715057113E-8</v>
      </c>
    </row>
    <row r="10" spans="1:21" ht="18">
      <c r="A10" s="196" t="s">
        <v>457</v>
      </c>
      <c r="B10" s="38"/>
      <c r="C10" s="119" t="s">
        <v>458</v>
      </c>
      <c r="D10" s="38"/>
      <c r="E10" s="43" t="s">
        <v>80</v>
      </c>
      <c r="F10" s="38"/>
      <c r="G10" s="119" t="s">
        <v>81</v>
      </c>
      <c r="H10" s="38"/>
      <c r="I10" s="119" t="s">
        <v>81</v>
      </c>
      <c r="J10" s="196"/>
      <c r="K10" s="197">
        <v>1460128</v>
      </c>
      <c r="L10" s="38"/>
      <c r="M10" s="147">
        <v>6001</v>
      </c>
      <c r="N10" s="154"/>
      <c r="O10" s="147">
        <v>0</v>
      </c>
      <c r="P10" s="66"/>
      <c r="Q10" s="197">
        <f>K10+M10-O10</f>
        <v>1466129</v>
      </c>
      <c r="R10" s="196"/>
      <c r="S10" s="153">
        <f>Q10/درآمدها!$J$5</f>
        <v>1.7291986027157238E-7</v>
      </c>
    </row>
    <row r="11" spans="1:21" s="5" customFormat="1" ht="18.600000000000001" thickBot="1">
      <c r="A11" s="43" t="s">
        <v>230</v>
      </c>
      <c r="C11" s="42" t="s">
        <v>231</v>
      </c>
      <c r="E11" s="43" t="s">
        <v>80</v>
      </c>
      <c r="G11" s="42" t="s">
        <v>81</v>
      </c>
      <c r="I11" s="44" t="s">
        <v>81</v>
      </c>
      <c r="J11" s="45"/>
      <c r="K11" s="45">
        <v>27631135508</v>
      </c>
      <c r="L11" s="45"/>
      <c r="M11" s="147">
        <v>3788957253106</v>
      </c>
      <c r="N11" s="45"/>
      <c r="O11" s="147">
        <v>3556313776126</v>
      </c>
      <c r="P11" s="45"/>
      <c r="Q11" s="197">
        <f>K11+M11-O11</f>
        <v>260274612488</v>
      </c>
      <c r="S11" s="153">
        <f>Q11/درآمدها!$J$5</f>
        <v>3.0697605479233146E-2</v>
      </c>
      <c r="T11" s="46"/>
      <c r="U11" s="47"/>
    </row>
    <row r="12" spans="1:21" s="5" customFormat="1" ht="18.600000000000001" thickBot="1">
      <c r="A12" s="196"/>
      <c r="B12" s="38"/>
      <c r="C12" s="38"/>
      <c r="D12" s="38"/>
      <c r="E12" s="38"/>
      <c r="F12" s="38"/>
      <c r="G12" s="38"/>
      <c r="H12" s="38"/>
      <c r="I12" s="38"/>
      <c r="J12" s="196"/>
      <c r="K12" s="49">
        <f>SUM(K9:K11)</f>
        <v>27632980747</v>
      </c>
      <c r="M12" s="49">
        <f>SUM(M9:M11)</f>
        <v>3788957260681</v>
      </c>
      <c r="O12" s="49">
        <f>SUM(O9:O11)</f>
        <v>3556313776126</v>
      </c>
      <c r="Q12" s="49">
        <f>SUM(Q9:Q11)</f>
        <v>260276465302</v>
      </c>
      <c r="S12" s="50">
        <f>SUM(S9:S11)</f>
        <v>3.0697824005937131E-2</v>
      </c>
      <c r="T12" s="46"/>
      <c r="U12" s="47"/>
    </row>
    <row r="13" spans="1:21" s="5" customFormat="1" ht="18.600000000000001" thickTop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51"/>
      <c r="M13" s="32"/>
      <c r="O13" s="32"/>
      <c r="Q13" s="32"/>
      <c r="S13" s="32"/>
      <c r="T13" s="48"/>
      <c r="U13" s="47"/>
    </row>
    <row r="14" spans="1:21" s="5" customFormat="1" ht="24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51"/>
      <c r="M14" s="32"/>
      <c r="O14" s="32"/>
      <c r="Q14" s="32"/>
      <c r="S14" s="32"/>
    </row>
    <row r="15" spans="1:21" ht="21">
      <c r="K15" s="52"/>
      <c r="L15" s="52"/>
      <c r="M15" s="52"/>
      <c r="N15" s="4"/>
      <c r="O15" s="52"/>
      <c r="P15" s="52"/>
      <c r="Q15" s="52"/>
    </row>
    <row r="16" spans="1:21" s="197" customFormat="1" ht="18"/>
    <row r="17" spans="11:17" ht="18">
      <c r="K17" s="152"/>
      <c r="M17" s="152"/>
      <c r="O17" s="152"/>
      <c r="Q17" s="152"/>
    </row>
    <row r="18" spans="11:17" ht="21">
      <c r="K18" s="52"/>
      <c r="L18" s="52"/>
      <c r="M18" s="52"/>
      <c r="N18" s="4"/>
      <c r="O18" s="52"/>
      <c r="P18" s="52"/>
      <c r="Q18" s="68"/>
    </row>
    <row r="19" spans="11:17" ht="21">
      <c r="K19" s="52"/>
      <c r="M19" s="52"/>
      <c r="O19" s="52"/>
      <c r="Q19" s="52"/>
    </row>
    <row r="20" spans="11:17">
      <c r="Q20" s="53"/>
    </row>
  </sheetData>
  <autoFilter ref="A8:S8" xr:uid="{00000000-0009-0000-0000-000003000000}">
    <sortState xmlns:xlrd2="http://schemas.microsoft.com/office/spreadsheetml/2017/richdata2" ref="A12:S13">
      <sortCondition descending="1" ref="Q8"/>
    </sortState>
  </autoFilter>
  <mergeCells count="19"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</mergeCells>
  <pageMargins left="0.25" right="0.25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8"/>
  <sheetViews>
    <sheetView rightToLeft="1" view="pageBreakPreview" zoomScaleNormal="100" zoomScaleSheetLayoutView="100" workbookViewId="0">
      <selection activeCell="K4" sqref="K4"/>
    </sheetView>
  </sheetViews>
  <sheetFormatPr defaultColWidth="9.109375" defaultRowHeight="16.8"/>
  <cols>
    <col min="1" max="1" width="60.109375" style="220" customWidth="1"/>
    <col min="2" max="2" width="1" style="220" customWidth="1"/>
    <col min="3" max="3" width="9.109375" style="67"/>
    <col min="4" max="4" width="1.109375" style="67" customWidth="1"/>
    <col min="5" max="5" width="25.33203125" style="78" bestFit="1" customWidth="1"/>
    <col min="6" max="6" width="1" style="67" customWidth="1"/>
    <col min="7" max="7" width="19.6640625" style="67" customWidth="1"/>
    <col min="8" max="8" width="0.44140625" style="67" customWidth="1"/>
    <col min="9" max="9" width="24.5546875" style="67" customWidth="1"/>
    <col min="10" max="11" width="24" style="224" bestFit="1" customWidth="1"/>
    <col min="12" max="16384" width="9.109375" style="67"/>
  </cols>
  <sheetData>
    <row r="1" spans="1:12" ht="20.399999999999999">
      <c r="A1" s="298" t="s">
        <v>84</v>
      </c>
      <c r="B1" s="298"/>
      <c r="C1" s="298"/>
      <c r="D1" s="298"/>
      <c r="E1" s="298"/>
      <c r="F1" s="298"/>
      <c r="G1" s="298"/>
      <c r="H1" s="298"/>
      <c r="I1" s="298"/>
      <c r="J1" s="211"/>
      <c r="K1" s="211"/>
    </row>
    <row r="2" spans="1:12" ht="20.399999999999999">
      <c r="A2" s="298" t="s">
        <v>47</v>
      </c>
      <c r="B2" s="298"/>
      <c r="C2" s="298"/>
      <c r="D2" s="298"/>
      <c r="E2" s="298"/>
      <c r="F2" s="298"/>
      <c r="G2" s="298"/>
      <c r="H2" s="298"/>
      <c r="I2" s="298"/>
      <c r="J2" s="212"/>
      <c r="K2" s="211"/>
    </row>
    <row r="3" spans="1:12" ht="21" thickBot="1">
      <c r="A3" s="298" t="str">
        <f>سپرده!A3</f>
        <v>برای ماه منتهی به 1401/12/29</v>
      </c>
      <c r="B3" s="298"/>
      <c r="C3" s="298"/>
      <c r="D3" s="298"/>
      <c r="E3" s="298"/>
      <c r="F3" s="298"/>
      <c r="G3" s="298"/>
      <c r="H3" s="298"/>
      <c r="I3" s="298"/>
      <c r="J3" s="211"/>
      <c r="K3" s="211"/>
    </row>
    <row r="4" spans="1:12" ht="21" thickBot="1">
      <c r="A4" s="195" t="s">
        <v>27</v>
      </c>
      <c r="B4" s="133"/>
      <c r="C4" s="133"/>
      <c r="D4" s="133"/>
      <c r="E4" s="133"/>
      <c r="F4" s="133"/>
      <c r="G4" s="133"/>
      <c r="H4" s="133"/>
      <c r="I4" s="133"/>
      <c r="J4" s="11">
        <v>1302710428798</v>
      </c>
      <c r="K4" s="213" t="s">
        <v>79</v>
      </c>
    </row>
    <row r="5" spans="1:12" ht="21.75" customHeight="1" thickBot="1">
      <c r="A5" s="195"/>
      <c r="B5" s="195"/>
      <c r="C5" s="195"/>
      <c r="D5" s="195"/>
      <c r="E5" s="302" t="str">
        <f>اوراق!Y6</f>
        <v>1401/12/29</v>
      </c>
      <c r="F5" s="302"/>
      <c r="G5" s="302"/>
      <c r="H5" s="302"/>
      <c r="I5" s="302"/>
      <c r="J5" s="11">
        <v>8478661720507</v>
      </c>
      <c r="K5" s="213" t="s">
        <v>454</v>
      </c>
    </row>
    <row r="6" spans="1:12" ht="21.75" customHeight="1" thickBot="1">
      <c r="A6" s="198" t="s">
        <v>37</v>
      </c>
      <c r="B6" s="82"/>
      <c r="C6" s="1" t="s">
        <v>38</v>
      </c>
      <c r="D6" s="39"/>
      <c r="E6" s="214" t="s">
        <v>6</v>
      </c>
      <c r="F6" s="39"/>
      <c r="G6" s="1" t="s">
        <v>19</v>
      </c>
      <c r="H6" s="39"/>
      <c r="I6" s="1" t="s">
        <v>77</v>
      </c>
      <c r="J6" s="215"/>
      <c r="K6" s="215"/>
      <c r="L6" s="215"/>
    </row>
    <row r="7" spans="1:12" ht="21" customHeight="1">
      <c r="A7" s="216" t="s">
        <v>43</v>
      </c>
      <c r="B7" s="216"/>
      <c r="C7" s="217" t="s">
        <v>49</v>
      </c>
      <c r="D7" s="133"/>
      <c r="E7" s="132">
        <f>'درآمد سرمایه گذاری در سهام '!U206</f>
        <v>1282574751187</v>
      </c>
      <c r="F7" s="133"/>
      <c r="G7" s="166">
        <f>E7/$E$11</f>
        <v>0.99744937452735294</v>
      </c>
      <c r="H7" s="135"/>
      <c r="I7" s="166">
        <f>E7/$J$5</f>
        <v>0.15127089550994677</v>
      </c>
      <c r="J7" s="215"/>
      <c r="K7" s="215"/>
      <c r="L7" s="215"/>
    </row>
    <row r="8" spans="1:12" ht="18.75" customHeight="1">
      <c r="A8" s="216" t="s">
        <v>44</v>
      </c>
      <c r="B8" s="216"/>
      <c r="C8" s="217" t="s">
        <v>50</v>
      </c>
      <c r="D8" s="133"/>
      <c r="E8" s="125">
        <f>'درآمد سرمایه گذاری در اوراق بها'!Q11</f>
        <v>1228793</v>
      </c>
      <c r="F8" s="133"/>
      <c r="G8" s="166">
        <f>E8/$E$11</f>
        <v>9.5562368442015899E-7</v>
      </c>
      <c r="H8" s="134"/>
      <c r="I8" s="166">
        <f t="shared" ref="I8:I10" si="0">E8/$J$5</f>
        <v>1.4492770681344291E-7</v>
      </c>
      <c r="J8" s="215"/>
      <c r="K8" s="215"/>
      <c r="L8" s="215"/>
    </row>
    <row r="9" spans="1:12" ht="18.75" customHeight="1">
      <c r="A9" s="216" t="s">
        <v>45</v>
      </c>
      <c r="B9" s="216"/>
      <c r="C9" s="217" t="s">
        <v>51</v>
      </c>
      <c r="D9" s="133"/>
      <c r="E9" s="125">
        <f>'درآمد سپرده بانکی'!I11</f>
        <v>116242922</v>
      </c>
      <c r="F9" s="133"/>
      <c r="G9" s="166">
        <f>E9/$E$11</f>
        <v>9.0401303888779609E-5</v>
      </c>
      <c r="H9" s="134"/>
      <c r="I9" s="166">
        <f t="shared" si="0"/>
        <v>1.3710055411085441E-5</v>
      </c>
      <c r="J9" s="215"/>
      <c r="K9" s="215"/>
      <c r="L9" s="215"/>
    </row>
    <row r="10" spans="1:12" ht="19.5" customHeight="1" thickBot="1">
      <c r="A10" s="216" t="s">
        <v>32</v>
      </c>
      <c r="B10" s="216"/>
      <c r="C10" s="217" t="s">
        <v>52</v>
      </c>
      <c r="D10" s="133"/>
      <c r="E10" s="218">
        <f>'سایر درآمدها'!E11</f>
        <v>3162261487</v>
      </c>
      <c r="F10" s="133"/>
      <c r="G10" s="166">
        <f>E10/$E$11</f>
        <v>2.459268545073833E-3</v>
      </c>
      <c r="H10" s="134"/>
      <c r="I10" s="166">
        <f t="shared" si="0"/>
        <v>3.7296705438212785E-4</v>
      </c>
      <c r="J10" s="215"/>
      <c r="K10" s="215"/>
      <c r="L10" s="215"/>
    </row>
    <row r="11" spans="1:12" ht="19.5" customHeight="1" thickBot="1">
      <c r="A11" s="216"/>
      <c r="B11" s="219"/>
      <c r="C11" s="5"/>
      <c r="D11" s="5"/>
      <c r="E11" s="136">
        <f>SUM(E7:E10)</f>
        <v>1285854484389</v>
      </c>
      <c r="F11" s="5"/>
      <c r="G11" s="167">
        <f>SUM(G7:G10)</f>
        <v>1</v>
      </c>
      <c r="H11" s="135"/>
      <c r="I11" s="235">
        <f>SUM(I7:I10)</f>
        <v>0.15165771754744681</v>
      </c>
      <c r="J11" s="215"/>
      <c r="K11" s="215"/>
      <c r="L11" s="215"/>
    </row>
    <row r="12" spans="1:12" ht="18.75" customHeight="1" thickTop="1">
      <c r="J12" s="215"/>
      <c r="K12" s="215"/>
      <c r="L12" s="215"/>
    </row>
    <row r="13" spans="1:12" ht="18" customHeight="1">
      <c r="E13" s="221"/>
      <c r="F13" s="221"/>
      <c r="G13" s="221"/>
      <c r="I13" s="187"/>
      <c r="J13" s="215"/>
      <c r="K13" s="215"/>
      <c r="L13" s="215"/>
    </row>
    <row r="14" spans="1:12" ht="18" customHeight="1">
      <c r="E14" s="222"/>
      <c r="F14" s="221"/>
      <c r="G14" s="221"/>
      <c r="I14" s="187"/>
      <c r="J14" s="215"/>
      <c r="K14" s="215"/>
      <c r="L14" s="215"/>
    </row>
    <row r="15" spans="1:12" ht="18" customHeight="1">
      <c r="E15" s="221"/>
      <c r="F15" s="221"/>
      <c r="G15" s="221"/>
      <c r="I15" s="69"/>
      <c r="J15" s="215"/>
      <c r="K15" s="215"/>
      <c r="L15" s="215"/>
    </row>
    <row r="16" spans="1:12" ht="18" customHeight="1">
      <c r="E16" s="221"/>
      <c r="F16" s="221"/>
      <c r="G16" s="221"/>
      <c r="I16" s="187"/>
      <c r="J16" s="223"/>
      <c r="K16" s="223"/>
    </row>
    <row r="17" spans="5:11" ht="17.399999999999999" customHeight="1">
      <c r="E17" s="221"/>
      <c r="F17" s="221"/>
      <c r="G17" s="221"/>
      <c r="I17" s="69"/>
      <c r="J17" s="223"/>
      <c r="K17" s="223"/>
    </row>
    <row r="18" spans="5:11" ht="17.399999999999999" customHeight="1">
      <c r="E18" s="221"/>
      <c r="F18" s="221"/>
      <c r="G18" s="221"/>
    </row>
    <row r="19" spans="5:11" ht="17.399999999999999" customHeight="1"/>
    <row r="27" spans="5:11" ht="18.75" customHeight="1"/>
    <row r="36" ht="18.75" customHeight="1"/>
    <row r="37" ht="17.399999999999999" customHeight="1"/>
    <row r="38" ht="17.399999999999999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21"/>
  <sheetViews>
    <sheetView rightToLeft="1" view="pageBreakPreview" zoomScale="90" zoomScaleNormal="100" zoomScaleSheetLayoutView="90" workbookViewId="0">
      <selection activeCell="I17" sqref="I17"/>
    </sheetView>
  </sheetViews>
  <sheetFormatPr defaultColWidth="9.109375" defaultRowHeight="21"/>
  <cols>
    <col min="1" max="1" width="50.88671875" style="5" customWidth="1"/>
    <col min="2" max="2" width="0.88671875" style="5" customWidth="1"/>
    <col min="3" max="3" width="14" style="5" bestFit="1" customWidth="1"/>
    <col min="4" max="4" width="1.33203125" style="5" customWidth="1"/>
    <col min="5" max="5" width="12.44140625" style="5" customWidth="1"/>
    <col min="6" max="6" width="1" style="5" customWidth="1"/>
    <col min="7" max="7" width="25" style="66" bestFit="1" customWidth="1"/>
    <col min="8" max="8" width="0.88671875" style="66" customWidth="1"/>
    <col min="9" max="9" width="25" style="66" bestFit="1" customWidth="1"/>
    <col min="10" max="10" width="0.6640625" style="66" customWidth="1"/>
    <col min="11" max="11" width="23.109375" style="66" bestFit="1" customWidth="1"/>
    <col min="12" max="12" width="0.6640625" style="66" customWidth="1"/>
    <col min="13" max="13" width="23.109375" style="66" bestFit="1" customWidth="1"/>
    <col min="14" max="14" width="0.5546875" style="66" customWidth="1"/>
    <col min="15" max="15" width="17" style="66" bestFit="1" customWidth="1"/>
    <col min="16" max="16" width="0.5546875" style="66" customWidth="1"/>
    <col min="17" max="17" width="23.109375" style="66" bestFit="1" customWidth="1"/>
    <col min="18" max="18" width="13.5546875" style="5" bestFit="1" customWidth="1"/>
    <col min="19" max="19" width="17.88671875" style="5" bestFit="1" customWidth="1"/>
    <col min="20" max="20" width="21.33203125" style="5" bestFit="1" customWidth="1"/>
    <col min="21" max="21" width="17.88671875" style="54" bestFit="1" customWidth="1"/>
    <col min="22" max="22" width="9.109375" style="54"/>
    <col min="23" max="16384" width="9.109375" style="5"/>
  </cols>
  <sheetData>
    <row r="1" spans="1:22" ht="25.2">
      <c r="A1" s="287" t="s">
        <v>84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</row>
    <row r="2" spans="1:22" ht="25.2">
      <c r="A2" s="287" t="s">
        <v>53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</row>
    <row r="3" spans="1:22" ht="25.2">
      <c r="A3" s="287" t="str">
        <f>' سهام'!A3:W3</f>
        <v>برای ماه منتهی به 1401/12/29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</row>
    <row r="4" spans="1:22" ht="25.2">
      <c r="A4" s="288" t="s">
        <v>59</v>
      </c>
      <c r="B4" s="288"/>
      <c r="C4" s="288"/>
      <c r="D4" s="288"/>
      <c r="E4" s="288"/>
      <c r="F4" s="288"/>
      <c r="G4" s="288"/>
      <c r="H4" s="55"/>
      <c r="I4" s="56"/>
      <c r="J4" s="56"/>
      <c r="K4" s="56"/>
      <c r="L4" s="56"/>
      <c r="M4" s="56"/>
      <c r="N4" s="56"/>
      <c r="O4" s="56"/>
      <c r="P4" s="56"/>
      <c r="Q4" s="56"/>
    </row>
    <row r="5" spans="1:22" ht="24.75" customHeight="1" thickBot="1">
      <c r="A5" s="57"/>
      <c r="B5" s="313"/>
      <c r="C5" s="313"/>
      <c r="D5" s="313"/>
      <c r="E5" s="313"/>
      <c r="F5" s="58"/>
      <c r="G5" s="314" t="s">
        <v>548</v>
      </c>
      <c r="H5" s="314"/>
      <c r="I5" s="314"/>
      <c r="J5" s="314"/>
      <c r="K5" s="314"/>
      <c r="L5" s="56"/>
      <c r="M5" s="314" t="s">
        <v>547</v>
      </c>
      <c r="N5" s="314"/>
      <c r="O5" s="314"/>
      <c r="P5" s="314"/>
      <c r="Q5" s="314"/>
    </row>
    <row r="6" spans="1:22" ht="46.5" customHeight="1" thickBot="1">
      <c r="A6" s="59" t="s">
        <v>37</v>
      </c>
      <c r="B6" s="204"/>
      <c r="C6" s="60" t="s">
        <v>23</v>
      </c>
      <c r="D6" s="204"/>
      <c r="E6" s="60" t="s">
        <v>34</v>
      </c>
      <c r="F6" s="204"/>
      <c r="G6" s="61" t="s">
        <v>54</v>
      </c>
      <c r="H6" s="202"/>
      <c r="I6" s="61" t="s">
        <v>39</v>
      </c>
      <c r="J6" s="202"/>
      <c r="K6" s="61" t="s">
        <v>40</v>
      </c>
      <c r="L6" s="56"/>
      <c r="M6" s="61" t="s">
        <v>54</v>
      </c>
      <c r="N6" s="202"/>
      <c r="O6" s="61" t="s">
        <v>39</v>
      </c>
      <c r="P6" s="202"/>
      <c r="Q6" s="61" t="s">
        <v>40</v>
      </c>
    </row>
    <row r="7" spans="1:22" ht="24.6">
      <c r="A7" s="59" t="s">
        <v>230</v>
      </c>
      <c r="B7" s="204"/>
      <c r="C7" s="63" t="s">
        <v>81</v>
      </c>
      <c r="D7" s="204"/>
      <c r="E7" s="106" t="s">
        <v>81</v>
      </c>
      <c r="F7" s="204"/>
      <c r="G7" s="52">
        <v>1721217</v>
      </c>
      <c r="H7" s="52"/>
      <c r="I7" s="52">
        <v>0</v>
      </c>
      <c r="J7" s="52"/>
      <c r="K7" s="52">
        <v>1721217</v>
      </c>
      <c r="L7" s="52"/>
      <c r="M7" s="52">
        <v>116184108</v>
      </c>
      <c r="N7" s="52"/>
      <c r="O7" s="52">
        <v>0</v>
      </c>
      <c r="P7" s="52"/>
      <c r="Q7" s="52">
        <f>O7+M7</f>
        <v>116184108</v>
      </c>
    </row>
    <row r="8" spans="1:22" ht="24.6">
      <c r="A8" s="59" t="s">
        <v>457</v>
      </c>
      <c r="B8" s="204"/>
      <c r="C8" s="63"/>
      <c r="D8" s="204"/>
      <c r="E8" s="106"/>
      <c r="F8" s="204"/>
      <c r="G8" s="52">
        <v>6001</v>
      </c>
      <c r="H8" s="52"/>
      <c r="I8" s="52">
        <v>0</v>
      </c>
      <c r="J8" s="52"/>
      <c r="K8" s="52">
        <v>6001</v>
      </c>
      <c r="L8" s="52"/>
      <c r="M8" s="52">
        <v>42129</v>
      </c>
      <c r="N8" s="52"/>
      <c r="O8" s="52">
        <v>0</v>
      </c>
      <c r="P8" s="52"/>
      <c r="Q8" s="52">
        <f t="shared" ref="Q8:Q9" si="0">O8+M8</f>
        <v>42129</v>
      </c>
    </row>
    <row r="9" spans="1:22" s="4" customFormat="1">
      <c r="A9" s="186" t="s">
        <v>443</v>
      </c>
      <c r="B9" s="62"/>
      <c r="C9" s="63" t="s">
        <v>81</v>
      </c>
      <c r="E9" s="106" t="s">
        <v>81</v>
      </c>
      <c r="G9" s="52">
        <v>1574</v>
      </c>
      <c r="H9" s="52"/>
      <c r="I9" s="52">
        <v>0</v>
      </c>
      <c r="J9" s="52"/>
      <c r="K9" s="52">
        <v>1574</v>
      </c>
      <c r="L9" s="52"/>
      <c r="M9" s="52">
        <v>16685</v>
      </c>
      <c r="N9" s="52"/>
      <c r="O9" s="52">
        <v>0</v>
      </c>
      <c r="P9" s="52"/>
      <c r="Q9" s="52">
        <f t="shared" si="0"/>
        <v>16685</v>
      </c>
      <c r="R9" s="46"/>
      <c r="S9" s="64"/>
      <c r="U9" s="54"/>
      <c r="V9" s="54"/>
    </row>
    <row r="10" spans="1:22" s="4" customFormat="1" ht="25.2" thickBot="1">
      <c r="A10" s="43"/>
      <c r="B10" s="58"/>
      <c r="C10" s="58"/>
      <c r="D10" s="58"/>
      <c r="E10" s="58"/>
      <c r="F10" s="58"/>
      <c r="G10" s="182">
        <f>SUM(G7:G9)</f>
        <v>1728792</v>
      </c>
      <c r="H10" s="65"/>
      <c r="I10" s="182">
        <f>SUM(I9:I9)</f>
        <v>0</v>
      </c>
      <c r="J10" s="65"/>
      <c r="K10" s="182">
        <f>SUM(K7:K9)</f>
        <v>1728792</v>
      </c>
      <c r="L10" s="65"/>
      <c r="M10" s="182">
        <f>SUM(M7:M9)</f>
        <v>116242922</v>
      </c>
      <c r="N10" s="65"/>
      <c r="O10" s="182">
        <f>SUM(O9:O9)</f>
        <v>0</v>
      </c>
      <c r="P10" s="183" t="e">
        <f>SUM(#REF!)</f>
        <v>#REF!</v>
      </c>
      <c r="Q10" s="182">
        <f>SUM(Q7:Q9)</f>
        <v>116242922</v>
      </c>
      <c r="R10" s="46"/>
      <c r="S10" s="64"/>
      <c r="U10" s="54"/>
      <c r="V10" s="54"/>
    </row>
    <row r="11" spans="1:22" s="4" customFormat="1" ht="21.6" thickTop="1">
      <c r="A11" s="5"/>
      <c r="B11" s="5"/>
      <c r="C11" s="5"/>
      <c r="D11" s="5"/>
      <c r="E11" s="5"/>
      <c r="F11" s="5"/>
      <c r="G11" s="66"/>
      <c r="I11" s="66"/>
      <c r="K11" s="66"/>
      <c r="M11" s="66"/>
      <c r="O11" s="66"/>
      <c r="P11" s="66"/>
      <c r="Q11" s="66"/>
      <c r="R11" s="46"/>
      <c r="S11" s="64"/>
      <c r="T11" s="54"/>
      <c r="U11" s="54"/>
      <c r="V11" s="54"/>
    </row>
    <row r="12" spans="1:22" s="4" customFormat="1">
      <c r="A12" s="5"/>
      <c r="B12" s="5"/>
      <c r="C12" s="5"/>
      <c r="D12" s="5"/>
      <c r="E12" s="5"/>
      <c r="F12" s="5"/>
      <c r="G12" s="66"/>
      <c r="I12" s="66"/>
      <c r="K12" s="66"/>
      <c r="M12" s="66"/>
      <c r="O12" s="66"/>
      <c r="P12" s="66"/>
      <c r="Q12" s="66"/>
      <c r="R12" s="46"/>
      <c r="S12" s="64"/>
      <c r="U12" s="54"/>
      <c r="V12" s="54"/>
    </row>
    <row r="13" spans="1:22" s="4" customFormat="1">
      <c r="A13" s="5"/>
      <c r="B13" s="5"/>
      <c r="C13" s="5"/>
      <c r="D13" s="5"/>
      <c r="E13" s="5"/>
      <c r="F13" s="5"/>
      <c r="G13" s="66"/>
      <c r="I13" s="66"/>
      <c r="K13" s="66"/>
      <c r="M13" s="66"/>
      <c r="N13" s="66"/>
      <c r="O13" s="66"/>
      <c r="P13" s="66"/>
      <c r="Q13" s="162"/>
      <c r="R13" s="46"/>
      <c r="S13" s="64"/>
      <c r="U13" s="54"/>
      <c r="V13" s="54"/>
    </row>
    <row r="14" spans="1:22">
      <c r="A14" s="67"/>
      <c r="B14" s="67"/>
      <c r="C14" s="67"/>
      <c r="D14" s="67"/>
      <c r="E14" s="67"/>
      <c r="F14" s="67"/>
      <c r="G14" s="52"/>
      <c r="H14" s="67"/>
      <c r="I14" s="67"/>
      <c r="J14" s="67"/>
      <c r="K14" s="45"/>
      <c r="L14" s="67"/>
      <c r="M14" s="52"/>
      <c r="N14" s="67"/>
      <c r="O14" s="67"/>
      <c r="P14" s="67"/>
      <c r="Q14" s="45"/>
      <c r="R14"/>
      <c r="S14" s="48"/>
    </row>
    <row r="15" spans="1:22">
      <c r="A15" s="67"/>
      <c r="B15" s="67"/>
      <c r="C15" s="67"/>
      <c r="D15" s="67"/>
      <c r="E15" s="67"/>
      <c r="F15" s="67"/>
      <c r="G15" s="68"/>
      <c r="H15" s="69"/>
      <c r="I15" s="67"/>
      <c r="J15" s="67"/>
      <c r="K15" s="45"/>
      <c r="L15" s="67"/>
      <c r="M15" s="68"/>
      <c r="N15" s="67"/>
      <c r="O15" s="69"/>
      <c r="P15" s="67"/>
      <c r="Q15" s="45"/>
      <c r="S15" s="47"/>
    </row>
    <row r="16" spans="1:22">
      <c r="G16" s="52"/>
      <c r="H16" s="4"/>
      <c r="J16" s="4"/>
      <c r="K16" s="45"/>
      <c r="M16" s="52"/>
      <c r="Q16" s="45"/>
    </row>
    <row r="17" spans="1:22">
      <c r="G17" s="68"/>
      <c r="J17" s="4"/>
      <c r="K17" s="45"/>
      <c r="M17" s="68"/>
      <c r="Q17" s="45"/>
    </row>
    <row r="18" spans="1:22" s="67" customFormat="1">
      <c r="A18" s="5"/>
      <c r="B18" s="5"/>
      <c r="C18" s="5"/>
      <c r="D18" s="5"/>
      <c r="E18" s="5"/>
      <c r="F18" s="5"/>
      <c r="G18" s="66"/>
      <c r="H18" s="66"/>
      <c r="I18" s="66"/>
      <c r="J18" s="66"/>
      <c r="K18" s="45"/>
      <c r="L18" s="66"/>
      <c r="M18" s="66"/>
      <c r="N18" s="66"/>
      <c r="O18" s="66"/>
      <c r="P18" s="66"/>
      <c r="Q18" s="45"/>
      <c r="U18" s="54"/>
      <c r="V18" s="54"/>
    </row>
    <row r="19" spans="1:22" s="67" customFormat="1">
      <c r="A19" s="5"/>
      <c r="B19" s="5"/>
      <c r="C19" s="5"/>
      <c r="D19" s="5"/>
      <c r="E19" s="5"/>
      <c r="F19" s="5"/>
      <c r="G19" s="66"/>
      <c r="H19" s="66"/>
      <c r="I19" s="66"/>
      <c r="J19" s="66"/>
      <c r="K19" s="45"/>
      <c r="L19" s="66"/>
      <c r="M19" s="66"/>
      <c r="N19" s="66"/>
      <c r="O19" s="66"/>
      <c r="P19" s="66"/>
      <c r="Q19" s="45"/>
      <c r="U19" s="54"/>
      <c r="V19" s="54"/>
    </row>
    <row r="20" spans="1:22">
      <c r="K20" s="45"/>
      <c r="Q20" s="45"/>
    </row>
    <row r="21" spans="1:22">
      <c r="K21" s="45"/>
      <c r="Q21" s="45"/>
    </row>
  </sheetData>
  <autoFilter ref="A6:Q6" xr:uid="{00000000-0009-0000-0000-000005000000}">
    <sortState xmlns:xlrd2="http://schemas.microsoft.com/office/spreadsheetml/2017/richdata2" ref="A7:R16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16"/>
  <sheetViews>
    <sheetView rightToLeft="1" view="pageBreakPreview" topLeftCell="B100" zoomScaleNormal="100" zoomScaleSheetLayoutView="100" workbookViewId="0">
      <selection activeCell="J17" sqref="J17"/>
    </sheetView>
  </sheetViews>
  <sheetFormatPr defaultColWidth="9.109375" defaultRowHeight="21"/>
  <cols>
    <col min="1" max="1" width="11.5546875" style="52" hidden="1" customWidth="1"/>
    <col min="2" max="2" width="27.44140625" style="67" customWidth="1"/>
    <col min="3" max="3" width="0.5546875" style="67" customWidth="1"/>
    <col min="4" max="4" width="11.33203125" style="67" customWidth="1"/>
    <col min="5" max="5" width="0.88671875" style="67" customWidth="1"/>
    <col min="6" max="6" width="16" style="67" customWidth="1"/>
    <col min="7" max="7" width="1.109375" style="67" customWidth="1"/>
    <col min="8" max="8" width="9.44140625" style="67" bestFit="1" customWidth="1"/>
    <col min="9" max="9" width="0.5546875" style="67" customWidth="1"/>
    <col min="10" max="10" width="13.109375" style="67" customWidth="1"/>
    <col min="11" max="11" width="1" style="67" customWidth="1"/>
    <col min="12" max="12" width="13.5546875" style="67" customWidth="1"/>
    <col min="13" max="13" width="1.109375" style="67" customWidth="1"/>
    <col min="14" max="14" width="15.44140625" style="67" bestFit="1" customWidth="1"/>
    <col min="15" max="15" width="1" style="67" customWidth="1"/>
    <col min="16" max="16" width="14.5546875" style="67" customWidth="1"/>
    <col min="17" max="17" width="1.109375" style="67" customWidth="1"/>
    <col min="18" max="18" width="13.6640625" style="67" customWidth="1"/>
    <col min="19" max="19" width="1.109375" style="67" customWidth="1"/>
    <col min="20" max="20" width="14.44140625" style="67" customWidth="1"/>
    <col min="21" max="21" width="2.88671875" style="67" customWidth="1"/>
    <col min="22" max="16384" width="9.109375" style="67"/>
  </cols>
  <sheetData>
    <row r="1" spans="1:20" ht="21.6">
      <c r="B1" s="317" t="s">
        <v>84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</row>
    <row r="2" spans="1:20" ht="21.6">
      <c r="B2" s="317" t="s">
        <v>53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</row>
    <row r="3" spans="1:20" ht="21.6">
      <c r="B3" s="317" t="str">
        <f>روکش!A26</f>
        <v>منتهی به 1401/12/29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</row>
    <row r="4" spans="1:20" ht="21.6">
      <c r="B4" s="318" t="s">
        <v>70</v>
      </c>
      <c r="C4" s="318"/>
      <c r="D4" s="318"/>
      <c r="E4" s="318"/>
      <c r="F4" s="318"/>
      <c r="G4" s="318"/>
      <c r="H4" s="318"/>
      <c r="I4" s="318"/>
      <c r="J4" s="319"/>
      <c r="K4" s="319"/>
      <c r="L4" s="319"/>
      <c r="M4" s="319"/>
      <c r="N4" s="319"/>
      <c r="O4" s="319"/>
      <c r="P4" s="319"/>
      <c r="Q4" s="319"/>
      <c r="R4" s="318"/>
      <c r="S4" s="318"/>
      <c r="T4" s="318"/>
    </row>
    <row r="6" spans="1:20">
      <c r="D6" s="315" t="s">
        <v>71</v>
      </c>
      <c r="E6" s="316"/>
      <c r="F6" s="316"/>
      <c r="G6" s="316"/>
      <c r="H6" s="316"/>
      <c r="J6" s="315" t="s">
        <v>548</v>
      </c>
      <c r="K6" s="316"/>
      <c r="L6" s="316"/>
      <c r="M6" s="316"/>
      <c r="N6" s="316"/>
      <c r="P6" s="315" t="s">
        <v>547</v>
      </c>
      <c r="Q6" s="316"/>
      <c r="R6" s="316"/>
      <c r="S6" s="316"/>
      <c r="T6" s="316"/>
    </row>
    <row r="7" spans="1:20" ht="55.8">
      <c r="B7" s="199" t="s">
        <v>72</v>
      </c>
      <c r="D7" s="117" t="s">
        <v>474</v>
      </c>
      <c r="F7" s="117" t="s">
        <v>475</v>
      </c>
      <c r="H7" s="117" t="s">
        <v>73</v>
      </c>
      <c r="J7" s="117" t="s">
        <v>74</v>
      </c>
      <c r="L7" s="117" t="s">
        <v>75</v>
      </c>
      <c r="N7" s="117" t="s">
        <v>76</v>
      </c>
      <c r="P7" s="117" t="s">
        <v>74</v>
      </c>
      <c r="R7" s="117" t="s">
        <v>75</v>
      </c>
      <c r="T7" s="117" t="s">
        <v>76</v>
      </c>
    </row>
    <row r="8" spans="1:20">
      <c r="A8" s="52" t="s">
        <v>280</v>
      </c>
      <c r="B8" s="83" t="s">
        <v>191</v>
      </c>
      <c r="C8" s="118"/>
      <c r="D8" s="119" t="s">
        <v>233</v>
      </c>
      <c r="E8" s="120">
        <v>6436755</v>
      </c>
      <c r="F8" s="229">
        <v>6436755</v>
      </c>
      <c r="G8" s="120"/>
      <c r="H8" s="121">
        <v>70</v>
      </c>
      <c r="I8" s="120"/>
      <c r="J8" s="45">
        <v>0</v>
      </c>
      <c r="K8" s="45"/>
      <c r="L8" s="45">
        <v>0</v>
      </c>
      <c r="M8" s="45"/>
      <c r="N8" s="45">
        <f t="shared" ref="N8:N71" si="0">J8+L8</f>
        <v>0</v>
      </c>
      <c r="O8" s="45"/>
      <c r="P8" s="45">
        <v>450572850</v>
      </c>
      <c r="Q8" s="45"/>
      <c r="R8" s="45">
        <v>0</v>
      </c>
      <c r="S8" s="45"/>
      <c r="T8" s="45">
        <f>P8+R8</f>
        <v>450572850</v>
      </c>
    </row>
    <row r="9" spans="1:20">
      <c r="A9" s="52" t="s">
        <v>281</v>
      </c>
      <c r="B9" s="83" t="s">
        <v>109</v>
      </c>
      <c r="C9" s="118"/>
      <c r="D9" s="119" t="s">
        <v>243</v>
      </c>
      <c r="E9" s="120">
        <v>710475</v>
      </c>
      <c r="F9" s="229">
        <v>710475</v>
      </c>
      <c r="G9" s="120"/>
      <c r="H9" s="121">
        <v>50</v>
      </c>
      <c r="I9" s="120"/>
      <c r="J9" s="45">
        <v>0</v>
      </c>
      <c r="K9" s="45"/>
      <c r="L9" s="45">
        <v>0</v>
      </c>
      <c r="M9" s="45"/>
      <c r="N9" s="45">
        <f t="shared" si="0"/>
        <v>0</v>
      </c>
      <c r="O9" s="45"/>
      <c r="P9" s="45">
        <v>35523750</v>
      </c>
      <c r="Q9" s="45"/>
      <c r="R9" s="45">
        <v>0</v>
      </c>
      <c r="S9" s="45"/>
      <c r="T9" s="45">
        <f t="shared" ref="T9:T74" si="1">P9+R9</f>
        <v>35523750</v>
      </c>
    </row>
    <row r="10" spans="1:20">
      <c r="A10" s="52" t="s">
        <v>282</v>
      </c>
      <c r="B10" s="83" t="s">
        <v>173</v>
      </c>
      <c r="C10" s="118"/>
      <c r="D10" s="119" t="s">
        <v>242</v>
      </c>
      <c r="E10" s="120">
        <v>1940047</v>
      </c>
      <c r="F10" s="229">
        <v>1940047</v>
      </c>
      <c r="G10" s="120"/>
      <c r="H10" s="121">
        <v>100</v>
      </c>
      <c r="I10" s="120"/>
      <c r="J10" s="45">
        <v>0</v>
      </c>
      <c r="K10" s="45"/>
      <c r="L10" s="45">
        <v>0</v>
      </c>
      <c r="M10" s="45"/>
      <c r="N10" s="45">
        <f t="shared" si="0"/>
        <v>0</v>
      </c>
      <c r="O10" s="45"/>
      <c r="P10" s="45">
        <v>194004700</v>
      </c>
      <c r="Q10" s="45"/>
      <c r="R10" s="45">
        <v>0</v>
      </c>
      <c r="S10" s="45"/>
      <c r="T10" s="45">
        <f t="shared" si="1"/>
        <v>194004700</v>
      </c>
    </row>
    <row r="11" spans="1:20">
      <c r="A11" s="52" t="s">
        <v>285</v>
      </c>
      <c r="B11" s="83" t="s">
        <v>212</v>
      </c>
      <c r="C11" s="118"/>
      <c r="D11" s="119" t="s">
        <v>247</v>
      </c>
      <c r="E11" s="120">
        <v>707643</v>
      </c>
      <c r="F11" s="229">
        <v>707643</v>
      </c>
      <c r="G11" s="120"/>
      <c r="H11" s="121">
        <v>22</v>
      </c>
      <c r="I11" s="120"/>
      <c r="J11" s="45">
        <v>0</v>
      </c>
      <c r="K11" s="45"/>
      <c r="L11" s="45">
        <v>0</v>
      </c>
      <c r="M11" s="45"/>
      <c r="N11" s="45">
        <f t="shared" si="0"/>
        <v>0</v>
      </c>
      <c r="O11" s="45"/>
      <c r="P11" s="45">
        <v>15568146</v>
      </c>
      <c r="Q11" s="45"/>
      <c r="R11" s="45">
        <v>0</v>
      </c>
      <c r="S11" s="45"/>
      <c r="T11" s="45">
        <f t="shared" si="1"/>
        <v>15568146</v>
      </c>
    </row>
    <row r="12" spans="1:20">
      <c r="A12" s="52" t="s">
        <v>286</v>
      </c>
      <c r="B12" s="83" t="s">
        <v>99</v>
      </c>
      <c r="C12" s="118"/>
      <c r="D12" s="119" t="s">
        <v>247</v>
      </c>
      <c r="E12" s="120">
        <v>475245</v>
      </c>
      <c r="F12" s="229">
        <v>475245</v>
      </c>
      <c r="G12" s="120"/>
      <c r="H12" s="121">
        <v>1350</v>
      </c>
      <c r="I12" s="120"/>
      <c r="J12" s="45">
        <v>0</v>
      </c>
      <c r="K12" s="45"/>
      <c r="L12" s="45">
        <v>0</v>
      </c>
      <c r="M12" s="45"/>
      <c r="N12" s="45">
        <f t="shared" si="0"/>
        <v>0</v>
      </c>
      <c r="O12" s="45"/>
      <c r="P12" s="45">
        <v>641580750</v>
      </c>
      <c r="Q12" s="45"/>
      <c r="R12" s="45">
        <v>0</v>
      </c>
      <c r="S12" s="45"/>
      <c r="T12" s="45">
        <f t="shared" si="1"/>
        <v>641580750</v>
      </c>
    </row>
    <row r="13" spans="1:20">
      <c r="A13" s="52" t="s">
        <v>287</v>
      </c>
      <c r="B13" s="83" t="s">
        <v>129</v>
      </c>
      <c r="C13" s="118"/>
      <c r="D13" s="119" t="s">
        <v>235</v>
      </c>
      <c r="E13" s="120">
        <v>2429809</v>
      </c>
      <c r="F13" s="229">
        <v>2429809</v>
      </c>
      <c r="G13" s="120"/>
      <c r="H13" s="121">
        <v>34</v>
      </c>
      <c r="I13" s="120"/>
      <c r="J13" s="45">
        <v>0</v>
      </c>
      <c r="K13" s="45"/>
      <c r="L13" s="45">
        <v>0</v>
      </c>
      <c r="M13" s="45"/>
      <c r="N13" s="45">
        <f t="shared" si="0"/>
        <v>0</v>
      </c>
      <c r="O13" s="45"/>
      <c r="P13" s="45">
        <v>82613506</v>
      </c>
      <c r="Q13" s="45"/>
      <c r="R13" s="45">
        <v>0</v>
      </c>
      <c r="S13" s="45"/>
      <c r="T13" s="45">
        <f t="shared" si="1"/>
        <v>82613506</v>
      </c>
    </row>
    <row r="14" spans="1:20">
      <c r="A14" s="52" t="s">
        <v>288</v>
      </c>
      <c r="B14" s="83" t="s">
        <v>213</v>
      </c>
      <c r="C14" s="118"/>
      <c r="D14" s="119" t="s">
        <v>247</v>
      </c>
      <c r="E14" s="120">
        <v>7612002</v>
      </c>
      <c r="F14" s="229">
        <v>7612002</v>
      </c>
      <c r="G14" s="120"/>
      <c r="H14" s="121">
        <v>200</v>
      </c>
      <c r="I14" s="120"/>
      <c r="J14" s="45">
        <v>0</v>
      </c>
      <c r="K14" s="45"/>
      <c r="L14" s="45">
        <v>0</v>
      </c>
      <c r="M14" s="45"/>
      <c r="N14" s="45">
        <f t="shared" si="0"/>
        <v>0</v>
      </c>
      <c r="O14" s="45"/>
      <c r="P14" s="45">
        <v>1522400400</v>
      </c>
      <c r="Q14" s="45"/>
      <c r="R14" s="45">
        <v>0</v>
      </c>
      <c r="S14" s="45"/>
      <c r="T14" s="45">
        <f t="shared" si="1"/>
        <v>1522400400</v>
      </c>
    </row>
    <row r="15" spans="1:20">
      <c r="A15" s="52" t="s">
        <v>289</v>
      </c>
      <c r="B15" s="83" t="s">
        <v>110</v>
      </c>
      <c r="C15" s="118"/>
      <c r="D15" s="119" t="s">
        <v>252</v>
      </c>
      <c r="E15" s="120">
        <v>4644799</v>
      </c>
      <c r="F15" s="229">
        <v>4644799</v>
      </c>
      <c r="G15" s="120"/>
      <c r="H15" s="121">
        <v>29</v>
      </c>
      <c r="I15" s="120"/>
      <c r="J15" s="45">
        <v>0</v>
      </c>
      <c r="K15" s="45"/>
      <c r="L15" s="45">
        <v>0</v>
      </c>
      <c r="M15" s="45"/>
      <c r="N15" s="45">
        <f t="shared" si="0"/>
        <v>0</v>
      </c>
      <c r="O15" s="45"/>
      <c r="P15" s="45">
        <v>134699171</v>
      </c>
      <c r="Q15" s="45"/>
      <c r="R15" s="45">
        <v>0</v>
      </c>
      <c r="S15" s="45"/>
      <c r="T15" s="45">
        <f t="shared" si="1"/>
        <v>134699171</v>
      </c>
    </row>
    <row r="16" spans="1:20">
      <c r="A16" s="52" t="s">
        <v>293</v>
      </c>
      <c r="B16" s="83" t="s">
        <v>222</v>
      </c>
      <c r="C16" s="118"/>
      <c r="D16" s="119" t="s">
        <v>520</v>
      </c>
      <c r="E16" s="120">
        <v>1290936</v>
      </c>
      <c r="F16" s="229">
        <v>1290936</v>
      </c>
      <c r="G16" s="120"/>
      <c r="H16" s="121">
        <v>307</v>
      </c>
      <c r="I16" s="120"/>
      <c r="J16" s="45">
        <v>0</v>
      </c>
      <c r="K16" s="45"/>
      <c r="L16" s="45">
        <v>0</v>
      </c>
      <c r="M16" s="45"/>
      <c r="N16" s="45">
        <f t="shared" si="0"/>
        <v>0</v>
      </c>
      <c r="O16" s="45"/>
      <c r="P16" s="45">
        <v>396317352</v>
      </c>
      <c r="Q16" s="45"/>
      <c r="R16" s="45">
        <v>-44356687</v>
      </c>
      <c r="S16" s="45"/>
      <c r="T16" s="45">
        <f t="shared" si="1"/>
        <v>351960665</v>
      </c>
    </row>
    <row r="17" spans="1:20">
      <c r="A17" s="52" t="s">
        <v>294</v>
      </c>
      <c r="B17" s="83" t="s">
        <v>149</v>
      </c>
      <c r="C17" s="118"/>
      <c r="D17" s="119" t="s">
        <v>234</v>
      </c>
      <c r="E17" s="120">
        <v>3166253</v>
      </c>
      <c r="F17" s="229">
        <v>3166253</v>
      </c>
      <c r="G17" s="120"/>
      <c r="H17" s="121">
        <v>130</v>
      </c>
      <c r="I17" s="120"/>
      <c r="J17" s="45">
        <v>0</v>
      </c>
      <c r="K17" s="45"/>
      <c r="L17" s="45">
        <v>0</v>
      </c>
      <c r="M17" s="45"/>
      <c r="N17" s="45">
        <f t="shared" si="0"/>
        <v>0</v>
      </c>
      <c r="O17" s="45"/>
      <c r="P17" s="45">
        <v>411612890</v>
      </c>
      <c r="Q17" s="45"/>
      <c r="R17" s="45">
        <v>0</v>
      </c>
      <c r="S17" s="45"/>
      <c r="T17" s="45">
        <f t="shared" si="1"/>
        <v>411612890</v>
      </c>
    </row>
    <row r="18" spans="1:20">
      <c r="A18" s="52" t="s">
        <v>298</v>
      </c>
      <c r="B18" s="83" t="s">
        <v>92</v>
      </c>
      <c r="C18" s="118"/>
      <c r="D18" s="119" t="s">
        <v>241</v>
      </c>
      <c r="E18" s="120">
        <v>3984345</v>
      </c>
      <c r="F18" s="229">
        <v>3984345</v>
      </c>
      <c r="G18" s="120"/>
      <c r="H18" s="121">
        <v>120</v>
      </c>
      <c r="I18" s="120"/>
      <c r="J18" s="45">
        <v>0</v>
      </c>
      <c r="K18" s="45"/>
      <c r="L18" s="45">
        <v>0</v>
      </c>
      <c r="M18" s="45"/>
      <c r="N18" s="45">
        <f t="shared" si="0"/>
        <v>0</v>
      </c>
      <c r="O18" s="45"/>
      <c r="P18" s="45">
        <v>478121400</v>
      </c>
      <c r="Q18" s="45"/>
      <c r="R18" s="45">
        <v>0</v>
      </c>
      <c r="S18" s="45"/>
      <c r="T18" s="45">
        <f t="shared" si="1"/>
        <v>478121400</v>
      </c>
    </row>
    <row r="19" spans="1:20">
      <c r="A19" s="52" t="s">
        <v>302</v>
      </c>
      <c r="B19" s="83" t="s">
        <v>108</v>
      </c>
      <c r="C19" s="118"/>
      <c r="D19" s="119" t="s">
        <v>235</v>
      </c>
      <c r="E19" s="120">
        <v>365663</v>
      </c>
      <c r="F19" s="229">
        <v>365663</v>
      </c>
      <c r="G19" s="120"/>
      <c r="H19" s="121">
        <v>3400</v>
      </c>
      <c r="I19" s="120"/>
      <c r="J19" s="45">
        <v>0</v>
      </c>
      <c r="K19" s="45"/>
      <c r="L19" s="45">
        <v>0</v>
      </c>
      <c r="M19" s="45"/>
      <c r="N19" s="45">
        <f t="shared" si="0"/>
        <v>0</v>
      </c>
      <c r="O19" s="45"/>
      <c r="P19" s="45">
        <v>1243254200</v>
      </c>
      <c r="Q19" s="45"/>
      <c r="R19" s="45">
        <v>0</v>
      </c>
      <c r="S19" s="45"/>
      <c r="T19" s="45">
        <f t="shared" si="1"/>
        <v>1243254200</v>
      </c>
    </row>
    <row r="20" spans="1:20">
      <c r="A20" s="52" t="s">
        <v>303</v>
      </c>
      <c r="B20" s="83" t="s">
        <v>88</v>
      </c>
      <c r="C20" s="118"/>
      <c r="D20" s="119" t="s">
        <v>246</v>
      </c>
      <c r="E20" s="120">
        <v>6146333</v>
      </c>
      <c r="F20" s="229">
        <v>6146333</v>
      </c>
      <c r="G20" s="120"/>
      <c r="H20" s="121">
        <v>650</v>
      </c>
      <c r="I20" s="120"/>
      <c r="J20" s="45">
        <v>0</v>
      </c>
      <c r="K20" s="45"/>
      <c r="L20" s="45">
        <v>0</v>
      </c>
      <c r="M20" s="45"/>
      <c r="N20" s="45">
        <f t="shared" si="0"/>
        <v>0</v>
      </c>
      <c r="O20" s="45"/>
      <c r="P20" s="45">
        <v>3995116450</v>
      </c>
      <c r="Q20" s="45"/>
      <c r="R20" s="45">
        <v>0</v>
      </c>
      <c r="S20" s="45"/>
      <c r="T20" s="45">
        <f t="shared" si="1"/>
        <v>3995116450</v>
      </c>
    </row>
    <row r="21" spans="1:20">
      <c r="A21" s="52" t="s">
        <v>304</v>
      </c>
      <c r="B21" s="83" t="s">
        <v>183</v>
      </c>
      <c r="C21" s="118"/>
      <c r="D21" s="119" t="s">
        <v>246</v>
      </c>
      <c r="E21" s="120">
        <v>882636</v>
      </c>
      <c r="F21" s="229">
        <v>882636</v>
      </c>
      <c r="G21" s="120"/>
      <c r="H21" s="121">
        <v>230</v>
      </c>
      <c r="I21" s="120"/>
      <c r="J21" s="45">
        <v>0</v>
      </c>
      <c r="K21" s="45"/>
      <c r="L21" s="45">
        <v>0</v>
      </c>
      <c r="M21" s="45"/>
      <c r="N21" s="45">
        <f t="shared" si="0"/>
        <v>0</v>
      </c>
      <c r="O21" s="45"/>
      <c r="P21" s="45">
        <v>203006280</v>
      </c>
      <c r="Q21" s="45"/>
      <c r="R21" s="45">
        <v>0</v>
      </c>
      <c r="S21" s="45"/>
      <c r="T21" s="45">
        <f t="shared" si="1"/>
        <v>203006280</v>
      </c>
    </row>
    <row r="22" spans="1:20">
      <c r="A22" s="52" t="s">
        <v>305</v>
      </c>
      <c r="B22" s="83" t="s">
        <v>188</v>
      </c>
      <c r="C22" s="118"/>
      <c r="D22" s="119" t="s">
        <v>493</v>
      </c>
      <c r="E22" s="120">
        <v>642599</v>
      </c>
      <c r="F22" s="229">
        <v>642599</v>
      </c>
      <c r="G22" s="120"/>
      <c r="H22" s="121">
        <v>6000</v>
      </c>
      <c r="I22" s="120"/>
      <c r="J22" s="45">
        <v>0</v>
      </c>
      <c r="K22" s="45"/>
      <c r="L22" s="45">
        <v>0</v>
      </c>
      <c r="M22" s="45"/>
      <c r="N22" s="45">
        <f t="shared" si="0"/>
        <v>0</v>
      </c>
      <c r="O22" s="45"/>
      <c r="P22" s="45">
        <v>3855594000</v>
      </c>
      <c r="Q22" s="45"/>
      <c r="R22" s="45">
        <v>0</v>
      </c>
      <c r="S22" s="45"/>
      <c r="T22" s="45">
        <f t="shared" si="1"/>
        <v>3855594000</v>
      </c>
    </row>
    <row r="23" spans="1:20">
      <c r="A23" s="52" t="s">
        <v>306</v>
      </c>
      <c r="B23" s="83" t="s">
        <v>221</v>
      </c>
      <c r="C23" s="118"/>
      <c r="D23" s="119" t="s">
        <v>244</v>
      </c>
      <c r="E23" s="120">
        <v>271970</v>
      </c>
      <c r="F23" s="229">
        <v>271970</v>
      </c>
      <c r="G23" s="120"/>
      <c r="H23" s="121">
        <v>5000</v>
      </c>
      <c r="I23" s="120"/>
      <c r="J23" s="45">
        <v>0</v>
      </c>
      <c r="K23" s="45"/>
      <c r="L23" s="45">
        <v>0</v>
      </c>
      <c r="M23" s="45"/>
      <c r="N23" s="45">
        <f t="shared" si="0"/>
        <v>0</v>
      </c>
      <c r="O23" s="45"/>
      <c r="P23" s="45">
        <v>1359850000</v>
      </c>
      <c r="Q23" s="45"/>
      <c r="R23" s="45">
        <v>0</v>
      </c>
      <c r="S23" s="45"/>
      <c r="T23" s="45">
        <f t="shared" si="1"/>
        <v>1359850000</v>
      </c>
    </row>
    <row r="24" spans="1:20">
      <c r="A24" s="52" t="s">
        <v>307</v>
      </c>
      <c r="B24" s="83" t="s">
        <v>126</v>
      </c>
      <c r="C24" s="118"/>
      <c r="D24" s="119" t="s">
        <v>237</v>
      </c>
      <c r="E24" s="120">
        <v>108155</v>
      </c>
      <c r="F24" s="229">
        <v>108155</v>
      </c>
      <c r="G24" s="120"/>
      <c r="H24" s="121">
        <v>3750</v>
      </c>
      <c r="I24" s="120"/>
      <c r="J24" s="45">
        <v>0</v>
      </c>
      <c r="K24" s="45"/>
      <c r="L24" s="45">
        <v>0</v>
      </c>
      <c r="M24" s="45"/>
      <c r="N24" s="45">
        <f t="shared" si="0"/>
        <v>0</v>
      </c>
      <c r="O24" s="45"/>
      <c r="P24" s="45">
        <v>405581250</v>
      </c>
      <c r="Q24" s="45"/>
      <c r="R24" s="45">
        <v>0</v>
      </c>
      <c r="S24" s="45"/>
      <c r="T24" s="45">
        <f t="shared" si="1"/>
        <v>405581250</v>
      </c>
    </row>
    <row r="25" spans="1:20">
      <c r="A25" s="52" t="s">
        <v>313</v>
      </c>
      <c r="B25" s="83" t="s">
        <v>186</v>
      </c>
      <c r="C25" s="118"/>
      <c r="D25" s="119" t="s">
        <v>245</v>
      </c>
      <c r="E25" s="120">
        <v>1119769</v>
      </c>
      <c r="F25" s="229">
        <v>1119769</v>
      </c>
      <c r="G25" s="120"/>
      <c r="H25" s="121">
        <v>1000</v>
      </c>
      <c r="I25" s="120"/>
      <c r="J25" s="45">
        <v>0</v>
      </c>
      <c r="K25" s="45"/>
      <c r="L25" s="45">
        <v>0</v>
      </c>
      <c r="M25" s="45"/>
      <c r="N25" s="45">
        <f t="shared" si="0"/>
        <v>0</v>
      </c>
      <c r="O25" s="45"/>
      <c r="P25" s="45">
        <v>1119769000</v>
      </c>
      <c r="Q25" s="45"/>
      <c r="R25" s="45">
        <v>0</v>
      </c>
      <c r="S25" s="45"/>
      <c r="T25" s="45">
        <f t="shared" si="1"/>
        <v>1119769000</v>
      </c>
    </row>
    <row r="26" spans="1:20">
      <c r="A26" s="52" t="s">
        <v>314</v>
      </c>
      <c r="B26" s="83" t="s">
        <v>181</v>
      </c>
      <c r="C26" s="118"/>
      <c r="D26" s="119" t="s">
        <v>716</v>
      </c>
      <c r="E26" s="120">
        <v>240173</v>
      </c>
      <c r="F26" s="229">
        <v>205054</v>
      </c>
      <c r="G26" s="120"/>
      <c r="H26" s="121">
        <v>90</v>
      </c>
      <c r="I26" s="120"/>
      <c r="J26" s="45">
        <v>18454860</v>
      </c>
      <c r="K26" s="45"/>
      <c r="L26" s="45">
        <v>-2568011</v>
      </c>
      <c r="M26" s="45"/>
      <c r="N26" s="45">
        <f t="shared" si="0"/>
        <v>15886849</v>
      </c>
      <c r="O26" s="45"/>
      <c r="P26" s="45">
        <v>18454860</v>
      </c>
      <c r="Q26" s="45"/>
      <c r="R26" s="45">
        <v>-2568011</v>
      </c>
      <c r="S26" s="45"/>
      <c r="T26" s="45">
        <f t="shared" si="1"/>
        <v>15886849</v>
      </c>
    </row>
    <row r="27" spans="1:20">
      <c r="A27" s="52" t="s">
        <v>316</v>
      </c>
      <c r="B27" s="83" t="s">
        <v>210</v>
      </c>
      <c r="C27" s="118"/>
      <c r="D27" s="119" t="s">
        <v>462</v>
      </c>
      <c r="E27" s="120">
        <v>2787425</v>
      </c>
      <c r="F27" s="229">
        <v>240173</v>
      </c>
      <c r="G27" s="120"/>
      <c r="H27" s="138">
        <v>800</v>
      </c>
      <c r="I27" s="120"/>
      <c r="J27" s="137">
        <v>0</v>
      </c>
      <c r="K27" s="137"/>
      <c r="L27" s="45">
        <v>0</v>
      </c>
      <c r="M27" s="137"/>
      <c r="N27" s="45">
        <f t="shared" si="0"/>
        <v>0</v>
      </c>
      <c r="O27" s="137"/>
      <c r="P27" s="137">
        <v>192138400</v>
      </c>
      <c r="Q27" s="137"/>
      <c r="R27" s="137">
        <v>0</v>
      </c>
      <c r="S27" s="137"/>
      <c r="T27" s="45">
        <f t="shared" si="1"/>
        <v>192138400</v>
      </c>
    </row>
    <row r="28" spans="1:20">
      <c r="A28" s="52" t="s">
        <v>317</v>
      </c>
      <c r="B28" s="83" t="s">
        <v>146</v>
      </c>
      <c r="C28" s="118"/>
      <c r="D28" s="119" t="s">
        <v>246</v>
      </c>
      <c r="E28" s="120">
        <v>2714040</v>
      </c>
      <c r="F28" s="229">
        <v>2787425</v>
      </c>
      <c r="G28" s="120"/>
      <c r="H28" s="121">
        <v>35</v>
      </c>
      <c r="I28" s="120"/>
      <c r="J28" s="45">
        <v>0</v>
      </c>
      <c r="K28" s="45"/>
      <c r="L28" s="45">
        <v>0</v>
      </c>
      <c r="M28" s="45"/>
      <c r="N28" s="45">
        <f t="shared" si="0"/>
        <v>0</v>
      </c>
      <c r="O28" s="45"/>
      <c r="P28" s="45">
        <v>97559875</v>
      </c>
      <c r="Q28" s="45"/>
      <c r="R28" s="45">
        <v>0</v>
      </c>
      <c r="S28" s="45"/>
      <c r="T28" s="45">
        <f t="shared" si="1"/>
        <v>97559875</v>
      </c>
    </row>
    <row r="29" spans="1:20">
      <c r="A29" s="52" t="s">
        <v>321</v>
      </c>
      <c r="B29" s="83" t="s">
        <v>155</v>
      </c>
      <c r="C29" s="118"/>
      <c r="D29" s="119" t="s">
        <v>240</v>
      </c>
      <c r="E29" s="120">
        <v>727710</v>
      </c>
      <c r="F29" s="229">
        <v>2714040</v>
      </c>
      <c r="G29" s="120"/>
      <c r="H29" s="121">
        <v>500</v>
      </c>
      <c r="I29" s="120"/>
      <c r="J29" s="45">
        <v>0</v>
      </c>
      <c r="K29" s="45"/>
      <c r="L29" s="45">
        <v>0</v>
      </c>
      <c r="M29" s="45"/>
      <c r="N29" s="45">
        <f t="shared" si="0"/>
        <v>0</v>
      </c>
      <c r="O29" s="45"/>
      <c r="P29" s="45">
        <v>1357020000</v>
      </c>
      <c r="Q29" s="45"/>
      <c r="R29" s="45">
        <v>0</v>
      </c>
      <c r="S29" s="45"/>
      <c r="T29" s="45">
        <f t="shared" si="1"/>
        <v>1357020000</v>
      </c>
    </row>
    <row r="30" spans="1:20">
      <c r="B30" s="83" t="s">
        <v>93</v>
      </c>
      <c r="C30" s="118"/>
      <c r="D30" s="119" t="s">
        <v>241</v>
      </c>
      <c r="E30" s="120"/>
      <c r="F30" s="229">
        <v>727710</v>
      </c>
      <c r="G30" s="120"/>
      <c r="H30" s="121">
        <v>700</v>
      </c>
      <c r="I30" s="120"/>
      <c r="J30" s="45">
        <v>0</v>
      </c>
      <c r="K30" s="45"/>
      <c r="L30" s="45">
        <v>0</v>
      </c>
      <c r="M30" s="45"/>
      <c r="N30" s="45">
        <f t="shared" si="0"/>
        <v>0</v>
      </c>
      <c r="O30" s="45"/>
      <c r="P30" s="45">
        <v>509397000</v>
      </c>
      <c r="Q30" s="45"/>
      <c r="R30" s="45">
        <v>0</v>
      </c>
      <c r="S30" s="45"/>
      <c r="T30" s="45">
        <f t="shared" si="1"/>
        <v>509397000</v>
      </c>
    </row>
    <row r="31" spans="1:20">
      <c r="A31" s="52" t="s">
        <v>322</v>
      </c>
      <c r="B31" s="83" t="s">
        <v>481</v>
      </c>
      <c r="C31" s="118"/>
      <c r="D31" s="119" t="s">
        <v>544</v>
      </c>
      <c r="E31" s="120">
        <v>301384</v>
      </c>
      <c r="F31" s="229">
        <v>282123</v>
      </c>
      <c r="G31" s="120"/>
      <c r="H31" s="121">
        <v>75</v>
      </c>
      <c r="I31" s="120"/>
      <c r="J31" s="45">
        <v>0</v>
      </c>
      <c r="K31" s="45"/>
      <c r="L31" s="45">
        <v>0</v>
      </c>
      <c r="M31" s="45"/>
      <c r="N31" s="45">
        <f t="shared" si="0"/>
        <v>0</v>
      </c>
      <c r="O31" s="45"/>
      <c r="P31" s="45">
        <v>21159225</v>
      </c>
      <c r="Q31" s="45"/>
      <c r="R31" s="45">
        <v>-2042598</v>
      </c>
      <c r="S31" s="45"/>
      <c r="T31" s="45">
        <f t="shared" si="1"/>
        <v>19116627</v>
      </c>
    </row>
    <row r="32" spans="1:20">
      <c r="A32" s="52" t="s">
        <v>330</v>
      </c>
      <c r="B32" s="83" t="s">
        <v>130</v>
      </c>
      <c r="C32" s="118"/>
      <c r="D32" s="119" t="s">
        <v>238</v>
      </c>
      <c r="E32" s="120">
        <v>6014827</v>
      </c>
      <c r="F32" s="229">
        <v>301384</v>
      </c>
      <c r="G32" s="120"/>
      <c r="H32" s="121">
        <v>1590</v>
      </c>
      <c r="I32" s="120"/>
      <c r="J32" s="45">
        <v>0</v>
      </c>
      <c r="K32" s="45"/>
      <c r="L32" s="45">
        <v>0</v>
      </c>
      <c r="M32" s="45"/>
      <c r="N32" s="45">
        <f t="shared" si="0"/>
        <v>0</v>
      </c>
      <c r="O32" s="45"/>
      <c r="P32" s="45">
        <v>479200560</v>
      </c>
      <c r="Q32" s="45"/>
      <c r="R32" s="45">
        <v>0</v>
      </c>
      <c r="S32" s="45"/>
      <c r="T32" s="45">
        <f t="shared" si="1"/>
        <v>479200560</v>
      </c>
    </row>
    <row r="33" spans="1:20">
      <c r="A33" s="52" t="s">
        <v>331</v>
      </c>
      <c r="B33" s="83" t="s">
        <v>103</v>
      </c>
      <c r="C33" s="118"/>
      <c r="D33" s="119" t="s">
        <v>253</v>
      </c>
      <c r="E33" s="120">
        <v>216299</v>
      </c>
      <c r="F33" s="229">
        <v>6014827</v>
      </c>
      <c r="G33" s="120"/>
      <c r="H33" s="121">
        <v>190</v>
      </c>
      <c r="I33" s="120"/>
      <c r="J33" s="45">
        <v>0</v>
      </c>
      <c r="K33" s="45"/>
      <c r="L33" s="45">
        <v>0</v>
      </c>
      <c r="M33" s="45"/>
      <c r="N33" s="45">
        <f t="shared" si="0"/>
        <v>0</v>
      </c>
      <c r="O33" s="45"/>
      <c r="P33" s="45">
        <v>1142817130</v>
      </c>
      <c r="Q33" s="45"/>
      <c r="R33" s="45">
        <v>0</v>
      </c>
      <c r="S33" s="45"/>
      <c r="T33" s="45">
        <f t="shared" si="1"/>
        <v>1142817130</v>
      </c>
    </row>
    <row r="34" spans="1:20">
      <c r="A34" s="52" t="s">
        <v>333</v>
      </c>
      <c r="B34" s="83" t="s">
        <v>179</v>
      </c>
      <c r="C34" s="118"/>
      <c r="D34" s="119" t="s">
        <v>717</v>
      </c>
      <c r="E34" s="120">
        <v>569239</v>
      </c>
      <c r="F34" s="229">
        <v>4781286</v>
      </c>
      <c r="G34" s="120"/>
      <c r="H34" s="121">
        <v>230</v>
      </c>
      <c r="I34" s="120"/>
      <c r="J34" s="45">
        <v>1099695780</v>
      </c>
      <c r="K34" s="45"/>
      <c r="L34" s="45">
        <v>-23585968</v>
      </c>
      <c r="M34" s="45"/>
      <c r="N34" s="45">
        <f t="shared" si="0"/>
        <v>1076109812</v>
      </c>
      <c r="O34" s="45"/>
      <c r="P34" s="45">
        <v>1099695780</v>
      </c>
      <c r="Q34" s="45"/>
      <c r="R34" s="45">
        <v>-23585968</v>
      </c>
      <c r="S34" s="45"/>
      <c r="T34" s="45">
        <f t="shared" si="1"/>
        <v>1076109812</v>
      </c>
    </row>
    <row r="35" spans="1:20">
      <c r="A35" s="52" t="s">
        <v>334</v>
      </c>
      <c r="B35" s="83" t="s">
        <v>166</v>
      </c>
      <c r="C35" s="118"/>
      <c r="D35" s="119" t="s">
        <v>243</v>
      </c>
      <c r="E35" s="120">
        <v>104826</v>
      </c>
      <c r="F35" s="229">
        <v>216299</v>
      </c>
      <c r="G35" s="120"/>
      <c r="H35" s="121">
        <v>4720</v>
      </c>
      <c r="I35" s="120"/>
      <c r="J35" s="45">
        <v>0</v>
      </c>
      <c r="K35" s="45"/>
      <c r="L35" s="45">
        <v>0</v>
      </c>
      <c r="M35" s="45"/>
      <c r="N35" s="45">
        <f t="shared" si="0"/>
        <v>0</v>
      </c>
      <c r="O35" s="45"/>
      <c r="P35" s="45">
        <v>1020931280</v>
      </c>
      <c r="Q35" s="45"/>
      <c r="R35" s="45">
        <v>0</v>
      </c>
      <c r="S35" s="45"/>
      <c r="T35" s="45">
        <f t="shared" si="1"/>
        <v>1020931280</v>
      </c>
    </row>
    <row r="36" spans="1:20">
      <c r="A36" s="52" t="s">
        <v>336</v>
      </c>
      <c r="B36" s="83" t="s">
        <v>135</v>
      </c>
      <c r="C36" s="118"/>
      <c r="D36" s="119" t="s">
        <v>250</v>
      </c>
      <c r="E36" s="120">
        <v>221685</v>
      </c>
      <c r="F36" s="229">
        <v>569239</v>
      </c>
      <c r="G36" s="120"/>
      <c r="H36" s="121">
        <v>18</v>
      </c>
      <c r="I36" s="120"/>
      <c r="J36" s="45">
        <v>0</v>
      </c>
      <c r="K36" s="45"/>
      <c r="L36" s="45">
        <v>0</v>
      </c>
      <c r="M36" s="45"/>
      <c r="N36" s="45">
        <f t="shared" si="0"/>
        <v>0</v>
      </c>
      <c r="O36" s="45"/>
      <c r="P36" s="45">
        <v>10246302</v>
      </c>
      <c r="Q36" s="45"/>
      <c r="R36" s="45">
        <v>0</v>
      </c>
      <c r="S36" s="45"/>
      <c r="T36" s="45">
        <f t="shared" si="1"/>
        <v>10246302</v>
      </c>
    </row>
    <row r="37" spans="1:20">
      <c r="B37" s="83" t="s">
        <v>266</v>
      </c>
      <c r="C37" s="118"/>
      <c r="D37" s="119" t="s">
        <v>463</v>
      </c>
      <c r="E37" s="120"/>
      <c r="F37" s="229">
        <v>104826</v>
      </c>
      <c r="G37" s="120"/>
      <c r="H37" s="121">
        <v>850</v>
      </c>
      <c r="I37" s="120"/>
      <c r="J37" s="45">
        <v>0</v>
      </c>
      <c r="K37" s="45"/>
      <c r="L37" s="45">
        <v>0</v>
      </c>
      <c r="M37" s="45"/>
      <c r="N37" s="45">
        <f t="shared" si="0"/>
        <v>0</v>
      </c>
      <c r="O37" s="45"/>
      <c r="P37" s="45">
        <v>89102100</v>
      </c>
      <c r="Q37" s="45"/>
      <c r="R37" s="45">
        <v>0</v>
      </c>
      <c r="S37" s="45"/>
      <c r="T37" s="45">
        <f t="shared" si="1"/>
        <v>89102100</v>
      </c>
    </row>
    <row r="38" spans="1:20">
      <c r="A38" s="52" t="s">
        <v>338</v>
      </c>
      <c r="B38" s="83" t="s">
        <v>180</v>
      </c>
      <c r="C38" s="118"/>
      <c r="D38" s="119" t="s">
        <v>244</v>
      </c>
      <c r="E38" s="120">
        <v>4147582</v>
      </c>
      <c r="F38" s="229">
        <v>221685</v>
      </c>
      <c r="G38" s="120"/>
      <c r="H38" s="121">
        <v>270</v>
      </c>
      <c r="I38" s="120"/>
      <c r="J38" s="45">
        <v>0</v>
      </c>
      <c r="K38" s="45"/>
      <c r="L38" s="45">
        <v>0</v>
      </c>
      <c r="M38" s="45"/>
      <c r="N38" s="45">
        <f t="shared" si="0"/>
        <v>0</v>
      </c>
      <c r="O38" s="45"/>
      <c r="P38" s="45">
        <v>59854950</v>
      </c>
      <c r="Q38" s="45"/>
      <c r="R38" s="45">
        <v>0</v>
      </c>
      <c r="S38" s="45"/>
      <c r="T38" s="45">
        <f t="shared" si="1"/>
        <v>59854950</v>
      </c>
    </row>
    <row r="39" spans="1:20" ht="36">
      <c r="A39" s="52" t="s">
        <v>340</v>
      </c>
      <c r="B39" s="83" t="s">
        <v>117</v>
      </c>
      <c r="C39" s="118"/>
      <c r="D39" s="119" t="s">
        <v>534</v>
      </c>
      <c r="E39" s="120">
        <v>4047359</v>
      </c>
      <c r="F39" s="229">
        <v>6430734</v>
      </c>
      <c r="G39" s="120"/>
      <c r="H39" s="121">
        <v>400</v>
      </c>
      <c r="I39" s="120"/>
      <c r="J39" s="45">
        <v>0</v>
      </c>
      <c r="K39" s="45"/>
      <c r="L39" s="45">
        <v>0</v>
      </c>
      <c r="M39" s="45"/>
      <c r="N39" s="45">
        <f t="shared" si="0"/>
        <v>0</v>
      </c>
      <c r="O39" s="45"/>
      <c r="P39" s="45">
        <v>2572293600</v>
      </c>
      <c r="Q39" s="45"/>
      <c r="R39" s="45">
        <v>-95018761</v>
      </c>
      <c r="S39" s="45"/>
      <c r="T39" s="45">
        <f t="shared" si="1"/>
        <v>2477274839</v>
      </c>
    </row>
    <row r="40" spans="1:20">
      <c r="A40" s="52" t="s">
        <v>343</v>
      </c>
      <c r="B40" s="83" t="s">
        <v>90</v>
      </c>
      <c r="C40" s="118"/>
      <c r="D40" s="119" t="s">
        <v>239</v>
      </c>
      <c r="E40" s="120">
        <v>2219908</v>
      </c>
      <c r="F40" s="229">
        <v>4147582</v>
      </c>
      <c r="G40" s="120"/>
      <c r="H40" s="121">
        <v>100</v>
      </c>
      <c r="I40" s="120"/>
      <c r="J40" s="45">
        <v>0</v>
      </c>
      <c r="K40" s="45"/>
      <c r="L40" s="45">
        <v>0</v>
      </c>
      <c r="M40" s="45"/>
      <c r="N40" s="45">
        <f t="shared" si="0"/>
        <v>0</v>
      </c>
      <c r="O40" s="45"/>
      <c r="P40" s="45">
        <v>414758200</v>
      </c>
      <c r="Q40" s="45"/>
      <c r="R40" s="45">
        <v>0</v>
      </c>
      <c r="S40" s="45"/>
      <c r="T40" s="45">
        <f t="shared" si="1"/>
        <v>414758200</v>
      </c>
    </row>
    <row r="41" spans="1:20">
      <c r="A41" s="52" t="s">
        <v>344</v>
      </c>
      <c r="B41" s="83" t="s">
        <v>143</v>
      </c>
      <c r="C41" s="118"/>
      <c r="D41" s="119" t="s">
        <v>235</v>
      </c>
      <c r="E41" s="120">
        <v>1415917</v>
      </c>
      <c r="F41" s="229">
        <v>4047359</v>
      </c>
      <c r="G41" s="120"/>
      <c r="H41" s="121">
        <v>12</v>
      </c>
      <c r="I41" s="120"/>
      <c r="J41" s="45">
        <v>0</v>
      </c>
      <c r="K41" s="45"/>
      <c r="L41" s="45">
        <v>0</v>
      </c>
      <c r="M41" s="45"/>
      <c r="N41" s="45">
        <f t="shared" si="0"/>
        <v>0</v>
      </c>
      <c r="O41" s="45"/>
      <c r="P41" s="45">
        <v>48568308</v>
      </c>
      <c r="Q41" s="45"/>
      <c r="R41" s="45">
        <v>0</v>
      </c>
      <c r="S41" s="45"/>
      <c r="T41" s="45">
        <f t="shared" si="1"/>
        <v>48568308</v>
      </c>
    </row>
    <row r="42" spans="1:20">
      <c r="A42" s="52" t="s">
        <v>345</v>
      </c>
      <c r="B42" s="83" t="s">
        <v>207</v>
      </c>
      <c r="C42" s="118"/>
      <c r="D42" s="119" t="s">
        <v>247</v>
      </c>
      <c r="E42" s="120">
        <v>1126816</v>
      </c>
      <c r="F42" s="229">
        <v>2219908</v>
      </c>
      <c r="G42" s="120"/>
      <c r="H42" s="121">
        <v>150</v>
      </c>
      <c r="I42" s="120"/>
      <c r="J42" s="45">
        <v>0</v>
      </c>
      <c r="K42" s="45"/>
      <c r="L42" s="45">
        <v>0</v>
      </c>
      <c r="M42" s="45"/>
      <c r="N42" s="45">
        <f t="shared" si="0"/>
        <v>0</v>
      </c>
      <c r="O42" s="45"/>
      <c r="P42" s="45">
        <v>332986200</v>
      </c>
      <c r="Q42" s="45"/>
      <c r="R42" s="45">
        <v>0</v>
      </c>
      <c r="S42" s="45"/>
      <c r="T42" s="45">
        <f t="shared" si="1"/>
        <v>332986200</v>
      </c>
    </row>
    <row r="43" spans="1:20">
      <c r="A43" s="52" t="s">
        <v>347</v>
      </c>
      <c r="B43" s="83" t="s">
        <v>184</v>
      </c>
      <c r="C43" s="118"/>
      <c r="D43" s="119" t="s">
        <v>516</v>
      </c>
      <c r="E43" s="120">
        <v>3293765</v>
      </c>
      <c r="F43" s="229">
        <v>1415917</v>
      </c>
      <c r="G43" s="120"/>
      <c r="H43" s="138">
        <v>650</v>
      </c>
      <c r="I43" s="120"/>
      <c r="J43" s="137">
        <v>0</v>
      </c>
      <c r="K43" s="137"/>
      <c r="L43" s="45">
        <v>0</v>
      </c>
      <c r="M43" s="137"/>
      <c r="N43" s="45">
        <f t="shared" si="0"/>
        <v>0</v>
      </c>
      <c r="O43" s="137"/>
      <c r="P43" s="137">
        <v>920346050</v>
      </c>
      <c r="Q43" s="137"/>
      <c r="R43" s="137">
        <v>0</v>
      </c>
      <c r="S43" s="137"/>
      <c r="T43" s="45">
        <f t="shared" si="1"/>
        <v>920346050</v>
      </c>
    </row>
    <row r="44" spans="1:20">
      <c r="A44" s="52" t="s">
        <v>348</v>
      </c>
      <c r="B44" s="83" t="s">
        <v>205</v>
      </c>
      <c r="C44" s="118"/>
      <c r="D44" s="119" t="s">
        <v>718</v>
      </c>
      <c r="E44" s="120">
        <v>1677595</v>
      </c>
      <c r="F44" s="229">
        <v>8321537</v>
      </c>
      <c r="G44" s="120"/>
      <c r="H44" s="121">
        <v>1050</v>
      </c>
      <c r="I44" s="120"/>
      <c r="J44" s="45">
        <v>8737613850</v>
      </c>
      <c r="K44" s="45"/>
      <c r="L44" s="45">
        <v>-294916152</v>
      </c>
      <c r="M44" s="45"/>
      <c r="N44" s="45">
        <f t="shared" si="0"/>
        <v>8442697698</v>
      </c>
      <c r="O44" s="45"/>
      <c r="P44" s="45">
        <v>8737613850</v>
      </c>
      <c r="Q44" s="45"/>
      <c r="R44" s="45">
        <v>-294916152</v>
      </c>
      <c r="S44" s="45"/>
      <c r="T44" s="45">
        <f t="shared" si="1"/>
        <v>8442697698</v>
      </c>
    </row>
    <row r="45" spans="1:20">
      <c r="A45" s="52" t="s">
        <v>352</v>
      </c>
      <c r="B45" s="83" t="s">
        <v>158</v>
      </c>
      <c r="C45" s="118"/>
      <c r="D45" s="119" t="s">
        <v>446</v>
      </c>
      <c r="E45" s="120">
        <v>1318171</v>
      </c>
      <c r="F45" s="229">
        <v>1126816</v>
      </c>
      <c r="G45" s="120"/>
      <c r="H45" s="121">
        <v>2750</v>
      </c>
      <c r="I45" s="120"/>
      <c r="J45" s="45">
        <v>0</v>
      </c>
      <c r="K45" s="45"/>
      <c r="L45" s="45">
        <v>0</v>
      </c>
      <c r="M45" s="45"/>
      <c r="N45" s="45">
        <f t="shared" si="0"/>
        <v>0</v>
      </c>
      <c r="O45" s="45"/>
      <c r="P45" s="45">
        <v>3098744000</v>
      </c>
      <c r="Q45" s="45"/>
      <c r="R45" s="45">
        <v>0</v>
      </c>
      <c r="S45" s="45"/>
      <c r="T45" s="45">
        <f t="shared" si="1"/>
        <v>3098744000</v>
      </c>
    </row>
    <row r="46" spans="1:20">
      <c r="A46" s="52" t="s">
        <v>357</v>
      </c>
      <c r="B46" s="83" t="s">
        <v>160</v>
      </c>
      <c r="C46" s="118"/>
      <c r="D46" s="119" t="s">
        <v>240</v>
      </c>
      <c r="E46" s="120">
        <v>2009331</v>
      </c>
      <c r="F46" s="229">
        <v>3293765</v>
      </c>
      <c r="G46" s="120"/>
      <c r="H46" s="121">
        <v>200</v>
      </c>
      <c r="I46" s="120"/>
      <c r="J46" s="45">
        <v>0</v>
      </c>
      <c r="K46" s="45"/>
      <c r="L46" s="45">
        <v>0</v>
      </c>
      <c r="M46" s="45"/>
      <c r="N46" s="45">
        <f t="shared" si="0"/>
        <v>0</v>
      </c>
      <c r="O46" s="45"/>
      <c r="P46" s="45">
        <v>658753000</v>
      </c>
      <c r="Q46" s="45"/>
      <c r="R46" s="45">
        <v>0</v>
      </c>
      <c r="S46" s="45"/>
      <c r="T46" s="45">
        <f t="shared" si="1"/>
        <v>658753000</v>
      </c>
    </row>
    <row r="47" spans="1:20">
      <c r="A47" s="52" t="s">
        <v>366</v>
      </c>
      <c r="B47" s="227" t="s">
        <v>123</v>
      </c>
      <c r="C47" s="118"/>
      <c r="D47" s="119" t="s">
        <v>464</v>
      </c>
      <c r="E47" s="120">
        <v>1045247</v>
      </c>
      <c r="F47" s="229">
        <v>1677595</v>
      </c>
      <c r="G47" s="120"/>
      <c r="H47" s="121">
        <v>30</v>
      </c>
      <c r="I47" s="120"/>
      <c r="J47" s="45">
        <v>0</v>
      </c>
      <c r="K47" s="45"/>
      <c r="L47" s="45">
        <v>0</v>
      </c>
      <c r="M47" s="45"/>
      <c r="N47" s="45">
        <f t="shared" si="0"/>
        <v>0</v>
      </c>
      <c r="O47" s="45"/>
      <c r="P47" s="45">
        <v>50327850</v>
      </c>
      <c r="Q47" s="45"/>
      <c r="R47" s="45">
        <v>0</v>
      </c>
      <c r="S47" s="45"/>
      <c r="T47" s="45">
        <f t="shared" si="1"/>
        <v>50327850</v>
      </c>
    </row>
    <row r="48" spans="1:20">
      <c r="A48" s="52" t="s">
        <v>368</v>
      </c>
      <c r="B48" s="83" t="s">
        <v>125</v>
      </c>
      <c r="C48" s="118"/>
      <c r="D48" s="119" t="s">
        <v>254</v>
      </c>
      <c r="E48" s="120">
        <v>357051</v>
      </c>
      <c r="F48" s="229">
        <v>1318171</v>
      </c>
      <c r="G48" s="120"/>
      <c r="H48" s="121">
        <v>1300</v>
      </c>
      <c r="I48" s="120"/>
      <c r="J48" s="45">
        <v>0</v>
      </c>
      <c r="K48" s="45"/>
      <c r="L48" s="45">
        <v>0</v>
      </c>
      <c r="M48" s="45"/>
      <c r="N48" s="45">
        <f t="shared" si="0"/>
        <v>0</v>
      </c>
      <c r="O48" s="45"/>
      <c r="P48" s="45">
        <v>1713622300</v>
      </c>
      <c r="Q48" s="45"/>
      <c r="R48" s="45">
        <v>0</v>
      </c>
      <c r="S48" s="45"/>
      <c r="T48" s="45">
        <f t="shared" si="1"/>
        <v>1713622300</v>
      </c>
    </row>
    <row r="49" spans="1:20">
      <c r="A49" s="52" t="s">
        <v>370</v>
      </c>
      <c r="B49" s="83" t="s">
        <v>157</v>
      </c>
      <c r="C49" s="118"/>
      <c r="D49" s="119" t="s">
        <v>246</v>
      </c>
      <c r="E49" s="120">
        <v>623239</v>
      </c>
      <c r="F49" s="229">
        <v>2009331</v>
      </c>
      <c r="G49" s="120"/>
      <c r="H49" s="121">
        <v>2400</v>
      </c>
      <c r="I49" s="120"/>
      <c r="J49" s="45">
        <v>0</v>
      </c>
      <c r="K49" s="45"/>
      <c r="L49" s="45">
        <v>0</v>
      </c>
      <c r="M49" s="45"/>
      <c r="N49" s="45">
        <f t="shared" si="0"/>
        <v>0</v>
      </c>
      <c r="O49" s="45"/>
      <c r="P49" s="45">
        <v>4822394400</v>
      </c>
      <c r="Q49" s="45"/>
      <c r="R49" s="45">
        <v>0</v>
      </c>
      <c r="S49" s="45"/>
      <c r="T49" s="45">
        <f t="shared" si="1"/>
        <v>4822394400</v>
      </c>
    </row>
    <row r="50" spans="1:20">
      <c r="A50" s="52" t="s">
        <v>371</v>
      </c>
      <c r="B50" s="83" t="s">
        <v>485</v>
      </c>
      <c r="C50" s="118"/>
      <c r="D50" s="119" t="s">
        <v>545</v>
      </c>
      <c r="E50" s="120">
        <v>870763</v>
      </c>
      <c r="F50" s="229">
        <v>2742097</v>
      </c>
      <c r="G50" s="120"/>
      <c r="H50" s="121">
        <v>50</v>
      </c>
      <c r="I50" s="120"/>
      <c r="J50" s="45">
        <v>0</v>
      </c>
      <c r="K50" s="45"/>
      <c r="L50" s="45">
        <v>0</v>
      </c>
      <c r="M50" s="45"/>
      <c r="N50" s="45">
        <f t="shared" si="0"/>
        <v>0</v>
      </c>
      <c r="O50" s="45"/>
      <c r="P50" s="45">
        <v>137104850</v>
      </c>
      <c r="Q50" s="45"/>
      <c r="R50" s="45">
        <v>0</v>
      </c>
      <c r="S50" s="45"/>
      <c r="T50" s="45">
        <f t="shared" si="1"/>
        <v>137104850</v>
      </c>
    </row>
    <row r="51" spans="1:20">
      <c r="A51" s="52" t="s">
        <v>373</v>
      </c>
      <c r="B51" s="83" t="s">
        <v>121</v>
      </c>
      <c r="C51" s="118"/>
      <c r="D51" s="119" t="s">
        <v>254</v>
      </c>
      <c r="E51" s="120">
        <v>922577</v>
      </c>
      <c r="F51" s="229">
        <v>1045247</v>
      </c>
      <c r="G51" s="120"/>
      <c r="H51" s="121">
        <v>2150</v>
      </c>
      <c r="I51" s="120"/>
      <c r="J51" s="45">
        <v>0</v>
      </c>
      <c r="K51" s="45"/>
      <c r="L51" s="45">
        <v>0</v>
      </c>
      <c r="M51" s="45"/>
      <c r="N51" s="45">
        <f t="shared" si="0"/>
        <v>0</v>
      </c>
      <c r="O51" s="45"/>
      <c r="P51" s="45">
        <v>2247281050</v>
      </c>
      <c r="Q51" s="45"/>
      <c r="R51" s="45">
        <v>0</v>
      </c>
      <c r="S51" s="45"/>
      <c r="T51" s="45">
        <f t="shared" si="1"/>
        <v>2247281050</v>
      </c>
    </row>
    <row r="52" spans="1:20">
      <c r="A52" s="52" t="s">
        <v>374</v>
      </c>
      <c r="B52" s="83" t="s">
        <v>141</v>
      </c>
      <c r="C52" s="118"/>
      <c r="D52" s="119" t="s">
        <v>241</v>
      </c>
      <c r="E52" s="120">
        <v>139761</v>
      </c>
      <c r="F52" s="229">
        <v>357051</v>
      </c>
      <c r="G52" s="120"/>
      <c r="H52" s="121">
        <v>2570</v>
      </c>
      <c r="I52" s="120"/>
      <c r="J52" s="45">
        <v>0</v>
      </c>
      <c r="K52" s="45"/>
      <c r="L52" s="45">
        <v>0</v>
      </c>
      <c r="M52" s="45"/>
      <c r="N52" s="45">
        <f t="shared" si="0"/>
        <v>0</v>
      </c>
      <c r="O52" s="45"/>
      <c r="P52" s="45">
        <v>917621070</v>
      </c>
      <c r="Q52" s="45"/>
      <c r="R52" s="45">
        <v>0</v>
      </c>
      <c r="S52" s="45"/>
      <c r="T52" s="45">
        <f t="shared" si="1"/>
        <v>917621070</v>
      </c>
    </row>
    <row r="53" spans="1:20">
      <c r="A53" s="52" t="s">
        <v>376</v>
      </c>
      <c r="B53" s="83" t="s">
        <v>187</v>
      </c>
      <c r="C53" s="118"/>
      <c r="D53" s="119" t="s">
        <v>718</v>
      </c>
      <c r="E53" s="120">
        <v>4403047</v>
      </c>
      <c r="F53" s="229">
        <v>6805440</v>
      </c>
      <c r="G53" s="120"/>
      <c r="H53" s="121">
        <v>2840</v>
      </c>
      <c r="I53" s="120"/>
      <c r="J53" s="45">
        <v>19327449600</v>
      </c>
      <c r="K53" s="45"/>
      <c r="L53" s="45">
        <v>-2026360442</v>
      </c>
      <c r="M53" s="45"/>
      <c r="N53" s="45">
        <f t="shared" si="0"/>
        <v>17301089158</v>
      </c>
      <c r="O53" s="45"/>
      <c r="P53" s="45">
        <v>19327449600</v>
      </c>
      <c r="Q53" s="45"/>
      <c r="R53" s="45">
        <v>-2026360442</v>
      </c>
      <c r="S53" s="45"/>
      <c r="T53" s="45">
        <f t="shared" si="1"/>
        <v>17301089158</v>
      </c>
    </row>
    <row r="54" spans="1:20">
      <c r="A54" s="52" t="s">
        <v>377</v>
      </c>
      <c r="B54" s="83" t="s">
        <v>487</v>
      </c>
      <c r="C54" s="118"/>
      <c r="D54" s="119" t="s">
        <v>521</v>
      </c>
      <c r="E54" s="120">
        <v>69093</v>
      </c>
      <c r="F54" s="229">
        <v>623239</v>
      </c>
      <c r="G54" s="120"/>
      <c r="H54" s="121">
        <v>850</v>
      </c>
      <c r="I54" s="120"/>
      <c r="J54" s="45">
        <v>0</v>
      </c>
      <c r="K54" s="45"/>
      <c r="L54" s="45">
        <v>0</v>
      </c>
      <c r="M54" s="45"/>
      <c r="N54" s="45">
        <f t="shared" si="0"/>
        <v>0</v>
      </c>
      <c r="O54" s="45"/>
      <c r="P54" s="45">
        <v>529753150</v>
      </c>
      <c r="Q54" s="45"/>
      <c r="R54" s="45">
        <v>-50249369</v>
      </c>
      <c r="S54" s="45"/>
      <c r="T54" s="45">
        <f t="shared" si="1"/>
        <v>479503781</v>
      </c>
    </row>
    <row r="55" spans="1:20">
      <c r="A55" s="52" t="s">
        <v>381</v>
      </c>
      <c r="B55" s="83" t="s">
        <v>218</v>
      </c>
      <c r="C55" s="118"/>
      <c r="D55" s="119" t="s">
        <v>240</v>
      </c>
      <c r="E55" s="120">
        <v>293469</v>
      </c>
      <c r="F55" s="229">
        <v>870763</v>
      </c>
      <c r="G55" s="120"/>
      <c r="H55" s="121">
        <v>300</v>
      </c>
      <c r="I55" s="120"/>
      <c r="J55" s="45">
        <v>0</v>
      </c>
      <c r="K55" s="45"/>
      <c r="L55" s="45">
        <v>0</v>
      </c>
      <c r="M55" s="45"/>
      <c r="N55" s="45">
        <f t="shared" si="0"/>
        <v>0</v>
      </c>
      <c r="O55" s="45"/>
      <c r="P55" s="45">
        <v>261228900</v>
      </c>
      <c r="Q55" s="45"/>
      <c r="R55" s="45">
        <v>0</v>
      </c>
      <c r="S55" s="45"/>
      <c r="T55" s="45">
        <f t="shared" si="1"/>
        <v>261228900</v>
      </c>
    </row>
    <row r="56" spans="1:20">
      <c r="A56" s="52" t="s">
        <v>382</v>
      </c>
      <c r="B56" s="83" t="s">
        <v>220</v>
      </c>
      <c r="C56" s="118"/>
      <c r="D56" s="119" t="s">
        <v>459</v>
      </c>
      <c r="E56" s="120">
        <v>355050</v>
      </c>
      <c r="F56" s="229">
        <v>922577</v>
      </c>
      <c r="G56" s="120"/>
      <c r="H56" s="121">
        <v>250</v>
      </c>
      <c r="I56" s="120"/>
      <c r="J56" s="45">
        <v>0</v>
      </c>
      <c r="K56" s="45"/>
      <c r="L56" s="45">
        <v>0</v>
      </c>
      <c r="M56" s="45"/>
      <c r="N56" s="45">
        <f t="shared" si="0"/>
        <v>0</v>
      </c>
      <c r="O56" s="45"/>
      <c r="P56" s="45">
        <v>230644250</v>
      </c>
      <c r="Q56" s="45"/>
      <c r="R56" s="45">
        <v>-157867</v>
      </c>
      <c r="S56" s="45"/>
      <c r="T56" s="45">
        <f t="shared" si="1"/>
        <v>230486383</v>
      </c>
    </row>
    <row r="57" spans="1:20">
      <c r="A57" s="52" t="s">
        <v>386</v>
      </c>
      <c r="B57" s="83" t="s">
        <v>164</v>
      </c>
      <c r="D57" s="119" t="s">
        <v>236</v>
      </c>
      <c r="E57" s="120">
        <v>491633</v>
      </c>
      <c r="F57" s="229">
        <v>139761</v>
      </c>
      <c r="H57" s="137">
        <v>5700</v>
      </c>
      <c r="J57" s="137">
        <v>0</v>
      </c>
      <c r="K57" s="148"/>
      <c r="L57" s="45">
        <v>0</v>
      </c>
      <c r="M57" s="148"/>
      <c r="N57" s="45">
        <f t="shared" si="0"/>
        <v>0</v>
      </c>
      <c r="O57" s="148"/>
      <c r="P57" s="137">
        <v>796637700</v>
      </c>
      <c r="Q57" s="148"/>
      <c r="R57" s="137">
        <v>0</v>
      </c>
      <c r="S57" s="148"/>
      <c r="T57" s="45">
        <f t="shared" si="1"/>
        <v>796637700</v>
      </c>
    </row>
    <row r="58" spans="1:20">
      <c r="A58" s="52" t="s">
        <v>387</v>
      </c>
      <c r="B58" s="148" t="s">
        <v>169</v>
      </c>
      <c r="C58" s="118"/>
      <c r="D58" s="119" t="s">
        <v>233</v>
      </c>
      <c r="E58" s="120">
        <v>1369159</v>
      </c>
      <c r="F58" s="229">
        <v>4403047</v>
      </c>
      <c r="G58" s="120"/>
      <c r="H58" s="121">
        <v>32</v>
      </c>
      <c r="I58" s="120"/>
      <c r="J58" s="45">
        <v>0</v>
      </c>
      <c r="K58" s="45"/>
      <c r="L58" s="45">
        <v>0</v>
      </c>
      <c r="M58" s="45"/>
      <c r="N58" s="45">
        <f t="shared" si="0"/>
        <v>0</v>
      </c>
      <c r="O58" s="45"/>
      <c r="P58" s="45">
        <v>140897504</v>
      </c>
      <c r="Q58" s="45"/>
      <c r="R58" s="45">
        <v>0</v>
      </c>
      <c r="S58" s="45"/>
      <c r="T58" s="45">
        <f t="shared" si="1"/>
        <v>140897504</v>
      </c>
    </row>
    <row r="59" spans="1:20">
      <c r="A59" s="52" t="s">
        <v>388</v>
      </c>
      <c r="B59" s="83" t="s">
        <v>145</v>
      </c>
      <c r="C59" s="118"/>
      <c r="D59" s="119" t="s">
        <v>719</v>
      </c>
      <c r="E59" s="120">
        <v>105355</v>
      </c>
      <c r="F59" s="229">
        <v>2761181</v>
      </c>
      <c r="G59" s="120"/>
      <c r="H59" s="121">
        <v>1350</v>
      </c>
      <c r="I59" s="120"/>
      <c r="J59" s="45">
        <v>3727594350</v>
      </c>
      <c r="K59" s="45"/>
      <c r="L59" s="45">
        <v>-77501962</v>
      </c>
      <c r="M59" s="45"/>
      <c r="N59" s="45">
        <f t="shared" si="0"/>
        <v>3650092388</v>
      </c>
      <c r="O59" s="45"/>
      <c r="P59" s="45">
        <v>3727594350</v>
      </c>
      <c r="Q59" s="45"/>
      <c r="R59" s="45">
        <v>-77501962</v>
      </c>
      <c r="S59" s="45"/>
      <c r="T59" s="45">
        <f t="shared" si="1"/>
        <v>3650092388</v>
      </c>
    </row>
    <row r="60" spans="1:20">
      <c r="A60" s="52" t="s">
        <v>389</v>
      </c>
      <c r="B60" s="83" t="s">
        <v>211</v>
      </c>
      <c r="C60" s="118"/>
      <c r="D60" s="119" t="s">
        <v>238</v>
      </c>
      <c r="E60" s="120">
        <v>1048281</v>
      </c>
      <c r="F60" s="229">
        <v>69093</v>
      </c>
      <c r="G60" s="120"/>
      <c r="H60" s="121">
        <v>400</v>
      </c>
      <c r="I60" s="120"/>
      <c r="J60" s="45">
        <v>0</v>
      </c>
      <c r="K60" s="45"/>
      <c r="L60" s="45">
        <v>0</v>
      </c>
      <c r="M60" s="45"/>
      <c r="N60" s="45">
        <f t="shared" si="0"/>
        <v>0</v>
      </c>
      <c r="O60" s="45"/>
      <c r="P60" s="45">
        <v>27637200</v>
      </c>
      <c r="Q60" s="45"/>
      <c r="R60" s="45">
        <v>0</v>
      </c>
      <c r="S60" s="45"/>
      <c r="T60" s="45">
        <f t="shared" si="1"/>
        <v>27637200</v>
      </c>
    </row>
    <row r="61" spans="1:20">
      <c r="A61" s="52" t="s">
        <v>393</v>
      </c>
      <c r="B61" s="83" t="s">
        <v>124</v>
      </c>
      <c r="C61" s="118"/>
      <c r="D61" s="119" t="s">
        <v>241</v>
      </c>
      <c r="E61" s="120">
        <v>1976188</v>
      </c>
      <c r="F61" s="229">
        <v>293469</v>
      </c>
      <c r="G61" s="120"/>
      <c r="H61" s="121">
        <v>740</v>
      </c>
      <c r="I61" s="120"/>
      <c r="J61" s="45">
        <v>0</v>
      </c>
      <c r="K61" s="45"/>
      <c r="L61" s="137">
        <v>0</v>
      </c>
      <c r="M61" s="45"/>
      <c r="N61" s="45">
        <f t="shared" si="0"/>
        <v>0</v>
      </c>
      <c r="O61" s="45"/>
      <c r="P61" s="45">
        <v>217167060</v>
      </c>
      <c r="Q61" s="45"/>
      <c r="R61" s="45">
        <v>0</v>
      </c>
      <c r="S61" s="45"/>
      <c r="T61" s="45">
        <f t="shared" si="1"/>
        <v>217167060</v>
      </c>
    </row>
    <row r="62" spans="1:20">
      <c r="A62" s="52" t="s">
        <v>394</v>
      </c>
      <c r="B62" s="83" t="s">
        <v>153</v>
      </c>
      <c r="C62" s="118"/>
      <c r="D62" s="119" t="s">
        <v>240</v>
      </c>
      <c r="E62" s="120">
        <v>2821</v>
      </c>
      <c r="F62" s="229">
        <v>355050</v>
      </c>
      <c r="G62" s="120"/>
      <c r="H62" s="121">
        <v>2000</v>
      </c>
      <c r="I62" s="120"/>
      <c r="J62" s="45">
        <v>0</v>
      </c>
      <c r="K62" s="45"/>
      <c r="L62" s="137">
        <v>0</v>
      </c>
      <c r="M62" s="45"/>
      <c r="N62" s="45">
        <f t="shared" si="0"/>
        <v>0</v>
      </c>
      <c r="O62" s="45"/>
      <c r="P62" s="45">
        <v>710100000</v>
      </c>
      <c r="Q62" s="45"/>
      <c r="R62" s="45">
        <v>0</v>
      </c>
      <c r="S62" s="45"/>
      <c r="T62" s="45">
        <f t="shared" si="1"/>
        <v>710100000</v>
      </c>
    </row>
    <row r="63" spans="1:20">
      <c r="A63" s="52" t="s">
        <v>395</v>
      </c>
      <c r="B63" s="83" t="s">
        <v>98</v>
      </c>
      <c r="C63" s="118"/>
      <c r="D63" s="119" t="s">
        <v>246</v>
      </c>
      <c r="E63" s="120">
        <v>226122</v>
      </c>
      <c r="F63" s="229">
        <v>491633</v>
      </c>
      <c r="G63" s="120"/>
      <c r="H63" s="121">
        <v>4350</v>
      </c>
      <c r="I63" s="120"/>
      <c r="J63" s="45">
        <v>0</v>
      </c>
      <c r="K63" s="45"/>
      <c r="L63" s="137">
        <v>0</v>
      </c>
      <c r="M63" s="45"/>
      <c r="N63" s="45">
        <f t="shared" si="0"/>
        <v>0</v>
      </c>
      <c r="O63" s="45"/>
      <c r="P63" s="45">
        <v>2138603550</v>
      </c>
      <c r="Q63" s="45"/>
      <c r="R63" s="45">
        <v>0</v>
      </c>
      <c r="S63" s="45"/>
      <c r="T63" s="45">
        <f t="shared" si="1"/>
        <v>2138603550</v>
      </c>
    </row>
    <row r="64" spans="1:20">
      <c r="A64" s="52" t="s">
        <v>397</v>
      </c>
      <c r="B64" s="83" t="s">
        <v>152</v>
      </c>
      <c r="C64" s="118"/>
      <c r="D64" s="119" t="s">
        <v>240</v>
      </c>
      <c r="E64" s="120">
        <v>1754536</v>
      </c>
      <c r="F64" s="229">
        <v>1369159</v>
      </c>
      <c r="G64" s="120"/>
      <c r="H64" s="121">
        <v>700</v>
      </c>
      <c r="I64" s="120"/>
      <c r="J64" s="45">
        <v>0</v>
      </c>
      <c r="K64" s="45"/>
      <c r="L64" s="137">
        <v>0</v>
      </c>
      <c r="M64" s="45"/>
      <c r="N64" s="45">
        <f t="shared" si="0"/>
        <v>0</v>
      </c>
      <c r="O64" s="45"/>
      <c r="P64" s="45">
        <v>958411300</v>
      </c>
      <c r="Q64" s="45"/>
      <c r="R64" s="45">
        <v>0</v>
      </c>
      <c r="S64" s="45"/>
      <c r="T64" s="45">
        <f t="shared" si="1"/>
        <v>958411300</v>
      </c>
    </row>
    <row r="65" spans="1:20">
      <c r="A65" s="52" t="s">
        <v>398</v>
      </c>
      <c r="B65" s="83" t="s">
        <v>163</v>
      </c>
      <c r="C65" s="118"/>
      <c r="D65" s="119" t="s">
        <v>238</v>
      </c>
      <c r="E65" s="120">
        <v>528705</v>
      </c>
      <c r="F65" s="229">
        <v>105355</v>
      </c>
      <c r="G65" s="120"/>
      <c r="H65" s="121">
        <v>400</v>
      </c>
      <c r="I65" s="120"/>
      <c r="J65" s="45">
        <v>0</v>
      </c>
      <c r="K65" s="45"/>
      <c r="L65" s="137">
        <v>0</v>
      </c>
      <c r="M65" s="45"/>
      <c r="N65" s="45">
        <f t="shared" si="0"/>
        <v>0</v>
      </c>
      <c r="O65" s="45"/>
      <c r="P65" s="45">
        <v>42142000</v>
      </c>
      <c r="Q65" s="45"/>
      <c r="R65" s="45">
        <v>0</v>
      </c>
      <c r="S65" s="45"/>
      <c r="T65" s="45">
        <f t="shared" si="1"/>
        <v>42142000</v>
      </c>
    </row>
    <row r="66" spans="1:20">
      <c r="A66" s="52" t="s">
        <v>399</v>
      </c>
      <c r="B66" s="83" t="s">
        <v>101</v>
      </c>
      <c r="C66" s="118"/>
      <c r="D66" s="119" t="s">
        <v>246</v>
      </c>
      <c r="E66" s="120">
        <v>633854</v>
      </c>
      <c r="F66" s="229">
        <v>1048281</v>
      </c>
      <c r="G66" s="120"/>
      <c r="H66" s="121">
        <v>85</v>
      </c>
      <c r="I66" s="120"/>
      <c r="J66" s="45">
        <v>0</v>
      </c>
      <c r="K66" s="45"/>
      <c r="L66" s="137">
        <v>0</v>
      </c>
      <c r="M66" s="45"/>
      <c r="N66" s="45">
        <f t="shared" si="0"/>
        <v>0</v>
      </c>
      <c r="O66" s="45"/>
      <c r="P66" s="45">
        <v>89103885</v>
      </c>
      <c r="Q66" s="45"/>
      <c r="R66" s="45">
        <v>0</v>
      </c>
      <c r="S66" s="45"/>
      <c r="T66" s="45">
        <f t="shared" si="1"/>
        <v>89103885</v>
      </c>
    </row>
    <row r="67" spans="1:20">
      <c r="A67" s="52" t="s">
        <v>401</v>
      </c>
      <c r="B67" s="83" t="s">
        <v>119</v>
      </c>
      <c r="C67" s="118"/>
      <c r="D67" s="119" t="s">
        <v>246</v>
      </c>
      <c r="E67" s="120">
        <v>302497</v>
      </c>
      <c r="F67" s="229">
        <v>1976188</v>
      </c>
      <c r="G67" s="120"/>
      <c r="H67" s="138">
        <v>640</v>
      </c>
      <c r="I67" s="120"/>
      <c r="J67" s="137">
        <v>0</v>
      </c>
      <c r="K67" s="137"/>
      <c r="L67" s="137">
        <v>0</v>
      </c>
      <c r="M67" s="137"/>
      <c r="N67" s="45">
        <f t="shared" si="0"/>
        <v>0</v>
      </c>
      <c r="O67" s="137"/>
      <c r="P67" s="137">
        <v>1264760320</v>
      </c>
      <c r="Q67" s="137"/>
      <c r="R67" s="137">
        <v>0</v>
      </c>
      <c r="S67" s="137"/>
      <c r="T67" s="45">
        <f t="shared" si="1"/>
        <v>1264760320</v>
      </c>
    </row>
    <row r="68" spans="1:20">
      <c r="A68" s="52" t="s">
        <v>403</v>
      </c>
      <c r="B68" s="83" t="s">
        <v>192</v>
      </c>
      <c r="C68" s="118"/>
      <c r="D68" s="119" t="s">
        <v>251</v>
      </c>
      <c r="E68" s="120">
        <v>521923</v>
      </c>
      <c r="F68" s="229">
        <v>2821</v>
      </c>
      <c r="G68" s="120"/>
      <c r="H68" s="121">
        <v>1700</v>
      </c>
      <c r="I68" s="120"/>
      <c r="J68" s="45">
        <v>0</v>
      </c>
      <c r="K68" s="45"/>
      <c r="L68" s="137">
        <v>0</v>
      </c>
      <c r="M68" s="45"/>
      <c r="N68" s="45">
        <f t="shared" si="0"/>
        <v>0</v>
      </c>
      <c r="O68" s="45"/>
      <c r="P68" s="45">
        <v>4795700</v>
      </c>
      <c r="Q68" s="45"/>
      <c r="R68" s="45">
        <v>0</v>
      </c>
      <c r="S68" s="45"/>
      <c r="T68" s="45">
        <f t="shared" si="1"/>
        <v>4795700</v>
      </c>
    </row>
    <row r="69" spans="1:20">
      <c r="A69" s="52" t="s">
        <v>460</v>
      </c>
      <c r="B69" s="83" t="s">
        <v>137</v>
      </c>
      <c r="C69" s="118"/>
      <c r="D69" s="119" t="s">
        <v>237</v>
      </c>
      <c r="E69" s="120">
        <v>813670</v>
      </c>
      <c r="F69" s="229">
        <v>226122</v>
      </c>
      <c r="G69" s="120"/>
      <c r="H69" s="121">
        <v>1250</v>
      </c>
      <c r="I69" s="120"/>
      <c r="J69" s="45">
        <v>0</v>
      </c>
      <c r="K69" s="45"/>
      <c r="L69" s="137">
        <v>0</v>
      </c>
      <c r="M69" s="45"/>
      <c r="N69" s="45">
        <f t="shared" si="0"/>
        <v>0</v>
      </c>
      <c r="O69" s="45"/>
      <c r="P69" s="45">
        <v>282652500</v>
      </c>
      <c r="Q69" s="45"/>
      <c r="R69" s="45">
        <v>0</v>
      </c>
      <c r="S69" s="45"/>
      <c r="T69" s="45">
        <f t="shared" si="1"/>
        <v>282652500</v>
      </c>
    </row>
    <row r="70" spans="1:20">
      <c r="A70" s="52" t="s">
        <v>405</v>
      </c>
      <c r="B70" s="83" t="s">
        <v>223</v>
      </c>
      <c r="C70" s="118"/>
      <c r="D70" s="119" t="s">
        <v>246</v>
      </c>
      <c r="E70" s="120">
        <v>104252</v>
      </c>
      <c r="F70" s="229">
        <v>1754536</v>
      </c>
      <c r="G70" s="120"/>
      <c r="H70" s="121">
        <v>450</v>
      </c>
      <c r="I70" s="120"/>
      <c r="J70" s="45">
        <v>0</v>
      </c>
      <c r="K70" s="45"/>
      <c r="L70" s="137">
        <v>0</v>
      </c>
      <c r="M70" s="45"/>
      <c r="N70" s="45">
        <f t="shared" si="0"/>
        <v>0</v>
      </c>
      <c r="O70" s="45"/>
      <c r="P70" s="45">
        <v>789541200</v>
      </c>
      <c r="Q70" s="45"/>
      <c r="R70" s="45">
        <v>0</v>
      </c>
      <c r="S70" s="45"/>
      <c r="T70" s="45">
        <f t="shared" si="1"/>
        <v>789541200</v>
      </c>
    </row>
    <row r="71" spans="1:20">
      <c r="A71" s="52" t="s">
        <v>408</v>
      </c>
      <c r="B71" s="83" t="s">
        <v>228</v>
      </c>
      <c r="C71" s="118"/>
      <c r="D71" s="119" t="s">
        <v>494</v>
      </c>
      <c r="E71" s="120">
        <v>901999</v>
      </c>
      <c r="F71" s="229">
        <v>528705</v>
      </c>
      <c r="G71" s="120"/>
      <c r="H71" s="138">
        <v>265</v>
      </c>
      <c r="I71" s="120"/>
      <c r="J71" s="137">
        <v>0</v>
      </c>
      <c r="K71" s="137"/>
      <c r="L71" s="137">
        <v>0</v>
      </c>
      <c r="M71" s="137"/>
      <c r="N71" s="45">
        <f t="shared" si="0"/>
        <v>0</v>
      </c>
      <c r="O71" s="137"/>
      <c r="P71" s="137">
        <v>140106825</v>
      </c>
      <c r="Q71" s="137"/>
      <c r="R71" s="137">
        <v>0</v>
      </c>
      <c r="S71" s="137"/>
      <c r="T71" s="45">
        <f t="shared" si="1"/>
        <v>140106825</v>
      </c>
    </row>
    <row r="72" spans="1:20">
      <c r="A72" s="52" t="s">
        <v>409</v>
      </c>
      <c r="B72" s="83" t="s">
        <v>209</v>
      </c>
      <c r="C72" s="118"/>
      <c r="D72" s="119" t="s">
        <v>245</v>
      </c>
      <c r="E72" s="120">
        <v>91306</v>
      </c>
      <c r="F72" s="229">
        <v>633854</v>
      </c>
      <c r="G72" s="120"/>
      <c r="H72" s="121">
        <v>400</v>
      </c>
      <c r="I72" s="120"/>
      <c r="J72" s="45">
        <v>0</v>
      </c>
      <c r="K72" s="45"/>
      <c r="L72" s="137">
        <v>0</v>
      </c>
      <c r="M72" s="45"/>
      <c r="N72" s="45">
        <f t="shared" ref="N72:N88" si="2">J72+L72</f>
        <v>0</v>
      </c>
      <c r="O72" s="45"/>
      <c r="P72" s="45">
        <v>253541600</v>
      </c>
      <c r="Q72" s="45"/>
      <c r="R72" s="45">
        <v>0</v>
      </c>
      <c r="S72" s="45"/>
      <c r="T72" s="45">
        <f t="shared" si="1"/>
        <v>253541600</v>
      </c>
    </row>
    <row r="73" spans="1:20">
      <c r="A73" s="52" t="s">
        <v>411</v>
      </c>
      <c r="B73" s="83" t="s">
        <v>114</v>
      </c>
      <c r="C73" s="118"/>
      <c r="D73" s="119" t="s">
        <v>720</v>
      </c>
      <c r="E73" s="120">
        <v>125122</v>
      </c>
      <c r="F73" s="229">
        <v>4850515</v>
      </c>
      <c r="G73" s="120"/>
      <c r="H73" s="121">
        <v>14</v>
      </c>
      <c r="I73" s="120"/>
      <c r="J73" s="45">
        <v>67907210</v>
      </c>
      <c r="K73" s="45"/>
      <c r="L73" s="137">
        <v>-9276502</v>
      </c>
      <c r="M73" s="45"/>
      <c r="N73" s="45">
        <f t="shared" si="2"/>
        <v>58630708</v>
      </c>
      <c r="O73" s="45"/>
      <c r="P73" s="45">
        <v>67907210</v>
      </c>
      <c r="Q73" s="45"/>
      <c r="R73" s="45">
        <v>-9276502</v>
      </c>
      <c r="S73" s="45"/>
      <c r="T73" s="45">
        <f t="shared" si="1"/>
        <v>58630708</v>
      </c>
    </row>
    <row r="74" spans="1:20">
      <c r="A74" s="52" t="s">
        <v>461</v>
      </c>
      <c r="B74" s="83" t="s">
        <v>162</v>
      </c>
      <c r="C74" s="118"/>
      <c r="D74" s="119" t="s">
        <v>233</v>
      </c>
      <c r="E74" s="120">
        <v>7379981</v>
      </c>
      <c r="F74" s="229">
        <v>302497</v>
      </c>
      <c r="G74" s="120"/>
      <c r="H74" s="121">
        <v>2650</v>
      </c>
      <c r="I74" s="120"/>
      <c r="J74" s="45">
        <v>0</v>
      </c>
      <c r="K74" s="45"/>
      <c r="L74" s="137">
        <v>0</v>
      </c>
      <c r="M74" s="45"/>
      <c r="N74" s="45">
        <f t="shared" si="2"/>
        <v>0</v>
      </c>
      <c r="O74" s="45"/>
      <c r="P74" s="45">
        <v>801617050</v>
      </c>
      <c r="Q74" s="45"/>
      <c r="R74" s="45">
        <v>0</v>
      </c>
      <c r="S74" s="45"/>
      <c r="T74" s="45">
        <f t="shared" si="1"/>
        <v>801617050</v>
      </c>
    </row>
    <row r="75" spans="1:20">
      <c r="A75" s="52" t="s">
        <v>344</v>
      </c>
      <c r="B75" s="83" t="s">
        <v>165</v>
      </c>
      <c r="C75" s="118"/>
      <c r="D75" s="119" t="s">
        <v>238</v>
      </c>
      <c r="E75" s="120">
        <v>467028</v>
      </c>
      <c r="F75" s="229">
        <v>521923</v>
      </c>
      <c r="G75" s="120"/>
      <c r="H75" s="121">
        <v>510</v>
      </c>
      <c r="I75" s="120"/>
      <c r="J75" s="45">
        <v>0</v>
      </c>
      <c r="K75" s="45"/>
      <c r="L75" s="137">
        <v>0</v>
      </c>
      <c r="M75" s="45"/>
      <c r="N75" s="45">
        <f t="shared" si="2"/>
        <v>0</v>
      </c>
      <c r="O75" s="45"/>
      <c r="P75" s="45">
        <v>266180730</v>
      </c>
      <c r="Q75" s="45"/>
      <c r="R75" s="45">
        <v>0</v>
      </c>
      <c r="S75" s="45"/>
      <c r="T75" s="45">
        <f t="shared" ref="T75:T101" si="3">P75+R75</f>
        <v>266180730</v>
      </c>
    </row>
    <row r="76" spans="1:20">
      <c r="A76" s="52" t="s">
        <v>420</v>
      </c>
      <c r="B76" s="83" t="s">
        <v>94</v>
      </c>
      <c r="C76" s="118"/>
      <c r="D76" s="119" t="s">
        <v>245</v>
      </c>
      <c r="E76" s="120">
        <v>966662</v>
      </c>
      <c r="F76" s="229">
        <v>813670</v>
      </c>
      <c r="G76" s="120"/>
      <c r="H76" s="121">
        <v>36</v>
      </c>
      <c r="I76" s="120"/>
      <c r="J76" s="45">
        <v>0</v>
      </c>
      <c r="K76" s="45"/>
      <c r="L76" s="137">
        <v>0</v>
      </c>
      <c r="M76" s="45"/>
      <c r="N76" s="45">
        <f t="shared" si="2"/>
        <v>0</v>
      </c>
      <c r="O76" s="45"/>
      <c r="P76" s="45">
        <v>29292120</v>
      </c>
      <c r="Q76" s="45"/>
      <c r="R76" s="45">
        <v>0</v>
      </c>
      <c r="S76" s="45"/>
      <c r="T76" s="45">
        <f t="shared" si="3"/>
        <v>29292120</v>
      </c>
    </row>
    <row r="77" spans="1:20">
      <c r="A77" s="52" t="s">
        <v>423</v>
      </c>
      <c r="B77" s="83" t="s">
        <v>127</v>
      </c>
      <c r="C77" s="118"/>
      <c r="D77" s="119" t="s">
        <v>245</v>
      </c>
      <c r="E77" s="120">
        <v>353719</v>
      </c>
      <c r="F77" s="229">
        <v>104252</v>
      </c>
      <c r="G77" s="120"/>
      <c r="H77" s="121">
        <v>3680</v>
      </c>
      <c r="I77" s="120"/>
      <c r="J77" s="45">
        <v>0</v>
      </c>
      <c r="K77" s="45"/>
      <c r="L77" s="137">
        <v>0</v>
      </c>
      <c r="M77" s="45"/>
      <c r="N77" s="45">
        <f t="shared" si="2"/>
        <v>0</v>
      </c>
      <c r="O77" s="45"/>
      <c r="P77" s="45">
        <v>383647360</v>
      </c>
      <c r="Q77" s="45"/>
      <c r="R77" s="45">
        <v>0</v>
      </c>
      <c r="S77" s="45"/>
      <c r="T77" s="45">
        <f t="shared" si="3"/>
        <v>383647360</v>
      </c>
    </row>
    <row r="78" spans="1:20">
      <c r="A78" s="52" t="s">
        <v>427</v>
      </c>
      <c r="B78" s="83" t="s">
        <v>150</v>
      </c>
      <c r="C78" s="118"/>
      <c r="D78" s="119" t="s">
        <v>721</v>
      </c>
      <c r="E78" s="120">
        <v>1548536</v>
      </c>
      <c r="F78" s="229">
        <v>11427441</v>
      </c>
      <c r="G78" s="120"/>
      <c r="H78" s="121">
        <v>140</v>
      </c>
      <c r="I78" s="120"/>
      <c r="J78" s="45">
        <v>1599841740</v>
      </c>
      <c r="K78" s="45"/>
      <c r="L78" s="137">
        <v>-208675010</v>
      </c>
      <c r="M78" s="45"/>
      <c r="N78" s="45">
        <f t="shared" si="2"/>
        <v>1391166730</v>
      </c>
      <c r="O78" s="45"/>
      <c r="P78" s="45">
        <v>1599841740</v>
      </c>
      <c r="Q78" s="45"/>
      <c r="R78" s="45">
        <v>-208675010</v>
      </c>
      <c r="S78" s="45"/>
      <c r="T78" s="45">
        <f t="shared" si="3"/>
        <v>1391166730</v>
      </c>
    </row>
    <row r="79" spans="1:20">
      <c r="A79" s="52" t="s">
        <v>428</v>
      </c>
      <c r="B79" s="83" t="s">
        <v>182</v>
      </c>
      <c r="C79" s="118"/>
      <c r="D79" s="119" t="s">
        <v>247</v>
      </c>
      <c r="E79" s="120">
        <v>1477813</v>
      </c>
      <c r="F79" s="229">
        <v>901999</v>
      </c>
      <c r="G79" s="120"/>
      <c r="H79" s="121">
        <v>2000</v>
      </c>
      <c r="I79" s="120"/>
      <c r="J79" s="45">
        <v>0</v>
      </c>
      <c r="K79" s="45"/>
      <c r="L79" s="137">
        <v>0</v>
      </c>
      <c r="M79" s="45"/>
      <c r="N79" s="45">
        <f t="shared" si="2"/>
        <v>0</v>
      </c>
      <c r="O79" s="45"/>
      <c r="P79" s="45">
        <v>1803998000</v>
      </c>
      <c r="Q79" s="45"/>
      <c r="R79" s="45">
        <v>0</v>
      </c>
      <c r="S79" s="45"/>
      <c r="T79" s="45">
        <f t="shared" si="3"/>
        <v>1803998000</v>
      </c>
    </row>
    <row r="80" spans="1:20">
      <c r="A80" s="52" t="s">
        <v>429</v>
      </c>
      <c r="B80" s="83" t="s">
        <v>178</v>
      </c>
      <c r="C80" s="118"/>
      <c r="D80" s="119" t="s">
        <v>459</v>
      </c>
      <c r="E80" s="120">
        <v>3966117</v>
      </c>
      <c r="F80" s="229">
        <v>91306</v>
      </c>
      <c r="G80" s="120"/>
      <c r="H80" s="121">
        <v>170</v>
      </c>
      <c r="I80" s="120"/>
      <c r="J80" s="45">
        <v>0</v>
      </c>
      <c r="K80" s="45"/>
      <c r="L80" s="137">
        <v>0</v>
      </c>
      <c r="M80" s="45"/>
      <c r="N80" s="45">
        <f t="shared" si="2"/>
        <v>0</v>
      </c>
      <c r="O80" s="45"/>
      <c r="P80" s="45">
        <v>15522020</v>
      </c>
      <c r="Q80" s="45"/>
      <c r="R80" s="45">
        <v>-178656</v>
      </c>
      <c r="S80" s="45"/>
      <c r="T80" s="45">
        <f t="shared" si="3"/>
        <v>15343364</v>
      </c>
    </row>
    <row r="81" spans="1:20">
      <c r="A81" s="52" t="s">
        <v>433</v>
      </c>
      <c r="B81" s="83" t="s">
        <v>265</v>
      </c>
      <c r="C81" s="118"/>
      <c r="D81" s="119" t="s">
        <v>465</v>
      </c>
      <c r="E81" s="120">
        <v>516554</v>
      </c>
      <c r="F81" s="229">
        <v>125122</v>
      </c>
      <c r="G81" s="120"/>
      <c r="H81" s="121">
        <v>2900</v>
      </c>
      <c r="I81" s="120"/>
      <c r="J81" s="45">
        <v>0</v>
      </c>
      <c r="K81" s="45"/>
      <c r="L81" s="137">
        <v>0</v>
      </c>
      <c r="M81" s="45"/>
      <c r="N81" s="45">
        <f t="shared" si="2"/>
        <v>0</v>
      </c>
      <c r="O81" s="45"/>
      <c r="P81" s="45">
        <v>362853800</v>
      </c>
      <c r="Q81" s="45"/>
      <c r="R81" s="45">
        <v>0</v>
      </c>
      <c r="S81" s="45"/>
      <c r="T81" s="45">
        <f t="shared" si="3"/>
        <v>362853800</v>
      </c>
    </row>
    <row r="82" spans="1:20">
      <c r="B82" s="83" t="s">
        <v>219</v>
      </c>
      <c r="C82" s="118"/>
      <c r="D82" s="119" t="s">
        <v>720</v>
      </c>
      <c r="E82" s="120">
        <v>6709841</v>
      </c>
      <c r="F82" s="229">
        <v>7243924</v>
      </c>
      <c r="G82" s="120"/>
      <c r="H82" s="121">
        <v>540</v>
      </c>
      <c r="I82" s="120"/>
      <c r="J82" s="45">
        <v>3911718960</v>
      </c>
      <c r="K82" s="45"/>
      <c r="L82" s="137">
        <v>-506167570</v>
      </c>
      <c r="M82" s="45"/>
      <c r="N82" s="45">
        <f t="shared" si="2"/>
        <v>3405551390</v>
      </c>
      <c r="O82" s="45"/>
      <c r="P82" s="45">
        <v>3911718960</v>
      </c>
      <c r="Q82" s="45"/>
      <c r="R82" s="45">
        <v>-506167570</v>
      </c>
      <c r="S82" s="45"/>
      <c r="T82" s="45">
        <f t="shared" si="3"/>
        <v>3405551390</v>
      </c>
    </row>
    <row r="83" spans="1:20">
      <c r="B83" s="83" t="s">
        <v>217</v>
      </c>
      <c r="C83" s="118"/>
      <c r="D83" s="119" t="s">
        <v>245</v>
      </c>
      <c r="E83" s="120">
        <v>1336086</v>
      </c>
      <c r="F83" s="229">
        <v>7379981</v>
      </c>
      <c r="G83" s="120"/>
      <c r="H83" s="121">
        <v>7</v>
      </c>
      <c r="I83" s="120"/>
      <c r="J83" s="45">
        <v>0</v>
      </c>
      <c r="K83" s="45"/>
      <c r="L83" s="137">
        <v>0</v>
      </c>
      <c r="M83" s="45"/>
      <c r="N83" s="45">
        <f t="shared" si="2"/>
        <v>0</v>
      </c>
      <c r="O83" s="45"/>
      <c r="P83" s="45">
        <v>51659867</v>
      </c>
      <c r="Q83" s="45"/>
      <c r="R83" s="45">
        <v>0</v>
      </c>
      <c r="S83" s="45"/>
      <c r="T83" s="45">
        <f t="shared" si="3"/>
        <v>51659867</v>
      </c>
    </row>
    <row r="84" spans="1:20">
      <c r="B84" s="83" t="s">
        <v>142</v>
      </c>
      <c r="C84" s="118"/>
      <c r="D84" s="119" t="s">
        <v>459</v>
      </c>
      <c r="E84" s="120">
        <v>1256325</v>
      </c>
      <c r="F84" s="229">
        <v>467028</v>
      </c>
      <c r="G84" s="120"/>
      <c r="H84" s="121">
        <v>350</v>
      </c>
      <c r="I84" s="120"/>
      <c r="J84" s="45">
        <v>0</v>
      </c>
      <c r="K84" s="45"/>
      <c r="L84" s="137">
        <v>0</v>
      </c>
      <c r="M84" s="45"/>
      <c r="N84" s="45">
        <f t="shared" si="2"/>
        <v>0</v>
      </c>
      <c r="O84" s="45"/>
      <c r="P84" s="45">
        <v>163459800</v>
      </c>
      <c r="Q84" s="45"/>
      <c r="R84" s="45">
        <v>0</v>
      </c>
      <c r="S84" s="45"/>
      <c r="T84" s="45">
        <f t="shared" si="3"/>
        <v>163459800</v>
      </c>
    </row>
    <row r="85" spans="1:20">
      <c r="B85" s="83" t="s">
        <v>89</v>
      </c>
      <c r="C85" s="118"/>
      <c r="D85" s="119" t="s">
        <v>522</v>
      </c>
      <c r="E85" s="120">
        <v>1084467</v>
      </c>
      <c r="F85" s="229">
        <v>966662</v>
      </c>
      <c r="G85" s="120"/>
      <c r="H85" s="121">
        <v>5100</v>
      </c>
      <c r="I85" s="120"/>
      <c r="J85" s="45">
        <v>0</v>
      </c>
      <c r="K85" s="45"/>
      <c r="L85" s="137">
        <v>0</v>
      </c>
      <c r="M85" s="45"/>
      <c r="N85" s="45">
        <f t="shared" si="2"/>
        <v>0</v>
      </c>
      <c r="O85" s="45"/>
      <c r="P85" s="45">
        <v>4929976200</v>
      </c>
      <c r="Q85" s="45"/>
      <c r="R85" s="45">
        <v>0</v>
      </c>
      <c r="S85" s="45"/>
      <c r="T85" s="45">
        <f t="shared" si="3"/>
        <v>4929976200</v>
      </c>
    </row>
    <row r="86" spans="1:20">
      <c r="B86" s="83" t="s">
        <v>170</v>
      </c>
      <c r="C86" s="118"/>
      <c r="D86" s="119" t="s">
        <v>238</v>
      </c>
      <c r="E86" s="120">
        <v>121684</v>
      </c>
      <c r="F86" s="229">
        <v>353719</v>
      </c>
      <c r="G86" s="120"/>
      <c r="H86" s="121">
        <v>1270</v>
      </c>
      <c r="I86" s="120"/>
      <c r="J86" s="45">
        <v>0</v>
      </c>
      <c r="K86" s="45"/>
      <c r="L86" s="137">
        <v>0</v>
      </c>
      <c r="M86" s="45"/>
      <c r="N86" s="45">
        <f t="shared" si="2"/>
        <v>0</v>
      </c>
      <c r="O86" s="45"/>
      <c r="P86" s="45">
        <v>449223130</v>
      </c>
      <c r="Q86" s="45"/>
      <c r="R86" s="45">
        <v>0</v>
      </c>
      <c r="S86" s="45"/>
      <c r="T86" s="45">
        <f t="shared" si="3"/>
        <v>449223130</v>
      </c>
    </row>
    <row r="87" spans="1:20">
      <c r="B87" s="83" t="s">
        <v>267</v>
      </c>
      <c r="C87" s="118"/>
      <c r="D87" s="119" t="s">
        <v>523</v>
      </c>
      <c r="E87" s="120">
        <v>1974707</v>
      </c>
      <c r="F87" s="229">
        <v>1548536</v>
      </c>
      <c r="G87" s="120"/>
      <c r="H87" s="121">
        <v>100</v>
      </c>
      <c r="I87" s="120"/>
      <c r="J87" s="45">
        <v>0</v>
      </c>
      <c r="K87" s="45"/>
      <c r="L87" s="137">
        <v>0</v>
      </c>
      <c r="M87" s="45"/>
      <c r="N87" s="45">
        <f t="shared" si="2"/>
        <v>0</v>
      </c>
      <c r="O87" s="45"/>
      <c r="P87" s="45">
        <v>154853600</v>
      </c>
      <c r="Q87" s="45"/>
      <c r="R87" s="45">
        <v>0</v>
      </c>
      <c r="S87" s="45"/>
      <c r="T87" s="45">
        <f t="shared" si="3"/>
        <v>154853600</v>
      </c>
    </row>
    <row r="88" spans="1:20">
      <c r="B88" s="83" t="s">
        <v>172</v>
      </c>
      <c r="C88" s="118"/>
      <c r="D88" s="119" t="s">
        <v>247</v>
      </c>
      <c r="E88" s="120">
        <v>3802934</v>
      </c>
      <c r="F88" s="229">
        <v>1477813</v>
      </c>
      <c r="G88" s="120"/>
      <c r="H88" s="121">
        <v>120</v>
      </c>
      <c r="I88" s="120"/>
      <c r="J88" s="45">
        <v>0</v>
      </c>
      <c r="K88" s="45"/>
      <c r="L88" s="137">
        <v>0</v>
      </c>
      <c r="M88" s="45"/>
      <c r="N88" s="45">
        <f t="shared" si="2"/>
        <v>0</v>
      </c>
      <c r="O88" s="45"/>
      <c r="P88" s="45">
        <v>177337560</v>
      </c>
      <c r="Q88" s="45"/>
      <c r="R88" s="45">
        <v>0</v>
      </c>
      <c r="S88" s="45"/>
      <c r="T88" s="45">
        <f t="shared" si="3"/>
        <v>177337560</v>
      </c>
    </row>
    <row r="89" spans="1:20">
      <c r="B89" s="83" t="s">
        <v>115</v>
      </c>
      <c r="C89" s="118"/>
      <c r="D89" s="119" t="s">
        <v>721</v>
      </c>
      <c r="E89" s="120"/>
      <c r="F89" s="229">
        <v>640956</v>
      </c>
      <c r="G89" s="120"/>
      <c r="H89" s="121">
        <v>125</v>
      </c>
      <c r="I89" s="120"/>
      <c r="J89" s="45">
        <v>80119500</v>
      </c>
      <c r="K89" s="45"/>
      <c r="L89" s="137">
        <v>-1401822</v>
      </c>
      <c r="M89" s="45"/>
      <c r="N89" s="45">
        <f t="shared" ref="N89:N101" si="4">J89+L89</f>
        <v>78717678</v>
      </c>
      <c r="O89" s="45"/>
      <c r="P89" s="45">
        <v>80119500</v>
      </c>
      <c r="Q89" s="45"/>
      <c r="R89" s="45">
        <v>-1401822</v>
      </c>
      <c r="S89" s="45"/>
      <c r="T89" s="45">
        <f t="shared" si="3"/>
        <v>78717678</v>
      </c>
    </row>
    <row r="90" spans="1:20">
      <c r="B90" s="83" t="s">
        <v>174</v>
      </c>
      <c r="C90" s="118"/>
      <c r="D90" s="119" t="s">
        <v>236</v>
      </c>
      <c r="E90" s="120"/>
      <c r="F90" s="229">
        <v>3966117</v>
      </c>
      <c r="G90" s="120"/>
      <c r="H90" s="121">
        <v>130</v>
      </c>
      <c r="I90" s="120"/>
      <c r="J90" s="45">
        <v>0</v>
      </c>
      <c r="K90" s="45"/>
      <c r="L90" s="137">
        <v>0</v>
      </c>
      <c r="M90" s="45"/>
      <c r="N90" s="45">
        <f t="shared" si="4"/>
        <v>0</v>
      </c>
      <c r="O90" s="45"/>
      <c r="P90" s="45">
        <v>515595210</v>
      </c>
      <c r="Q90" s="45"/>
      <c r="R90" s="45">
        <v>0</v>
      </c>
      <c r="S90" s="45"/>
      <c r="T90" s="45">
        <f t="shared" si="3"/>
        <v>515595210</v>
      </c>
    </row>
    <row r="91" spans="1:20">
      <c r="B91" s="83" t="s">
        <v>97</v>
      </c>
      <c r="C91" s="118"/>
      <c r="D91" s="119" t="s">
        <v>544</v>
      </c>
      <c r="E91" s="120"/>
      <c r="F91" s="229">
        <v>3576219</v>
      </c>
      <c r="G91" s="120"/>
      <c r="H91" s="121">
        <v>250</v>
      </c>
      <c r="I91" s="120"/>
      <c r="J91" s="45">
        <v>0</v>
      </c>
      <c r="K91" s="45"/>
      <c r="L91" s="137">
        <v>0</v>
      </c>
      <c r="M91" s="45"/>
      <c r="N91" s="45">
        <f t="shared" si="4"/>
        <v>0</v>
      </c>
      <c r="O91" s="45"/>
      <c r="P91" s="45">
        <v>894054750</v>
      </c>
      <c r="Q91" s="45"/>
      <c r="R91" s="45">
        <v>-44789991</v>
      </c>
      <c r="S91" s="45"/>
      <c r="T91" s="45">
        <f t="shared" si="3"/>
        <v>849264759</v>
      </c>
    </row>
    <row r="92" spans="1:20">
      <c r="B92" s="83" t="s">
        <v>154</v>
      </c>
      <c r="C92" s="118"/>
      <c r="D92" s="119" t="s">
        <v>232</v>
      </c>
      <c r="E92" s="120"/>
      <c r="F92" s="229">
        <v>516554</v>
      </c>
      <c r="G92" s="120"/>
      <c r="H92" s="121">
        <v>200</v>
      </c>
      <c r="I92" s="120"/>
      <c r="J92" s="45">
        <v>0</v>
      </c>
      <c r="K92" s="45"/>
      <c r="L92" s="137">
        <v>0</v>
      </c>
      <c r="M92" s="45"/>
      <c r="N92" s="45">
        <f t="shared" si="4"/>
        <v>0</v>
      </c>
      <c r="O92" s="45"/>
      <c r="P92" s="45">
        <v>103310800</v>
      </c>
      <c r="Q92" s="45"/>
      <c r="R92" s="45">
        <v>0</v>
      </c>
      <c r="S92" s="45"/>
      <c r="T92" s="45">
        <f t="shared" si="3"/>
        <v>103310800</v>
      </c>
    </row>
    <row r="93" spans="1:20">
      <c r="B93" s="83" t="s">
        <v>131</v>
      </c>
      <c r="C93" s="118"/>
      <c r="D93" s="119" t="s">
        <v>522</v>
      </c>
      <c r="E93" s="120"/>
      <c r="F93" s="229">
        <v>6709841</v>
      </c>
      <c r="G93" s="120"/>
      <c r="H93" s="121">
        <v>20</v>
      </c>
      <c r="I93" s="120"/>
      <c r="J93" s="45">
        <v>0</v>
      </c>
      <c r="K93" s="45"/>
      <c r="L93" s="137">
        <v>0</v>
      </c>
      <c r="M93" s="45"/>
      <c r="N93" s="45">
        <f t="shared" si="4"/>
        <v>0</v>
      </c>
      <c r="O93" s="45"/>
      <c r="P93" s="45">
        <v>134196820</v>
      </c>
      <c r="Q93" s="45"/>
      <c r="R93" s="45">
        <v>-14947059</v>
      </c>
      <c r="S93" s="45"/>
      <c r="T93" s="45">
        <f t="shared" si="3"/>
        <v>119249761</v>
      </c>
    </row>
    <row r="94" spans="1:20">
      <c r="B94" s="83" t="s">
        <v>190</v>
      </c>
      <c r="C94" s="118"/>
      <c r="D94" s="119" t="s">
        <v>244</v>
      </c>
      <c r="E94" s="120"/>
      <c r="F94" s="229">
        <v>1336086</v>
      </c>
      <c r="G94" s="120"/>
      <c r="H94" s="121">
        <v>6500</v>
      </c>
      <c r="I94" s="120"/>
      <c r="J94" s="45">
        <v>0</v>
      </c>
      <c r="K94" s="45"/>
      <c r="L94" s="137">
        <v>0</v>
      </c>
      <c r="M94" s="45"/>
      <c r="N94" s="45">
        <f t="shared" si="4"/>
        <v>0</v>
      </c>
      <c r="O94" s="45"/>
      <c r="P94" s="45">
        <v>8684559000</v>
      </c>
      <c r="Q94" s="45"/>
      <c r="R94" s="45">
        <v>0</v>
      </c>
      <c r="S94" s="45"/>
      <c r="T94" s="45">
        <f t="shared" si="3"/>
        <v>8684559000</v>
      </c>
    </row>
    <row r="95" spans="1:20">
      <c r="B95" s="83" t="s">
        <v>206</v>
      </c>
      <c r="C95" s="118"/>
      <c r="D95" s="119" t="s">
        <v>246</v>
      </c>
      <c r="E95" s="120"/>
      <c r="F95" s="229">
        <v>1256325</v>
      </c>
      <c r="G95" s="120"/>
      <c r="H95" s="121">
        <v>700</v>
      </c>
      <c r="I95" s="120"/>
      <c r="J95" s="45">
        <v>0</v>
      </c>
      <c r="K95" s="45"/>
      <c r="L95" s="137">
        <v>0</v>
      </c>
      <c r="M95" s="45"/>
      <c r="N95" s="45">
        <f t="shared" si="4"/>
        <v>0</v>
      </c>
      <c r="O95" s="45"/>
      <c r="P95" s="45">
        <v>879427500</v>
      </c>
      <c r="Q95" s="45"/>
      <c r="R95" s="45">
        <v>0</v>
      </c>
      <c r="S95" s="45"/>
      <c r="T95" s="45">
        <f t="shared" si="3"/>
        <v>879427500</v>
      </c>
    </row>
    <row r="96" spans="1:20">
      <c r="B96" s="83" t="s">
        <v>177</v>
      </c>
      <c r="C96" s="118"/>
      <c r="D96" s="119" t="s">
        <v>246</v>
      </c>
      <c r="E96" s="120"/>
      <c r="F96" s="229">
        <v>1084467</v>
      </c>
      <c r="G96" s="120"/>
      <c r="H96" s="121">
        <v>102</v>
      </c>
      <c r="I96" s="120"/>
      <c r="J96" s="45">
        <v>0</v>
      </c>
      <c r="K96" s="45"/>
      <c r="L96" s="137">
        <v>0</v>
      </c>
      <c r="M96" s="45"/>
      <c r="N96" s="45">
        <f t="shared" si="4"/>
        <v>0</v>
      </c>
      <c r="O96" s="45"/>
      <c r="P96" s="45">
        <v>110615634</v>
      </c>
      <c r="Q96" s="45"/>
      <c r="R96" s="45">
        <v>0</v>
      </c>
      <c r="S96" s="45"/>
      <c r="T96" s="45">
        <f t="shared" si="3"/>
        <v>110615634</v>
      </c>
    </row>
    <row r="97" spans="1:20">
      <c r="B97" s="83" t="s">
        <v>175</v>
      </c>
      <c r="C97" s="118"/>
      <c r="D97" s="119" t="s">
        <v>445</v>
      </c>
      <c r="E97" s="120"/>
      <c r="F97" s="229">
        <v>121684</v>
      </c>
      <c r="G97" s="120"/>
      <c r="H97" s="121">
        <v>50</v>
      </c>
      <c r="I97" s="120"/>
      <c r="J97" s="45">
        <v>0</v>
      </c>
      <c r="K97" s="45"/>
      <c r="L97" s="137">
        <v>0</v>
      </c>
      <c r="M97" s="45"/>
      <c r="N97" s="45">
        <f t="shared" si="4"/>
        <v>0</v>
      </c>
      <c r="O97" s="45"/>
      <c r="P97" s="45">
        <v>6084200</v>
      </c>
      <c r="Q97" s="45"/>
      <c r="R97" s="45">
        <v>0</v>
      </c>
      <c r="S97" s="45"/>
      <c r="T97" s="45">
        <f t="shared" si="3"/>
        <v>6084200</v>
      </c>
    </row>
    <row r="98" spans="1:20">
      <c r="B98" s="83" t="s">
        <v>269</v>
      </c>
      <c r="C98" s="118"/>
      <c r="D98" s="119" t="s">
        <v>517</v>
      </c>
      <c r="E98" s="120"/>
      <c r="F98" s="229">
        <v>1974707</v>
      </c>
      <c r="G98" s="120"/>
      <c r="H98" s="121">
        <v>280</v>
      </c>
      <c r="I98" s="120"/>
      <c r="J98" s="45">
        <v>0</v>
      </c>
      <c r="K98" s="45"/>
      <c r="L98" s="137">
        <v>0</v>
      </c>
      <c r="M98" s="45"/>
      <c r="N98" s="45">
        <f t="shared" si="4"/>
        <v>0</v>
      </c>
      <c r="O98" s="45"/>
      <c r="P98" s="45">
        <v>552917960</v>
      </c>
      <c r="Q98" s="45"/>
      <c r="R98" s="45">
        <v>-43605517</v>
      </c>
      <c r="S98" s="45"/>
      <c r="T98" s="45">
        <f t="shared" si="3"/>
        <v>509312443</v>
      </c>
    </row>
    <row r="99" spans="1:20">
      <c r="B99" s="83" t="s">
        <v>148</v>
      </c>
      <c r="C99" s="118"/>
      <c r="D99" s="119" t="s">
        <v>236</v>
      </c>
      <c r="E99" s="120"/>
      <c r="F99" s="229">
        <v>3802934</v>
      </c>
      <c r="G99" s="120"/>
      <c r="H99" s="121">
        <v>600</v>
      </c>
      <c r="I99" s="120"/>
      <c r="J99" s="45">
        <v>0</v>
      </c>
      <c r="K99" s="45"/>
      <c r="L99" s="137">
        <v>0</v>
      </c>
      <c r="M99" s="45"/>
      <c r="N99" s="45">
        <f t="shared" si="4"/>
        <v>0</v>
      </c>
      <c r="O99" s="45"/>
      <c r="P99" s="45">
        <v>2281760400</v>
      </c>
      <c r="Q99" s="45"/>
      <c r="R99" s="45">
        <v>0</v>
      </c>
      <c r="S99" s="45"/>
      <c r="T99" s="45">
        <f t="shared" si="3"/>
        <v>2281760400</v>
      </c>
    </row>
    <row r="100" spans="1:20">
      <c r="B100" s="83" t="s">
        <v>151</v>
      </c>
      <c r="C100" s="118"/>
      <c r="D100" s="119" t="s">
        <v>542</v>
      </c>
      <c r="E100" s="120"/>
      <c r="F100" s="229">
        <v>701575</v>
      </c>
      <c r="G100" s="120"/>
      <c r="H100" s="121">
        <v>2</v>
      </c>
      <c r="I100" s="120"/>
      <c r="J100" s="45">
        <v>0</v>
      </c>
      <c r="K100" s="45"/>
      <c r="L100" s="137">
        <v>0</v>
      </c>
      <c r="M100" s="45"/>
      <c r="N100" s="45">
        <f t="shared" si="4"/>
        <v>0</v>
      </c>
      <c r="O100" s="45"/>
      <c r="P100" s="45">
        <v>1403150</v>
      </c>
      <c r="Q100" s="45"/>
      <c r="R100" s="45">
        <v>0</v>
      </c>
      <c r="S100" s="45"/>
      <c r="T100" s="45">
        <f t="shared" si="3"/>
        <v>1403150</v>
      </c>
    </row>
    <row r="101" spans="1:20">
      <c r="B101" s="83" t="s">
        <v>492</v>
      </c>
      <c r="C101" s="118"/>
      <c r="D101" s="119" t="s">
        <v>543</v>
      </c>
      <c r="E101" s="120"/>
      <c r="F101" s="229">
        <v>1043338</v>
      </c>
      <c r="G101" s="120"/>
      <c r="H101" s="121">
        <v>3000</v>
      </c>
      <c r="I101" s="120"/>
      <c r="J101" s="45">
        <v>0</v>
      </c>
      <c r="K101" s="45"/>
      <c r="L101" s="137">
        <v>0</v>
      </c>
      <c r="M101" s="45"/>
      <c r="N101" s="45">
        <f t="shared" si="4"/>
        <v>0</v>
      </c>
      <c r="O101" s="45"/>
      <c r="P101" s="45">
        <v>3130014000</v>
      </c>
      <c r="Q101" s="45"/>
      <c r="R101" s="45">
        <v>0</v>
      </c>
      <c r="S101" s="45"/>
      <c r="T101" s="45">
        <f t="shared" si="3"/>
        <v>3130014000</v>
      </c>
    </row>
    <row r="102" spans="1:20" ht="21.6" thickBot="1">
      <c r="B102" s="67" t="s">
        <v>2</v>
      </c>
      <c r="C102" s="118"/>
      <c r="D102" s="119"/>
      <c r="E102" s="120"/>
      <c r="F102" s="229"/>
      <c r="G102" s="120"/>
      <c r="H102" s="138"/>
      <c r="I102" s="120"/>
      <c r="J102" s="146">
        <f>SUM(J8:J92)</f>
        <v>38570395850</v>
      </c>
      <c r="K102" s="45"/>
      <c r="L102" s="146">
        <f>SUM(L8:L101)</f>
        <v>-3150453439</v>
      </c>
      <c r="M102" s="45"/>
      <c r="N102" s="146">
        <f>SUM(N8:N101)</f>
        <v>35419942411</v>
      </c>
      <c r="O102" s="45"/>
      <c r="P102" s="146">
        <f>SUM(P8:P101)</f>
        <v>113791094950</v>
      </c>
      <c r="Q102" s="45"/>
      <c r="R102" s="146">
        <f>SUM(R8:R101)</f>
        <v>-3445799944</v>
      </c>
      <c r="S102" s="45"/>
      <c r="T102" s="146">
        <f>SUM(T8:T101)</f>
        <v>110345295006</v>
      </c>
    </row>
    <row r="103" spans="1:20" ht="21.6" thickTop="1">
      <c r="B103" s="83"/>
      <c r="C103" s="118"/>
      <c r="D103" s="119"/>
      <c r="E103" s="120"/>
      <c r="F103" s="229"/>
      <c r="G103" s="120"/>
      <c r="H103" s="138"/>
      <c r="I103" s="120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</row>
    <row r="104" spans="1:20" hidden="1">
      <c r="B104" s="145"/>
      <c r="J104" s="120"/>
      <c r="L104" s="120"/>
      <c r="N104" s="120"/>
      <c r="P104" s="232"/>
      <c r="R104" s="120"/>
      <c r="T104" s="120"/>
    </row>
    <row r="105" spans="1:20" ht="16.5" hidden="1" customHeight="1">
      <c r="B105" s="83"/>
      <c r="J105" s="233">
        <v>38570395850</v>
      </c>
      <c r="L105" s="233">
        <v>-3150453439</v>
      </c>
      <c r="N105" s="152">
        <f>J105+L105</f>
        <v>35419942411</v>
      </c>
      <c r="P105" s="152">
        <v>113791094950</v>
      </c>
      <c r="R105" s="233">
        <v>-3445799944</v>
      </c>
      <c r="T105" s="152">
        <f>P105+R105</f>
        <v>110345295006</v>
      </c>
    </row>
    <row r="106" spans="1:20" s="45" customFormat="1" hidden="1">
      <c r="A106" s="52"/>
      <c r="B106" s="67"/>
      <c r="J106" s="152">
        <f>J105-J102</f>
        <v>0</v>
      </c>
      <c r="L106" s="152">
        <f>L105-L102</f>
        <v>0</v>
      </c>
      <c r="N106" s="152">
        <f>N105-N102</f>
        <v>0</v>
      </c>
      <c r="P106" s="152">
        <f>P105-P102</f>
        <v>0</v>
      </c>
      <c r="R106" s="152">
        <f>R105-R102</f>
        <v>0</v>
      </c>
      <c r="T106" s="152">
        <f>T105-T102</f>
        <v>0</v>
      </c>
    </row>
    <row r="107" spans="1:20" s="45" customFormat="1">
      <c r="A107" s="52"/>
      <c r="B107" s="67"/>
      <c r="C107" s="52"/>
      <c r="E107" s="52"/>
      <c r="G107" s="52"/>
      <c r="I107" s="52"/>
      <c r="J107" s="152"/>
      <c r="K107" s="52"/>
      <c r="M107" s="52"/>
      <c r="O107" s="52"/>
      <c r="Q107" s="52"/>
      <c r="S107" s="52"/>
    </row>
    <row r="108" spans="1:20" s="45" customFormat="1" ht="24.6">
      <c r="A108" s="52"/>
      <c r="P108" s="80"/>
      <c r="R108" s="80"/>
      <c r="T108" s="80"/>
    </row>
    <row r="109" spans="1:20" s="45" customFormat="1">
      <c r="A109" s="52"/>
      <c r="C109" s="52"/>
      <c r="E109" s="52"/>
      <c r="G109" s="52"/>
      <c r="I109" s="52"/>
      <c r="K109" s="52"/>
      <c r="M109" s="52"/>
      <c r="O109" s="52"/>
      <c r="Q109" s="52"/>
      <c r="S109" s="52"/>
    </row>
    <row r="110" spans="1:20" s="45" customFormat="1">
      <c r="A110" s="52"/>
    </row>
    <row r="111" spans="1:20" s="45" customFormat="1">
      <c r="A111" s="52"/>
    </row>
    <row r="112" spans="1:20" s="45" customFormat="1">
      <c r="A112" s="52"/>
    </row>
    <row r="113" spans="1:16" s="45" customFormat="1">
      <c r="A113" s="52"/>
    </row>
    <row r="114" spans="1:16" s="45" customFormat="1">
      <c r="A114" s="52"/>
    </row>
    <row r="115" spans="1:16">
      <c r="B115" s="45"/>
      <c r="P115" s="69"/>
    </row>
    <row r="116" spans="1:16">
      <c r="B116" s="45"/>
    </row>
  </sheetData>
  <autoFilter ref="A7:U7" xr:uid="{00000000-0009-0000-0000-000006000000}">
    <sortState xmlns:xlrd2="http://schemas.microsoft.com/office/spreadsheetml/2017/richdata2" ref="A8:T88">
      <sortCondition ref="B7"/>
    </sortState>
  </autoFilter>
  <mergeCells count="9">
    <mergeCell ref="D6:H6"/>
    <mergeCell ref="J6:N6"/>
    <mergeCell ref="P6:T6"/>
    <mergeCell ref="B1:T1"/>
    <mergeCell ref="B2:T2"/>
    <mergeCell ref="B4:I4"/>
    <mergeCell ref="J4:Q4"/>
    <mergeCell ref="R4:T4"/>
    <mergeCell ref="B3:T3"/>
  </mergeCells>
  <pageMargins left="0.7" right="0.7" top="0.75" bottom="0.75" header="0.3" footer="0.3"/>
  <pageSetup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XFC247"/>
  <sheetViews>
    <sheetView rightToLeft="1" view="pageBreakPreview" topLeftCell="A140" zoomScale="80" zoomScaleNormal="100" zoomScaleSheetLayoutView="80" workbookViewId="0">
      <selection activeCell="A237" sqref="A237:XFD243"/>
    </sheetView>
  </sheetViews>
  <sheetFormatPr defaultColWidth="9.109375" defaultRowHeight="21"/>
  <cols>
    <col min="1" max="1" width="2.33203125" style="67" customWidth="1"/>
    <col min="2" max="2" width="11.5546875" style="52" hidden="1" customWidth="1"/>
    <col min="3" max="3" width="36" style="67" bestFit="1" customWidth="1"/>
    <col min="4" max="4" width="1.33203125" style="67" customWidth="1"/>
    <col min="5" max="5" width="11.33203125" style="67" bestFit="1" customWidth="1"/>
    <col min="6" max="6" width="0.88671875" style="67" customWidth="1"/>
    <col min="7" max="7" width="18.109375" style="78" bestFit="1" customWidth="1"/>
    <col min="8" max="8" width="0.5546875" style="78" customWidth="1"/>
    <col min="9" max="9" width="18.88671875" style="78" bestFit="1" customWidth="1"/>
    <col min="10" max="10" width="0.88671875" style="78" customWidth="1"/>
    <col min="11" max="11" width="18.44140625" style="79" bestFit="1" customWidth="1"/>
    <col min="12" max="12" width="0.5546875" style="79" customWidth="1"/>
    <col min="13" max="13" width="12.33203125" style="79" bestFit="1" customWidth="1"/>
    <col min="14" max="14" width="0.44140625" style="79" customWidth="1"/>
    <col min="15" max="15" width="19.33203125" style="79" bestFit="1" customWidth="1"/>
    <col min="16" max="16" width="0.44140625" style="79" customWidth="1"/>
    <col min="17" max="17" width="19.88671875" style="79" bestFit="1" customWidth="1"/>
    <col min="18" max="18" width="0.5546875" style="79" customWidth="1"/>
    <col min="19" max="19" width="23.6640625" style="79" bestFit="1" customWidth="1"/>
    <col min="20" max="20" width="10.6640625" style="67" customWidth="1"/>
    <col min="21" max="21" width="6.5546875" style="67" bestFit="1" customWidth="1"/>
    <col min="22" max="16384" width="9.109375" style="67"/>
  </cols>
  <sheetData>
    <row r="1" spans="2:21" ht="21.6">
      <c r="C1" s="317" t="s">
        <v>84</v>
      </c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2:21" ht="21.6">
      <c r="C2" s="317" t="s">
        <v>53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</row>
    <row r="3" spans="2:21" ht="21.6">
      <c r="C3" s="317" t="str">
        <f>' سهام'!A3</f>
        <v>برای ماه منتهی به 1401/12/29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</row>
    <row r="4" spans="2:21" ht="21.6"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</row>
    <row r="5" spans="2:21" ht="21.6">
      <c r="C5" s="128" t="s">
        <v>85</v>
      </c>
      <c r="D5" s="128"/>
      <c r="E5" s="128"/>
      <c r="F5" s="128"/>
      <c r="G5" s="128"/>
      <c r="H5" s="128"/>
      <c r="I5" s="128"/>
      <c r="J5" s="128"/>
      <c r="K5" s="128"/>
      <c r="L5" s="129"/>
      <c r="M5" s="129"/>
      <c r="N5" s="129"/>
      <c r="O5" s="129"/>
      <c r="P5" s="129"/>
      <c r="Q5" s="129"/>
      <c r="R5" s="129"/>
      <c r="S5" s="129"/>
    </row>
    <row r="6" spans="2:21" ht="15.75" customHeight="1" thickBot="1">
      <c r="C6" s="4"/>
      <c r="D6" s="4"/>
      <c r="E6" s="324" t="str">
        <f>'سود اوراق بهادار و سپرده بانکی'!G5</f>
        <v>طی اسفند ماه</v>
      </c>
      <c r="F6" s="324"/>
      <c r="G6" s="324"/>
      <c r="H6" s="324"/>
      <c r="I6" s="324"/>
      <c r="J6" s="324"/>
      <c r="K6" s="324"/>
      <c r="L6" s="2"/>
      <c r="M6" s="323" t="str">
        <f>'سود اوراق بهادار و سپرده بانکی'!$M$5</f>
        <v>از ابتدای سال مالی تا پایان اسفند ماه</v>
      </c>
      <c r="N6" s="323"/>
      <c r="O6" s="323"/>
      <c r="P6" s="323"/>
      <c r="Q6" s="323"/>
      <c r="R6" s="323"/>
      <c r="S6" s="323"/>
    </row>
    <row r="7" spans="2:21" ht="42.6" thickBot="1">
      <c r="C7" s="70" t="s">
        <v>37</v>
      </c>
      <c r="D7" s="70"/>
      <c r="E7" s="122" t="s">
        <v>3</v>
      </c>
      <c r="F7" s="70"/>
      <c r="G7" s="123" t="s">
        <v>469</v>
      </c>
      <c r="H7" s="71"/>
      <c r="I7" s="131" t="s">
        <v>41</v>
      </c>
      <c r="J7" s="71"/>
      <c r="K7" s="107" t="s">
        <v>467</v>
      </c>
      <c r="L7" s="2"/>
      <c r="M7" s="108" t="s">
        <v>3</v>
      </c>
      <c r="N7" s="72"/>
      <c r="O7" s="107" t="s">
        <v>468</v>
      </c>
      <c r="P7" s="72"/>
      <c r="Q7" s="108" t="s">
        <v>41</v>
      </c>
      <c r="R7" s="72"/>
      <c r="S7" s="107" t="s">
        <v>467</v>
      </c>
    </row>
    <row r="8" spans="2:21">
      <c r="B8" s="52" t="s">
        <v>438</v>
      </c>
      <c r="C8" s="73" t="s">
        <v>118</v>
      </c>
      <c r="D8" s="74"/>
      <c r="E8" s="75">
        <v>99570</v>
      </c>
      <c r="F8" s="74"/>
      <c r="G8" s="75">
        <v>764583854</v>
      </c>
      <c r="H8" s="52"/>
      <c r="I8" s="75">
        <v>-800913262</v>
      </c>
      <c r="J8" s="74"/>
      <c r="K8" s="75">
        <f t="shared" ref="K8:K39" si="0">I8+G8</f>
        <v>-36329408</v>
      </c>
      <c r="L8" s="75"/>
      <c r="M8" s="52">
        <v>1669230</v>
      </c>
      <c r="N8" s="75"/>
      <c r="O8" s="75">
        <v>12246485681</v>
      </c>
      <c r="P8" s="74"/>
      <c r="Q8" s="75">
        <v>-13754046032</v>
      </c>
      <c r="R8" s="75"/>
      <c r="S8" s="75">
        <f t="shared" ref="S8:S38" si="1">O8+Q8</f>
        <v>-1507560351</v>
      </c>
      <c r="T8" s="69"/>
      <c r="U8" s="109"/>
    </row>
    <row r="9" spans="2:21">
      <c r="B9" s="52" t="s">
        <v>511</v>
      </c>
      <c r="C9" s="73" t="s">
        <v>273</v>
      </c>
      <c r="D9" s="74"/>
      <c r="E9" s="75">
        <v>0</v>
      </c>
      <c r="F9" s="74"/>
      <c r="G9" s="75">
        <v>0</v>
      </c>
      <c r="H9" s="52"/>
      <c r="I9" s="75">
        <v>0</v>
      </c>
      <c r="J9" s="74"/>
      <c r="K9" s="75">
        <f t="shared" si="0"/>
        <v>0</v>
      </c>
      <c r="L9" s="75"/>
      <c r="M9" s="52">
        <v>94102</v>
      </c>
      <c r="N9" s="75"/>
      <c r="O9" s="75">
        <v>447108217</v>
      </c>
      <c r="P9" s="74"/>
      <c r="Q9" s="75">
        <v>-435356155</v>
      </c>
      <c r="R9" s="75"/>
      <c r="S9" s="75">
        <f t="shared" si="1"/>
        <v>11752062</v>
      </c>
      <c r="T9" s="69"/>
      <c r="U9" s="109"/>
    </row>
    <row r="10" spans="2:21">
      <c r="B10" s="52" t="s">
        <v>436</v>
      </c>
      <c r="C10" s="73" t="s">
        <v>260</v>
      </c>
      <c r="D10" s="74"/>
      <c r="E10" s="75">
        <v>15975</v>
      </c>
      <c r="F10" s="74"/>
      <c r="G10" s="75">
        <v>161424654</v>
      </c>
      <c r="H10" s="52"/>
      <c r="I10" s="75">
        <v>-192025738</v>
      </c>
      <c r="J10" s="74"/>
      <c r="K10" s="75">
        <f t="shared" si="0"/>
        <v>-30601084</v>
      </c>
      <c r="L10" s="75"/>
      <c r="M10" s="52">
        <v>44557</v>
      </c>
      <c r="N10" s="75"/>
      <c r="O10" s="75">
        <v>611846558</v>
      </c>
      <c r="P10" s="74"/>
      <c r="Q10" s="75">
        <v>-739621900</v>
      </c>
      <c r="R10" s="75"/>
      <c r="S10" s="75">
        <f t="shared" si="1"/>
        <v>-127775342</v>
      </c>
      <c r="T10" s="69"/>
      <c r="U10" s="109"/>
    </row>
    <row r="11" spans="2:21">
      <c r="B11" s="52" t="s">
        <v>435</v>
      </c>
      <c r="C11" s="73" t="s">
        <v>476</v>
      </c>
      <c r="D11" s="74"/>
      <c r="E11" s="75">
        <v>0</v>
      </c>
      <c r="F11" s="74"/>
      <c r="G11" s="75">
        <v>0</v>
      </c>
      <c r="H11" s="52"/>
      <c r="I11" s="75">
        <v>0</v>
      </c>
      <c r="J11" s="74"/>
      <c r="K11" s="75">
        <f t="shared" si="0"/>
        <v>0</v>
      </c>
      <c r="L11" s="75"/>
      <c r="M11" s="52">
        <v>68915</v>
      </c>
      <c r="N11" s="75"/>
      <c r="O11" s="75">
        <v>691410474</v>
      </c>
      <c r="P11" s="74"/>
      <c r="Q11" s="75">
        <v>-631736487</v>
      </c>
      <c r="R11" s="75"/>
      <c r="S11" s="75">
        <f t="shared" si="1"/>
        <v>59673987</v>
      </c>
      <c r="T11" s="69"/>
      <c r="U11" s="109"/>
    </row>
    <row r="12" spans="2:21">
      <c r="B12" s="52" t="s">
        <v>434</v>
      </c>
      <c r="C12" s="73" t="s">
        <v>191</v>
      </c>
      <c r="D12" s="74"/>
      <c r="E12" s="75">
        <v>1193240</v>
      </c>
      <c r="F12" s="74"/>
      <c r="G12" s="75">
        <v>2649512898</v>
      </c>
      <c r="H12" s="52"/>
      <c r="I12" s="75">
        <v>-2570552345</v>
      </c>
      <c r="J12" s="74"/>
      <c r="K12" s="75">
        <f t="shared" si="0"/>
        <v>78960553</v>
      </c>
      <c r="L12" s="75"/>
      <c r="M12" s="52">
        <v>3854314</v>
      </c>
      <c r="N12" s="75"/>
      <c r="O12" s="75">
        <v>7806183900</v>
      </c>
      <c r="P12" s="74"/>
      <c r="Q12" s="75">
        <v>-8067090302</v>
      </c>
      <c r="R12" s="75"/>
      <c r="S12" s="75">
        <f t="shared" si="1"/>
        <v>-260906402</v>
      </c>
      <c r="T12" s="69"/>
      <c r="U12" s="109"/>
    </row>
    <row r="13" spans="2:21">
      <c r="B13" s="52" t="s">
        <v>433</v>
      </c>
      <c r="C13" s="73" t="s">
        <v>512</v>
      </c>
      <c r="D13" s="74"/>
      <c r="E13" s="75">
        <v>88850</v>
      </c>
      <c r="F13" s="74"/>
      <c r="G13" s="75">
        <v>909758750</v>
      </c>
      <c r="H13" s="52"/>
      <c r="I13" s="75">
        <v>-831969941</v>
      </c>
      <c r="J13" s="74"/>
      <c r="K13" s="75">
        <f t="shared" si="0"/>
        <v>77788809</v>
      </c>
      <c r="L13" s="75"/>
      <c r="M13" s="52">
        <v>135265</v>
      </c>
      <c r="N13" s="75"/>
      <c r="O13" s="75">
        <v>1492818381</v>
      </c>
      <c r="P13" s="74"/>
      <c r="Q13" s="75">
        <v>-1359421051</v>
      </c>
      <c r="R13" s="75"/>
      <c r="S13" s="75">
        <f t="shared" si="1"/>
        <v>133397330</v>
      </c>
      <c r="T13" s="69"/>
      <c r="U13" s="109"/>
    </row>
    <row r="14" spans="2:21">
      <c r="B14" s="52" t="s">
        <v>510</v>
      </c>
      <c r="C14" s="73" t="s">
        <v>109</v>
      </c>
      <c r="D14" s="74"/>
      <c r="E14" s="75">
        <v>945014</v>
      </c>
      <c r="F14" s="74"/>
      <c r="G14" s="75">
        <v>3024156143</v>
      </c>
      <c r="H14" s="52"/>
      <c r="I14" s="75">
        <v>-2561855116</v>
      </c>
      <c r="J14" s="74"/>
      <c r="K14" s="75">
        <f t="shared" si="0"/>
        <v>462301027</v>
      </c>
      <c r="L14" s="75"/>
      <c r="M14" s="52">
        <v>2764206</v>
      </c>
      <c r="N14" s="75"/>
      <c r="O14" s="75">
        <v>8260389827</v>
      </c>
      <c r="P14" s="74"/>
      <c r="Q14" s="75">
        <v>-7230432201</v>
      </c>
      <c r="R14" s="75"/>
      <c r="S14" s="75">
        <f t="shared" si="1"/>
        <v>1029957626</v>
      </c>
      <c r="T14" s="69"/>
      <c r="U14" s="109"/>
    </row>
    <row r="15" spans="2:21">
      <c r="B15" s="52" t="s">
        <v>432</v>
      </c>
      <c r="C15" s="73" t="s">
        <v>173</v>
      </c>
      <c r="D15" s="74"/>
      <c r="E15" s="75">
        <v>456515</v>
      </c>
      <c r="F15" s="74"/>
      <c r="G15" s="75">
        <v>2298441256</v>
      </c>
      <c r="H15" s="52"/>
      <c r="I15" s="75">
        <v>-2202984615</v>
      </c>
      <c r="J15" s="74"/>
      <c r="K15" s="75">
        <f t="shared" si="0"/>
        <v>95456641</v>
      </c>
      <c r="L15" s="75"/>
      <c r="M15" s="52">
        <v>1199328</v>
      </c>
      <c r="N15" s="75"/>
      <c r="O15" s="75">
        <v>6774718518</v>
      </c>
      <c r="P15" s="74"/>
      <c r="Q15" s="75">
        <v>-6878848165</v>
      </c>
      <c r="R15" s="75"/>
      <c r="S15" s="75">
        <f t="shared" si="1"/>
        <v>-104129647</v>
      </c>
      <c r="T15" s="69"/>
      <c r="U15" s="109"/>
    </row>
    <row r="16" spans="2:21">
      <c r="B16" s="52" t="s">
        <v>431</v>
      </c>
      <c r="C16" s="73" t="s">
        <v>168</v>
      </c>
      <c r="D16" s="74"/>
      <c r="E16" s="75">
        <v>62314</v>
      </c>
      <c r="F16" s="74"/>
      <c r="G16" s="75">
        <v>107347625</v>
      </c>
      <c r="H16" s="52"/>
      <c r="I16" s="75">
        <v>-64862106</v>
      </c>
      <c r="J16" s="74"/>
      <c r="K16" s="75">
        <f t="shared" si="0"/>
        <v>42485519</v>
      </c>
      <c r="L16" s="75"/>
      <c r="M16" s="52">
        <v>3682897</v>
      </c>
      <c r="N16" s="75"/>
      <c r="O16" s="75">
        <v>3875498855</v>
      </c>
      <c r="P16" s="74"/>
      <c r="Q16" s="75">
        <v>-3289123226</v>
      </c>
      <c r="R16" s="75"/>
      <c r="S16" s="75">
        <f t="shared" si="1"/>
        <v>586375629</v>
      </c>
      <c r="T16" s="69"/>
      <c r="U16" s="109"/>
    </row>
    <row r="17" spans="2:21">
      <c r="B17" s="52" t="s">
        <v>430</v>
      </c>
      <c r="C17" s="73" t="s">
        <v>268</v>
      </c>
      <c r="D17" s="74"/>
      <c r="E17" s="75">
        <v>11937</v>
      </c>
      <c r="F17" s="74"/>
      <c r="G17" s="75">
        <v>154862688</v>
      </c>
      <c r="H17" s="52"/>
      <c r="I17" s="75">
        <v>-120120563</v>
      </c>
      <c r="J17" s="74"/>
      <c r="K17" s="75">
        <f t="shared" si="0"/>
        <v>34742125</v>
      </c>
      <c r="L17" s="75"/>
      <c r="M17" s="52">
        <v>59764</v>
      </c>
      <c r="N17" s="75"/>
      <c r="O17" s="75">
        <v>647358887</v>
      </c>
      <c r="P17" s="74"/>
      <c r="Q17" s="75">
        <v>-544577553</v>
      </c>
      <c r="R17" s="75"/>
      <c r="S17" s="75">
        <f t="shared" si="1"/>
        <v>102781334</v>
      </c>
      <c r="T17" s="69"/>
      <c r="U17" s="109"/>
    </row>
    <row r="18" spans="2:21">
      <c r="B18" s="52" t="s">
        <v>429</v>
      </c>
      <c r="C18" s="73" t="s">
        <v>212</v>
      </c>
      <c r="D18" s="74"/>
      <c r="E18" s="75">
        <v>154656</v>
      </c>
      <c r="F18" s="74"/>
      <c r="G18" s="75">
        <v>1045739292</v>
      </c>
      <c r="H18" s="52"/>
      <c r="I18" s="75">
        <v>-1078874550</v>
      </c>
      <c r="J18" s="74"/>
      <c r="K18" s="75">
        <f t="shared" si="0"/>
        <v>-33135258</v>
      </c>
      <c r="L18" s="75"/>
      <c r="M18" s="52">
        <v>534245</v>
      </c>
      <c r="N18" s="75"/>
      <c r="O18" s="75">
        <v>3723709966</v>
      </c>
      <c r="P18" s="74"/>
      <c r="Q18" s="75">
        <v>-3746478312</v>
      </c>
      <c r="R18" s="75"/>
      <c r="S18" s="75">
        <f t="shared" si="1"/>
        <v>-22768346</v>
      </c>
      <c r="T18" s="69"/>
      <c r="U18" s="109"/>
    </row>
    <row r="19" spans="2:21">
      <c r="B19" s="52" t="s">
        <v>428</v>
      </c>
      <c r="C19" s="73" t="s">
        <v>99</v>
      </c>
      <c r="D19" s="74"/>
      <c r="E19" s="75">
        <v>713632</v>
      </c>
      <c r="F19" s="74"/>
      <c r="G19" s="75">
        <v>4524908913</v>
      </c>
      <c r="H19" s="52"/>
      <c r="I19" s="75">
        <v>-3955784967</v>
      </c>
      <c r="J19" s="74"/>
      <c r="K19" s="75">
        <f t="shared" si="0"/>
        <v>569123946</v>
      </c>
      <c r="L19" s="75"/>
      <c r="M19" s="52">
        <v>2338685</v>
      </c>
      <c r="N19" s="75"/>
      <c r="O19" s="75">
        <v>14117375698</v>
      </c>
      <c r="P19" s="74"/>
      <c r="Q19" s="75">
        <v>-12284062365</v>
      </c>
      <c r="R19" s="75"/>
      <c r="S19" s="75">
        <f t="shared" si="1"/>
        <v>1833313333</v>
      </c>
      <c r="T19" s="69"/>
      <c r="U19" s="109"/>
    </row>
    <row r="20" spans="2:21">
      <c r="B20" s="52" t="s">
        <v>427</v>
      </c>
      <c r="C20" s="73" t="s">
        <v>129</v>
      </c>
      <c r="D20" s="74"/>
      <c r="E20" s="75">
        <v>0</v>
      </c>
      <c r="F20" s="74"/>
      <c r="G20" s="75">
        <v>0</v>
      </c>
      <c r="H20" s="52"/>
      <c r="I20" s="75">
        <v>0</v>
      </c>
      <c r="J20" s="74"/>
      <c r="K20" s="75">
        <f t="shared" si="0"/>
        <v>0</v>
      </c>
      <c r="L20" s="75"/>
      <c r="M20" s="52">
        <v>842870</v>
      </c>
      <c r="N20" s="75"/>
      <c r="O20" s="75">
        <v>5248632280</v>
      </c>
      <c r="P20" s="74"/>
      <c r="Q20" s="75">
        <v>-4953145728</v>
      </c>
      <c r="R20" s="75"/>
      <c r="S20" s="75">
        <f t="shared" si="1"/>
        <v>295486552</v>
      </c>
      <c r="T20" s="69"/>
      <c r="U20" s="109"/>
    </row>
    <row r="21" spans="2:21">
      <c r="B21" s="52" t="s">
        <v>426</v>
      </c>
      <c r="C21" s="73" t="s">
        <v>213</v>
      </c>
      <c r="D21" s="74"/>
      <c r="E21" s="75">
        <v>8558216</v>
      </c>
      <c r="F21" s="74"/>
      <c r="G21" s="75">
        <v>36918882904</v>
      </c>
      <c r="H21" s="52"/>
      <c r="I21" s="75">
        <v>-34927360784</v>
      </c>
      <c r="J21" s="74"/>
      <c r="K21" s="75">
        <f t="shared" si="0"/>
        <v>1991522120</v>
      </c>
      <c r="L21" s="75"/>
      <c r="M21" s="52">
        <v>14473973</v>
      </c>
      <c r="N21" s="75"/>
      <c r="O21" s="75">
        <v>60975226780</v>
      </c>
      <c r="P21" s="74"/>
      <c r="Q21" s="75">
        <v>-58808807529</v>
      </c>
      <c r="R21" s="75"/>
      <c r="S21" s="75">
        <f t="shared" si="1"/>
        <v>2166419251</v>
      </c>
      <c r="T21" s="69"/>
      <c r="U21" s="109"/>
    </row>
    <row r="22" spans="2:21">
      <c r="B22" s="52" t="s">
        <v>425</v>
      </c>
      <c r="C22" s="73" t="s">
        <v>110</v>
      </c>
      <c r="D22" s="74"/>
      <c r="E22" s="75">
        <v>6845671</v>
      </c>
      <c r="F22" s="74"/>
      <c r="G22" s="75">
        <v>24171100858</v>
      </c>
      <c r="H22" s="52"/>
      <c r="I22" s="75">
        <v>-19084119982</v>
      </c>
      <c r="J22" s="74"/>
      <c r="K22" s="75">
        <f t="shared" si="0"/>
        <v>5086980876</v>
      </c>
      <c r="L22" s="75"/>
      <c r="M22" s="52">
        <v>8474932</v>
      </c>
      <c r="N22" s="75"/>
      <c r="O22" s="75">
        <v>28226831219</v>
      </c>
      <c r="P22" s="74"/>
      <c r="Q22" s="75">
        <v>-22610421173</v>
      </c>
      <c r="R22" s="75"/>
      <c r="S22" s="75">
        <f t="shared" si="1"/>
        <v>5616410046</v>
      </c>
      <c r="T22" s="69"/>
      <c r="U22" s="109"/>
    </row>
    <row r="23" spans="2:21">
      <c r="B23" s="52" t="s">
        <v>424</v>
      </c>
      <c r="C23" s="73" t="s">
        <v>140</v>
      </c>
      <c r="D23" s="74"/>
      <c r="E23" s="75">
        <v>4578225</v>
      </c>
      <c r="F23" s="74"/>
      <c r="G23" s="75">
        <v>14169325268</v>
      </c>
      <c r="H23" s="52"/>
      <c r="I23" s="75">
        <v>-12957059791</v>
      </c>
      <c r="J23" s="74"/>
      <c r="K23" s="75">
        <f t="shared" si="0"/>
        <v>1212265477</v>
      </c>
      <c r="L23" s="75"/>
      <c r="M23" s="52">
        <v>12100121</v>
      </c>
      <c r="N23" s="75"/>
      <c r="O23" s="75">
        <v>36071958492</v>
      </c>
      <c r="P23" s="74"/>
      <c r="Q23" s="75">
        <v>-37171482781</v>
      </c>
      <c r="R23" s="75"/>
      <c r="S23" s="75">
        <f t="shared" si="1"/>
        <v>-1099524289</v>
      </c>
      <c r="T23" s="69"/>
      <c r="U23" s="109"/>
    </row>
    <row r="24" spans="2:21">
      <c r="B24" s="52" t="s">
        <v>423</v>
      </c>
      <c r="C24" s="73" t="s">
        <v>477</v>
      </c>
      <c r="D24" s="74"/>
      <c r="E24" s="75">
        <v>258887</v>
      </c>
      <c r="F24" s="74"/>
      <c r="G24" s="75">
        <v>2713076131</v>
      </c>
      <c r="H24" s="52"/>
      <c r="I24" s="75">
        <v>-2676873725</v>
      </c>
      <c r="J24" s="74"/>
      <c r="K24" s="75">
        <f t="shared" si="0"/>
        <v>36202406</v>
      </c>
      <c r="L24" s="75"/>
      <c r="M24" s="52">
        <v>570498</v>
      </c>
      <c r="N24" s="75"/>
      <c r="O24" s="75">
        <v>5804250251</v>
      </c>
      <c r="P24" s="74"/>
      <c r="Q24" s="75">
        <v>-5682749584</v>
      </c>
      <c r="R24" s="75"/>
      <c r="S24" s="75">
        <f t="shared" si="1"/>
        <v>121500667</v>
      </c>
      <c r="T24" s="69"/>
      <c r="U24" s="109"/>
    </row>
    <row r="25" spans="2:21">
      <c r="B25" s="52" t="s">
        <v>422</v>
      </c>
      <c r="C25" s="73" t="s">
        <v>222</v>
      </c>
      <c r="D25" s="74"/>
      <c r="E25" s="75">
        <v>124047</v>
      </c>
      <c r="F25" s="74"/>
      <c r="G25" s="75">
        <v>1360156802</v>
      </c>
      <c r="H25" s="52"/>
      <c r="I25" s="75">
        <v>-1399912572</v>
      </c>
      <c r="J25" s="74"/>
      <c r="K25" s="75">
        <f t="shared" si="0"/>
        <v>-39755770</v>
      </c>
      <c r="L25" s="75"/>
      <c r="M25" s="52">
        <v>762369</v>
      </c>
      <c r="N25" s="75"/>
      <c r="O25" s="75">
        <v>8895165655</v>
      </c>
      <c r="P25" s="74"/>
      <c r="Q25" s="75">
        <v>-8124112499</v>
      </c>
      <c r="R25" s="75"/>
      <c r="S25" s="75">
        <f t="shared" si="1"/>
        <v>771053156</v>
      </c>
      <c r="T25" s="69"/>
      <c r="U25" s="109"/>
    </row>
    <row r="26" spans="2:21">
      <c r="B26" s="52" t="s">
        <v>421</v>
      </c>
      <c r="C26" s="73" t="s">
        <v>113</v>
      </c>
      <c r="D26" s="74"/>
      <c r="E26" s="75">
        <v>1984160</v>
      </c>
      <c r="F26" s="74"/>
      <c r="G26" s="75">
        <v>3893108354</v>
      </c>
      <c r="H26" s="52"/>
      <c r="I26" s="75">
        <v>-3253957565</v>
      </c>
      <c r="J26" s="74"/>
      <c r="K26" s="75">
        <f t="shared" si="0"/>
        <v>639150789</v>
      </c>
      <c r="L26" s="75"/>
      <c r="M26" s="52">
        <v>8439984</v>
      </c>
      <c r="N26" s="75"/>
      <c r="O26" s="75">
        <v>14566860001</v>
      </c>
      <c r="P26" s="74"/>
      <c r="Q26" s="75">
        <v>-13044749842</v>
      </c>
      <c r="R26" s="75"/>
      <c r="S26" s="75">
        <f t="shared" si="1"/>
        <v>1522110159</v>
      </c>
      <c r="T26" s="69"/>
      <c r="U26" s="109"/>
    </row>
    <row r="27" spans="2:21">
      <c r="B27" s="52" t="s">
        <v>420</v>
      </c>
      <c r="C27" s="73" t="s">
        <v>478</v>
      </c>
      <c r="D27" s="74"/>
      <c r="E27" s="75">
        <v>212202</v>
      </c>
      <c r="F27" s="74"/>
      <c r="G27" s="75">
        <v>1450896138</v>
      </c>
      <c r="H27" s="52"/>
      <c r="I27" s="75">
        <v>-1239523557</v>
      </c>
      <c r="J27" s="74"/>
      <c r="K27" s="75">
        <f t="shared" si="0"/>
        <v>211372581</v>
      </c>
      <c r="L27" s="75"/>
      <c r="M27" s="52">
        <v>800413</v>
      </c>
      <c r="N27" s="75"/>
      <c r="O27" s="75">
        <v>4852292818</v>
      </c>
      <c r="P27" s="74"/>
      <c r="Q27" s="75">
        <v>-4518022553</v>
      </c>
      <c r="R27" s="75"/>
      <c r="S27" s="75">
        <f t="shared" si="1"/>
        <v>334270265</v>
      </c>
      <c r="T27" s="69"/>
      <c r="U27" s="109"/>
    </row>
    <row r="28" spans="2:21">
      <c r="B28" s="52" t="s">
        <v>419</v>
      </c>
      <c r="C28" s="73" t="s">
        <v>479</v>
      </c>
      <c r="D28" s="74"/>
      <c r="E28" s="75">
        <v>206499</v>
      </c>
      <c r="F28" s="74"/>
      <c r="G28" s="75">
        <v>3724715154</v>
      </c>
      <c r="H28" s="52"/>
      <c r="I28" s="75">
        <v>-3892381856</v>
      </c>
      <c r="J28" s="74"/>
      <c r="K28" s="75">
        <f t="shared" si="0"/>
        <v>-167666702</v>
      </c>
      <c r="L28" s="75"/>
      <c r="M28" s="52">
        <v>386501</v>
      </c>
      <c r="N28" s="75"/>
      <c r="O28" s="75">
        <v>6965527145</v>
      </c>
      <c r="P28" s="74"/>
      <c r="Q28" s="75">
        <v>-7255904358</v>
      </c>
      <c r="R28" s="75"/>
      <c r="S28" s="75">
        <f t="shared" si="1"/>
        <v>-290377213</v>
      </c>
      <c r="T28" s="69"/>
      <c r="U28" s="109"/>
    </row>
    <row r="29" spans="2:21">
      <c r="B29" s="52" t="s">
        <v>418</v>
      </c>
      <c r="C29" s="73" t="s">
        <v>149</v>
      </c>
      <c r="D29" s="74"/>
      <c r="E29" s="75">
        <v>1330569</v>
      </c>
      <c r="F29" s="74"/>
      <c r="G29" s="75">
        <v>3014820329</v>
      </c>
      <c r="H29" s="52"/>
      <c r="I29" s="75">
        <v>-2796828322</v>
      </c>
      <c r="J29" s="74"/>
      <c r="K29" s="75">
        <f t="shared" si="0"/>
        <v>217992007</v>
      </c>
      <c r="L29" s="75"/>
      <c r="M29" s="52">
        <v>4155424</v>
      </c>
      <c r="N29" s="75"/>
      <c r="O29" s="75">
        <v>8487829018</v>
      </c>
      <c r="P29" s="74"/>
      <c r="Q29" s="75">
        <v>-8168948829</v>
      </c>
      <c r="R29" s="75"/>
      <c r="S29" s="75">
        <f t="shared" si="1"/>
        <v>318880189</v>
      </c>
      <c r="T29" s="69"/>
      <c r="U29" s="109"/>
    </row>
    <row r="30" spans="2:21">
      <c r="B30" s="52" t="s">
        <v>509</v>
      </c>
      <c r="C30" s="73" t="s">
        <v>92</v>
      </c>
      <c r="D30" s="74"/>
      <c r="E30" s="75">
        <v>981385</v>
      </c>
      <c r="F30" s="74"/>
      <c r="G30" s="75">
        <v>1510321094</v>
      </c>
      <c r="H30" s="52"/>
      <c r="I30" s="75">
        <v>-1458496949</v>
      </c>
      <c r="J30" s="74"/>
      <c r="K30" s="75">
        <f t="shared" si="0"/>
        <v>51824145</v>
      </c>
      <c r="L30" s="75"/>
      <c r="M30" s="52">
        <v>2689962</v>
      </c>
      <c r="N30" s="75"/>
      <c r="O30" s="75">
        <v>4562548599</v>
      </c>
      <c r="P30" s="74"/>
      <c r="Q30" s="75">
        <v>-4496566501</v>
      </c>
      <c r="R30" s="75"/>
      <c r="S30" s="75">
        <f t="shared" si="1"/>
        <v>65982098</v>
      </c>
      <c r="T30" s="69"/>
      <c r="U30" s="109"/>
    </row>
    <row r="31" spans="2:21">
      <c r="B31" s="52" t="s">
        <v>417</v>
      </c>
      <c r="C31" s="73" t="s">
        <v>202</v>
      </c>
      <c r="D31" s="74"/>
      <c r="E31" s="75">
        <v>695182</v>
      </c>
      <c r="F31" s="74"/>
      <c r="G31" s="75">
        <v>2246532809</v>
      </c>
      <c r="H31" s="52"/>
      <c r="I31" s="75">
        <v>-2435556263</v>
      </c>
      <c r="J31" s="74"/>
      <c r="K31" s="75">
        <f t="shared" si="0"/>
        <v>-189023454</v>
      </c>
      <c r="L31" s="75"/>
      <c r="M31" s="52">
        <v>2415972</v>
      </c>
      <c r="N31" s="75"/>
      <c r="O31" s="75">
        <v>7960963203</v>
      </c>
      <c r="P31" s="74"/>
      <c r="Q31" s="75">
        <v>-8397879575</v>
      </c>
      <c r="R31" s="75"/>
      <c r="S31" s="75">
        <f t="shared" si="1"/>
        <v>-436916372</v>
      </c>
      <c r="T31" s="69"/>
      <c r="U31" s="109"/>
    </row>
    <row r="32" spans="2:21">
      <c r="B32" s="52" t="s">
        <v>416</v>
      </c>
      <c r="C32" s="73" t="s">
        <v>442</v>
      </c>
      <c r="D32" s="74"/>
      <c r="E32" s="75">
        <v>159284</v>
      </c>
      <c r="F32" s="74"/>
      <c r="G32" s="75">
        <v>334496400</v>
      </c>
      <c r="H32" s="52"/>
      <c r="I32" s="75">
        <v>-370626311</v>
      </c>
      <c r="J32" s="74"/>
      <c r="K32" s="75">
        <f t="shared" si="0"/>
        <v>-36129911</v>
      </c>
      <c r="L32" s="75"/>
      <c r="M32" s="52">
        <v>169440</v>
      </c>
      <c r="N32" s="75"/>
      <c r="O32" s="75">
        <v>353084282</v>
      </c>
      <c r="P32" s="74"/>
      <c r="Q32" s="75">
        <v>-394258013</v>
      </c>
      <c r="R32" s="75"/>
      <c r="S32" s="75">
        <f t="shared" si="1"/>
        <v>-41173731</v>
      </c>
      <c r="T32" s="69"/>
      <c r="U32" s="109"/>
    </row>
    <row r="33" spans="2:21">
      <c r="B33" s="52" t="s">
        <v>415</v>
      </c>
      <c r="C33" s="73" t="s">
        <v>111</v>
      </c>
      <c r="D33" s="74"/>
      <c r="E33" s="75">
        <v>976104</v>
      </c>
      <c r="F33" s="74"/>
      <c r="G33" s="75">
        <v>3188580450</v>
      </c>
      <c r="H33" s="52"/>
      <c r="I33" s="75">
        <v>-3030569515</v>
      </c>
      <c r="J33" s="74"/>
      <c r="K33" s="75">
        <f t="shared" si="0"/>
        <v>158010935</v>
      </c>
      <c r="L33" s="75"/>
      <c r="M33" s="52">
        <v>2379797</v>
      </c>
      <c r="N33" s="75"/>
      <c r="O33" s="75">
        <v>8084589985</v>
      </c>
      <c r="P33" s="74"/>
      <c r="Q33" s="75">
        <v>-7862307580</v>
      </c>
      <c r="R33" s="75"/>
      <c r="S33" s="75">
        <f t="shared" si="1"/>
        <v>222282405</v>
      </c>
      <c r="T33" s="69"/>
      <c r="U33" s="109"/>
    </row>
    <row r="34" spans="2:21">
      <c r="B34" s="52" t="s">
        <v>414</v>
      </c>
      <c r="C34" s="73" t="s">
        <v>274</v>
      </c>
      <c r="D34" s="74"/>
      <c r="E34" s="75">
        <v>43388</v>
      </c>
      <c r="F34" s="74"/>
      <c r="G34" s="75">
        <v>641044500</v>
      </c>
      <c r="H34" s="52"/>
      <c r="I34" s="75">
        <v>-531880925</v>
      </c>
      <c r="J34" s="74"/>
      <c r="K34" s="75">
        <f t="shared" si="0"/>
        <v>109163575</v>
      </c>
      <c r="L34" s="75"/>
      <c r="M34" s="52">
        <v>51087</v>
      </c>
      <c r="N34" s="75"/>
      <c r="O34" s="75">
        <v>1738463797</v>
      </c>
      <c r="P34" s="74"/>
      <c r="Q34" s="75">
        <v>-1445718926</v>
      </c>
      <c r="R34" s="75"/>
      <c r="S34" s="75">
        <f t="shared" si="1"/>
        <v>292744871</v>
      </c>
      <c r="T34" s="69"/>
      <c r="U34" s="109"/>
    </row>
    <row r="35" spans="2:21">
      <c r="B35" s="52" t="s">
        <v>413</v>
      </c>
      <c r="C35" s="73" t="s">
        <v>108</v>
      </c>
      <c r="D35" s="74"/>
      <c r="E35" s="75">
        <v>63027</v>
      </c>
      <c r="F35" s="74"/>
      <c r="G35" s="75">
        <v>2612326578</v>
      </c>
      <c r="H35" s="52"/>
      <c r="I35" s="75">
        <v>-2216986658</v>
      </c>
      <c r="J35" s="74"/>
      <c r="K35" s="75">
        <f t="shared" si="0"/>
        <v>395339920</v>
      </c>
      <c r="L35" s="75"/>
      <c r="M35" s="52">
        <v>273700</v>
      </c>
      <c r="N35" s="75"/>
      <c r="O35" s="75">
        <v>9656637773</v>
      </c>
      <c r="P35" s="74"/>
      <c r="Q35" s="75">
        <v>-8561734989</v>
      </c>
      <c r="R35" s="75"/>
      <c r="S35" s="75">
        <f t="shared" si="1"/>
        <v>1094902784</v>
      </c>
      <c r="T35" s="69"/>
      <c r="U35" s="109"/>
    </row>
    <row r="36" spans="2:21">
      <c r="B36" s="52" t="s">
        <v>412</v>
      </c>
      <c r="C36" s="73" t="s">
        <v>116</v>
      </c>
      <c r="D36" s="74"/>
      <c r="E36" s="75">
        <v>73140</v>
      </c>
      <c r="F36" s="74"/>
      <c r="G36" s="75">
        <v>465877586</v>
      </c>
      <c r="H36" s="52"/>
      <c r="I36" s="75">
        <v>-439944207</v>
      </c>
      <c r="J36" s="74"/>
      <c r="K36" s="75">
        <f t="shared" si="0"/>
        <v>25933379</v>
      </c>
      <c r="L36" s="75"/>
      <c r="M36" s="52">
        <v>413890</v>
      </c>
      <c r="N36" s="75"/>
      <c r="O36" s="75">
        <v>2342910930</v>
      </c>
      <c r="P36" s="74"/>
      <c r="Q36" s="75">
        <v>-2523547380</v>
      </c>
      <c r="R36" s="75"/>
      <c r="S36" s="75">
        <f t="shared" si="1"/>
        <v>-180636450</v>
      </c>
      <c r="T36" s="69"/>
      <c r="U36" s="109"/>
    </row>
    <row r="37" spans="2:21">
      <c r="B37" s="52" t="s">
        <v>411</v>
      </c>
      <c r="C37" s="73" t="s">
        <v>272</v>
      </c>
      <c r="D37" s="74"/>
      <c r="E37" s="75">
        <v>994861</v>
      </c>
      <c r="F37" s="74"/>
      <c r="G37" s="75">
        <v>3341048163</v>
      </c>
      <c r="H37" s="52"/>
      <c r="I37" s="75">
        <v>-3319434945</v>
      </c>
      <c r="J37" s="74"/>
      <c r="K37" s="75">
        <f t="shared" si="0"/>
        <v>21613218</v>
      </c>
      <c r="L37" s="75"/>
      <c r="M37" s="52">
        <v>2483072</v>
      </c>
      <c r="N37" s="75"/>
      <c r="O37" s="75">
        <v>7857592980</v>
      </c>
      <c r="P37" s="74"/>
      <c r="Q37" s="75">
        <v>-7727242922</v>
      </c>
      <c r="R37" s="75"/>
      <c r="S37" s="75">
        <f t="shared" si="1"/>
        <v>130350058</v>
      </c>
      <c r="T37" s="69"/>
      <c r="U37" s="109"/>
    </row>
    <row r="38" spans="2:21">
      <c r="B38" s="52" t="s">
        <v>410</v>
      </c>
      <c r="C38" s="73" t="s">
        <v>256</v>
      </c>
      <c r="D38" s="74"/>
      <c r="E38" s="75">
        <v>48449</v>
      </c>
      <c r="F38" s="74"/>
      <c r="G38" s="75">
        <v>92147974</v>
      </c>
      <c r="H38" s="52"/>
      <c r="I38" s="75">
        <v>-85184267</v>
      </c>
      <c r="J38" s="74"/>
      <c r="K38" s="75">
        <f t="shared" si="0"/>
        <v>6963707</v>
      </c>
      <c r="L38" s="75"/>
      <c r="M38" s="52">
        <v>239669</v>
      </c>
      <c r="N38" s="75"/>
      <c r="O38" s="75">
        <v>456634851</v>
      </c>
      <c r="P38" s="74"/>
      <c r="Q38" s="75">
        <v>-392125780</v>
      </c>
      <c r="R38" s="75"/>
      <c r="S38" s="75">
        <f t="shared" si="1"/>
        <v>64509071</v>
      </c>
      <c r="T38" s="69"/>
      <c r="U38" s="109"/>
    </row>
    <row r="39" spans="2:21">
      <c r="B39" s="52" t="s">
        <v>409</v>
      </c>
      <c r="C39" s="73" t="s">
        <v>88</v>
      </c>
      <c r="D39" s="74"/>
      <c r="E39" s="75">
        <v>3237355</v>
      </c>
      <c r="F39" s="74"/>
      <c r="G39" s="75">
        <v>27371790883</v>
      </c>
      <c r="H39" s="52"/>
      <c r="I39" s="75">
        <v>-23017713065</v>
      </c>
      <c r="J39" s="74"/>
      <c r="K39" s="75">
        <f t="shared" si="0"/>
        <v>4354077818</v>
      </c>
      <c r="L39" s="75"/>
      <c r="M39" s="52">
        <v>7521635</v>
      </c>
      <c r="N39" s="75"/>
      <c r="O39" s="75">
        <v>57537039427</v>
      </c>
      <c r="P39" s="74"/>
      <c r="Q39" s="75">
        <v>-53761673360</v>
      </c>
      <c r="R39" s="75"/>
      <c r="S39" s="75">
        <f t="shared" ref="S39:S68" si="2">O39+Q39</f>
        <v>3775366067</v>
      </c>
      <c r="T39" s="69"/>
      <c r="U39" s="109"/>
    </row>
    <row r="40" spans="2:21">
      <c r="B40" s="52" t="s">
        <v>408</v>
      </c>
      <c r="C40" s="73" t="s">
        <v>183</v>
      </c>
      <c r="D40" s="74"/>
      <c r="E40" s="75">
        <v>0</v>
      </c>
      <c r="F40" s="74"/>
      <c r="G40" s="75">
        <v>0</v>
      </c>
      <c r="H40" s="52"/>
      <c r="I40" s="75">
        <v>0</v>
      </c>
      <c r="J40" s="74"/>
      <c r="K40" s="75">
        <f t="shared" ref="K40:K71" si="3">I40+G40</f>
        <v>0</v>
      </c>
      <c r="L40" s="75"/>
      <c r="M40" s="52">
        <v>1437637</v>
      </c>
      <c r="N40" s="75"/>
      <c r="O40" s="75">
        <v>5688722205</v>
      </c>
      <c r="P40" s="74"/>
      <c r="Q40" s="75">
        <v>-4944631262</v>
      </c>
      <c r="R40" s="75"/>
      <c r="S40" s="75">
        <f t="shared" si="2"/>
        <v>744090943</v>
      </c>
      <c r="T40" s="69"/>
      <c r="U40" s="109"/>
    </row>
    <row r="41" spans="2:21">
      <c r="B41" s="52" t="s">
        <v>407</v>
      </c>
      <c r="C41" s="73" t="s">
        <v>188</v>
      </c>
      <c r="D41" s="74"/>
      <c r="E41" s="75">
        <v>584900</v>
      </c>
      <c r="F41" s="74"/>
      <c r="G41" s="75">
        <v>28368990817</v>
      </c>
      <c r="H41" s="52"/>
      <c r="I41" s="75">
        <v>-23358274091</v>
      </c>
      <c r="J41" s="74"/>
      <c r="K41" s="75">
        <f t="shared" si="3"/>
        <v>5010716726</v>
      </c>
      <c r="L41" s="75"/>
      <c r="M41" s="52">
        <v>1122280</v>
      </c>
      <c r="N41" s="75"/>
      <c r="O41" s="75">
        <v>47704694398</v>
      </c>
      <c r="P41" s="74"/>
      <c r="Q41" s="75">
        <v>-44634762100</v>
      </c>
      <c r="R41" s="75"/>
      <c r="S41" s="75">
        <f t="shared" si="2"/>
        <v>3069932298</v>
      </c>
      <c r="T41" s="69"/>
      <c r="U41" s="109"/>
    </row>
    <row r="42" spans="2:21">
      <c r="B42" s="52" t="s">
        <v>406</v>
      </c>
      <c r="C42" s="73" t="s">
        <v>221</v>
      </c>
      <c r="D42" s="74"/>
      <c r="E42" s="75">
        <v>9981</v>
      </c>
      <c r="F42" s="74"/>
      <c r="G42" s="75">
        <v>535922578</v>
      </c>
      <c r="H42" s="52"/>
      <c r="I42" s="75">
        <v>-441977713</v>
      </c>
      <c r="J42" s="74"/>
      <c r="K42" s="75">
        <f t="shared" si="3"/>
        <v>93944865</v>
      </c>
      <c r="L42" s="75"/>
      <c r="M42" s="52">
        <v>107595</v>
      </c>
      <c r="N42" s="75"/>
      <c r="O42" s="75">
        <v>4201613144</v>
      </c>
      <c r="P42" s="74"/>
      <c r="Q42" s="75">
        <v>-4737955906</v>
      </c>
      <c r="R42" s="75"/>
      <c r="S42" s="75">
        <f t="shared" si="2"/>
        <v>-536342762</v>
      </c>
      <c r="T42" s="69"/>
      <c r="U42" s="109"/>
    </row>
    <row r="43" spans="2:21">
      <c r="B43" s="52" t="s">
        <v>405</v>
      </c>
      <c r="C43" s="73" t="s">
        <v>126</v>
      </c>
      <c r="D43" s="74"/>
      <c r="E43" s="75">
        <v>19405</v>
      </c>
      <c r="F43" s="74"/>
      <c r="G43" s="75">
        <v>522392361</v>
      </c>
      <c r="H43" s="52"/>
      <c r="I43" s="75">
        <v>-491626228</v>
      </c>
      <c r="J43" s="74"/>
      <c r="K43" s="75">
        <f t="shared" si="3"/>
        <v>30766133</v>
      </c>
      <c r="L43" s="75"/>
      <c r="M43" s="52">
        <v>52247</v>
      </c>
      <c r="N43" s="75"/>
      <c r="O43" s="75">
        <v>2999660454</v>
      </c>
      <c r="P43" s="74"/>
      <c r="Q43" s="75">
        <v>-2982288807</v>
      </c>
      <c r="R43" s="75"/>
      <c r="S43" s="75">
        <f t="shared" si="2"/>
        <v>17371647</v>
      </c>
      <c r="T43" s="69"/>
      <c r="U43" s="109"/>
    </row>
    <row r="44" spans="2:21">
      <c r="B44" s="52" t="s">
        <v>404</v>
      </c>
      <c r="C44" s="73" t="s">
        <v>552</v>
      </c>
      <c r="D44" s="74"/>
      <c r="E44" s="75">
        <v>374026</v>
      </c>
      <c r="F44" s="74"/>
      <c r="G44" s="75">
        <v>2520384019</v>
      </c>
      <c r="H44" s="52"/>
      <c r="I44" s="75">
        <v>-2727048406</v>
      </c>
      <c r="J44" s="74"/>
      <c r="K44" s="75">
        <f t="shared" si="3"/>
        <v>-206664387</v>
      </c>
      <c r="L44" s="75"/>
      <c r="M44" s="52">
        <v>374026</v>
      </c>
      <c r="N44" s="75"/>
      <c r="O44" s="75">
        <v>2520384019</v>
      </c>
      <c r="P44" s="74"/>
      <c r="Q44" s="75">
        <v>-2727048406</v>
      </c>
      <c r="R44" s="75"/>
      <c r="S44" s="75">
        <f t="shared" si="2"/>
        <v>-206664387</v>
      </c>
      <c r="T44" s="69"/>
      <c r="U44" s="109"/>
    </row>
    <row r="45" spans="2:21">
      <c r="B45" s="52" t="s">
        <v>403</v>
      </c>
      <c r="C45" s="73" t="s">
        <v>186</v>
      </c>
      <c r="D45" s="74"/>
      <c r="E45" s="75">
        <v>739964</v>
      </c>
      <c r="F45" s="74"/>
      <c r="G45" s="75">
        <v>7545685562</v>
      </c>
      <c r="H45" s="52"/>
      <c r="I45" s="75">
        <v>-7508407616</v>
      </c>
      <c r="J45" s="74"/>
      <c r="K45" s="75">
        <f t="shared" si="3"/>
        <v>37277946</v>
      </c>
      <c r="L45" s="75"/>
      <c r="M45" s="52">
        <v>1190773</v>
      </c>
      <c r="N45" s="75"/>
      <c r="O45" s="75">
        <v>14342965724</v>
      </c>
      <c r="P45" s="74"/>
      <c r="Q45" s="75">
        <v>-14970931186</v>
      </c>
      <c r="R45" s="75"/>
      <c r="S45" s="75">
        <f t="shared" si="2"/>
        <v>-627965462</v>
      </c>
      <c r="T45" s="69"/>
      <c r="U45" s="109"/>
    </row>
    <row r="46" spans="2:21">
      <c r="B46" s="52" t="s">
        <v>402</v>
      </c>
      <c r="C46" s="73" t="s">
        <v>181</v>
      </c>
      <c r="D46" s="74"/>
      <c r="E46" s="75">
        <v>9705</v>
      </c>
      <c r="F46" s="74"/>
      <c r="G46" s="75">
        <v>140951009</v>
      </c>
      <c r="H46" s="52"/>
      <c r="I46" s="75">
        <v>-158085507</v>
      </c>
      <c r="J46" s="74"/>
      <c r="K46" s="75">
        <f t="shared" si="3"/>
        <v>-17134498</v>
      </c>
      <c r="L46" s="75"/>
      <c r="M46" s="52">
        <v>73275</v>
      </c>
      <c r="N46" s="75"/>
      <c r="O46" s="75">
        <v>1245405914</v>
      </c>
      <c r="P46" s="74"/>
      <c r="Q46" s="75">
        <v>-1315199978</v>
      </c>
      <c r="R46" s="75"/>
      <c r="S46" s="75">
        <f t="shared" si="2"/>
        <v>-69794064</v>
      </c>
      <c r="T46" s="69"/>
      <c r="U46" s="109"/>
    </row>
    <row r="47" spans="2:21">
      <c r="B47" s="52" t="s">
        <v>401</v>
      </c>
      <c r="C47" s="73" t="s">
        <v>480</v>
      </c>
      <c r="D47" s="74"/>
      <c r="E47" s="75">
        <v>0</v>
      </c>
      <c r="F47" s="74"/>
      <c r="G47" s="75">
        <v>0</v>
      </c>
      <c r="H47" s="52"/>
      <c r="I47" s="75">
        <v>0</v>
      </c>
      <c r="J47" s="74"/>
      <c r="K47" s="75">
        <f t="shared" si="3"/>
        <v>0</v>
      </c>
      <c r="L47" s="75"/>
      <c r="M47" s="52">
        <v>150690</v>
      </c>
      <c r="N47" s="75"/>
      <c r="O47" s="75">
        <v>667614624</v>
      </c>
      <c r="P47" s="74"/>
      <c r="Q47" s="75">
        <v>-600432569</v>
      </c>
      <c r="R47" s="75"/>
      <c r="S47" s="75">
        <f t="shared" si="2"/>
        <v>67182055</v>
      </c>
      <c r="T47" s="69"/>
      <c r="U47" s="109"/>
    </row>
    <row r="48" spans="2:21">
      <c r="B48" s="52" t="s">
        <v>400</v>
      </c>
      <c r="C48" s="73" t="s">
        <v>264</v>
      </c>
      <c r="D48" s="74"/>
      <c r="E48" s="75">
        <v>55115</v>
      </c>
      <c r="F48" s="74"/>
      <c r="G48" s="75">
        <v>429121381</v>
      </c>
      <c r="H48" s="52"/>
      <c r="I48" s="75">
        <v>-429038314</v>
      </c>
      <c r="J48" s="74"/>
      <c r="K48" s="75">
        <f t="shared" si="3"/>
        <v>83067</v>
      </c>
      <c r="L48" s="75"/>
      <c r="M48" s="52">
        <v>169036</v>
      </c>
      <c r="N48" s="75"/>
      <c r="O48" s="75">
        <v>1288575117</v>
      </c>
      <c r="P48" s="74"/>
      <c r="Q48" s="75">
        <v>-1272885097</v>
      </c>
      <c r="R48" s="75"/>
      <c r="S48" s="75">
        <f t="shared" si="2"/>
        <v>15690020</v>
      </c>
      <c r="T48" s="69"/>
      <c r="U48" s="109"/>
    </row>
    <row r="49" spans="2:21">
      <c r="B49" s="52" t="s">
        <v>399</v>
      </c>
      <c r="C49" s="73" t="s">
        <v>257</v>
      </c>
      <c r="D49" s="74"/>
      <c r="E49" s="75">
        <v>151183</v>
      </c>
      <c r="F49" s="74"/>
      <c r="G49" s="75">
        <v>2547365818</v>
      </c>
      <c r="H49" s="52"/>
      <c r="I49" s="75">
        <v>-2366492240</v>
      </c>
      <c r="J49" s="74"/>
      <c r="K49" s="75">
        <f t="shared" si="3"/>
        <v>180873578</v>
      </c>
      <c r="L49" s="75"/>
      <c r="M49" s="52">
        <v>288071</v>
      </c>
      <c r="N49" s="75"/>
      <c r="O49" s="75">
        <v>5290335188</v>
      </c>
      <c r="P49" s="74"/>
      <c r="Q49" s="75">
        <v>-5055234685</v>
      </c>
      <c r="R49" s="75"/>
      <c r="S49" s="75">
        <f t="shared" si="2"/>
        <v>235100503</v>
      </c>
      <c r="T49" s="69"/>
      <c r="U49" s="109"/>
    </row>
    <row r="50" spans="2:21">
      <c r="B50" s="52" t="s">
        <v>398</v>
      </c>
      <c r="C50" s="73" t="s">
        <v>258</v>
      </c>
      <c r="D50" s="74"/>
      <c r="E50" s="75">
        <v>144089</v>
      </c>
      <c r="F50" s="74"/>
      <c r="G50" s="75">
        <v>1002737931</v>
      </c>
      <c r="H50" s="52"/>
      <c r="I50" s="75">
        <v>-931865921</v>
      </c>
      <c r="J50" s="74"/>
      <c r="K50" s="75">
        <f t="shared" si="3"/>
        <v>70872010</v>
      </c>
      <c r="L50" s="75"/>
      <c r="M50" s="52">
        <v>1541783</v>
      </c>
      <c r="N50" s="75"/>
      <c r="O50" s="75">
        <v>10261713585</v>
      </c>
      <c r="P50" s="74"/>
      <c r="Q50" s="75">
        <v>-7570158330</v>
      </c>
      <c r="R50" s="75"/>
      <c r="S50" s="75">
        <f t="shared" si="2"/>
        <v>2691555255</v>
      </c>
      <c r="T50" s="69"/>
      <c r="U50" s="109"/>
    </row>
    <row r="51" spans="2:21">
      <c r="B51" s="52" t="s">
        <v>397</v>
      </c>
      <c r="C51" s="73" t="s">
        <v>225</v>
      </c>
      <c r="D51" s="74"/>
      <c r="E51" s="75">
        <v>268257</v>
      </c>
      <c r="F51" s="74"/>
      <c r="G51" s="75">
        <v>1129812934</v>
      </c>
      <c r="H51" s="52"/>
      <c r="I51" s="75">
        <v>-956629133</v>
      </c>
      <c r="J51" s="74"/>
      <c r="K51" s="75">
        <f t="shared" si="3"/>
        <v>173183801</v>
      </c>
      <c r="L51" s="75"/>
      <c r="M51" s="52">
        <v>937715</v>
      </c>
      <c r="N51" s="75"/>
      <c r="O51" s="75">
        <v>3523691601</v>
      </c>
      <c r="P51" s="74"/>
      <c r="Q51" s="75">
        <v>-3135739925</v>
      </c>
      <c r="R51" s="75"/>
      <c r="S51" s="75">
        <f t="shared" si="2"/>
        <v>387951676</v>
      </c>
      <c r="T51" s="69"/>
      <c r="U51" s="109"/>
    </row>
    <row r="52" spans="2:21">
      <c r="B52" s="52" t="s">
        <v>508</v>
      </c>
      <c r="C52" s="73" t="s">
        <v>210</v>
      </c>
      <c r="D52" s="74"/>
      <c r="E52" s="75">
        <v>24797</v>
      </c>
      <c r="F52" s="74"/>
      <c r="G52" s="75">
        <v>559703014</v>
      </c>
      <c r="H52" s="52"/>
      <c r="I52" s="75">
        <v>-511591928</v>
      </c>
      <c r="J52" s="74"/>
      <c r="K52" s="75">
        <f t="shared" si="3"/>
        <v>48111086</v>
      </c>
      <c r="L52" s="75"/>
      <c r="M52" s="52">
        <v>181529</v>
      </c>
      <c r="N52" s="75"/>
      <c r="O52" s="75">
        <v>3666381589</v>
      </c>
      <c r="P52" s="74"/>
      <c r="Q52" s="75">
        <v>-3131850651</v>
      </c>
      <c r="R52" s="75"/>
      <c r="S52" s="75">
        <f t="shared" si="2"/>
        <v>534530938</v>
      </c>
      <c r="T52" s="69"/>
      <c r="U52" s="109"/>
    </row>
    <row r="53" spans="2:21">
      <c r="B53" s="52" t="s">
        <v>396</v>
      </c>
      <c r="C53" s="73" t="s">
        <v>146</v>
      </c>
      <c r="D53" s="74"/>
      <c r="E53" s="75">
        <v>1370072</v>
      </c>
      <c r="F53" s="74"/>
      <c r="G53" s="75">
        <v>3961525330</v>
      </c>
      <c r="H53" s="52"/>
      <c r="I53" s="75">
        <v>-4088782886</v>
      </c>
      <c r="J53" s="74"/>
      <c r="K53" s="75">
        <f t="shared" si="3"/>
        <v>-127257556</v>
      </c>
      <c r="L53" s="75"/>
      <c r="M53" s="52">
        <v>3587191</v>
      </c>
      <c r="N53" s="75"/>
      <c r="O53" s="75">
        <v>10351902409</v>
      </c>
      <c r="P53" s="74"/>
      <c r="Q53" s="75">
        <v>-10517343452</v>
      </c>
      <c r="R53" s="75"/>
      <c r="S53" s="75">
        <f t="shared" si="2"/>
        <v>-165441043</v>
      </c>
      <c r="T53" s="69"/>
      <c r="U53" s="109"/>
    </row>
    <row r="54" spans="2:21">
      <c r="B54" s="52" t="s">
        <v>395</v>
      </c>
      <c r="C54" s="73" t="s">
        <v>200</v>
      </c>
      <c r="D54" s="74"/>
      <c r="E54" s="75">
        <v>462135</v>
      </c>
      <c r="F54" s="74"/>
      <c r="G54" s="75">
        <v>1650112003</v>
      </c>
      <c r="H54" s="52"/>
      <c r="I54" s="75">
        <v>-1745554013</v>
      </c>
      <c r="J54" s="74"/>
      <c r="K54" s="75">
        <f t="shared" si="3"/>
        <v>-95442010</v>
      </c>
      <c r="L54" s="75"/>
      <c r="M54" s="52">
        <v>725701</v>
      </c>
      <c r="N54" s="75"/>
      <c r="O54" s="75">
        <v>2911131875</v>
      </c>
      <c r="P54" s="74"/>
      <c r="Q54" s="75">
        <v>-2963695865</v>
      </c>
      <c r="R54" s="75"/>
      <c r="S54" s="75">
        <f t="shared" si="2"/>
        <v>-52563990</v>
      </c>
      <c r="T54" s="69"/>
      <c r="U54" s="109"/>
    </row>
    <row r="55" spans="2:21">
      <c r="B55" s="52" t="s">
        <v>394</v>
      </c>
      <c r="C55" s="73" t="s">
        <v>155</v>
      </c>
      <c r="D55" s="74"/>
      <c r="E55" s="75">
        <v>758082</v>
      </c>
      <c r="F55" s="74"/>
      <c r="G55" s="75">
        <v>4280728601</v>
      </c>
      <c r="H55" s="52"/>
      <c r="I55" s="75">
        <v>-4145343533</v>
      </c>
      <c r="J55" s="74"/>
      <c r="K55" s="75">
        <f t="shared" si="3"/>
        <v>135385068</v>
      </c>
      <c r="L55" s="75"/>
      <c r="M55" s="52">
        <v>3333088</v>
      </c>
      <c r="N55" s="75"/>
      <c r="O55" s="75">
        <v>17555889825</v>
      </c>
      <c r="P55" s="74"/>
      <c r="Q55" s="75">
        <v>-17796967227</v>
      </c>
      <c r="R55" s="75"/>
      <c r="S55" s="75">
        <f t="shared" si="2"/>
        <v>-241077402</v>
      </c>
      <c r="T55" s="69"/>
      <c r="U55" s="109"/>
    </row>
    <row r="56" spans="2:21">
      <c r="B56" s="52" t="s">
        <v>393</v>
      </c>
      <c r="C56" s="73" t="s">
        <v>93</v>
      </c>
      <c r="D56" s="74"/>
      <c r="E56" s="75">
        <v>131681</v>
      </c>
      <c r="F56" s="74"/>
      <c r="G56" s="75">
        <v>4450581242</v>
      </c>
      <c r="H56" s="52"/>
      <c r="I56" s="75">
        <v>-3065765902</v>
      </c>
      <c r="J56" s="74"/>
      <c r="K56" s="75">
        <f t="shared" si="3"/>
        <v>1384815340</v>
      </c>
      <c r="L56" s="75"/>
      <c r="M56" s="52">
        <v>592990</v>
      </c>
      <c r="N56" s="75"/>
      <c r="O56" s="75">
        <v>14631001814</v>
      </c>
      <c r="P56" s="74"/>
      <c r="Q56" s="75">
        <v>-11471452545</v>
      </c>
      <c r="R56" s="75"/>
      <c r="S56" s="75">
        <f t="shared" si="2"/>
        <v>3159549269</v>
      </c>
      <c r="T56" s="69"/>
      <c r="U56" s="109"/>
    </row>
    <row r="57" spans="2:21">
      <c r="B57" s="52" t="s">
        <v>392</v>
      </c>
      <c r="C57" s="73" t="s">
        <v>216</v>
      </c>
      <c r="D57" s="74"/>
      <c r="E57" s="75">
        <v>561052</v>
      </c>
      <c r="F57" s="74"/>
      <c r="G57" s="75">
        <v>10614228713</v>
      </c>
      <c r="H57" s="52"/>
      <c r="I57" s="75">
        <v>-10107997340</v>
      </c>
      <c r="J57" s="74"/>
      <c r="K57" s="75">
        <f t="shared" si="3"/>
        <v>506231373</v>
      </c>
      <c r="L57" s="75"/>
      <c r="M57" s="52">
        <v>1867547</v>
      </c>
      <c r="N57" s="75"/>
      <c r="O57" s="75">
        <v>31314197831</v>
      </c>
      <c r="P57" s="74"/>
      <c r="Q57" s="75">
        <v>-33080137641</v>
      </c>
      <c r="R57" s="75"/>
      <c r="S57" s="75">
        <f t="shared" si="2"/>
        <v>-1765939810</v>
      </c>
      <c r="T57" s="69"/>
      <c r="U57" s="109"/>
    </row>
    <row r="58" spans="2:21">
      <c r="B58" s="52" t="s">
        <v>391</v>
      </c>
      <c r="C58" s="73" t="s">
        <v>226</v>
      </c>
      <c r="D58" s="74"/>
      <c r="E58" s="75">
        <v>2291281</v>
      </c>
      <c r="F58" s="74"/>
      <c r="G58" s="75">
        <v>4060998215</v>
      </c>
      <c r="H58" s="52"/>
      <c r="I58" s="75">
        <v>-3645758415</v>
      </c>
      <c r="J58" s="74"/>
      <c r="K58" s="75">
        <f t="shared" si="3"/>
        <v>415239800</v>
      </c>
      <c r="L58" s="75"/>
      <c r="M58" s="52">
        <v>8439615</v>
      </c>
      <c r="N58" s="75"/>
      <c r="O58" s="75">
        <v>14160405553</v>
      </c>
      <c r="P58" s="74"/>
      <c r="Q58" s="75">
        <v>-12945273101</v>
      </c>
      <c r="R58" s="75"/>
      <c r="S58" s="75">
        <f t="shared" si="2"/>
        <v>1215132452</v>
      </c>
      <c r="T58" s="69"/>
      <c r="U58" s="109"/>
    </row>
    <row r="59" spans="2:21">
      <c r="B59" s="52" t="s">
        <v>390</v>
      </c>
      <c r="C59" s="73" t="s">
        <v>161</v>
      </c>
      <c r="D59" s="74"/>
      <c r="E59" s="75">
        <v>0</v>
      </c>
      <c r="F59" s="74"/>
      <c r="G59" s="75">
        <v>0</v>
      </c>
      <c r="H59" s="52"/>
      <c r="I59" s="75">
        <v>0</v>
      </c>
      <c r="J59" s="74"/>
      <c r="K59" s="75">
        <f t="shared" si="3"/>
        <v>0</v>
      </c>
      <c r="L59" s="75"/>
      <c r="M59" s="52">
        <v>166078</v>
      </c>
      <c r="N59" s="75"/>
      <c r="O59" s="75">
        <v>7801292968</v>
      </c>
      <c r="P59" s="74"/>
      <c r="Q59" s="75">
        <v>-6639451402</v>
      </c>
      <c r="R59" s="75"/>
      <c r="S59" s="75">
        <f t="shared" si="2"/>
        <v>1161841566</v>
      </c>
      <c r="T59" s="69"/>
      <c r="U59" s="109"/>
    </row>
    <row r="60" spans="2:21">
      <c r="B60" s="52" t="s">
        <v>389</v>
      </c>
      <c r="C60" s="73" t="s">
        <v>481</v>
      </c>
      <c r="D60" s="74"/>
      <c r="E60" s="75">
        <v>23675</v>
      </c>
      <c r="F60" s="74"/>
      <c r="G60" s="75">
        <v>672087701</v>
      </c>
      <c r="H60" s="52"/>
      <c r="I60" s="75">
        <v>-631694240</v>
      </c>
      <c r="J60" s="74"/>
      <c r="K60" s="75">
        <f t="shared" si="3"/>
        <v>40393461</v>
      </c>
      <c r="L60" s="75"/>
      <c r="M60" s="52">
        <v>104224</v>
      </c>
      <c r="N60" s="75"/>
      <c r="O60" s="75">
        <v>2893371036</v>
      </c>
      <c r="P60" s="74"/>
      <c r="Q60" s="75">
        <v>-2576106273</v>
      </c>
      <c r="R60" s="75"/>
      <c r="S60" s="75">
        <f t="shared" si="2"/>
        <v>317264763</v>
      </c>
      <c r="T60" s="69"/>
      <c r="U60" s="109"/>
    </row>
    <row r="61" spans="2:21">
      <c r="B61" s="52" t="s">
        <v>533</v>
      </c>
      <c r="C61" s="73" t="s">
        <v>130</v>
      </c>
      <c r="D61" s="74"/>
      <c r="E61" s="75">
        <v>40131</v>
      </c>
      <c r="F61" s="74"/>
      <c r="G61" s="75">
        <v>335118225</v>
      </c>
      <c r="H61" s="52"/>
      <c r="I61" s="75">
        <v>-326344815</v>
      </c>
      <c r="J61" s="74"/>
      <c r="K61" s="75">
        <f t="shared" si="3"/>
        <v>8773410</v>
      </c>
      <c r="L61" s="75"/>
      <c r="M61" s="52">
        <v>276800</v>
      </c>
      <c r="N61" s="75"/>
      <c r="O61" s="75">
        <v>2960200624</v>
      </c>
      <c r="P61" s="74"/>
      <c r="Q61" s="75">
        <v>-3845962314</v>
      </c>
      <c r="R61" s="75"/>
      <c r="S61" s="75">
        <f t="shared" si="2"/>
        <v>-885761690</v>
      </c>
      <c r="T61" s="69"/>
      <c r="U61" s="109"/>
    </row>
    <row r="62" spans="2:21">
      <c r="B62" s="52" t="s">
        <v>388</v>
      </c>
      <c r="C62" s="73" t="s">
        <v>482</v>
      </c>
      <c r="D62" s="74"/>
      <c r="E62" s="75">
        <v>319718</v>
      </c>
      <c r="F62" s="74"/>
      <c r="G62" s="75">
        <v>673568545</v>
      </c>
      <c r="H62" s="52"/>
      <c r="I62" s="75">
        <v>-553779648</v>
      </c>
      <c r="J62" s="74"/>
      <c r="K62" s="75">
        <f t="shared" si="3"/>
        <v>119788897</v>
      </c>
      <c r="L62" s="75"/>
      <c r="M62" s="52">
        <v>1956328</v>
      </c>
      <c r="N62" s="75"/>
      <c r="O62" s="75">
        <v>4039876812</v>
      </c>
      <c r="P62" s="74"/>
      <c r="Q62" s="75">
        <v>-3792770359</v>
      </c>
      <c r="R62" s="75"/>
      <c r="S62" s="75">
        <f t="shared" si="2"/>
        <v>247106453</v>
      </c>
      <c r="T62" s="69"/>
      <c r="U62" s="109"/>
    </row>
    <row r="63" spans="2:21">
      <c r="B63" s="52" t="s">
        <v>387</v>
      </c>
      <c r="C63" s="73" t="s">
        <v>103</v>
      </c>
      <c r="D63" s="74"/>
      <c r="E63" s="75">
        <v>7645220</v>
      </c>
      <c r="F63" s="74"/>
      <c r="G63" s="75">
        <v>33890319082</v>
      </c>
      <c r="H63" s="52"/>
      <c r="I63" s="75">
        <v>-32581476088</v>
      </c>
      <c r="J63" s="74"/>
      <c r="K63" s="75">
        <f t="shared" si="3"/>
        <v>1308842994</v>
      </c>
      <c r="L63" s="75"/>
      <c r="M63" s="52">
        <v>11349590</v>
      </c>
      <c r="N63" s="75"/>
      <c r="O63" s="75">
        <v>48488793870</v>
      </c>
      <c r="P63" s="74"/>
      <c r="Q63" s="75">
        <v>-46510729816</v>
      </c>
      <c r="R63" s="75"/>
      <c r="S63" s="75">
        <f t="shared" si="2"/>
        <v>1978064054</v>
      </c>
      <c r="T63" s="69"/>
      <c r="U63" s="109"/>
    </row>
    <row r="64" spans="2:21">
      <c r="B64" s="52" t="s">
        <v>386</v>
      </c>
      <c r="C64" s="73" t="s">
        <v>440</v>
      </c>
      <c r="D64" s="74"/>
      <c r="E64" s="75">
        <v>0</v>
      </c>
      <c r="F64" s="74"/>
      <c r="G64" s="75">
        <v>0</v>
      </c>
      <c r="H64" s="52"/>
      <c r="I64" s="75">
        <v>0</v>
      </c>
      <c r="J64" s="74"/>
      <c r="K64" s="75">
        <f t="shared" si="3"/>
        <v>0</v>
      </c>
      <c r="L64" s="75"/>
      <c r="M64" s="52">
        <v>441074</v>
      </c>
      <c r="N64" s="75"/>
      <c r="O64" s="75">
        <v>3334362960</v>
      </c>
      <c r="P64" s="74"/>
      <c r="Q64" s="75">
        <v>-3010115925</v>
      </c>
      <c r="R64" s="75"/>
      <c r="S64" s="75">
        <f t="shared" si="2"/>
        <v>324247035</v>
      </c>
      <c r="T64" s="69"/>
      <c r="U64" s="109"/>
    </row>
    <row r="65" spans="2:21">
      <c r="B65" s="52" t="s">
        <v>385</v>
      </c>
      <c r="C65" s="73" t="s">
        <v>132</v>
      </c>
      <c r="D65" s="74"/>
      <c r="E65" s="75">
        <v>38325</v>
      </c>
      <c r="F65" s="74"/>
      <c r="G65" s="75">
        <v>546206398</v>
      </c>
      <c r="H65" s="52"/>
      <c r="I65" s="75">
        <v>-538395390</v>
      </c>
      <c r="J65" s="74"/>
      <c r="K65" s="75">
        <f t="shared" si="3"/>
        <v>7811008</v>
      </c>
      <c r="L65" s="75"/>
      <c r="M65" s="52">
        <v>378936</v>
      </c>
      <c r="N65" s="75"/>
      <c r="O65" s="75">
        <v>5053342889</v>
      </c>
      <c r="P65" s="74"/>
      <c r="Q65" s="75">
        <v>-5220563359</v>
      </c>
      <c r="R65" s="75"/>
      <c r="S65" s="75">
        <f t="shared" si="2"/>
        <v>-167220470</v>
      </c>
      <c r="T65" s="69"/>
      <c r="U65" s="109"/>
    </row>
    <row r="66" spans="2:21">
      <c r="B66" s="52" t="s">
        <v>384</v>
      </c>
      <c r="C66" s="73" t="s">
        <v>147</v>
      </c>
      <c r="D66" s="74"/>
      <c r="E66" s="75">
        <v>764353</v>
      </c>
      <c r="F66" s="74"/>
      <c r="G66" s="75">
        <v>3377058195</v>
      </c>
      <c r="H66" s="52"/>
      <c r="I66" s="75">
        <v>-3312310168</v>
      </c>
      <c r="J66" s="74"/>
      <c r="K66" s="75">
        <f t="shared" si="3"/>
        <v>64748027</v>
      </c>
      <c r="L66" s="75"/>
      <c r="M66" s="52">
        <v>2249984</v>
      </c>
      <c r="N66" s="75"/>
      <c r="O66" s="75">
        <v>9434949475</v>
      </c>
      <c r="P66" s="74"/>
      <c r="Q66" s="75">
        <v>-9421048076</v>
      </c>
      <c r="R66" s="75"/>
      <c r="S66" s="75">
        <f t="shared" si="2"/>
        <v>13901399</v>
      </c>
      <c r="T66" s="69"/>
      <c r="U66" s="109"/>
    </row>
    <row r="67" spans="2:21">
      <c r="B67" s="52" t="s">
        <v>383</v>
      </c>
      <c r="C67" s="73" t="s">
        <v>518</v>
      </c>
      <c r="D67" s="74"/>
      <c r="E67" s="75">
        <v>0</v>
      </c>
      <c r="F67" s="74"/>
      <c r="G67" s="75">
        <v>0</v>
      </c>
      <c r="H67" s="52"/>
      <c r="I67" s="75">
        <v>0</v>
      </c>
      <c r="J67" s="74"/>
      <c r="K67" s="75">
        <f t="shared" si="3"/>
        <v>0</v>
      </c>
      <c r="L67" s="75"/>
      <c r="M67" s="52">
        <v>3838006</v>
      </c>
      <c r="N67" s="75"/>
      <c r="O67" s="75">
        <v>9552367009</v>
      </c>
      <c r="P67" s="74"/>
      <c r="Q67" s="75">
        <v>-9974522303</v>
      </c>
      <c r="R67" s="75"/>
      <c r="S67" s="75">
        <f t="shared" si="2"/>
        <v>-422155294</v>
      </c>
      <c r="T67" s="69"/>
      <c r="U67" s="109"/>
    </row>
    <row r="68" spans="2:21">
      <c r="B68" s="52" t="s">
        <v>382</v>
      </c>
      <c r="C68" s="73" t="s">
        <v>185</v>
      </c>
      <c r="D68" s="74"/>
      <c r="E68" s="75">
        <v>133382</v>
      </c>
      <c r="F68" s="74"/>
      <c r="G68" s="75">
        <v>2982123122</v>
      </c>
      <c r="H68" s="52"/>
      <c r="I68" s="75">
        <v>-3048846195</v>
      </c>
      <c r="J68" s="74"/>
      <c r="K68" s="75">
        <f t="shared" si="3"/>
        <v>-66723073</v>
      </c>
      <c r="L68" s="75"/>
      <c r="M68" s="52">
        <v>376300</v>
      </c>
      <c r="N68" s="75"/>
      <c r="O68" s="75">
        <v>8378951290</v>
      </c>
      <c r="P68" s="74"/>
      <c r="Q68" s="75">
        <v>-8192486498</v>
      </c>
      <c r="R68" s="75"/>
      <c r="S68" s="75">
        <f t="shared" si="2"/>
        <v>186464792</v>
      </c>
      <c r="T68" s="69"/>
      <c r="U68" s="109"/>
    </row>
    <row r="69" spans="2:21">
      <c r="B69" s="52" t="s">
        <v>381</v>
      </c>
      <c r="C69" s="73" t="s">
        <v>128</v>
      </c>
      <c r="D69" s="74"/>
      <c r="E69" s="75">
        <v>493786</v>
      </c>
      <c r="F69" s="74"/>
      <c r="G69" s="75">
        <v>1666434409</v>
      </c>
      <c r="H69" s="52"/>
      <c r="I69" s="75">
        <v>-1513161521</v>
      </c>
      <c r="J69" s="74"/>
      <c r="K69" s="75">
        <f t="shared" si="3"/>
        <v>153272888</v>
      </c>
      <c r="L69" s="75"/>
      <c r="M69" s="52">
        <v>1687451</v>
      </c>
      <c r="N69" s="75"/>
      <c r="O69" s="75">
        <v>5449684453</v>
      </c>
      <c r="P69" s="74"/>
      <c r="Q69" s="75">
        <v>-4709737746</v>
      </c>
      <c r="R69" s="75"/>
      <c r="S69" s="75">
        <f t="shared" ref="S69:S132" si="4">O69+Q69</f>
        <v>739946707</v>
      </c>
      <c r="T69" s="69"/>
      <c r="U69" s="109"/>
    </row>
    <row r="70" spans="2:21">
      <c r="B70" s="52" t="s">
        <v>380</v>
      </c>
      <c r="C70" s="73" t="s">
        <v>176</v>
      </c>
      <c r="D70" s="74"/>
      <c r="E70" s="75">
        <v>115203</v>
      </c>
      <c r="F70" s="74"/>
      <c r="G70" s="75">
        <v>1564133822</v>
      </c>
      <c r="H70" s="52"/>
      <c r="I70" s="75">
        <v>-1318079808</v>
      </c>
      <c r="J70" s="74"/>
      <c r="K70" s="75">
        <f t="shared" si="3"/>
        <v>246054014</v>
      </c>
      <c r="L70" s="75"/>
      <c r="M70" s="52">
        <v>611545</v>
      </c>
      <c r="N70" s="75"/>
      <c r="O70" s="75">
        <v>7059980547</v>
      </c>
      <c r="P70" s="74"/>
      <c r="Q70" s="75">
        <v>-6508820487</v>
      </c>
      <c r="R70" s="75"/>
      <c r="S70" s="75">
        <f t="shared" si="4"/>
        <v>551160060</v>
      </c>
      <c r="T70" s="69"/>
      <c r="U70" s="109"/>
    </row>
    <row r="71" spans="2:21">
      <c r="B71" s="52" t="s">
        <v>379</v>
      </c>
      <c r="C71" s="73" t="s">
        <v>179</v>
      </c>
      <c r="D71" s="74"/>
      <c r="E71" s="75">
        <v>222846</v>
      </c>
      <c r="F71" s="74"/>
      <c r="G71" s="75">
        <v>3362690104</v>
      </c>
      <c r="H71" s="52"/>
      <c r="I71" s="75">
        <v>-2930816800</v>
      </c>
      <c r="J71" s="74"/>
      <c r="K71" s="75">
        <f t="shared" si="3"/>
        <v>431873304</v>
      </c>
      <c r="L71" s="75"/>
      <c r="M71" s="52">
        <v>832936</v>
      </c>
      <c r="N71" s="75"/>
      <c r="O71" s="75">
        <v>13106245216</v>
      </c>
      <c r="P71" s="74"/>
      <c r="Q71" s="75">
        <v>-9729506556</v>
      </c>
      <c r="R71" s="75"/>
      <c r="S71" s="75">
        <f t="shared" si="4"/>
        <v>3376738660</v>
      </c>
      <c r="T71" s="69"/>
      <c r="U71" s="109"/>
    </row>
    <row r="72" spans="2:21">
      <c r="B72" s="52" t="s">
        <v>378</v>
      </c>
      <c r="C72" s="73" t="s">
        <v>144</v>
      </c>
      <c r="D72" s="74"/>
      <c r="E72" s="75">
        <v>44566</v>
      </c>
      <c r="F72" s="74"/>
      <c r="G72" s="75">
        <v>980264611</v>
      </c>
      <c r="H72" s="52"/>
      <c r="I72" s="75">
        <v>-691428927</v>
      </c>
      <c r="J72" s="74"/>
      <c r="K72" s="75">
        <f t="shared" ref="K72:K135" si="5">I72+G72</f>
        <v>288835684</v>
      </c>
      <c r="L72" s="75"/>
      <c r="M72" s="52">
        <v>320896</v>
      </c>
      <c r="N72" s="75"/>
      <c r="O72" s="75">
        <v>5415411892</v>
      </c>
      <c r="P72" s="74"/>
      <c r="Q72" s="75">
        <v>-3748741989</v>
      </c>
      <c r="R72" s="75"/>
      <c r="S72" s="75">
        <f t="shared" si="4"/>
        <v>1666669903</v>
      </c>
      <c r="T72" s="69"/>
      <c r="U72" s="109"/>
    </row>
    <row r="73" spans="2:21">
      <c r="B73" s="52" t="s">
        <v>377</v>
      </c>
      <c r="C73" s="73" t="s">
        <v>166</v>
      </c>
      <c r="D73" s="74"/>
      <c r="E73" s="75">
        <v>23159</v>
      </c>
      <c r="F73" s="74"/>
      <c r="G73" s="75">
        <v>874152237</v>
      </c>
      <c r="H73" s="52"/>
      <c r="I73" s="75">
        <v>-874266722</v>
      </c>
      <c r="J73" s="74"/>
      <c r="K73" s="75">
        <f t="shared" si="5"/>
        <v>-114485</v>
      </c>
      <c r="L73" s="75"/>
      <c r="M73" s="52">
        <v>85800</v>
      </c>
      <c r="N73" s="75"/>
      <c r="O73" s="75">
        <v>3162006219</v>
      </c>
      <c r="P73" s="74"/>
      <c r="Q73" s="75">
        <v>-3134054324</v>
      </c>
      <c r="R73" s="75"/>
      <c r="S73" s="75">
        <f t="shared" si="4"/>
        <v>27951895</v>
      </c>
      <c r="T73" s="69"/>
      <c r="U73" s="109"/>
    </row>
    <row r="74" spans="2:21">
      <c r="B74" s="52" t="s">
        <v>376</v>
      </c>
      <c r="C74" s="73" t="s">
        <v>483</v>
      </c>
      <c r="D74" s="74"/>
      <c r="E74" s="75">
        <v>339181</v>
      </c>
      <c r="F74" s="74"/>
      <c r="G74" s="75">
        <v>3923365330</v>
      </c>
      <c r="H74" s="52"/>
      <c r="I74" s="75">
        <v>-4149660115</v>
      </c>
      <c r="J74" s="74"/>
      <c r="K74" s="75">
        <f t="shared" si="5"/>
        <v>-226294785</v>
      </c>
      <c r="L74" s="75"/>
      <c r="M74" s="52">
        <v>1064631</v>
      </c>
      <c r="N74" s="75"/>
      <c r="O74" s="75">
        <v>12364453103</v>
      </c>
      <c r="P74" s="74"/>
      <c r="Q74" s="75">
        <v>-12821859270</v>
      </c>
      <c r="R74" s="75"/>
      <c r="S74" s="75">
        <f t="shared" si="4"/>
        <v>-457406167</v>
      </c>
      <c r="T74" s="69"/>
      <c r="U74" s="109"/>
    </row>
    <row r="75" spans="2:21">
      <c r="B75" s="52" t="s">
        <v>375</v>
      </c>
      <c r="C75" s="73" t="s">
        <v>135</v>
      </c>
      <c r="D75" s="74"/>
      <c r="E75" s="75">
        <v>43472</v>
      </c>
      <c r="F75" s="74"/>
      <c r="G75" s="75">
        <v>574447159</v>
      </c>
      <c r="H75" s="52"/>
      <c r="I75" s="75">
        <v>-318461275</v>
      </c>
      <c r="J75" s="74"/>
      <c r="K75" s="75">
        <f t="shared" si="5"/>
        <v>255985884</v>
      </c>
      <c r="L75" s="75"/>
      <c r="M75" s="52">
        <v>418636</v>
      </c>
      <c r="N75" s="75"/>
      <c r="O75" s="75">
        <v>3260942443</v>
      </c>
      <c r="P75" s="74"/>
      <c r="Q75" s="75">
        <v>-2749678972</v>
      </c>
      <c r="R75" s="75"/>
      <c r="S75" s="75">
        <f t="shared" si="4"/>
        <v>511263471</v>
      </c>
      <c r="T75" s="69"/>
      <c r="U75" s="109"/>
    </row>
    <row r="76" spans="2:21">
      <c r="B76" s="52" t="s">
        <v>374</v>
      </c>
      <c r="C76" s="73" t="s">
        <v>270</v>
      </c>
      <c r="D76" s="74"/>
      <c r="E76" s="75">
        <v>147563</v>
      </c>
      <c r="F76" s="74"/>
      <c r="G76" s="75">
        <v>2226688265</v>
      </c>
      <c r="H76" s="52"/>
      <c r="I76" s="75">
        <v>-2024540075</v>
      </c>
      <c r="J76" s="74"/>
      <c r="K76" s="75">
        <f t="shared" si="5"/>
        <v>202148190</v>
      </c>
      <c r="L76" s="75"/>
      <c r="M76" s="52">
        <v>768856</v>
      </c>
      <c r="N76" s="75"/>
      <c r="O76" s="75">
        <v>9454618229</v>
      </c>
      <c r="P76" s="74"/>
      <c r="Q76" s="75">
        <v>-9604162023</v>
      </c>
      <c r="R76" s="75"/>
      <c r="S76" s="75">
        <f t="shared" si="4"/>
        <v>-149543794</v>
      </c>
      <c r="T76" s="69"/>
      <c r="U76" s="109"/>
    </row>
    <row r="77" spans="2:21">
      <c r="B77" s="52" t="s">
        <v>373</v>
      </c>
      <c r="C77" s="73" t="s">
        <v>266</v>
      </c>
      <c r="D77" s="74"/>
      <c r="E77" s="75">
        <v>37819</v>
      </c>
      <c r="F77" s="74"/>
      <c r="G77" s="75">
        <v>668835862</v>
      </c>
      <c r="H77" s="52"/>
      <c r="I77" s="75">
        <v>-588933449</v>
      </c>
      <c r="J77" s="74"/>
      <c r="K77" s="75">
        <f t="shared" si="5"/>
        <v>79902413</v>
      </c>
      <c r="L77" s="75"/>
      <c r="M77" s="52">
        <v>214626</v>
      </c>
      <c r="N77" s="75"/>
      <c r="O77" s="75">
        <v>3203205706</v>
      </c>
      <c r="P77" s="74"/>
      <c r="Q77" s="75">
        <v>-3290136323</v>
      </c>
      <c r="R77" s="75"/>
      <c r="S77" s="75">
        <f t="shared" si="4"/>
        <v>-86930617</v>
      </c>
      <c r="T77" s="69"/>
      <c r="U77" s="109"/>
    </row>
    <row r="78" spans="2:21">
      <c r="B78" s="52" t="s">
        <v>372</v>
      </c>
      <c r="C78" s="73" t="s">
        <v>439</v>
      </c>
      <c r="D78" s="74"/>
      <c r="E78" s="75">
        <v>161574</v>
      </c>
      <c r="F78" s="74"/>
      <c r="G78" s="75">
        <v>2046531111</v>
      </c>
      <c r="H78" s="52"/>
      <c r="I78" s="75">
        <v>-1774576773</v>
      </c>
      <c r="J78" s="74"/>
      <c r="K78" s="75">
        <f t="shared" si="5"/>
        <v>271954338</v>
      </c>
      <c r="L78" s="75"/>
      <c r="M78" s="52">
        <v>509482</v>
      </c>
      <c r="N78" s="75"/>
      <c r="O78" s="75">
        <v>5825296548</v>
      </c>
      <c r="P78" s="74"/>
      <c r="Q78" s="75">
        <v>-4535380848</v>
      </c>
      <c r="R78" s="75"/>
      <c r="S78" s="75">
        <f t="shared" si="4"/>
        <v>1289915700</v>
      </c>
      <c r="T78" s="69"/>
      <c r="U78" s="109"/>
    </row>
    <row r="79" spans="2:21">
      <c r="B79" s="52" t="s">
        <v>371</v>
      </c>
      <c r="C79" s="73" t="s">
        <v>180</v>
      </c>
      <c r="D79" s="74"/>
      <c r="E79" s="75">
        <v>95254</v>
      </c>
      <c r="F79" s="74"/>
      <c r="G79" s="75">
        <v>2874080384</v>
      </c>
      <c r="H79" s="52"/>
      <c r="I79" s="75">
        <v>-2626025090</v>
      </c>
      <c r="J79" s="74"/>
      <c r="K79" s="75">
        <f t="shared" si="5"/>
        <v>248055294</v>
      </c>
      <c r="L79" s="75"/>
      <c r="M79" s="52">
        <v>438286</v>
      </c>
      <c r="N79" s="75"/>
      <c r="O79" s="75">
        <v>12049138812</v>
      </c>
      <c r="P79" s="74"/>
      <c r="Q79" s="75">
        <v>-10865608725</v>
      </c>
      <c r="R79" s="75"/>
      <c r="S79" s="75">
        <f t="shared" si="4"/>
        <v>1183530087</v>
      </c>
      <c r="T79" s="69"/>
      <c r="U79" s="109"/>
    </row>
    <row r="80" spans="2:21">
      <c r="B80" s="52" t="s">
        <v>370</v>
      </c>
      <c r="C80" s="73" t="s">
        <v>484</v>
      </c>
      <c r="D80" s="74"/>
      <c r="E80" s="75">
        <v>236961</v>
      </c>
      <c r="F80" s="74"/>
      <c r="G80" s="75">
        <v>1118243416</v>
      </c>
      <c r="H80" s="52"/>
      <c r="I80" s="75">
        <v>-731063777</v>
      </c>
      <c r="J80" s="74"/>
      <c r="K80" s="75">
        <f t="shared" si="5"/>
        <v>387179639</v>
      </c>
      <c r="L80" s="75"/>
      <c r="M80" s="52">
        <v>296211</v>
      </c>
      <c r="N80" s="75"/>
      <c r="O80" s="75">
        <v>2009374445</v>
      </c>
      <c r="P80" s="74"/>
      <c r="Q80" s="75">
        <v>-1522424219</v>
      </c>
      <c r="R80" s="75"/>
      <c r="S80" s="75">
        <f t="shared" si="4"/>
        <v>486950226</v>
      </c>
      <c r="T80" s="69"/>
      <c r="U80" s="109"/>
    </row>
    <row r="81" spans="2:21">
      <c r="B81" s="52" t="s">
        <v>369</v>
      </c>
      <c r="C81" s="73" t="s">
        <v>513</v>
      </c>
      <c r="D81" s="74"/>
      <c r="E81" s="75">
        <v>684112</v>
      </c>
      <c r="F81" s="74"/>
      <c r="G81" s="75">
        <v>2386942917</v>
      </c>
      <c r="H81" s="52"/>
      <c r="I81" s="75">
        <v>-2619893592</v>
      </c>
      <c r="J81" s="74"/>
      <c r="K81" s="75">
        <f t="shared" si="5"/>
        <v>-232950675</v>
      </c>
      <c r="L81" s="75"/>
      <c r="M81" s="52">
        <v>1048668</v>
      </c>
      <c r="N81" s="75"/>
      <c r="O81" s="75">
        <v>3650015334</v>
      </c>
      <c r="P81" s="74"/>
      <c r="Q81" s="75">
        <v>-4050446085</v>
      </c>
      <c r="R81" s="75"/>
      <c r="S81" s="75">
        <f t="shared" si="4"/>
        <v>-400430751</v>
      </c>
      <c r="T81" s="69"/>
      <c r="U81" s="109"/>
    </row>
    <row r="82" spans="2:21">
      <c r="B82" s="52" t="s">
        <v>466</v>
      </c>
      <c r="C82" s="73" t="s">
        <v>117</v>
      </c>
      <c r="D82" s="74"/>
      <c r="E82" s="75">
        <v>805947</v>
      </c>
      <c r="F82" s="74"/>
      <c r="G82" s="75">
        <v>2420504422</v>
      </c>
      <c r="H82" s="52"/>
      <c r="I82" s="75">
        <v>-2396437579</v>
      </c>
      <c r="J82" s="74"/>
      <c r="K82" s="75">
        <f t="shared" si="5"/>
        <v>24066843</v>
      </c>
      <c r="L82" s="75"/>
      <c r="M82" s="52">
        <v>3038525</v>
      </c>
      <c r="N82" s="75"/>
      <c r="O82" s="75">
        <v>8914052777</v>
      </c>
      <c r="P82" s="74"/>
      <c r="Q82" s="75">
        <v>-8769805739</v>
      </c>
      <c r="R82" s="75"/>
      <c r="S82" s="75">
        <f t="shared" si="4"/>
        <v>144247038</v>
      </c>
      <c r="T82" s="69"/>
      <c r="U82" s="109"/>
    </row>
    <row r="83" spans="2:21">
      <c r="B83" s="52" t="s">
        <v>368</v>
      </c>
      <c r="C83" s="73" t="s">
        <v>90</v>
      </c>
      <c r="D83" s="74"/>
      <c r="E83" s="75">
        <v>668291</v>
      </c>
      <c r="F83" s="74"/>
      <c r="G83" s="75">
        <v>2958179250</v>
      </c>
      <c r="H83" s="52"/>
      <c r="I83" s="75">
        <v>-2549797154</v>
      </c>
      <c r="J83" s="74"/>
      <c r="K83" s="75">
        <f t="shared" si="5"/>
        <v>408382096</v>
      </c>
      <c r="L83" s="75"/>
      <c r="M83" s="52">
        <v>3317129</v>
      </c>
      <c r="N83" s="75"/>
      <c r="O83" s="75">
        <v>12869316545</v>
      </c>
      <c r="P83" s="74"/>
      <c r="Q83" s="75">
        <v>-11431357807</v>
      </c>
      <c r="R83" s="75"/>
      <c r="S83" s="75">
        <f t="shared" si="4"/>
        <v>1437958738</v>
      </c>
      <c r="T83" s="69"/>
      <c r="U83" s="109"/>
    </row>
    <row r="84" spans="2:21">
      <c r="B84" s="52" t="s">
        <v>367</v>
      </c>
      <c r="C84" s="73" t="s">
        <v>214</v>
      </c>
      <c r="D84" s="74"/>
      <c r="E84" s="75">
        <v>779626</v>
      </c>
      <c r="F84" s="74"/>
      <c r="G84" s="75">
        <v>15005380236</v>
      </c>
      <c r="H84" s="52"/>
      <c r="I84" s="75">
        <v>-15744238457</v>
      </c>
      <c r="J84" s="74"/>
      <c r="K84" s="75">
        <f t="shared" si="5"/>
        <v>-738858221</v>
      </c>
      <c r="L84" s="75"/>
      <c r="M84" s="52">
        <v>1323906</v>
      </c>
      <c r="N84" s="75"/>
      <c r="O84" s="75">
        <v>25101613369</v>
      </c>
      <c r="P84" s="74"/>
      <c r="Q84" s="75">
        <v>-26903570794</v>
      </c>
      <c r="R84" s="75"/>
      <c r="S84" s="75">
        <f t="shared" si="4"/>
        <v>-1801957425</v>
      </c>
      <c r="T84" s="69"/>
      <c r="U84" s="109"/>
    </row>
    <row r="85" spans="2:21">
      <c r="B85" s="52" t="s">
        <v>507</v>
      </c>
      <c r="C85" s="73" t="s">
        <v>143</v>
      </c>
      <c r="D85" s="74"/>
      <c r="E85" s="75">
        <v>1564266</v>
      </c>
      <c r="F85" s="74"/>
      <c r="G85" s="75">
        <v>6332939029</v>
      </c>
      <c r="H85" s="52"/>
      <c r="I85" s="75">
        <v>-6546852934</v>
      </c>
      <c r="J85" s="74"/>
      <c r="K85" s="75">
        <f t="shared" si="5"/>
        <v>-213913905</v>
      </c>
      <c r="L85" s="75"/>
      <c r="M85" s="52">
        <v>3754446</v>
      </c>
      <c r="N85" s="75"/>
      <c r="O85" s="75">
        <v>14788173776</v>
      </c>
      <c r="P85" s="74"/>
      <c r="Q85" s="75">
        <v>-14890550221</v>
      </c>
      <c r="R85" s="75"/>
      <c r="S85" s="75">
        <f t="shared" si="4"/>
        <v>-102376445</v>
      </c>
      <c r="T85" s="69"/>
      <c r="U85" s="109"/>
    </row>
    <row r="86" spans="2:21">
      <c r="B86" s="52" t="s">
        <v>366</v>
      </c>
      <c r="C86" s="73" t="s">
        <v>227</v>
      </c>
      <c r="D86" s="74"/>
      <c r="E86" s="75">
        <v>1550779</v>
      </c>
      <c r="F86" s="74"/>
      <c r="G86" s="75">
        <v>4340095869</v>
      </c>
      <c r="H86" s="52"/>
      <c r="I86" s="75">
        <v>-3593073440</v>
      </c>
      <c r="J86" s="74"/>
      <c r="K86" s="75">
        <f t="shared" si="5"/>
        <v>747022429</v>
      </c>
      <c r="L86" s="75"/>
      <c r="M86" s="52">
        <v>2476366</v>
      </c>
      <c r="N86" s="75"/>
      <c r="O86" s="75">
        <v>6908766707</v>
      </c>
      <c r="P86" s="74"/>
      <c r="Q86" s="75">
        <v>-6045079432</v>
      </c>
      <c r="R86" s="75"/>
      <c r="S86" s="75">
        <f t="shared" si="4"/>
        <v>863687275</v>
      </c>
      <c r="T86" s="69"/>
      <c r="U86" s="109"/>
    </row>
    <row r="87" spans="2:21">
      <c r="B87" s="52" t="s">
        <v>506</v>
      </c>
      <c r="C87" s="73" t="s">
        <v>207</v>
      </c>
      <c r="D87" s="74"/>
      <c r="E87" s="75">
        <v>610077</v>
      </c>
      <c r="F87" s="74"/>
      <c r="G87" s="75">
        <v>3317346781</v>
      </c>
      <c r="H87" s="52"/>
      <c r="I87" s="75">
        <v>-3304243119</v>
      </c>
      <c r="J87" s="74"/>
      <c r="K87" s="75">
        <f t="shared" si="5"/>
        <v>13103662</v>
      </c>
      <c r="L87" s="75"/>
      <c r="M87" s="52">
        <v>2142104</v>
      </c>
      <c r="N87" s="75"/>
      <c r="O87" s="75">
        <v>11359023077</v>
      </c>
      <c r="P87" s="74"/>
      <c r="Q87" s="75">
        <v>-11884539443</v>
      </c>
      <c r="R87" s="75"/>
      <c r="S87" s="75">
        <f t="shared" si="4"/>
        <v>-525516366</v>
      </c>
      <c r="T87" s="69"/>
      <c r="U87" s="109"/>
    </row>
    <row r="88" spans="2:21">
      <c r="B88" s="52" t="s">
        <v>505</v>
      </c>
      <c r="C88" s="73" t="s">
        <v>184</v>
      </c>
      <c r="D88" s="74"/>
      <c r="E88" s="75">
        <v>209488</v>
      </c>
      <c r="F88" s="74"/>
      <c r="G88" s="75">
        <v>1809549660</v>
      </c>
      <c r="H88" s="52"/>
      <c r="I88" s="75">
        <v>-1686867444</v>
      </c>
      <c r="J88" s="74"/>
      <c r="K88" s="75">
        <f t="shared" si="5"/>
        <v>122682216</v>
      </c>
      <c r="L88" s="75"/>
      <c r="M88" s="52">
        <v>998754</v>
      </c>
      <c r="N88" s="75"/>
      <c r="O88" s="75">
        <v>7465444018</v>
      </c>
      <c r="P88" s="74"/>
      <c r="Q88" s="75">
        <v>-8143529455</v>
      </c>
      <c r="R88" s="75"/>
      <c r="S88" s="75">
        <f t="shared" si="4"/>
        <v>-678085437</v>
      </c>
      <c r="T88" s="69"/>
      <c r="U88" s="109"/>
    </row>
    <row r="89" spans="2:21">
      <c r="B89" s="52" t="s">
        <v>365</v>
      </c>
      <c r="C89" s="73" t="s">
        <v>205</v>
      </c>
      <c r="D89" s="74"/>
      <c r="E89" s="75">
        <v>394424</v>
      </c>
      <c r="F89" s="74"/>
      <c r="G89" s="75">
        <v>2158747897</v>
      </c>
      <c r="H89" s="52"/>
      <c r="I89" s="75">
        <v>-2049513060</v>
      </c>
      <c r="J89" s="74"/>
      <c r="K89" s="75">
        <f t="shared" si="5"/>
        <v>109234837</v>
      </c>
      <c r="L89" s="75"/>
      <c r="M89" s="52">
        <v>1756068</v>
      </c>
      <c r="N89" s="75"/>
      <c r="O89" s="75">
        <v>8413272803</v>
      </c>
      <c r="P89" s="74"/>
      <c r="Q89" s="75">
        <v>-8103961623</v>
      </c>
      <c r="R89" s="75"/>
      <c r="S89" s="75">
        <f t="shared" si="4"/>
        <v>309311180</v>
      </c>
      <c r="T89" s="69"/>
      <c r="U89" s="109"/>
    </row>
    <row r="90" spans="2:21">
      <c r="B90" s="52" t="s">
        <v>364</v>
      </c>
      <c r="C90" s="73" t="s">
        <v>158</v>
      </c>
      <c r="D90" s="74"/>
      <c r="E90" s="75">
        <v>986802</v>
      </c>
      <c r="F90" s="74"/>
      <c r="G90" s="75">
        <v>25623031532</v>
      </c>
      <c r="H90" s="52"/>
      <c r="I90" s="75">
        <v>-22888384039</v>
      </c>
      <c r="J90" s="74"/>
      <c r="K90" s="75">
        <f t="shared" si="5"/>
        <v>2734647493</v>
      </c>
      <c r="L90" s="75"/>
      <c r="M90" s="52">
        <v>1588083</v>
      </c>
      <c r="N90" s="75"/>
      <c r="O90" s="75">
        <v>39205067318</v>
      </c>
      <c r="P90" s="74"/>
      <c r="Q90" s="75">
        <v>-35684585341</v>
      </c>
      <c r="R90" s="75"/>
      <c r="S90" s="75">
        <f t="shared" si="4"/>
        <v>3520481977</v>
      </c>
      <c r="T90" s="69"/>
      <c r="U90" s="109"/>
    </row>
    <row r="91" spans="2:21">
      <c r="B91" s="52" t="s">
        <v>363</v>
      </c>
      <c r="C91" s="73" t="s">
        <v>160</v>
      </c>
      <c r="D91" s="74"/>
      <c r="E91" s="75">
        <v>683780</v>
      </c>
      <c r="F91" s="74"/>
      <c r="G91" s="75">
        <v>3486375623</v>
      </c>
      <c r="H91" s="52"/>
      <c r="I91" s="75">
        <v>-3757460206</v>
      </c>
      <c r="J91" s="74"/>
      <c r="K91" s="75">
        <f t="shared" si="5"/>
        <v>-271084583</v>
      </c>
      <c r="L91" s="75"/>
      <c r="M91" s="52">
        <v>2550574</v>
      </c>
      <c r="N91" s="75"/>
      <c r="O91" s="75">
        <v>13139466410</v>
      </c>
      <c r="P91" s="74"/>
      <c r="Q91" s="75">
        <v>-13149122463</v>
      </c>
      <c r="R91" s="75"/>
      <c r="S91" s="75">
        <f t="shared" si="4"/>
        <v>-9656053</v>
      </c>
      <c r="T91" s="69"/>
      <c r="U91" s="109"/>
    </row>
    <row r="92" spans="2:21">
      <c r="B92" s="52" t="s">
        <v>362</v>
      </c>
      <c r="C92" s="73" t="s">
        <v>123</v>
      </c>
      <c r="D92" s="74"/>
      <c r="E92" s="75">
        <v>482375</v>
      </c>
      <c r="F92" s="74"/>
      <c r="G92" s="75">
        <v>4352527783</v>
      </c>
      <c r="H92" s="52"/>
      <c r="I92" s="75">
        <v>-4257198324</v>
      </c>
      <c r="J92" s="74"/>
      <c r="K92" s="75">
        <f t="shared" si="5"/>
        <v>95329459</v>
      </c>
      <c r="L92" s="75"/>
      <c r="M92" s="52">
        <v>1683804</v>
      </c>
      <c r="N92" s="75"/>
      <c r="O92" s="75">
        <v>13588319057</v>
      </c>
      <c r="P92" s="74"/>
      <c r="Q92" s="75">
        <v>-13876569596</v>
      </c>
      <c r="R92" s="75"/>
      <c r="S92" s="75">
        <f t="shared" si="4"/>
        <v>-288250539</v>
      </c>
      <c r="T92" s="69"/>
      <c r="U92" s="109"/>
    </row>
    <row r="93" spans="2:21">
      <c r="B93" s="52" t="s">
        <v>361</v>
      </c>
      <c r="C93" s="73" t="s">
        <v>197</v>
      </c>
      <c r="D93" s="74"/>
      <c r="E93" s="75">
        <v>116450</v>
      </c>
      <c r="F93" s="74"/>
      <c r="G93" s="75">
        <v>1921040739</v>
      </c>
      <c r="H93" s="52"/>
      <c r="I93" s="75">
        <v>-2022127634</v>
      </c>
      <c r="J93" s="74"/>
      <c r="K93" s="75">
        <f t="shared" si="5"/>
        <v>-101086895</v>
      </c>
      <c r="L93" s="75"/>
      <c r="M93" s="52">
        <v>449820</v>
      </c>
      <c r="N93" s="75"/>
      <c r="O93" s="75">
        <v>7307799767</v>
      </c>
      <c r="P93" s="74"/>
      <c r="Q93" s="75">
        <v>-7636008844</v>
      </c>
      <c r="R93" s="75"/>
      <c r="S93" s="75">
        <f t="shared" si="4"/>
        <v>-328209077</v>
      </c>
      <c r="T93" s="69"/>
      <c r="U93" s="109"/>
    </row>
    <row r="94" spans="2:21">
      <c r="B94" s="52" t="s">
        <v>360</v>
      </c>
      <c r="C94" s="73" t="s">
        <v>125</v>
      </c>
      <c r="D94" s="74"/>
      <c r="E94" s="75">
        <v>2331039</v>
      </c>
      <c r="F94" s="74"/>
      <c r="G94" s="75">
        <v>33890101827</v>
      </c>
      <c r="H94" s="52"/>
      <c r="I94" s="75">
        <v>-27309896592</v>
      </c>
      <c r="J94" s="74"/>
      <c r="K94" s="75">
        <f t="shared" si="5"/>
        <v>6580205235</v>
      </c>
      <c r="L94" s="75"/>
      <c r="M94" s="52">
        <v>3801427</v>
      </c>
      <c r="N94" s="75"/>
      <c r="O94" s="75">
        <v>49984304278</v>
      </c>
      <c r="P94" s="74"/>
      <c r="Q94" s="75">
        <v>-42810564854</v>
      </c>
      <c r="R94" s="75"/>
      <c r="S94" s="75">
        <f t="shared" si="4"/>
        <v>7173739424</v>
      </c>
      <c r="T94" s="69"/>
      <c r="U94" s="109"/>
    </row>
    <row r="95" spans="2:21">
      <c r="B95" s="52" t="s">
        <v>359</v>
      </c>
      <c r="C95" s="73" t="s">
        <v>157</v>
      </c>
      <c r="D95" s="74"/>
      <c r="E95" s="75">
        <v>591630</v>
      </c>
      <c r="F95" s="74"/>
      <c r="G95" s="75">
        <v>9462639640</v>
      </c>
      <c r="H95" s="52"/>
      <c r="I95" s="75">
        <v>-8900487661</v>
      </c>
      <c r="J95" s="74"/>
      <c r="K95" s="75">
        <f t="shared" si="5"/>
        <v>562151979</v>
      </c>
      <c r="L95" s="75"/>
      <c r="M95" s="52">
        <v>1898821</v>
      </c>
      <c r="N95" s="75"/>
      <c r="O95" s="75">
        <v>25995460716</v>
      </c>
      <c r="P95" s="74"/>
      <c r="Q95" s="75">
        <v>-26968430054</v>
      </c>
      <c r="R95" s="75"/>
      <c r="S95" s="75">
        <f t="shared" si="4"/>
        <v>-972969338</v>
      </c>
      <c r="T95" s="69"/>
      <c r="U95" s="109"/>
    </row>
    <row r="96" spans="2:21">
      <c r="B96" s="52" t="s">
        <v>358</v>
      </c>
      <c r="C96" s="73" t="s">
        <v>156</v>
      </c>
      <c r="D96" s="74"/>
      <c r="E96" s="75">
        <v>5681090</v>
      </c>
      <c r="F96" s="74"/>
      <c r="G96" s="75">
        <v>122868022975</v>
      </c>
      <c r="H96" s="52"/>
      <c r="I96" s="75">
        <v>-105042399496</v>
      </c>
      <c r="J96" s="74"/>
      <c r="K96" s="75">
        <f t="shared" si="5"/>
        <v>17825623479</v>
      </c>
      <c r="L96" s="75"/>
      <c r="M96" s="52">
        <v>7877586</v>
      </c>
      <c r="N96" s="75"/>
      <c r="O96" s="75">
        <v>158208464927</v>
      </c>
      <c r="P96" s="74"/>
      <c r="Q96" s="75">
        <v>-138561592958</v>
      </c>
      <c r="R96" s="75"/>
      <c r="S96" s="75">
        <f t="shared" si="4"/>
        <v>19646871969</v>
      </c>
      <c r="T96" s="69"/>
      <c r="U96" s="109"/>
    </row>
    <row r="97" spans="2:21">
      <c r="B97" s="52" t="s">
        <v>357</v>
      </c>
      <c r="C97" s="73" t="s">
        <v>485</v>
      </c>
      <c r="D97" s="74"/>
      <c r="E97" s="75">
        <v>496443</v>
      </c>
      <c r="F97" s="74"/>
      <c r="G97" s="75">
        <v>2378486543</v>
      </c>
      <c r="H97" s="52"/>
      <c r="I97" s="75">
        <v>-2251240383</v>
      </c>
      <c r="J97" s="74"/>
      <c r="K97" s="75">
        <f t="shared" si="5"/>
        <v>127246160</v>
      </c>
      <c r="L97" s="75"/>
      <c r="M97" s="52">
        <v>1126952</v>
      </c>
      <c r="N97" s="75"/>
      <c r="O97" s="75">
        <v>5045401170</v>
      </c>
      <c r="P97" s="74"/>
      <c r="Q97" s="75">
        <v>-4745428021</v>
      </c>
      <c r="R97" s="75"/>
      <c r="S97" s="75">
        <f t="shared" si="4"/>
        <v>299973149</v>
      </c>
      <c r="T97" s="69"/>
      <c r="U97" s="109"/>
    </row>
    <row r="98" spans="2:21">
      <c r="B98" s="52" t="s">
        <v>356</v>
      </c>
      <c r="C98" s="73" t="s">
        <v>441</v>
      </c>
      <c r="D98" s="74"/>
      <c r="E98" s="75">
        <v>0</v>
      </c>
      <c r="F98" s="74"/>
      <c r="G98" s="75">
        <v>0</v>
      </c>
      <c r="H98" s="52"/>
      <c r="I98" s="75">
        <v>0</v>
      </c>
      <c r="J98" s="74"/>
      <c r="K98" s="75">
        <f t="shared" si="5"/>
        <v>0</v>
      </c>
      <c r="L98" s="75"/>
      <c r="M98" s="52">
        <v>8320</v>
      </c>
      <c r="N98" s="75"/>
      <c r="O98" s="75">
        <v>20520511</v>
      </c>
      <c r="P98" s="74"/>
      <c r="Q98" s="75">
        <v>-30843430</v>
      </c>
      <c r="R98" s="75"/>
      <c r="S98" s="75">
        <f t="shared" si="4"/>
        <v>-10322919</v>
      </c>
      <c r="T98" s="69"/>
      <c r="U98" s="109"/>
    </row>
    <row r="99" spans="2:21">
      <c r="B99" s="52" t="s">
        <v>532</v>
      </c>
      <c r="C99" s="73" t="s">
        <v>134</v>
      </c>
      <c r="D99" s="74"/>
      <c r="E99" s="75">
        <v>416426</v>
      </c>
      <c r="F99" s="74"/>
      <c r="G99" s="75">
        <v>2955985794</v>
      </c>
      <c r="H99" s="52"/>
      <c r="I99" s="75">
        <v>-2652054460</v>
      </c>
      <c r="J99" s="74"/>
      <c r="K99" s="75">
        <f t="shared" si="5"/>
        <v>303931334</v>
      </c>
      <c r="L99" s="75"/>
      <c r="M99" s="52">
        <v>1031032</v>
      </c>
      <c r="N99" s="75"/>
      <c r="O99" s="75">
        <v>6778597949</v>
      </c>
      <c r="P99" s="74"/>
      <c r="Q99" s="75">
        <v>-6022204464</v>
      </c>
      <c r="R99" s="75"/>
      <c r="S99" s="75">
        <f t="shared" si="4"/>
        <v>756393485</v>
      </c>
      <c r="T99" s="69"/>
      <c r="U99" s="109"/>
    </row>
    <row r="100" spans="2:21">
      <c r="B100" s="52" t="s">
        <v>355</v>
      </c>
      <c r="C100" s="73" t="s">
        <v>262</v>
      </c>
      <c r="D100" s="74"/>
      <c r="E100" s="75">
        <v>0</v>
      </c>
      <c r="F100" s="74"/>
      <c r="G100" s="75">
        <v>0</v>
      </c>
      <c r="H100" s="52"/>
      <c r="I100" s="75">
        <v>0</v>
      </c>
      <c r="J100" s="74"/>
      <c r="K100" s="75">
        <f t="shared" si="5"/>
        <v>0</v>
      </c>
      <c r="L100" s="75"/>
      <c r="M100" s="52">
        <v>604450</v>
      </c>
      <c r="N100" s="75"/>
      <c r="O100" s="75">
        <v>2240804172</v>
      </c>
      <c r="P100" s="74"/>
      <c r="Q100" s="75">
        <v>-1886836353</v>
      </c>
      <c r="R100" s="75"/>
      <c r="S100" s="75">
        <f t="shared" si="4"/>
        <v>353967819</v>
      </c>
      <c r="T100" s="69"/>
      <c r="U100" s="109"/>
    </row>
    <row r="101" spans="2:21">
      <c r="B101" s="52" t="s">
        <v>354</v>
      </c>
      <c r="C101" s="73" t="s">
        <v>121</v>
      </c>
      <c r="D101" s="74"/>
      <c r="E101" s="75">
        <v>419917</v>
      </c>
      <c r="F101" s="74"/>
      <c r="G101" s="75">
        <v>6461262692</v>
      </c>
      <c r="H101" s="52"/>
      <c r="I101" s="75">
        <v>-5866567164</v>
      </c>
      <c r="J101" s="74"/>
      <c r="K101" s="75">
        <f t="shared" si="5"/>
        <v>594695528</v>
      </c>
      <c r="L101" s="75"/>
      <c r="M101" s="52">
        <v>1794937</v>
      </c>
      <c r="N101" s="75"/>
      <c r="O101" s="75">
        <v>25014699035</v>
      </c>
      <c r="P101" s="74"/>
      <c r="Q101" s="75">
        <v>-25095346370</v>
      </c>
      <c r="R101" s="75"/>
      <c r="S101" s="75">
        <f t="shared" si="4"/>
        <v>-80647335</v>
      </c>
      <c r="T101" s="69"/>
      <c r="U101" s="109"/>
    </row>
    <row r="102" spans="2:21">
      <c r="B102" s="52" t="s">
        <v>353</v>
      </c>
      <c r="C102" s="73" t="s">
        <v>275</v>
      </c>
      <c r="D102" s="74"/>
      <c r="E102" s="75">
        <v>0</v>
      </c>
      <c r="F102" s="74"/>
      <c r="G102" s="75">
        <v>0</v>
      </c>
      <c r="H102" s="52"/>
      <c r="I102" s="75">
        <v>0</v>
      </c>
      <c r="J102" s="74"/>
      <c r="K102" s="75">
        <f t="shared" si="5"/>
        <v>0</v>
      </c>
      <c r="L102" s="75"/>
      <c r="M102" s="52">
        <v>10371</v>
      </c>
      <c r="N102" s="75"/>
      <c r="O102" s="75">
        <v>84696971</v>
      </c>
      <c r="P102" s="74"/>
      <c r="Q102" s="75">
        <v>-126773548</v>
      </c>
      <c r="R102" s="75"/>
      <c r="S102" s="75">
        <f t="shared" si="4"/>
        <v>-42076577</v>
      </c>
      <c r="T102" s="69"/>
      <c r="U102" s="109"/>
    </row>
    <row r="103" spans="2:21">
      <c r="B103" s="52" t="s">
        <v>450</v>
      </c>
      <c r="C103" s="73" t="s">
        <v>263</v>
      </c>
      <c r="D103" s="74"/>
      <c r="E103" s="75">
        <v>131144</v>
      </c>
      <c r="F103" s="74"/>
      <c r="G103" s="75">
        <v>3480449763</v>
      </c>
      <c r="H103" s="52"/>
      <c r="I103" s="75">
        <v>-3465089502</v>
      </c>
      <c r="J103" s="74"/>
      <c r="K103" s="75">
        <f t="shared" si="5"/>
        <v>15360261</v>
      </c>
      <c r="L103" s="75"/>
      <c r="M103" s="52">
        <v>302345</v>
      </c>
      <c r="N103" s="75"/>
      <c r="O103" s="75">
        <v>7623976961</v>
      </c>
      <c r="P103" s="74"/>
      <c r="Q103" s="75">
        <v>-7807788251</v>
      </c>
      <c r="R103" s="75"/>
      <c r="S103" s="75">
        <f t="shared" si="4"/>
        <v>-183811290</v>
      </c>
      <c r="T103" s="69"/>
      <c r="U103" s="109"/>
    </row>
    <row r="104" spans="2:21">
      <c r="B104" s="52" t="s">
        <v>352</v>
      </c>
      <c r="C104" s="73" t="s">
        <v>122</v>
      </c>
      <c r="D104" s="74"/>
      <c r="E104" s="75">
        <v>190293</v>
      </c>
      <c r="F104" s="74"/>
      <c r="G104" s="75">
        <v>2059322044</v>
      </c>
      <c r="H104" s="52"/>
      <c r="I104" s="75">
        <v>-1639737166</v>
      </c>
      <c r="J104" s="74"/>
      <c r="K104" s="75">
        <f t="shared" si="5"/>
        <v>419584878</v>
      </c>
      <c r="L104" s="75"/>
      <c r="M104" s="52">
        <v>860032</v>
      </c>
      <c r="N104" s="75"/>
      <c r="O104" s="75">
        <v>7567399627</v>
      </c>
      <c r="P104" s="74"/>
      <c r="Q104" s="75">
        <v>-6623522818</v>
      </c>
      <c r="R104" s="75"/>
      <c r="S104" s="75">
        <f t="shared" si="4"/>
        <v>943876809</v>
      </c>
      <c r="T104" s="69"/>
      <c r="U104" s="109"/>
    </row>
    <row r="105" spans="2:21">
      <c r="B105" s="52" t="s">
        <v>351</v>
      </c>
      <c r="C105" s="73" t="s">
        <v>519</v>
      </c>
      <c r="D105" s="74"/>
      <c r="E105" s="75">
        <v>0</v>
      </c>
      <c r="F105" s="74"/>
      <c r="G105" s="75">
        <v>0</v>
      </c>
      <c r="H105" s="52"/>
      <c r="I105" s="75">
        <v>0</v>
      </c>
      <c r="J105" s="74"/>
      <c r="K105" s="75">
        <f t="shared" si="5"/>
        <v>0</v>
      </c>
      <c r="L105" s="75"/>
      <c r="M105" s="52">
        <v>157</v>
      </c>
      <c r="N105" s="75"/>
      <c r="O105" s="75">
        <v>1824412</v>
      </c>
      <c r="P105" s="74"/>
      <c r="Q105" s="75">
        <v>-1571455</v>
      </c>
      <c r="R105" s="75"/>
      <c r="S105" s="75">
        <f t="shared" si="4"/>
        <v>252957</v>
      </c>
      <c r="T105" s="69"/>
      <c r="U105" s="109"/>
    </row>
    <row r="106" spans="2:21">
      <c r="B106" s="52" t="s">
        <v>350</v>
      </c>
      <c r="C106" s="73" t="s">
        <v>107</v>
      </c>
      <c r="D106" s="74"/>
      <c r="E106" s="75">
        <v>0</v>
      </c>
      <c r="F106" s="74"/>
      <c r="G106" s="75">
        <v>0</v>
      </c>
      <c r="H106" s="52"/>
      <c r="I106" s="75">
        <v>0</v>
      </c>
      <c r="J106" s="74"/>
      <c r="K106" s="75">
        <f t="shared" si="5"/>
        <v>0</v>
      </c>
      <c r="L106" s="75"/>
      <c r="M106" s="52">
        <v>234760</v>
      </c>
      <c r="N106" s="75"/>
      <c r="O106" s="75">
        <v>6389539493</v>
      </c>
      <c r="P106" s="74"/>
      <c r="Q106" s="75">
        <v>-7465036939</v>
      </c>
      <c r="R106" s="75"/>
      <c r="S106" s="75">
        <f t="shared" si="4"/>
        <v>-1075497446</v>
      </c>
      <c r="T106" s="69"/>
      <c r="U106" s="109"/>
    </row>
    <row r="107" spans="2:21">
      <c r="B107" s="52" t="s">
        <v>452</v>
      </c>
      <c r="C107" s="73" t="s">
        <v>514</v>
      </c>
      <c r="D107" s="74"/>
      <c r="E107" s="75">
        <v>621989</v>
      </c>
      <c r="F107" s="74"/>
      <c r="G107" s="75">
        <v>9350477295</v>
      </c>
      <c r="H107" s="52"/>
      <c r="I107" s="75">
        <v>-9012217699</v>
      </c>
      <c r="J107" s="74"/>
      <c r="K107" s="75">
        <f t="shared" si="5"/>
        <v>338259596</v>
      </c>
      <c r="L107" s="75"/>
      <c r="M107" s="52">
        <v>1814627</v>
      </c>
      <c r="N107" s="75"/>
      <c r="O107" s="75">
        <v>25297229272</v>
      </c>
      <c r="P107" s="74"/>
      <c r="Q107" s="75">
        <v>-25877496476</v>
      </c>
      <c r="R107" s="75"/>
      <c r="S107" s="75">
        <f t="shared" si="4"/>
        <v>-580267204</v>
      </c>
      <c r="T107" s="69"/>
      <c r="U107" s="109"/>
    </row>
    <row r="108" spans="2:21">
      <c r="B108" s="52" t="s">
        <v>504</v>
      </c>
      <c r="C108" s="73" t="s">
        <v>196</v>
      </c>
      <c r="D108" s="74"/>
      <c r="E108" s="75">
        <v>0</v>
      </c>
      <c r="F108" s="74"/>
      <c r="G108" s="75">
        <v>0</v>
      </c>
      <c r="H108" s="52"/>
      <c r="I108" s="75">
        <v>0</v>
      </c>
      <c r="J108" s="74"/>
      <c r="K108" s="75">
        <f t="shared" si="5"/>
        <v>0</v>
      </c>
      <c r="L108" s="75"/>
      <c r="M108" s="52">
        <v>181052</v>
      </c>
      <c r="N108" s="75"/>
      <c r="O108" s="75">
        <v>7029037778</v>
      </c>
      <c r="P108" s="74"/>
      <c r="Q108" s="75">
        <v>-7873192505</v>
      </c>
      <c r="R108" s="75"/>
      <c r="S108" s="75">
        <f t="shared" si="4"/>
        <v>-844154727</v>
      </c>
      <c r="T108" s="69"/>
      <c r="U108" s="109"/>
    </row>
    <row r="109" spans="2:21">
      <c r="B109" s="52" t="s">
        <v>349</v>
      </c>
      <c r="C109" s="73" t="s">
        <v>141</v>
      </c>
      <c r="D109" s="74"/>
      <c r="E109" s="75">
        <v>30941</v>
      </c>
      <c r="F109" s="74"/>
      <c r="G109" s="75">
        <v>1290227927</v>
      </c>
      <c r="H109" s="52"/>
      <c r="I109" s="75">
        <v>-1085717493</v>
      </c>
      <c r="J109" s="74"/>
      <c r="K109" s="75">
        <f t="shared" si="5"/>
        <v>204510434</v>
      </c>
      <c r="L109" s="75"/>
      <c r="M109" s="52">
        <v>189984</v>
      </c>
      <c r="N109" s="75"/>
      <c r="O109" s="75">
        <v>6406339899</v>
      </c>
      <c r="P109" s="74"/>
      <c r="Q109" s="75">
        <v>-6412593716</v>
      </c>
      <c r="R109" s="75"/>
      <c r="S109" s="75">
        <f t="shared" si="4"/>
        <v>-6253817</v>
      </c>
      <c r="T109" s="69"/>
      <c r="U109" s="109"/>
    </row>
    <row r="110" spans="2:21">
      <c r="B110" s="52" t="s">
        <v>348</v>
      </c>
      <c r="C110" s="73" t="s">
        <v>199</v>
      </c>
      <c r="D110" s="74"/>
      <c r="E110" s="75">
        <v>20632</v>
      </c>
      <c r="F110" s="74"/>
      <c r="G110" s="75">
        <v>1509697692</v>
      </c>
      <c r="H110" s="52"/>
      <c r="I110" s="75">
        <v>-1318094632</v>
      </c>
      <c r="J110" s="74"/>
      <c r="K110" s="75">
        <f t="shared" si="5"/>
        <v>191603060</v>
      </c>
      <c r="L110" s="75"/>
      <c r="M110" s="52">
        <v>89538</v>
      </c>
      <c r="N110" s="75"/>
      <c r="O110" s="75">
        <v>5982681983</v>
      </c>
      <c r="P110" s="74"/>
      <c r="Q110" s="75">
        <v>-5515168351</v>
      </c>
      <c r="R110" s="75"/>
      <c r="S110" s="75">
        <f t="shared" si="4"/>
        <v>467513632</v>
      </c>
      <c r="T110" s="69"/>
      <c r="U110" s="109"/>
    </row>
    <row r="111" spans="2:21">
      <c r="B111" s="52" t="s">
        <v>347</v>
      </c>
      <c r="C111" s="73" t="s">
        <v>215</v>
      </c>
      <c r="D111" s="74"/>
      <c r="E111" s="75">
        <v>910420</v>
      </c>
      <c r="F111" s="74"/>
      <c r="G111" s="75">
        <v>42450510301</v>
      </c>
      <c r="H111" s="52"/>
      <c r="I111" s="75">
        <v>-26466204400</v>
      </c>
      <c r="J111" s="74"/>
      <c r="K111" s="75">
        <f t="shared" si="5"/>
        <v>15984305901</v>
      </c>
      <c r="L111" s="75"/>
      <c r="M111" s="52">
        <v>1580579</v>
      </c>
      <c r="N111" s="75"/>
      <c r="O111" s="75">
        <v>61936023561</v>
      </c>
      <c r="P111" s="74"/>
      <c r="Q111" s="75">
        <v>-43024549982</v>
      </c>
      <c r="R111" s="75"/>
      <c r="S111" s="75">
        <f t="shared" si="4"/>
        <v>18911473579</v>
      </c>
      <c r="T111" s="69"/>
      <c r="U111" s="109"/>
    </row>
    <row r="112" spans="2:21">
      <c r="B112" s="52" t="s">
        <v>346</v>
      </c>
      <c r="C112" s="73" t="s">
        <v>195</v>
      </c>
      <c r="D112" s="74"/>
      <c r="E112" s="75">
        <v>0</v>
      </c>
      <c r="F112" s="74"/>
      <c r="G112" s="75">
        <v>0</v>
      </c>
      <c r="H112" s="52"/>
      <c r="I112" s="75">
        <v>0</v>
      </c>
      <c r="J112" s="74"/>
      <c r="K112" s="75">
        <f t="shared" si="5"/>
        <v>0</v>
      </c>
      <c r="L112" s="75"/>
      <c r="M112" s="52">
        <v>510577</v>
      </c>
      <c r="N112" s="75"/>
      <c r="O112" s="75">
        <v>9986557560</v>
      </c>
      <c r="P112" s="74"/>
      <c r="Q112" s="75">
        <v>-11638321230</v>
      </c>
      <c r="R112" s="75"/>
      <c r="S112" s="75">
        <f t="shared" si="4"/>
        <v>-1651763670</v>
      </c>
      <c r="T112" s="69"/>
      <c r="U112" s="109"/>
    </row>
    <row r="113" spans="2:21">
      <c r="B113" s="52" t="s">
        <v>345</v>
      </c>
      <c r="C113" s="73" t="s">
        <v>104</v>
      </c>
      <c r="D113" s="74"/>
      <c r="E113" s="75">
        <v>164982</v>
      </c>
      <c r="F113" s="74"/>
      <c r="G113" s="75">
        <v>4156366329</v>
      </c>
      <c r="H113" s="52"/>
      <c r="I113" s="75">
        <v>-3867145196</v>
      </c>
      <c r="J113" s="74"/>
      <c r="K113" s="75">
        <f t="shared" si="5"/>
        <v>289221133</v>
      </c>
      <c r="L113" s="75"/>
      <c r="M113" s="52">
        <v>913824</v>
      </c>
      <c r="N113" s="75"/>
      <c r="O113" s="75">
        <v>20589530247</v>
      </c>
      <c r="P113" s="74"/>
      <c r="Q113" s="75">
        <v>-20409695262</v>
      </c>
      <c r="R113" s="75"/>
      <c r="S113" s="75">
        <f t="shared" si="4"/>
        <v>179834985</v>
      </c>
      <c r="T113" s="69"/>
      <c r="U113" s="109"/>
    </row>
    <row r="114" spans="2:21">
      <c r="B114" s="52" t="s">
        <v>344</v>
      </c>
      <c r="C114" s="73" t="s">
        <v>91</v>
      </c>
      <c r="D114" s="74"/>
      <c r="E114" s="75">
        <v>0</v>
      </c>
      <c r="F114" s="74"/>
      <c r="G114" s="75">
        <v>0</v>
      </c>
      <c r="H114" s="52"/>
      <c r="I114" s="75">
        <v>0</v>
      </c>
      <c r="J114" s="74"/>
      <c r="K114" s="75">
        <f t="shared" si="5"/>
        <v>0</v>
      </c>
      <c r="L114" s="75"/>
      <c r="M114" s="52">
        <v>263312</v>
      </c>
      <c r="N114" s="75"/>
      <c r="O114" s="75">
        <v>5308591938</v>
      </c>
      <c r="P114" s="74"/>
      <c r="Q114" s="75">
        <v>-4775358611</v>
      </c>
      <c r="R114" s="75"/>
      <c r="S114" s="75">
        <f t="shared" si="4"/>
        <v>533233327</v>
      </c>
      <c r="T114" s="69"/>
      <c r="U114" s="109"/>
    </row>
    <row r="115" spans="2:21">
      <c r="B115" s="52" t="s">
        <v>343</v>
      </c>
      <c r="C115" s="73" t="s">
        <v>106</v>
      </c>
      <c r="D115" s="74"/>
      <c r="E115" s="75">
        <v>1818252</v>
      </c>
      <c r="F115" s="74"/>
      <c r="G115" s="75">
        <v>46930829681</v>
      </c>
      <c r="H115" s="52"/>
      <c r="I115" s="75">
        <v>-41836018452</v>
      </c>
      <c r="J115" s="74"/>
      <c r="K115" s="75">
        <f t="shared" si="5"/>
        <v>5094811229</v>
      </c>
      <c r="L115" s="75"/>
      <c r="M115" s="52">
        <v>3235593</v>
      </c>
      <c r="N115" s="75"/>
      <c r="O115" s="75">
        <v>76074250969</v>
      </c>
      <c r="P115" s="74"/>
      <c r="Q115" s="75">
        <v>-68111739461</v>
      </c>
      <c r="R115" s="75"/>
      <c r="S115" s="75">
        <f t="shared" si="4"/>
        <v>7962511508</v>
      </c>
      <c r="T115" s="69"/>
      <c r="U115" s="109"/>
    </row>
    <row r="116" spans="2:21">
      <c r="B116" s="52" t="s">
        <v>342</v>
      </c>
      <c r="C116" s="73" t="s">
        <v>187</v>
      </c>
      <c r="D116" s="74"/>
      <c r="E116" s="75">
        <v>847689</v>
      </c>
      <c r="F116" s="74"/>
      <c r="G116" s="75">
        <v>14660613143</v>
      </c>
      <c r="H116" s="52"/>
      <c r="I116" s="75">
        <v>-13785628769</v>
      </c>
      <c r="J116" s="74"/>
      <c r="K116" s="75">
        <f t="shared" si="5"/>
        <v>874984374</v>
      </c>
      <c r="L116" s="75"/>
      <c r="M116" s="52">
        <v>2331058</v>
      </c>
      <c r="N116" s="75"/>
      <c r="O116" s="75">
        <v>36518350445</v>
      </c>
      <c r="P116" s="74"/>
      <c r="Q116" s="75">
        <v>-34981633170</v>
      </c>
      <c r="R116" s="75"/>
      <c r="S116" s="75">
        <f t="shared" si="4"/>
        <v>1536717275</v>
      </c>
      <c r="T116" s="69"/>
      <c r="U116" s="109"/>
    </row>
    <row r="117" spans="2:21">
      <c r="B117" s="52" t="s">
        <v>341</v>
      </c>
      <c r="C117" s="73" t="s">
        <v>189</v>
      </c>
      <c r="D117" s="74"/>
      <c r="E117" s="75">
        <v>43068</v>
      </c>
      <c r="F117" s="74"/>
      <c r="G117" s="75">
        <v>1934122593</v>
      </c>
      <c r="H117" s="52"/>
      <c r="I117" s="75">
        <v>-1496186648</v>
      </c>
      <c r="J117" s="74"/>
      <c r="K117" s="75">
        <f t="shared" si="5"/>
        <v>437935945</v>
      </c>
      <c r="L117" s="75"/>
      <c r="M117" s="52">
        <v>183510</v>
      </c>
      <c r="N117" s="75"/>
      <c r="O117" s="75">
        <v>7138551386</v>
      </c>
      <c r="P117" s="74"/>
      <c r="Q117" s="75">
        <v>-5720870303</v>
      </c>
      <c r="R117" s="75"/>
      <c r="S117" s="75">
        <f t="shared" si="4"/>
        <v>1417681083</v>
      </c>
      <c r="T117" s="69"/>
      <c r="U117" s="109"/>
    </row>
    <row r="118" spans="2:21">
      <c r="B118" s="52" t="s">
        <v>340</v>
      </c>
      <c r="C118" s="73" t="s">
        <v>486</v>
      </c>
      <c r="D118" s="74"/>
      <c r="E118" s="75">
        <v>91635</v>
      </c>
      <c r="F118" s="74"/>
      <c r="G118" s="75">
        <v>2216911223</v>
      </c>
      <c r="H118" s="52"/>
      <c r="I118" s="75">
        <v>-2212018175</v>
      </c>
      <c r="J118" s="74"/>
      <c r="K118" s="75">
        <f t="shared" si="5"/>
        <v>4893048</v>
      </c>
      <c r="L118" s="75"/>
      <c r="M118" s="52">
        <v>304890</v>
      </c>
      <c r="N118" s="75"/>
      <c r="O118" s="75">
        <v>7120141145</v>
      </c>
      <c r="P118" s="74"/>
      <c r="Q118" s="75">
        <v>-7077546935</v>
      </c>
      <c r="R118" s="75"/>
      <c r="S118" s="75">
        <f t="shared" si="4"/>
        <v>42594210</v>
      </c>
      <c r="T118" s="69"/>
      <c r="U118" s="109"/>
    </row>
    <row r="119" spans="2:21">
      <c r="B119" s="52" t="s">
        <v>339</v>
      </c>
      <c r="C119" s="73" t="s">
        <v>487</v>
      </c>
      <c r="D119" s="74"/>
      <c r="E119" s="75">
        <v>69575</v>
      </c>
      <c r="F119" s="74"/>
      <c r="G119" s="75">
        <v>1046226190</v>
      </c>
      <c r="H119" s="52"/>
      <c r="I119" s="75">
        <v>-1029541585</v>
      </c>
      <c r="J119" s="74"/>
      <c r="K119" s="75">
        <f t="shared" si="5"/>
        <v>16684605</v>
      </c>
      <c r="L119" s="75"/>
      <c r="M119" s="52">
        <v>260036</v>
      </c>
      <c r="N119" s="75"/>
      <c r="O119" s="75">
        <v>3845429052</v>
      </c>
      <c r="P119" s="74"/>
      <c r="Q119" s="75">
        <v>-3665637385</v>
      </c>
      <c r="R119" s="75"/>
      <c r="S119" s="75">
        <f t="shared" si="4"/>
        <v>179791667</v>
      </c>
      <c r="T119" s="69"/>
      <c r="U119" s="109"/>
    </row>
    <row r="120" spans="2:21">
      <c r="B120" s="52" t="s">
        <v>338</v>
      </c>
      <c r="C120" s="73" t="s">
        <v>218</v>
      </c>
      <c r="D120" s="74"/>
      <c r="E120" s="75">
        <v>309038</v>
      </c>
      <c r="F120" s="74"/>
      <c r="G120" s="75">
        <v>2035497645</v>
      </c>
      <c r="H120" s="52"/>
      <c r="I120" s="75">
        <v>-1904330466</v>
      </c>
      <c r="J120" s="74"/>
      <c r="K120" s="75">
        <f t="shared" si="5"/>
        <v>131167179</v>
      </c>
      <c r="L120" s="75"/>
      <c r="M120" s="52">
        <v>1367172</v>
      </c>
      <c r="N120" s="75"/>
      <c r="O120" s="75">
        <v>8256763423</v>
      </c>
      <c r="P120" s="74"/>
      <c r="Q120" s="75">
        <v>-7434209017</v>
      </c>
      <c r="R120" s="75"/>
      <c r="S120" s="75">
        <f t="shared" si="4"/>
        <v>822554406</v>
      </c>
      <c r="T120" s="69"/>
      <c r="U120" s="109"/>
    </row>
    <row r="121" spans="2:21">
      <c r="B121" s="52" t="s">
        <v>337</v>
      </c>
      <c r="C121" s="73" t="s">
        <v>488</v>
      </c>
      <c r="D121" s="74"/>
      <c r="E121" s="75">
        <v>342160</v>
      </c>
      <c r="F121" s="74"/>
      <c r="G121" s="75">
        <v>893090663</v>
      </c>
      <c r="H121" s="52"/>
      <c r="I121" s="75">
        <v>-693225975</v>
      </c>
      <c r="J121" s="74"/>
      <c r="K121" s="75">
        <f t="shared" si="5"/>
        <v>199864688</v>
      </c>
      <c r="L121" s="75"/>
      <c r="M121" s="52">
        <v>1807149</v>
      </c>
      <c r="N121" s="75"/>
      <c r="O121" s="75">
        <v>3913134447</v>
      </c>
      <c r="P121" s="74"/>
      <c r="Q121" s="75">
        <v>-2971555509</v>
      </c>
      <c r="R121" s="75"/>
      <c r="S121" s="75">
        <f t="shared" si="4"/>
        <v>941578938</v>
      </c>
      <c r="T121" s="69"/>
      <c r="U121" s="109"/>
    </row>
    <row r="122" spans="2:21">
      <c r="B122" s="52" t="s">
        <v>336</v>
      </c>
      <c r="C122" s="73" t="s">
        <v>255</v>
      </c>
      <c r="D122" s="74"/>
      <c r="E122" s="75">
        <v>1760917</v>
      </c>
      <c r="F122" s="74"/>
      <c r="G122" s="75">
        <v>2435964523</v>
      </c>
      <c r="H122" s="52"/>
      <c r="I122" s="75">
        <v>-2573076029</v>
      </c>
      <c r="J122" s="74"/>
      <c r="K122" s="75">
        <f t="shared" si="5"/>
        <v>-137111506</v>
      </c>
      <c r="L122" s="75"/>
      <c r="M122" s="52">
        <v>4058716</v>
      </c>
      <c r="N122" s="75"/>
      <c r="O122" s="75">
        <v>5755722825</v>
      </c>
      <c r="P122" s="74"/>
      <c r="Q122" s="75">
        <v>-5838598643</v>
      </c>
      <c r="R122" s="75"/>
      <c r="S122" s="75">
        <f t="shared" si="4"/>
        <v>-82875818</v>
      </c>
      <c r="T122" s="69"/>
      <c r="U122" s="109"/>
    </row>
    <row r="123" spans="2:21">
      <c r="B123" s="52" t="s">
        <v>335</v>
      </c>
      <c r="C123" s="73" t="s">
        <v>220</v>
      </c>
      <c r="D123" s="74"/>
      <c r="E123" s="75">
        <v>425498</v>
      </c>
      <c r="F123" s="74"/>
      <c r="G123" s="75">
        <v>1950895660</v>
      </c>
      <c r="H123" s="52"/>
      <c r="I123" s="75">
        <v>-1919787999</v>
      </c>
      <c r="J123" s="74"/>
      <c r="K123" s="75">
        <f t="shared" si="5"/>
        <v>31107661</v>
      </c>
      <c r="L123" s="75"/>
      <c r="M123" s="52">
        <v>799074</v>
      </c>
      <c r="N123" s="75"/>
      <c r="O123" s="75">
        <v>5946684244</v>
      </c>
      <c r="P123" s="74"/>
      <c r="Q123" s="75">
        <v>-6084535887</v>
      </c>
      <c r="R123" s="75"/>
      <c r="S123" s="75">
        <f t="shared" si="4"/>
        <v>-137851643</v>
      </c>
      <c r="T123" s="69"/>
      <c r="U123" s="109"/>
    </row>
    <row r="124" spans="2:21">
      <c r="B124" s="52" t="s">
        <v>530</v>
      </c>
      <c r="C124" s="73" t="s">
        <v>455</v>
      </c>
      <c r="D124" s="74"/>
      <c r="E124" s="75">
        <v>0</v>
      </c>
      <c r="F124" s="74"/>
      <c r="G124" s="75">
        <v>0</v>
      </c>
      <c r="H124" s="52"/>
      <c r="I124" s="75">
        <v>0</v>
      </c>
      <c r="J124" s="74"/>
      <c r="K124" s="75">
        <f t="shared" si="5"/>
        <v>0</v>
      </c>
      <c r="L124" s="75"/>
      <c r="M124" s="52">
        <v>5839</v>
      </c>
      <c r="N124" s="75"/>
      <c r="O124" s="75">
        <v>53167949</v>
      </c>
      <c r="P124" s="74"/>
      <c r="Q124" s="75">
        <v>-74359610</v>
      </c>
      <c r="R124" s="75"/>
      <c r="S124" s="75">
        <f t="shared" si="4"/>
        <v>-21191661</v>
      </c>
      <c r="T124" s="69"/>
      <c r="U124" s="109"/>
    </row>
    <row r="125" spans="2:21">
      <c r="B125" s="52" t="s">
        <v>503</v>
      </c>
      <c r="C125" s="73" t="s">
        <v>198</v>
      </c>
      <c r="D125" s="74"/>
      <c r="E125" s="75">
        <v>51854</v>
      </c>
      <c r="F125" s="74"/>
      <c r="G125" s="75">
        <v>1060314153</v>
      </c>
      <c r="H125" s="52"/>
      <c r="I125" s="75">
        <v>-780932948</v>
      </c>
      <c r="J125" s="74"/>
      <c r="K125" s="75">
        <f t="shared" si="5"/>
        <v>279381205</v>
      </c>
      <c r="L125" s="75"/>
      <c r="M125" s="52">
        <v>532966</v>
      </c>
      <c r="N125" s="75"/>
      <c r="O125" s="75">
        <v>9484411165</v>
      </c>
      <c r="P125" s="74"/>
      <c r="Q125" s="75">
        <v>-7891139207</v>
      </c>
      <c r="R125" s="75"/>
      <c r="S125" s="75">
        <f t="shared" si="4"/>
        <v>1593271958</v>
      </c>
      <c r="T125" s="69"/>
      <c r="U125" s="109"/>
    </row>
    <row r="126" spans="2:21">
      <c r="B126" s="52" t="s">
        <v>334</v>
      </c>
      <c r="C126" s="73" t="s">
        <v>164</v>
      </c>
      <c r="D126" s="74"/>
      <c r="E126" s="75">
        <v>128966</v>
      </c>
      <c r="F126" s="74"/>
      <c r="G126" s="75">
        <v>8263321191</v>
      </c>
      <c r="H126" s="52"/>
      <c r="I126" s="75">
        <v>-8225999690</v>
      </c>
      <c r="J126" s="74"/>
      <c r="K126" s="75">
        <f t="shared" si="5"/>
        <v>37321501</v>
      </c>
      <c r="L126" s="75"/>
      <c r="M126" s="52">
        <v>295239</v>
      </c>
      <c r="N126" s="75"/>
      <c r="O126" s="75">
        <v>18216001807</v>
      </c>
      <c r="P126" s="74"/>
      <c r="Q126" s="75">
        <v>-18196448213</v>
      </c>
      <c r="R126" s="75"/>
      <c r="S126" s="75">
        <f t="shared" si="4"/>
        <v>19553594</v>
      </c>
      <c r="T126" s="69"/>
      <c r="U126" s="109"/>
    </row>
    <row r="127" spans="2:21">
      <c r="B127" s="52" t="s">
        <v>449</v>
      </c>
      <c r="C127" s="73" t="s">
        <v>169</v>
      </c>
      <c r="D127" s="74"/>
      <c r="E127" s="75">
        <v>948837</v>
      </c>
      <c r="F127" s="74"/>
      <c r="G127" s="75">
        <v>3592265107</v>
      </c>
      <c r="H127" s="52"/>
      <c r="I127" s="75">
        <v>-3320664179</v>
      </c>
      <c r="J127" s="74"/>
      <c r="K127" s="75">
        <f t="shared" si="5"/>
        <v>271600928</v>
      </c>
      <c r="L127" s="75"/>
      <c r="M127" s="52">
        <v>3042991</v>
      </c>
      <c r="N127" s="75"/>
      <c r="O127" s="75">
        <v>11158612758</v>
      </c>
      <c r="P127" s="74"/>
      <c r="Q127" s="75">
        <v>-10115467644</v>
      </c>
      <c r="R127" s="75"/>
      <c r="S127" s="75">
        <f t="shared" si="4"/>
        <v>1043145114</v>
      </c>
      <c r="T127" s="69"/>
      <c r="U127" s="109"/>
    </row>
    <row r="128" spans="2:21">
      <c r="B128" s="52" t="s">
        <v>333</v>
      </c>
      <c r="C128" s="73" t="s">
        <v>145</v>
      </c>
      <c r="D128" s="74"/>
      <c r="E128" s="75">
        <v>389983</v>
      </c>
      <c r="F128" s="74"/>
      <c r="G128" s="75">
        <v>4450618255</v>
      </c>
      <c r="H128" s="52"/>
      <c r="I128" s="75">
        <v>-4120024535</v>
      </c>
      <c r="J128" s="74"/>
      <c r="K128" s="75">
        <f t="shared" si="5"/>
        <v>330593720</v>
      </c>
      <c r="L128" s="75"/>
      <c r="M128" s="52">
        <v>1157974</v>
      </c>
      <c r="N128" s="75"/>
      <c r="O128" s="75">
        <v>11962000458</v>
      </c>
      <c r="P128" s="74"/>
      <c r="Q128" s="75">
        <v>-11902268796</v>
      </c>
      <c r="R128" s="75"/>
      <c r="S128" s="75">
        <f t="shared" si="4"/>
        <v>59731662</v>
      </c>
      <c r="T128" s="69"/>
      <c r="U128" s="109"/>
    </row>
    <row r="129" spans="2:21">
      <c r="B129" s="52" t="s">
        <v>332</v>
      </c>
      <c r="C129" s="73" t="s">
        <v>211</v>
      </c>
      <c r="D129" s="74"/>
      <c r="E129" s="75">
        <v>209839</v>
      </c>
      <c r="F129" s="74"/>
      <c r="G129" s="75">
        <v>2265089500</v>
      </c>
      <c r="H129" s="52"/>
      <c r="I129" s="75">
        <v>-2086982809</v>
      </c>
      <c r="J129" s="74"/>
      <c r="K129" s="75">
        <f t="shared" si="5"/>
        <v>178106691</v>
      </c>
      <c r="L129" s="75"/>
      <c r="M129" s="52">
        <v>552369</v>
      </c>
      <c r="N129" s="75"/>
      <c r="O129" s="75">
        <v>5461360919</v>
      </c>
      <c r="P129" s="74"/>
      <c r="Q129" s="75">
        <v>-5535409959</v>
      </c>
      <c r="R129" s="75"/>
      <c r="S129" s="75">
        <f t="shared" si="4"/>
        <v>-74049040</v>
      </c>
      <c r="T129" s="69"/>
      <c r="U129" s="109"/>
    </row>
    <row r="130" spans="2:21">
      <c r="B130" s="52" t="s">
        <v>331</v>
      </c>
      <c r="C130" s="73" t="s">
        <v>124</v>
      </c>
      <c r="D130" s="74"/>
      <c r="E130" s="75">
        <v>75592</v>
      </c>
      <c r="F130" s="74"/>
      <c r="G130" s="75">
        <v>1535089983</v>
      </c>
      <c r="H130" s="52"/>
      <c r="I130" s="75">
        <v>-1324851206</v>
      </c>
      <c r="J130" s="74"/>
      <c r="K130" s="75">
        <f t="shared" si="5"/>
        <v>210238777</v>
      </c>
      <c r="L130" s="75"/>
      <c r="M130" s="52">
        <v>265380</v>
      </c>
      <c r="N130" s="75"/>
      <c r="O130" s="75">
        <v>4703400765</v>
      </c>
      <c r="P130" s="74"/>
      <c r="Q130" s="75">
        <v>-4312258438</v>
      </c>
      <c r="R130" s="75"/>
      <c r="S130" s="75">
        <f t="shared" si="4"/>
        <v>391142327</v>
      </c>
      <c r="T130" s="69"/>
      <c r="U130" s="109"/>
    </row>
    <row r="131" spans="2:21">
      <c r="B131" s="52" t="s">
        <v>502</v>
      </c>
      <c r="C131" s="73" t="s">
        <v>105</v>
      </c>
      <c r="D131" s="74"/>
      <c r="E131" s="75">
        <v>891526</v>
      </c>
      <c r="F131" s="74"/>
      <c r="G131" s="75">
        <v>2489744810</v>
      </c>
      <c r="H131" s="52"/>
      <c r="I131" s="75">
        <v>-2479095806</v>
      </c>
      <c r="J131" s="74"/>
      <c r="K131" s="75">
        <f t="shared" si="5"/>
        <v>10649004</v>
      </c>
      <c r="L131" s="75"/>
      <c r="M131" s="52">
        <v>2358326</v>
      </c>
      <c r="N131" s="75"/>
      <c r="O131" s="75">
        <v>6400660481</v>
      </c>
      <c r="P131" s="74"/>
      <c r="Q131" s="75">
        <v>-6443748886</v>
      </c>
      <c r="R131" s="75"/>
      <c r="S131" s="75">
        <f t="shared" si="4"/>
        <v>-43088405</v>
      </c>
      <c r="T131" s="69"/>
      <c r="U131" s="109"/>
    </row>
    <row r="132" spans="2:21">
      <c r="B132" s="52" t="s">
        <v>330</v>
      </c>
      <c r="C132" s="73" t="s">
        <v>153</v>
      </c>
      <c r="D132" s="74"/>
      <c r="E132" s="75">
        <v>60140</v>
      </c>
      <c r="F132" s="74"/>
      <c r="G132" s="75">
        <v>384680761</v>
      </c>
      <c r="H132" s="52"/>
      <c r="I132" s="75">
        <v>-325092277</v>
      </c>
      <c r="J132" s="74"/>
      <c r="K132" s="75">
        <f t="shared" si="5"/>
        <v>59588484</v>
      </c>
      <c r="L132" s="75"/>
      <c r="M132" s="52">
        <v>194325</v>
      </c>
      <c r="N132" s="75"/>
      <c r="O132" s="75">
        <v>1979714251</v>
      </c>
      <c r="P132" s="74"/>
      <c r="Q132" s="75">
        <v>-2504829459</v>
      </c>
      <c r="R132" s="75"/>
      <c r="S132" s="75">
        <f t="shared" si="4"/>
        <v>-525115208</v>
      </c>
      <c r="T132" s="69"/>
      <c r="U132" s="109"/>
    </row>
    <row r="133" spans="2:21">
      <c r="B133" s="52" t="s">
        <v>329</v>
      </c>
      <c r="C133" s="73" t="s">
        <v>98</v>
      </c>
      <c r="D133" s="74"/>
      <c r="E133" s="75">
        <v>380545</v>
      </c>
      <c r="F133" s="74"/>
      <c r="G133" s="75">
        <v>8101091787</v>
      </c>
      <c r="H133" s="52"/>
      <c r="I133" s="75">
        <v>-7764619707</v>
      </c>
      <c r="J133" s="74"/>
      <c r="K133" s="75">
        <f t="shared" si="5"/>
        <v>336472080</v>
      </c>
      <c r="L133" s="75"/>
      <c r="M133" s="52">
        <v>552638</v>
      </c>
      <c r="N133" s="75"/>
      <c r="O133" s="75">
        <v>11421486856</v>
      </c>
      <c r="P133" s="74"/>
      <c r="Q133" s="75">
        <v>-11295091759</v>
      </c>
      <c r="R133" s="75"/>
      <c r="S133" s="75">
        <f t="shared" ref="S133:S170" si="6">O133+Q133</f>
        <v>126395097</v>
      </c>
      <c r="T133" s="69"/>
      <c r="U133" s="109"/>
    </row>
    <row r="134" spans="2:21">
      <c r="B134" s="52" t="s">
        <v>328</v>
      </c>
      <c r="C134" s="73" t="s">
        <v>229</v>
      </c>
      <c r="D134" s="74"/>
      <c r="E134" s="75">
        <v>64718</v>
      </c>
      <c r="F134" s="74"/>
      <c r="G134" s="75">
        <v>353202396</v>
      </c>
      <c r="H134" s="52"/>
      <c r="I134" s="75">
        <v>-282567347</v>
      </c>
      <c r="J134" s="74"/>
      <c r="K134" s="75">
        <f t="shared" si="5"/>
        <v>70635049</v>
      </c>
      <c r="L134" s="75"/>
      <c r="M134" s="52">
        <v>520752</v>
      </c>
      <c r="N134" s="75"/>
      <c r="O134" s="75">
        <v>2056110946</v>
      </c>
      <c r="P134" s="74"/>
      <c r="Q134" s="75">
        <v>-2303018100</v>
      </c>
      <c r="R134" s="75"/>
      <c r="S134" s="75">
        <f t="shared" si="6"/>
        <v>-246907154</v>
      </c>
      <c r="T134" s="69"/>
      <c r="U134" s="109"/>
    </row>
    <row r="135" spans="2:21">
      <c r="B135" s="52" t="s">
        <v>327</v>
      </c>
      <c r="C135" s="73" t="s">
        <v>102</v>
      </c>
      <c r="D135" s="74"/>
      <c r="E135" s="75">
        <v>167604</v>
      </c>
      <c r="F135" s="74"/>
      <c r="G135" s="75">
        <v>1471229791</v>
      </c>
      <c r="H135" s="52"/>
      <c r="I135" s="75">
        <v>-1282829348</v>
      </c>
      <c r="J135" s="74"/>
      <c r="K135" s="75">
        <f t="shared" si="5"/>
        <v>188400443</v>
      </c>
      <c r="L135" s="75"/>
      <c r="M135" s="52">
        <v>659025</v>
      </c>
      <c r="N135" s="75"/>
      <c r="O135" s="75">
        <v>5305176280</v>
      </c>
      <c r="P135" s="74"/>
      <c r="Q135" s="75">
        <v>-4794230519</v>
      </c>
      <c r="R135" s="75"/>
      <c r="S135" s="75">
        <f t="shared" si="6"/>
        <v>510945761</v>
      </c>
      <c r="T135" s="69"/>
      <c r="U135" s="109"/>
    </row>
    <row r="136" spans="2:21">
      <c r="B136" s="52" t="s">
        <v>326</v>
      </c>
      <c r="C136" s="73" t="s">
        <v>100</v>
      </c>
      <c r="D136" s="74"/>
      <c r="E136" s="75">
        <v>365728</v>
      </c>
      <c r="F136" s="74"/>
      <c r="G136" s="75">
        <v>1856979514</v>
      </c>
      <c r="H136" s="52"/>
      <c r="I136" s="75">
        <v>-1776423396</v>
      </c>
      <c r="J136" s="74"/>
      <c r="K136" s="75">
        <f t="shared" ref="K136:K195" si="7">I136+G136</f>
        <v>80556118</v>
      </c>
      <c r="L136" s="75"/>
      <c r="M136" s="52">
        <v>851593</v>
      </c>
      <c r="N136" s="75"/>
      <c r="O136" s="75">
        <v>4134042443</v>
      </c>
      <c r="P136" s="74"/>
      <c r="Q136" s="75">
        <v>-4280293937</v>
      </c>
      <c r="R136" s="75"/>
      <c r="S136" s="75">
        <f t="shared" si="6"/>
        <v>-146251494</v>
      </c>
      <c r="T136" s="69"/>
      <c r="U136" s="109"/>
    </row>
    <row r="137" spans="2:21">
      <c r="B137" s="52" t="s">
        <v>325</v>
      </c>
      <c r="C137" s="73" t="s">
        <v>152</v>
      </c>
      <c r="D137" s="74"/>
      <c r="E137" s="75">
        <v>568157</v>
      </c>
      <c r="F137" s="74"/>
      <c r="G137" s="75">
        <v>3941751129</v>
      </c>
      <c r="H137" s="52"/>
      <c r="I137" s="75">
        <v>-3792286344</v>
      </c>
      <c r="J137" s="74"/>
      <c r="K137" s="75">
        <f t="shared" si="7"/>
        <v>149464785</v>
      </c>
      <c r="L137" s="75"/>
      <c r="M137" s="52">
        <v>1863229</v>
      </c>
      <c r="N137" s="75"/>
      <c r="O137" s="75">
        <v>11658722873</v>
      </c>
      <c r="P137" s="74"/>
      <c r="Q137" s="75">
        <v>-12022738898</v>
      </c>
      <c r="R137" s="75"/>
      <c r="S137" s="75">
        <f t="shared" si="6"/>
        <v>-364016025</v>
      </c>
      <c r="T137" s="69"/>
      <c r="U137" s="109"/>
    </row>
    <row r="138" spans="2:21">
      <c r="B138" s="52" t="s">
        <v>529</v>
      </c>
      <c r="C138" s="73" t="s">
        <v>163</v>
      </c>
      <c r="D138" s="74"/>
      <c r="E138" s="75">
        <v>63944</v>
      </c>
      <c r="F138" s="74"/>
      <c r="G138" s="75">
        <v>1015548619</v>
      </c>
      <c r="H138" s="52"/>
      <c r="I138" s="75">
        <v>-936510589</v>
      </c>
      <c r="J138" s="74"/>
      <c r="K138" s="75">
        <f t="shared" si="7"/>
        <v>79038030</v>
      </c>
      <c r="L138" s="75"/>
      <c r="M138" s="52">
        <v>227087</v>
      </c>
      <c r="N138" s="75"/>
      <c r="O138" s="75">
        <v>4838428336</v>
      </c>
      <c r="P138" s="74"/>
      <c r="Q138" s="75">
        <v>-4430114929</v>
      </c>
      <c r="R138" s="75"/>
      <c r="S138" s="75">
        <f t="shared" si="6"/>
        <v>408313407</v>
      </c>
      <c r="T138" s="69"/>
      <c r="U138" s="109"/>
    </row>
    <row r="139" spans="2:21">
      <c r="B139" s="52" t="s">
        <v>324</v>
      </c>
      <c r="C139" s="73" t="s">
        <v>261</v>
      </c>
      <c r="D139" s="74"/>
      <c r="E139" s="75">
        <v>319944</v>
      </c>
      <c r="F139" s="74"/>
      <c r="G139" s="75">
        <v>3530512863</v>
      </c>
      <c r="H139" s="52"/>
      <c r="I139" s="75">
        <v>-3370681014</v>
      </c>
      <c r="J139" s="74"/>
      <c r="K139" s="75">
        <f t="shared" si="7"/>
        <v>159831849</v>
      </c>
      <c r="L139" s="75"/>
      <c r="M139" s="52">
        <v>1977250</v>
      </c>
      <c r="N139" s="75"/>
      <c r="O139" s="75">
        <v>21682037194</v>
      </c>
      <c r="P139" s="74"/>
      <c r="Q139" s="75">
        <v>-15930860545</v>
      </c>
      <c r="R139" s="75"/>
      <c r="S139" s="75">
        <f t="shared" si="6"/>
        <v>5751176649</v>
      </c>
      <c r="T139" s="69"/>
      <c r="U139" s="109"/>
    </row>
    <row r="140" spans="2:21">
      <c r="B140" s="52" t="s">
        <v>323</v>
      </c>
      <c r="C140" s="73" t="s">
        <v>201</v>
      </c>
      <c r="D140" s="74"/>
      <c r="E140" s="75">
        <v>154871</v>
      </c>
      <c r="F140" s="74"/>
      <c r="G140" s="75">
        <v>776241890</v>
      </c>
      <c r="H140" s="52"/>
      <c r="I140" s="75">
        <v>-695118887</v>
      </c>
      <c r="J140" s="74"/>
      <c r="K140" s="75">
        <f t="shared" si="7"/>
        <v>81123003</v>
      </c>
      <c r="L140" s="75"/>
      <c r="M140" s="52">
        <v>1964066</v>
      </c>
      <c r="N140" s="75"/>
      <c r="O140" s="75">
        <v>8532717597</v>
      </c>
      <c r="P140" s="74"/>
      <c r="Q140" s="75">
        <v>-7918692061</v>
      </c>
      <c r="R140" s="75"/>
      <c r="S140" s="75">
        <f t="shared" si="6"/>
        <v>614025536</v>
      </c>
      <c r="T140" s="69"/>
      <c r="U140" s="109"/>
    </row>
    <row r="141" spans="2:21">
      <c r="B141" s="52" t="s">
        <v>448</v>
      </c>
      <c r="C141" s="73" t="s">
        <v>208</v>
      </c>
      <c r="D141" s="74"/>
      <c r="E141" s="75">
        <v>83476</v>
      </c>
      <c r="F141" s="74"/>
      <c r="G141" s="75">
        <v>1632751068</v>
      </c>
      <c r="H141" s="52"/>
      <c r="I141" s="75">
        <v>-1359316912</v>
      </c>
      <c r="J141" s="74"/>
      <c r="K141" s="75">
        <f t="shared" si="7"/>
        <v>273434156</v>
      </c>
      <c r="L141" s="75"/>
      <c r="M141" s="52">
        <v>560981</v>
      </c>
      <c r="N141" s="75"/>
      <c r="O141" s="75">
        <v>8531375339</v>
      </c>
      <c r="P141" s="74"/>
      <c r="Q141" s="75">
        <v>-8261032504</v>
      </c>
      <c r="R141" s="75"/>
      <c r="S141" s="75">
        <f t="shared" si="6"/>
        <v>270342835</v>
      </c>
      <c r="T141" s="69"/>
      <c r="U141" s="109"/>
    </row>
    <row r="142" spans="2:21">
      <c r="B142" s="52" t="s">
        <v>322</v>
      </c>
      <c r="C142" s="73" t="s">
        <v>101</v>
      </c>
      <c r="D142" s="74"/>
      <c r="E142" s="75">
        <v>875367</v>
      </c>
      <c r="F142" s="74"/>
      <c r="G142" s="75">
        <v>2593036890</v>
      </c>
      <c r="H142" s="52"/>
      <c r="I142" s="75">
        <v>-2645599660</v>
      </c>
      <c r="J142" s="74"/>
      <c r="K142" s="75">
        <f t="shared" si="7"/>
        <v>-52562770</v>
      </c>
      <c r="L142" s="75"/>
      <c r="M142" s="52">
        <v>2291923</v>
      </c>
      <c r="N142" s="75"/>
      <c r="O142" s="75">
        <v>6498112289</v>
      </c>
      <c r="P142" s="74"/>
      <c r="Q142" s="75">
        <v>-6460241958</v>
      </c>
      <c r="R142" s="75"/>
      <c r="S142" s="75">
        <f t="shared" si="6"/>
        <v>37870331</v>
      </c>
      <c r="T142" s="69"/>
      <c r="U142" s="109"/>
    </row>
    <row r="143" spans="2:21">
      <c r="B143" s="52" t="s">
        <v>501</v>
      </c>
      <c r="C143" s="73" t="s">
        <v>119</v>
      </c>
      <c r="D143" s="74"/>
      <c r="E143" s="75">
        <v>1509000</v>
      </c>
      <c r="F143" s="74"/>
      <c r="G143" s="75">
        <v>15487413968</v>
      </c>
      <c r="H143" s="52"/>
      <c r="I143" s="75">
        <v>-9851648916</v>
      </c>
      <c r="J143" s="74"/>
      <c r="K143" s="75">
        <f t="shared" si="7"/>
        <v>5635765052</v>
      </c>
      <c r="L143" s="75"/>
      <c r="M143" s="52">
        <v>6040081</v>
      </c>
      <c r="N143" s="75"/>
      <c r="O143" s="75">
        <v>48468687529</v>
      </c>
      <c r="P143" s="74"/>
      <c r="Q143" s="75">
        <v>-38101634558</v>
      </c>
      <c r="R143" s="75"/>
      <c r="S143" s="75">
        <f t="shared" si="6"/>
        <v>10367052971</v>
      </c>
      <c r="T143" s="69"/>
      <c r="U143" s="109"/>
    </row>
    <row r="144" spans="2:21">
      <c r="B144" s="52" t="s">
        <v>321</v>
      </c>
      <c r="C144" s="73" t="s">
        <v>192</v>
      </c>
      <c r="D144" s="74"/>
      <c r="E144" s="75">
        <v>422002</v>
      </c>
      <c r="F144" s="74"/>
      <c r="G144" s="75">
        <v>3344201595</v>
      </c>
      <c r="H144" s="52"/>
      <c r="I144" s="75">
        <v>-3614560824</v>
      </c>
      <c r="J144" s="74"/>
      <c r="K144" s="75">
        <f t="shared" si="7"/>
        <v>-270359229</v>
      </c>
      <c r="L144" s="75"/>
      <c r="M144" s="52">
        <v>3251476</v>
      </c>
      <c r="N144" s="75"/>
      <c r="O144" s="75">
        <v>29235698845</v>
      </c>
      <c r="P144" s="74"/>
      <c r="Q144" s="75">
        <v>-29677662566</v>
      </c>
      <c r="R144" s="75"/>
      <c r="S144" s="75">
        <f t="shared" si="6"/>
        <v>-441963721</v>
      </c>
      <c r="T144" s="69"/>
      <c r="U144" s="109"/>
    </row>
    <row r="145" spans="2:21">
      <c r="B145" s="52" t="s">
        <v>500</v>
      </c>
      <c r="C145" s="73" t="s">
        <v>515</v>
      </c>
      <c r="D145" s="74"/>
      <c r="E145" s="75">
        <v>0</v>
      </c>
      <c r="F145" s="74"/>
      <c r="G145" s="75">
        <v>0</v>
      </c>
      <c r="H145" s="52"/>
      <c r="I145" s="75">
        <v>0</v>
      </c>
      <c r="J145" s="74"/>
      <c r="K145" s="75">
        <f t="shared" si="7"/>
        <v>0</v>
      </c>
      <c r="L145" s="75"/>
      <c r="M145" s="52">
        <v>25630</v>
      </c>
      <c r="N145" s="75"/>
      <c r="O145" s="75">
        <v>203153222</v>
      </c>
      <c r="P145" s="74"/>
      <c r="Q145" s="75">
        <v>-255899281</v>
      </c>
      <c r="R145" s="75"/>
      <c r="S145" s="75">
        <f t="shared" si="6"/>
        <v>-52746059</v>
      </c>
      <c r="T145" s="69"/>
      <c r="U145" s="109"/>
    </row>
    <row r="146" spans="2:21">
      <c r="B146" s="52" t="s">
        <v>320</v>
      </c>
      <c r="C146" s="73" t="s">
        <v>137</v>
      </c>
      <c r="D146" s="74"/>
      <c r="E146" s="75">
        <v>15660</v>
      </c>
      <c r="F146" s="74"/>
      <c r="G146" s="75">
        <v>191287859</v>
      </c>
      <c r="H146" s="52"/>
      <c r="I146" s="75">
        <v>-169565568</v>
      </c>
      <c r="J146" s="74"/>
      <c r="K146" s="75">
        <f t="shared" si="7"/>
        <v>21722291</v>
      </c>
      <c r="L146" s="75"/>
      <c r="M146" s="52">
        <v>170440</v>
      </c>
      <c r="N146" s="75"/>
      <c r="O146" s="75">
        <v>1898472785</v>
      </c>
      <c r="P146" s="74"/>
      <c r="Q146" s="75">
        <v>-1958868019</v>
      </c>
      <c r="R146" s="75"/>
      <c r="S146" s="75">
        <f t="shared" si="6"/>
        <v>-60395234</v>
      </c>
      <c r="T146" s="69"/>
      <c r="U146" s="109"/>
    </row>
    <row r="147" spans="2:21">
      <c r="B147" s="52" t="s">
        <v>319</v>
      </c>
      <c r="C147" s="73" t="s">
        <v>159</v>
      </c>
      <c r="D147" s="74"/>
      <c r="E147" s="75">
        <v>874870</v>
      </c>
      <c r="F147" s="74"/>
      <c r="G147" s="75">
        <v>3976131664</v>
      </c>
      <c r="H147" s="52"/>
      <c r="I147" s="75">
        <v>-3462552019</v>
      </c>
      <c r="J147" s="74"/>
      <c r="K147" s="75">
        <f t="shared" si="7"/>
        <v>513579645</v>
      </c>
      <c r="L147" s="75"/>
      <c r="M147" s="52">
        <v>3601424</v>
      </c>
      <c r="N147" s="75"/>
      <c r="O147" s="75">
        <v>14501113126</v>
      </c>
      <c r="P147" s="74"/>
      <c r="Q147" s="75">
        <v>-12486477783</v>
      </c>
      <c r="R147" s="75"/>
      <c r="S147" s="75">
        <f t="shared" si="6"/>
        <v>2014635343</v>
      </c>
      <c r="T147" s="69"/>
      <c r="U147" s="109"/>
    </row>
    <row r="148" spans="2:21">
      <c r="B148" s="52" t="s">
        <v>318</v>
      </c>
      <c r="C148" s="73" t="s">
        <v>271</v>
      </c>
      <c r="D148" s="74"/>
      <c r="E148" s="75">
        <v>16724</v>
      </c>
      <c r="F148" s="74"/>
      <c r="G148" s="75">
        <v>1461474537</v>
      </c>
      <c r="H148" s="52"/>
      <c r="I148" s="75">
        <v>-1345875316</v>
      </c>
      <c r="J148" s="74"/>
      <c r="K148" s="75">
        <f t="shared" si="7"/>
        <v>115599221</v>
      </c>
      <c r="L148" s="75"/>
      <c r="M148" s="52">
        <v>49091</v>
      </c>
      <c r="N148" s="75"/>
      <c r="O148" s="75">
        <v>3992797373</v>
      </c>
      <c r="P148" s="74"/>
      <c r="Q148" s="75">
        <v>-3794846496</v>
      </c>
      <c r="R148" s="75"/>
      <c r="S148" s="75">
        <f t="shared" si="6"/>
        <v>197950877</v>
      </c>
      <c r="T148" s="69"/>
      <c r="U148" s="109"/>
    </row>
    <row r="149" spans="2:21">
      <c r="B149" s="52" t="s">
        <v>317</v>
      </c>
      <c r="C149" s="73" t="s">
        <v>138</v>
      </c>
      <c r="D149" s="74"/>
      <c r="E149" s="75">
        <v>628884</v>
      </c>
      <c r="F149" s="74"/>
      <c r="G149" s="75">
        <v>1429986128</v>
      </c>
      <c r="H149" s="52"/>
      <c r="I149" s="75">
        <v>-1686198703</v>
      </c>
      <c r="J149" s="74"/>
      <c r="K149" s="75">
        <f t="shared" si="7"/>
        <v>-256212575</v>
      </c>
      <c r="L149" s="75"/>
      <c r="M149" s="52">
        <v>2063688</v>
      </c>
      <c r="N149" s="75"/>
      <c r="O149" s="75">
        <v>4681574003</v>
      </c>
      <c r="P149" s="74"/>
      <c r="Q149" s="75">
        <v>-5701858347</v>
      </c>
      <c r="R149" s="75"/>
      <c r="S149" s="75">
        <f t="shared" si="6"/>
        <v>-1020284344</v>
      </c>
      <c r="T149" s="69"/>
      <c r="U149" s="109"/>
    </row>
    <row r="150" spans="2:21">
      <c r="B150" s="52" t="s">
        <v>316</v>
      </c>
      <c r="C150" s="73" t="s">
        <v>223</v>
      </c>
      <c r="D150" s="74"/>
      <c r="E150" s="75">
        <v>433155</v>
      </c>
      <c r="F150" s="74"/>
      <c r="G150" s="75">
        <v>2828739951</v>
      </c>
      <c r="H150" s="52"/>
      <c r="I150" s="75">
        <v>-2404134137</v>
      </c>
      <c r="J150" s="74"/>
      <c r="K150" s="75">
        <f t="shared" si="7"/>
        <v>424605814</v>
      </c>
      <c r="L150" s="75"/>
      <c r="M150" s="52">
        <v>2104753</v>
      </c>
      <c r="N150" s="75"/>
      <c r="O150" s="75">
        <v>11765396956</v>
      </c>
      <c r="P150" s="74"/>
      <c r="Q150" s="75">
        <v>-10591071369</v>
      </c>
      <c r="R150" s="75"/>
      <c r="S150" s="75">
        <f t="shared" si="6"/>
        <v>1174325587</v>
      </c>
      <c r="T150" s="69"/>
      <c r="U150" s="109"/>
    </row>
    <row r="151" spans="2:21">
      <c r="B151" s="52" t="s">
        <v>315</v>
      </c>
      <c r="C151" s="73" t="s">
        <v>228</v>
      </c>
      <c r="D151" s="74"/>
      <c r="E151" s="75">
        <v>633847</v>
      </c>
      <c r="F151" s="74"/>
      <c r="G151" s="75">
        <v>3181278565</v>
      </c>
      <c r="H151" s="52"/>
      <c r="I151" s="75">
        <v>-3223043581</v>
      </c>
      <c r="J151" s="74"/>
      <c r="K151" s="75">
        <f t="shared" si="7"/>
        <v>-41765016</v>
      </c>
      <c r="L151" s="75"/>
      <c r="M151" s="52">
        <v>746212</v>
      </c>
      <c r="N151" s="75"/>
      <c r="O151" s="75">
        <v>5436381409</v>
      </c>
      <c r="P151" s="74"/>
      <c r="Q151" s="75">
        <v>-5770570897</v>
      </c>
      <c r="R151" s="75"/>
      <c r="S151" s="75">
        <f t="shared" si="6"/>
        <v>-334189488</v>
      </c>
      <c r="T151" s="69"/>
      <c r="U151" s="109"/>
    </row>
    <row r="152" spans="2:21">
      <c r="B152" s="52" t="s">
        <v>314</v>
      </c>
      <c r="C152" s="73" t="s">
        <v>209</v>
      </c>
      <c r="D152" s="74"/>
      <c r="E152" s="75">
        <v>333002</v>
      </c>
      <c r="F152" s="74"/>
      <c r="G152" s="75">
        <v>2513332363</v>
      </c>
      <c r="H152" s="52"/>
      <c r="I152" s="75">
        <v>-2527237805</v>
      </c>
      <c r="J152" s="74"/>
      <c r="K152" s="75">
        <f t="shared" si="7"/>
        <v>-13905442</v>
      </c>
      <c r="L152" s="75"/>
      <c r="M152" s="52">
        <v>1121905</v>
      </c>
      <c r="N152" s="75"/>
      <c r="O152" s="75">
        <v>8375139609</v>
      </c>
      <c r="P152" s="74"/>
      <c r="Q152" s="75">
        <v>-8183156759</v>
      </c>
      <c r="R152" s="75"/>
      <c r="S152" s="75">
        <f t="shared" si="6"/>
        <v>191982850</v>
      </c>
      <c r="T152" s="69"/>
      <c r="U152" s="109"/>
    </row>
    <row r="153" spans="2:21">
      <c r="B153" s="52" t="s">
        <v>313</v>
      </c>
      <c r="C153" s="73" t="s">
        <v>114</v>
      </c>
      <c r="D153" s="74"/>
      <c r="E153" s="75">
        <v>220638</v>
      </c>
      <c r="F153" s="74"/>
      <c r="G153" s="75">
        <v>649697948</v>
      </c>
      <c r="H153" s="52"/>
      <c r="I153" s="75">
        <v>-695744189</v>
      </c>
      <c r="J153" s="74"/>
      <c r="K153" s="75">
        <f t="shared" si="7"/>
        <v>-46046241</v>
      </c>
      <c r="L153" s="75"/>
      <c r="M153" s="52">
        <v>1258789</v>
      </c>
      <c r="N153" s="75"/>
      <c r="O153" s="75">
        <v>3516022590</v>
      </c>
      <c r="P153" s="74"/>
      <c r="Q153" s="75">
        <v>-4334944591</v>
      </c>
      <c r="R153" s="75"/>
      <c r="S153" s="75">
        <f t="shared" si="6"/>
        <v>-818922001</v>
      </c>
      <c r="T153" s="69"/>
      <c r="U153" s="109"/>
    </row>
    <row r="154" spans="2:21">
      <c r="B154" s="52" t="s">
        <v>312</v>
      </c>
      <c r="C154" s="73" t="s">
        <v>489</v>
      </c>
      <c r="D154" s="74"/>
      <c r="E154" s="75">
        <v>112898</v>
      </c>
      <c r="F154" s="74"/>
      <c r="G154" s="75">
        <v>2526947193</v>
      </c>
      <c r="H154" s="52"/>
      <c r="I154" s="75">
        <v>-2106148011</v>
      </c>
      <c r="J154" s="74"/>
      <c r="K154" s="75">
        <f t="shared" si="7"/>
        <v>420799182</v>
      </c>
      <c r="L154" s="75"/>
      <c r="M154" s="52">
        <v>453205</v>
      </c>
      <c r="N154" s="75"/>
      <c r="O154" s="75">
        <v>9083408793</v>
      </c>
      <c r="P154" s="74"/>
      <c r="Q154" s="75">
        <v>-7569870559</v>
      </c>
      <c r="R154" s="75"/>
      <c r="S154" s="75">
        <f t="shared" si="6"/>
        <v>1513538234</v>
      </c>
      <c r="T154" s="69"/>
      <c r="U154" s="109"/>
    </row>
    <row r="155" spans="2:21">
      <c r="B155" s="52" t="s">
        <v>311</v>
      </c>
      <c r="C155" s="73" t="s">
        <v>162</v>
      </c>
      <c r="D155" s="74"/>
      <c r="E155" s="75">
        <v>43911</v>
      </c>
      <c r="F155" s="74"/>
      <c r="G155" s="75">
        <v>1654965214</v>
      </c>
      <c r="H155" s="52"/>
      <c r="I155" s="75">
        <v>-1372292440</v>
      </c>
      <c r="J155" s="74"/>
      <c r="K155" s="75">
        <f t="shared" si="7"/>
        <v>282672774</v>
      </c>
      <c r="L155" s="75"/>
      <c r="M155" s="52">
        <v>351394</v>
      </c>
      <c r="N155" s="75"/>
      <c r="O155" s="75">
        <v>10946509519</v>
      </c>
      <c r="P155" s="74"/>
      <c r="Q155" s="75">
        <v>-9525857260</v>
      </c>
      <c r="R155" s="75"/>
      <c r="S155" s="75">
        <f t="shared" si="6"/>
        <v>1420652259</v>
      </c>
      <c r="T155" s="69"/>
      <c r="U155" s="109"/>
    </row>
    <row r="156" spans="2:21">
      <c r="B156" s="52" t="s">
        <v>310</v>
      </c>
      <c r="C156" s="73" t="s">
        <v>165</v>
      </c>
      <c r="D156" s="74"/>
      <c r="E156" s="75">
        <v>164002</v>
      </c>
      <c r="F156" s="74"/>
      <c r="G156" s="75">
        <v>1444896943</v>
      </c>
      <c r="H156" s="52"/>
      <c r="I156" s="75">
        <v>-1410755242</v>
      </c>
      <c r="J156" s="74"/>
      <c r="K156" s="75">
        <f t="shared" si="7"/>
        <v>34141701</v>
      </c>
      <c r="L156" s="75"/>
      <c r="M156" s="52">
        <v>541634</v>
      </c>
      <c r="N156" s="75"/>
      <c r="O156" s="75">
        <v>4559166169</v>
      </c>
      <c r="P156" s="74"/>
      <c r="Q156" s="75">
        <v>-4572023125</v>
      </c>
      <c r="R156" s="75"/>
      <c r="S156" s="75">
        <f t="shared" si="6"/>
        <v>-12856956</v>
      </c>
      <c r="T156" s="69"/>
      <c r="U156" s="109"/>
    </row>
    <row r="157" spans="2:21">
      <c r="B157" s="52" t="s">
        <v>309</v>
      </c>
      <c r="C157" s="73" t="s">
        <v>94</v>
      </c>
      <c r="D157" s="74"/>
      <c r="E157" s="75">
        <v>250463</v>
      </c>
      <c r="F157" s="74"/>
      <c r="G157" s="75">
        <v>1651413672</v>
      </c>
      <c r="H157" s="52"/>
      <c r="I157" s="75">
        <v>-1567242014</v>
      </c>
      <c r="J157" s="74"/>
      <c r="K157" s="75">
        <f t="shared" si="7"/>
        <v>84171658</v>
      </c>
      <c r="L157" s="75"/>
      <c r="M157" s="52">
        <v>866207</v>
      </c>
      <c r="N157" s="75"/>
      <c r="O157" s="75">
        <v>5090039916</v>
      </c>
      <c r="P157" s="74"/>
      <c r="Q157" s="75">
        <v>-4771250819</v>
      </c>
      <c r="R157" s="75"/>
      <c r="S157" s="75">
        <f t="shared" si="6"/>
        <v>318789097</v>
      </c>
      <c r="T157" s="69"/>
      <c r="U157" s="109"/>
    </row>
    <row r="158" spans="2:21">
      <c r="B158" s="52" t="s">
        <v>499</v>
      </c>
      <c r="C158" s="73" t="s">
        <v>224</v>
      </c>
      <c r="D158" s="74"/>
      <c r="E158" s="75">
        <v>83818</v>
      </c>
      <c r="F158" s="74"/>
      <c r="G158" s="75">
        <v>1037233511</v>
      </c>
      <c r="H158" s="52"/>
      <c r="I158" s="75">
        <v>-889783848</v>
      </c>
      <c r="J158" s="74"/>
      <c r="K158" s="75">
        <f t="shared" si="7"/>
        <v>147449663</v>
      </c>
      <c r="L158" s="75"/>
      <c r="M158" s="52">
        <v>477766</v>
      </c>
      <c r="N158" s="75"/>
      <c r="O158" s="75">
        <v>4984191715</v>
      </c>
      <c r="P158" s="74"/>
      <c r="Q158" s="75">
        <v>-4617905936</v>
      </c>
      <c r="R158" s="75"/>
      <c r="S158" s="75">
        <f t="shared" si="6"/>
        <v>366285779</v>
      </c>
      <c r="T158" s="69"/>
      <c r="U158" s="109"/>
    </row>
    <row r="159" spans="2:21">
      <c r="B159" s="52" t="s">
        <v>308</v>
      </c>
      <c r="C159" s="73" t="s">
        <v>127</v>
      </c>
      <c r="D159" s="74"/>
      <c r="E159" s="75">
        <v>42806</v>
      </c>
      <c r="F159" s="74"/>
      <c r="G159" s="75">
        <v>2597551360</v>
      </c>
      <c r="H159" s="52"/>
      <c r="I159" s="75">
        <v>-2189066838</v>
      </c>
      <c r="J159" s="74"/>
      <c r="K159" s="75">
        <f t="shared" si="7"/>
        <v>408484522</v>
      </c>
      <c r="L159" s="75"/>
      <c r="M159" s="52">
        <v>135799</v>
      </c>
      <c r="N159" s="75"/>
      <c r="O159" s="75">
        <v>6864704704</v>
      </c>
      <c r="P159" s="74"/>
      <c r="Q159" s="75">
        <v>-6274406582</v>
      </c>
      <c r="R159" s="75"/>
      <c r="S159" s="75">
        <f t="shared" si="6"/>
        <v>590298122</v>
      </c>
      <c r="T159" s="69"/>
      <c r="U159" s="109"/>
    </row>
    <row r="160" spans="2:21">
      <c r="B160" s="52" t="s">
        <v>307</v>
      </c>
      <c r="C160" s="73" t="s">
        <v>150</v>
      </c>
      <c r="D160" s="74"/>
      <c r="E160" s="75">
        <v>1295531</v>
      </c>
      <c r="F160" s="74"/>
      <c r="G160" s="75">
        <v>4369729928</v>
      </c>
      <c r="H160" s="52"/>
      <c r="I160" s="75">
        <v>-3919768532</v>
      </c>
      <c r="J160" s="74"/>
      <c r="K160" s="75">
        <f t="shared" si="7"/>
        <v>449961396</v>
      </c>
      <c r="L160" s="75"/>
      <c r="M160" s="52">
        <v>4088225</v>
      </c>
      <c r="N160" s="75"/>
      <c r="O160" s="75">
        <v>11960050217</v>
      </c>
      <c r="P160" s="74"/>
      <c r="Q160" s="75">
        <v>-11986701868</v>
      </c>
      <c r="R160" s="75"/>
      <c r="S160" s="75">
        <f t="shared" si="6"/>
        <v>-26651651</v>
      </c>
      <c r="T160" s="69"/>
      <c r="U160" s="109"/>
    </row>
    <row r="161" spans="2:21">
      <c r="B161" s="52" t="s">
        <v>306</v>
      </c>
      <c r="C161" s="73" t="s">
        <v>182</v>
      </c>
      <c r="D161" s="74"/>
      <c r="E161" s="75">
        <v>103217</v>
      </c>
      <c r="F161" s="74"/>
      <c r="G161" s="75">
        <v>3033976840</v>
      </c>
      <c r="H161" s="52"/>
      <c r="I161" s="75">
        <v>-2623740051</v>
      </c>
      <c r="J161" s="74"/>
      <c r="K161" s="75">
        <f t="shared" si="7"/>
        <v>410236789</v>
      </c>
      <c r="L161" s="75"/>
      <c r="M161" s="52">
        <v>925585</v>
      </c>
      <c r="N161" s="75"/>
      <c r="O161" s="75">
        <v>21268261892</v>
      </c>
      <c r="P161" s="74"/>
      <c r="Q161" s="75">
        <v>-19916183948</v>
      </c>
      <c r="R161" s="75"/>
      <c r="S161" s="75">
        <f t="shared" si="6"/>
        <v>1352077944</v>
      </c>
      <c r="T161" s="69"/>
      <c r="U161" s="109"/>
    </row>
    <row r="162" spans="2:21">
      <c r="B162" s="52" t="s">
        <v>305</v>
      </c>
      <c r="C162" s="73" t="s">
        <v>178</v>
      </c>
      <c r="D162" s="74"/>
      <c r="E162" s="75">
        <v>90362</v>
      </c>
      <c r="F162" s="74"/>
      <c r="G162" s="75">
        <v>475843180</v>
      </c>
      <c r="H162" s="52"/>
      <c r="I162" s="75">
        <v>-446091224</v>
      </c>
      <c r="J162" s="74"/>
      <c r="K162" s="75">
        <f t="shared" si="7"/>
        <v>29751956</v>
      </c>
      <c r="L162" s="75"/>
      <c r="M162" s="52">
        <v>235527</v>
      </c>
      <c r="N162" s="75"/>
      <c r="O162" s="75">
        <v>1801407306</v>
      </c>
      <c r="P162" s="74"/>
      <c r="Q162" s="75">
        <v>-1640528459</v>
      </c>
      <c r="R162" s="75"/>
      <c r="S162" s="75">
        <f t="shared" si="6"/>
        <v>160878847</v>
      </c>
      <c r="T162" s="69"/>
      <c r="U162" s="109"/>
    </row>
    <row r="163" spans="2:21">
      <c r="B163" s="52" t="s">
        <v>304</v>
      </c>
      <c r="C163" s="73" t="s">
        <v>265</v>
      </c>
      <c r="D163" s="74"/>
      <c r="E163" s="75">
        <v>41560</v>
      </c>
      <c r="F163" s="74"/>
      <c r="G163" s="75">
        <v>1226474270</v>
      </c>
      <c r="H163" s="52"/>
      <c r="I163" s="75">
        <v>-1066487062</v>
      </c>
      <c r="J163" s="74"/>
      <c r="K163" s="75">
        <f t="shared" si="7"/>
        <v>159987208</v>
      </c>
      <c r="L163" s="75"/>
      <c r="M163" s="52">
        <v>145585</v>
      </c>
      <c r="N163" s="75"/>
      <c r="O163" s="75">
        <v>3810920866</v>
      </c>
      <c r="P163" s="74"/>
      <c r="Q163" s="75">
        <v>-3593337475</v>
      </c>
      <c r="R163" s="75"/>
      <c r="S163" s="75">
        <f t="shared" si="6"/>
        <v>217583391</v>
      </c>
      <c r="T163" s="69"/>
      <c r="U163" s="109"/>
    </row>
    <row r="164" spans="2:21">
      <c r="B164" s="52" t="s">
        <v>303</v>
      </c>
      <c r="C164" s="73" t="s">
        <v>219</v>
      </c>
      <c r="D164" s="74"/>
      <c r="E164" s="75">
        <v>247563</v>
      </c>
      <c r="F164" s="74"/>
      <c r="G164" s="75">
        <v>957782523</v>
      </c>
      <c r="H164" s="52"/>
      <c r="I164" s="75">
        <v>-943038381</v>
      </c>
      <c r="J164" s="74"/>
      <c r="K164" s="75">
        <f t="shared" si="7"/>
        <v>14744142</v>
      </c>
      <c r="L164" s="75"/>
      <c r="M164" s="52">
        <v>1285646</v>
      </c>
      <c r="N164" s="75"/>
      <c r="O164" s="75">
        <v>5768729169</v>
      </c>
      <c r="P164" s="74"/>
      <c r="Q164" s="75">
        <v>-5606045410</v>
      </c>
      <c r="R164" s="75"/>
      <c r="S164" s="75">
        <f t="shared" si="6"/>
        <v>162683759</v>
      </c>
      <c r="T164" s="69"/>
      <c r="U164" s="109"/>
    </row>
    <row r="165" spans="2:21">
      <c r="B165" s="52" t="s">
        <v>302</v>
      </c>
      <c r="C165" s="73" t="s">
        <v>535</v>
      </c>
      <c r="D165" s="74"/>
      <c r="E165" s="75">
        <v>121441</v>
      </c>
      <c r="F165" s="74"/>
      <c r="G165" s="75">
        <v>279661759</v>
      </c>
      <c r="H165" s="52"/>
      <c r="I165" s="75">
        <v>-327767982</v>
      </c>
      <c r="J165" s="74"/>
      <c r="K165" s="75">
        <f t="shared" si="7"/>
        <v>-48106223</v>
      </c>
      <c r="L165" s="75"/>
      <c r="M165" s="52">
        <v>121441</v>
      </c>
      <c r="N165" s="75"/>
      <c r="O165" s="75">
        <v>279661759</v>
      </c>
      <c r="P165" s="74"/>
      <c r="Q165" s="75">
        <v>-327767982</v>
      </c>
      <c r="R165" s="75"/>
      <c r="S165" s="75">
        <f t="shared" si="6"/>
        <v>-48106223</v>
      </c>
      <c r="T165" s="69"/>
      <c r="U165" s="109"/>
    </row>
    <row r="166" spans="2:21">
      <c r="B166" s="52" t="s">
        <v>301</v>
      </c>
      <c r="C166" s="73" t="s">
        <v>193</v>
      </c>
      <c r="D166" s="74"/>
      <c r="E166" s="75">
        <v>57130</v>
      </c>
      <c r="F166" s="74"/>
      <c r="G166" s="75">
        <v>1795801491</v>
      </c>
      <c r="H166" s="52"/>
      <c r="I166" s="75">
        <v>-1668453495</v>
      </c>
      <c r="J166" s="74"/>
      <c r="K166" s="75">
        <f t="shared" si="7"/>
        <v>127347996</v>
      </c>
      <c r="L166" s="75"/>
      <c r="M166" s="52">
        <v>226333</v>
      </c>
      <c r="N166" s="75"/>
      <c r="O166" s="75">
        <v>6484231507</v>
      </c>
      <c r="P166" s="74"/>
      <c r="Q166" s="75">
        <v>-5496849316</v>
      </c>
      <c r="R166" s="75"/>
      <c r="S166" s="75">
        <f t="shared" si="6"/>
        <v>987382191</v>
      </c>
      <c r="T166" s="69"/>
      <c r="U166" s="109"/>
    </row>
    <row r="167" spans="2:21">
      <c r="B167" s="52" t="s">
        <v>300</v>
      </c>
      <c r="C167" s="73" t="s">
        <v>217</v>
      </c>
      <c r="D167" s="74"/>
      <c r="E167" s="75">
        <v>1063437</v>
      </c>
      <c r="F167" s="74"/>
      <c r="G167" s="75">
        <v>1994981730</v>
      </c>
      <c r="H167" s="52"/>
      <c r="I167" s="75">
        <v>-2007121668</v>
      </c>
      <c r="J167" s="74"/>
      <c r="K167" s="75">
        <f t="shared" si="7"/>
        <v>-12139938</v>
      </c>
      <c r="L167" s="75"/>
      <c r="M167" s="52">
        <v>3581277</v>
      </c>
      <c r="N167" s="75"/>
      <c r="O167" s="75">
        <v>6604001394</v>
      </c>
      <c r="P167" s="74"/>
      <c r="Q167" s="75">
        <v>-6525922340</v>
      </c>
      <c r="R167" s="75"/>
      <c r="S167" s="75">
        <f t="shared" si="6"/>
        <v>78079054</v>
      </c>
      <c r="T167" s="69"/>
      <c r="U167" s="109"/>
    </row>
    <row r="168" spans="2:21">
      <c r="B168" s="52" t="s">
        <v>299</v>
      </c>
      <c r="C168" s="73" t="s">
        <v>142</v>
      </c>
      <c r="D168" s="74"/>
      <c r="E168" s="75">
        <v>302480</v>
      </c>
      <c r="F168" s="74"/>
      <c r="G168" s="75">
        <v>3802499468</v>
      </c>
      <c r="H168" s="52"/>
      <c r="I168" s="75">
        <v>-3438948874</v>
      </c>
      <c r="J168" s="74"/>
      <c r="K168" s="75">
        <f t="shared" si="7"/>
        <v>363550594</v>
      </c>
      <c r="L168" s="75"/>
      <c r="M168" s="52">
        <v>842656</v>
      </c>
      <c r="N168" s="75"/>
      <c r="O168" s="75">
        <v>10784805016</v>
      </c>
      <c r="P168" s="74"/>
      <c r="Q168" s="75">
        <v>-11592785867</v>
      </c>
      <c r="R168" s="75"/>
      <c r="S168" s="75">
        <f t="shared" si="6"/>
        <v>-807980851</v>
      </c>
      <c r="T168" s="69"/>
      <c r="U168" s="109"/>
    </row>
    <row r="169" spans="2:21">
      <c r="B169" s="52" t="s">
        <v>298</v>
      </c>
      <c r="C169" s="73" t="s">
        <v>89</v>
      </c>
      <c r="D169" s="74"/>
      <c r="E169" s="75">
        <v>1086883</v>
      </c>
      <c r="F169" s="74"/>
      <c r="G169" s="75">
        <v>35894036688</v>
      </c>
      <c r="H169" s="52"/>
      <c r="I169" s="75">
        <v>-37596840151</v>
      </c>
      <c r="J169" s="74"/>
      <c r="K169" s="75">
        <f t="shared" si="7"/>
        <v>-1702803463</v>
      </c>
      <c r="L169" s="75"/>
      <c r="M169" s="52">
        <v>1623174</v>
      </c>
      <c r="N169" s="75"/>
      <c r="O169" s="75">
        <v>54056596553</v>
      </c>
      <c r="P169" s="74"/>
      <c r="Q169" s="75">
        <v>-54733452346</v>
      </c>
      <c r="R169" s="75"/>
      <c r="S169" s="75">
        <f t="shared" si="6"/>
        <v>-676855793</v>
      </c>
      <c r="T169" s="69"/>
      <c r="U169" s="109"/>
    </row>
    <row r="170" spans="2:21">
      <c r="B170" s="52" t="s">
        <v>297</v>
      </c>
      <c r="C170" s="73" t="s">
        <v>170</v>
      </c>
      <c r="D170" s="74"/>
      <c r="E170" s="75">
        <v>27966</v>
      </c>
      <c r="F170" s="74"/>
      <c r="G170" s="75">
        <v>180656167</v>
      </c>
      <c r="H170" s="52"/>
      <c r="I170" s="75">
        <v>-267488272</v>
      </c>
      <c r="J170" s="74"/>
      <c r="K170" s="75">
        <f t="shared" si="7"/>
        <v>-86832105</v>
      </c>
      <c r="L170" s="75"/>
      <c r="M170" s="52">
        <v>167673</v>
      </c>
      <c r="N170" s="75"/>
      <c r="O170" s="75">
        <v>1315291082</v>
      </c>
      <c r="P170" s="74"/>
      <c r="Q170" s="75">
        <v>-2192244849</v>
      </c>
      <c r="R170" s="75"/>
      <c r="S170" s="75">
        <f t="shared" si="6"/>
        <v>-876953767</v>
      </c>
      <c r="T170" s="69"/>
      <c r="U170" s="109"/>
    </row>
    <row r="171" spans="2:21">
      <c r="B171" s="52" t="s">
        <v>296</v>
      </c>
      <c r="C171" s="73" t="s">
        <v>267</v>
      </c>
      <c r="D171" s="74"/>
      <c r="E171" s="75">
        <v>434971</v>
      </c>
      <c r="F171" s="74"/>
      <c r="G171" s="75">
        <v>1851545021</v>
      </c>
      <c r="H171" s="52"/>
      <c r="I171" s="75">
        <v>-1359674736</v>
      </c>
      <c r="J171" s="74"/>
      <c r="K171" s="75">
        <f t="shared" si="7"/>
        <v>491870285</v>
      </c>
      <c r="L171" s="75"/>
      <c r="M171" s="52">
        <v>1169216</v>
      </c>
      <c r="N171" s="75"/>
      <c r="O171" s="75">
        <v>5798498030</v>
      </c>
      <c r="P171" s="74"/>
      <c r="Q171" s="75">
        <v>-4782645235</v>
      </c>
      <c r="R171" s="75"/>
      <c r="S171" s="75">
        <f>O171+Q171</f>
        <v>1015852795</v>
      </c>
      <c r="T171" s="69"/>
      <c r="U171" s="109"/>
    </row>
    <row r="172" spans="2:21">
      <c r="B172" s="52" t="s">
        <v>451</v>
      </c>
      <c r="C172" s="73" t="s">
        <v>204</v>
      </c>
      <c r="D172" s="74"/>
      <c r="E172" s="75">
        <v>31915</v>
      </c>
      <c r="F172" s="74"/>
      <c r="G172" s="75">
        <v>1206160372</v>
      </c>
      <c r="H172" s="52"/>
      <c r="I172" s="75">
        <v>-1206124574</v>
      </c>
      <c r="J172" s="74"/>
      <c r="K172" s="75">
        <f t="shared" si="7"/>
        <v>35798</v>
      </c>
      <c r="L172" s="75"/>
      <c r="M172" s="52">
        <v>96955</v>
      </c>
      <c r="N172" s="75"/>
      <c r="O172" s="75">
        <v>3449317093</v>
      </c>
      <c r="P172" s="74"/>
      <c r="Q172" s="75">
        <v>-3518576045</v>
      </c>
      <c r="R172" s="75"/>
      <c r="S172" s="75">
        <f t="shared" ref="S172:S195" si="8">O172+Q172</f>
        <v>-69258952</v>
      </c>
      <c r="T172" s="69"/>
      <c r="U172" s="109"/>
    </row>
    <row r="173" spans="2:21">
      <c r="B173" s="52" t="s">
        <v>295</v>
      </c>
      <c r="C173" s="73" t="s">
        <v>259</v>
      </c>
      <c r="D173" s="74"/>
      <c r="E173" s="75">
        <v>38517</v>
      </c>
      <c r="F173" s="74"/>
      <c r="G173" s="75">
        <v>760432596</v>
      </c>
      <c r="H173" s="52"/>
      <c r="I173" s="75">
        <v>-694532022</v>
      </c>
      <c r="J173" s="74"/>
      <c r="K173" s="75">
        <f t="shared" si="7"/>
        <v>65900574</v>
      </c>
      <c r="L173" s="75"/>
      <c r="M173" s="52">
        <v>61119</v>
      </c>
      <c r="N173" s="75"/>
      <c r="O173" s="75">
        <v>1496502408</v>
      </c>
      <c r="P173" s="74"/>
      <c r="Q173" s="75">
        <v>-1430436875</v>
      </c>
      <c r="R173" s="75"/>
      <c r="S173" s="75">
        <f t="shared" si="8"/>
        <v>66065533</v>
      </c>
      <c r="T173" s="69"/>
      <c r="U173" s="109"/>
    </row>
    <row r="174" spans="2:21">
      <c r="B174" s="52" t="s">
        <v>294</v>
      </c>
      <c r="C174" s="73" t="s">
        <v>172</v>
      </c>
      <c r="D174" s="74"/>
      <c r="E174" s="75">
        <v>105301</v>
      </c>
      <c r="F174" s="74"/>
      <c r="G174" s="75">
        <v>3612692621</v>
      </c>
      <c r="H174" s="52"/>
      <c r="I174" s="75">
        <v>-1161418833</v>
      </c>
      <c r="J174" s="74"/>
      <c r="K174" s="75">
        <f t="shared" si="7"/>
        <v>2451273788</v>
      </c>
      <c r="L174" s="75"/>
      <c r="M174" s="52">
        <v>1247643</v>
      </c>
      <c r="N174" s="75"/>
      <c r="O174" s="75">
        <v>28013482637</v>
      </c>
      <c r="P174" s="74"/>
      <c r="Q174" s="75">
        <v>-12373217123</v>
      </c>
      <c r="R174" s="75"/>
      <c r="S174" s="75">
        <f t="shared" si="8"/>
        <v>15640265514</v>
      </c>
      <c r="T174" s="69"/>
      <c r="U174" s="109"/>
    </row>
    <row r="175" spans="2:21">
      <c r="B175" s="52" t="s">
        <v>293</v>
      </c>
      <c r="C175" s="73" t="s">
        <v>203</v>
      </c>
      <c r="D175" s="74"/>
      <c r="E175" s="75">
        <v>0</v>
      </c>
      <c r="F175" s="74"/>
      <c r="G175" s="75">
        <v>0</v>
      </c>
      <c r="H175" s="52"/>
      <c r="I175" s="75">
        <v>0</v>
      </c>
      <c r="J175" s="74"/>
      <c r="K175" s="75">
        <f t="shared" si="7"/>
        <v>0</v>
      </c>
      <c r="L175" s="75"/>
      <c r="M175" s="52">
        <v>769302</v>
      </c>
      <c r="N175" s="75"/>
      <c r="O175" s="75">
        <v>3744141440</v>
      </c>
      <c r="P175" s="74"/>
      <c r="Q175" s="75">
        <v>-3869985429</v>
      </c>
      <c r="R175" s="75"/>
      <c r="S175" s="75">
        <f t="shared" si="8"/>
        <v>-125843989</v>
      </c>
      <c r="T175" s="69"/>
      <c r="U175" s="109"/>
    </row>
    <row r="176" spans="2:21">
      <c r="B176" s="52" t="s">
        <v>498</v>
      </c>
      <c r="C176" s="73" t="s">
        <v>115</v>
      </c>
      <c r="D176" s="74"/>
      <c r="E176" s="75">
        <v>65972</v>
      </c>
      <c r="F176" s="74"/>
      <c r="G176" s="75">
        <v>258463566</v>
      </c>
      <c r="H176" s="52"/>
      <c r="I176" s="75">
        <v>-222822061</v>
      </c>
      <c r="J176" s="74"/>
      <c r="K176" s="75">
        <f t="shared" si="7"/>
        <v>35641505</v>
      </c>
      <c r="L176" s="75"/>
      <c r="M176" s="52">
        <v>1728429</v>
      </c>
      <c r="N176" s="75"/>
      <c r="O176" s="75">
        <v>5389920571</v>
      </c>
      <c r="P176" s="74"/>
      <c r="Q176" s="75">
        <v>-5353412709</v>
      </c>
      <c r="R176" s="75"/>
      <c r="S176" s="75">
        <f t="shared" si="8"/>
        <v>36507862</v>
      </c>
      <c r="T176" s="69"/>
      <c r="U176" s="109"/>
    </row>
    <row r="177" spans="2:21">
      <c r="B177" s="52" t="s">
        <v>497</v>
      </c>
      <c r="C177" s="73" t="s">
        <v>490</v>
      </c>
      <c r="D177" s="74"/>
      <c r="E177" s="75">
        <v>0</v>
      </c>
      <c r="F177" s="74"/>
      <c r="G177" s="75">
        <v>0</v>
      </c>
      <c r="H177" s="52"/>
      <c r="I177" s="75">
        <v>0</v>
      </c>
      <c r="J177" s="74"/>
      <c r="K177" s="75">
        <f t="shared" si="7"/>
        <v>0</v>
      </c>
      <c r="L177" s="75"/>
      <c r="M177" s="52">
        <v>12079</v>
      </c>
      <c r="N177" s="75"/>
      <c r="O177" s="75">
        <v>36625274</v>
      </c>
      <c r="P177" s="74"/>
      <c r="Q177" s="75">
        <v>-38001436</v>
      </c>
      <c r="R177" s="75"/>
      <c r="S177" s="75">
        <f t="shared" si="8"/>
        <v>-1376162</v>
      </c>
      <c r="T177" s="69"/>
      <c r="U177" s="109"/>
    </row>
    <row r="178" spans="2:21">
      <c r="B178" s="52" t="s">
        <v>292</v>
      </c>
      <c r="C178" s="73" t="s">
        <v>174</v>
      </c>
      <c r="D178" s="74"/>
      <c r="E178" s="75">
        <v>1972772</v>
      </c>
      <c r="F178" s="74"/>
      <c r="G178" s="75">
        <v>2836777445</v>
      </c>
      <c r="H178" s="52"/>
      <c r="I178" s="75">
        <v>-2865297981</v>
      </c>
      <c r="J178" s="74"/>
      <c r="K178" s="75">
        <f t="shared" si="7"/>
        <v>-28520536</v>
      </c>
      <c r="L178" s="75"/>
      <c r="M178" s="52">
        <v>6315216</v>
      </c>
      <c r="N178" s="75"/>
      <c r="O178" s="75">
        <v>8841633884</v>
      </c>
      <c r="P178" s="74"/>
      <c r="Q178" s="75">
        <v>-9009192940</v>
      </c>
      <c r="R178" s="75"/>
      <c r="S178" s="75">
        <f t="shared" si="8"/>
        <v>-167559056</v>
      </c>
      <c r="T178" s="69"/>
      <c r="U178" s="109"/>
    </row>
    <row r="179" spans="2:21">
      <c r="B179" s="52" t="s">
        <v>291</v>
      </c>
      <c r="C179" s="73" t="s">
        <v>97</v>
      </c>
      <c r="D179" s="74"/>
      <c r="E179" s="75">
        <v>822630</v>
      </c>
      <c r="F179" s="74"/>
      <c r="G179" s="75">
        <v>3406246242</v>
      </c>
      <c r="H179" s="52"/>
      <c r="I179" s="75">
        <v>-3382924088</v>
      </c>
      <c r="J179" s="74"/>
      <c r="K179" s="75">
        <f t="shared" si="7"/>
        <v>23322154</v>
      </c>
      <c r="L179" s="75"/>
      <c r="M179" s="52">
        <v>2184316</v>
      </c>
      <c r="N179" s="75"/>
      <c r="O179" s="75">
        <v>9455325845</v>
      </c>
      <c r="P179" s="74"/>
      <c r="Q179" s="75">
        <v>-7707810045</v>
      </c>
      <c r="R179" s="75"/>
      <c r="S179" s="75">
        <f t="shared" si="8"/>
        <v>1747515800</v>
      </c>
      <c r="T179" s="69"/>
      <c r="U179" s="109"/>
    </row>
    <row r="180" spans="2:21">
      <c r="B180" s="52" t="s">
        <v>496</v>
      </c>
      <c r="C180" s="73" t="s">
        <v>154</v>
      </c>
      <c r="D180" s="74"/>
      <c r="E180" s="75">
        <v>34587</v>
      </c>
      <c r="F180" s="74"/>
      <c r="G180" s="75">
        <v>283928806</v>
      </c>
      <c r="H180" s="52"/>
      <c r="I180" s="75">
        <v>-266260800</v>
      </c>
      <c r="J180" s="74"/>
      <c r="K180" s="75">
        <f t="shared" si="7"/>
        <v>17668006</v>
      </c>
      <c r="L180" s="75"/>
      <c r="M180" s="52">
        <v>514167</v>
      </c>
      <c r="N180" s="75"/>
      <c r="O180" s="75">
        <v>4268701367</v>
      </c>
      <c r="P180" s="74"/>
      <c r="Q180" s="75">
        <v>-3467908568</v>
      </c>
      <c r="R180" s="75"/>
      <c r="S180" s="75">
        <f t="shared" si="8"/>
        <v>800792799</v>
      </c>
      <c r="T180" s="69"/>
      <c r="U180" s="109"/>
    </row>
    <row r="181" spans="2:21">
      <c r="B181" s="52" t="s">
        <v>290</v>
      </c>
      <c r="C181" s="73" t="s">
        <v>136</v>
      </c>
      <c r="D181" s="74"/>
      <c r="E181" s="75">
        <v>0</v>
      </c>
      <c r="F181" s="74"/>
      <c r="G181" s="75">
        <v>0</v>
      </c>
      <c r="H181" s="52"/>
      <c r="I181" s="75">
        <v>0</v>
      </c>
      <c r="J181" s="74"/>
      <c r="K181" s="75">
        <f t="shared" si="7"/>
        <v>0</v>
      </c>
      <c r="L181" s="75"/>
      <c r="M181" s="52">
        <v>54608</v>
      </c>
      <c r="N181" s="75"/>
      <c r="O181" s="75">
        <v>138944548</v>
      </c>
      <c r="P181" s="74"/>
      <c r="Q181" s="75">
        <v>-135411040</v>
      </c>
      <c r="R181" s="75"/>
      <c r="S181" s="75">
        <f t="shared" si="8"/>
        <v>3533508</v>
      </c>
      <c r="T181" s="69"/>
      <c r="U181" s="109"/>
    </row>
    <row r="182" spans="2:21">
      <c r="B182" s="52" t="s">
        <v>289</v>
      </c>
      <c r="C182" s="73" t="s">
        <v>131</v>
      </c>
      <c r="D182" s="74"/>
      <c r="E182" s="75">
        <v>459199</v>
      </c>
      <c r="F182" s="74"/>
      <c r="G182" s="75">
        <v>801671636</v>
      </c>
      <c r="H182" s="52"/>
      <c r="I182" s="75">
        <v>-684856278</v>
      </c>
      <c r="J182" s="74"/>
      <c r="K182" s="75">
        <f t="shared" si="7"/>
        <v>116815358</v>
      </c>
      <c r="L182" s="75"/>
      <c r="M182" s="52">
        <v>3153618</v>
      </c>
      <c r="N182" s="75"/>
      <c r="O182" s="75">
        <v>4433848153</v>
      </c>
      <c r="P182" s="74"/>
      <c r="Q182" s="75">
        <v>-4412892011</v>
      </c>
      <c r="R182" s="75"/>
      <c r="S182" s="75">
        <f t="shared" si="8"/>
        <v>20956142</v>
      </c>
      <c r="T182" s="69"/>
      <c r="U182" s="109"/>
    </row>
    <row r="183" spans="2:21">
      <c r="B183" s="52" t="s">
        <v>288</v>
      </c>
      <c r="C183" s="73" t="s">
        <v>190</v>
      </c>
      <c r="D183" s="74"/>
      <c r="E183" s="75">
        <v>2031000</v>
      </c>
      <c r="F183" s="74"/>
      <c r="G183" s="75">
        <v>63860434663</v>
      </c>
      <c r="H183" s="52"/>
      <c r="I183" s="75">
        <v>-64208790400</v>
      </c>
      <c r="J183" s="74"/>
      <c r="K183" s="75">
        <f t="shared" si="7"/>
        <v>-348355737</v>
      </c>
      <c r="L183" s="75"/>
      <c r="M183" s="52">
        <v>2703353</v>
      </c>
      <c r="N183" s="75"/>
      <c r="O183" s="75">
        <v>83530547382</v>
      </c>
      <c r="P183" s="74"/>
      <c r="Q183" s="75">
        <v>-85371586220</v>
      </c>
      <c r="R183" s="75"/>
      <c r="S183" s="75">
        <f t="shared" si="8"/>
        <v>-1841038838</v>
      </c>
      <c r="T183" s="69"/>
      <c r="U183" s="109"/>
    </row>
    <row r="184" spans="2:21">
      <c r="B184" s="52" t="s">
        <v>287</v>
      </c>
      <c r="C184" s="73" t="s">
        <v>96</v>
      </c>
      <c r="D184" s="74"/>
      <c r="E184" s="75">
        <v>199741</v>
      </c>
      <c r="F184" s="74"/>
      <c r="G184" s="75">
        <v>3692862916</v>
      </c>
      <c r="H184" s="52"/>
      <c r="I184" s="75">
        <v>-3576766307</v>
      </c>
      <c r="J184" s="74"/>
      <c r="K184" s="75">
        <f t="shared" si="7"/>
        <v>116096609</v>
      </c>
      <c r="L184" s="75"/>
      <c r="M184" s="52">
        <v>484656</v>
      </c>
      <c r="N184" s="75"/>
      <c r="O184" s="75">
        <v>8259037652</v>
      </c>
      <c r="P184" s="74"/>
      <c r="Q184" s="75">
        <v>-8432693911</v>
      </c>
      <c r="R184" s="75"/>
      <c r="S184" s="75">
        <f t="shared" si="8"/>
        <v>-173656259</v>
      </c>
      <c r="T184" s="69"/>
      <c r="U184" s="109"/>
    </row>
    <row r="185" spans="2:21">
      <c r="B185" s="52" t="s">
        <v>286</v>
      </c>
      <c r="C185" s="73" t="s">
        <v>194</v>
      </c>
      <c r="D185" s="74"/>
      <c r="E185" s="75">
        <v>61100</v>
      </c>
      <c r="F185" s="74"/>
      <c r="G185" s="75">
        <v>2480224949</v>
      </c>
      <c r="H185" s="52"/>
      <c r="I185" s="75">
        <v>-2261390662</v>
      </c>
      <c r="J185" s="74"/>
      <c r="K185" s="75">
        <f t="shared" si="7"/>
        <v>218834287</v>
      </c>
      <c r="L185" s="75"/>
      <c r="M185" s="52">
        <v>248890</v>
      </c>
      <c r="N185" s="75"/>
      <c r="O185" s="75">
        <v>8048746569</v>
      </c>
      <c r="P185" s="74"/>
      <c r="Q185" s="75">
        <v>-7440459056</v>
      </c>
      <c r="R185" s="75"/>
      <c r="S185" s="75">
        <f t="shared" si="8"/>
        <v>608287513</v>
      </c>
      <c r="T185" s="69"/>
      <c r="U185" s="109"/>
    </row>
    <row r="186" spans="2:21">
      <c r="B186" s="52" t="s">
        <v>285</v>
      </c>
      <c r="C186" s="73" t="s">
        <v>95</v>
      </c>
      <c r="D186" s="74"/>
      <c r="E186" s="75">
        <v>190574</v>
      </c>
      <c r="F186" s="74"/>
      <c r="G186" s="75">
        <v>2333902481</v>
      </c>
      <c r="H186" s="52"/>
      <c r="I186" s="75">
        <v>-2183908644</v>
      </c>
      <c r="J186" s="74"/>
      <c r="K186" s="75">
        <f t="shared" si="7"/>
        <v>149993837</v>
      </c>
      <c r="L186" s="75"/>
      <c r="M186" s="52">
        <v>984125</v>
      </c>
      <c r="N186" s="75"/>
      <c r="O186" s="75">
        <v>10370015310</v>
      </c>
      <c r="P186" s="74"/>
      <c r="Q186" s="75">
        <v>-10853379230</v>
      </c>
      <c r="R186" s="75"/>
      <c r="S186" s="75">
        <f t="shared" si="8"/>
        <v>-483363920</v>
      </c>
      <c r="T186" s="69"/>
      <c r="U186" s="109"/>
    </row>
    <row r="187" spans="2:21">
      <c r="B187" s="52" t="s">
        <v>284</v>
      </c>
      <c r="C187" s="73" t="s">
        <v>206</v>
      </c>
      <c r="D187" s="74"/>
      <c r="E187" s="75">
        <v>240571</v>
      </c>
      <c r="F187" s="74"/>
      <c r="G187" s="75">
        <v>2360353294</v>
      </c>
      <c r="H187" s="52"/>
      <c r="I187" s="75">
        <v>-2087479926</v>
      </c>
      <c r="J187" s="74"/>
      <c r="K187" s="75">
        <f t="shared" si="7"/>
        <v>272873368</v>
      </c>
      <c r="L187" s="75"/>
      <c r="M187" s="52">
        <v>1220716</v>
      </c>
      <c r="N187" s="75"/>
      <c r="O187" s="75">
        <v>9142318895</v>
      </c>
      <c r="P187" s="74"/>
      <c r="Q187" s="75">
        <v>-8991802476</v>
      </c>
      <c r="R187" s="75"/>
      <c r="S187" s="75">
        <f t="shared" si="8"/>
        <v>150516419</v>
      </c>
      <c r="T187" s="69"/>
      <c r="U187" s="109"/>
    </row>
    <row r="188" spans="2:21">
      <c r="B188" s="52" t="s">
        <v>283</v>
      </c>
      <c r="C188" s="73" t="s">
        <v>177</v>
      </c>
      <c r="D188" s="74"/>
      <c r="E188" s="75">
        <v>296079</v>
      </c>
      <c r="F188" s="74"/>
      <c r="G188" s="75">
        <v>2653273977</v>
      </c>
      <c r="H188" s="52"/>
      <c r="I188" s="75">
        <v>-2200054673</v>
      </c>
      <c r="J188" s="74"/>
      <c r="K188" s="75">
        <f t="shared" si="7"/>
        <v>453219304</v>
      </c>
      <c r="L188" s="75"/>
      <c r="M188" s="52">
        <v>799064</v>
      </c>
      <c r="N188" s="75"/>
      <c r="O188" s="75">
        <v>7359070424</v>
      </c>
      <c r="P188" s="74"/>
      <c r="Q188" s="75">
        <v>-6386498817</v>
      </c>
      <c r="R188" s="75"/>
      <c r="S188" s="75">
        <f t="shared" si="8"/>
        <v>972571607</v>
      </c>
      <c r="T188" s="69"/>
      <c r="U188" s="109"/>
    </row>
    <row r="189" spans="2:21">
      <c r="B189" s="52" t="s">
        <v>282</v>
      </c>
      <c r="C189" s="73" t="s">
        <v>175</v>
      </c>
      <c r="D189" s="74"/>
      <c r="E189" s="75">
        <v>13078</v>
      </c>
      <c r="F189" s="74"/>
      <c r="G189" s="75">
        <v>421890076</v>
      </c>
      <c r="H189" s="52"/>
      <c r="I189" s="75">
        <v>-438586065</v>
      </c>
      <c r="J189" s="74"/>
      <c r="K189" s="75">
        <f t="shared" si="7"/>
        <v>-16695989</v>
      </c>
      <c r="L189" s="75"/>
      <c r="M189" s="52">
        <v>76375</v>
      </c>
      <c r="N189" s="75"/>
      <c r="O189" s="75">
        <v>2534946058</v>
      </c>
      <c r="P189" s="74"/>
      <c r="Q189" s="75">
        <v>-2575175675</v>
      </c>
      <c r="R189" s="75"/>
      <c r="S189" s="75">
        <f t="shared" si="8"/>
        <v>-40229617</v>
      </c>
      <c r="T189" s="69"/>
      <c r="U189" s="109"/>
    </row>
    <row r="190" spans="2:21">
      <c r="B190" s="52" t="s">
        <v>281</v>
      </c>
      <c r="C190" s="73" t="s">
        <v>120</v>
      </c>
      <c r="D190" s="74"/>
      <c r="E190" s="75">
        <v>90756</v>
      </c>
      <c r="F190" s="74"/>
      <c r="G190" s="75">
        <v>3338911015</v>
      </c>
      <c r="H190" s="52"/>
      <c r="I190" s="75">
        <v>-3309613550</v>
      </c>
      <c r="J190" s="74"/>
      <c r="K190" s="75">
        <f t="shared" si="7"/>
        <v>29297465</v>
      </c>
      <c r="L190" s="75"/>
      <c r="M190" s="52">
        <v>342864</v>
      </c>
      <c r="N190" s="75"/>
      <c r="O190" s="75">
        <v>11911616928</v>
      </c>
      <c r="P190" s="74"/>
      <c r="Q190" s="75">
        <v>-11938182061</v>
      </c>
      <c r="R190" s="75"/>
      <c r="S190" s="75">
        <f t="shared" si="8"/>
        <v>-26565133</v>
      </c>
      <c r="T190" s="69"/>
      <c r="U190" s="109"/>
    </row>
    <row r="191" spans="2:21">
      <c r="B191" s="52" t="s">
        <v>528</v>
      </c>
      <c r="C191" s="73" t="s">
        <v>171</v>
      </c>
      <c r="D191" s="74"/>
      <c r="E191" s="75">
        <v>320126</v>
      </c>
      <c r="F191" s="74"/>
      <c r="G191" s="75">
        <v>2198033672</v>
      </c>
      <c r="H191" s="52"/>
      <c r="I191" s="75">
        <v>-1758873473</v>
      </c>
      <c r="J191" s="74"/>
      <c r="K191" s="75">
        <f t="shared" si="7"/>
        <v>439160199</v>
      </c>
      <c r="L191" s="75"/>
      <c r="M191" s="52">
        <v>2089519</v>
      </c>
      <c r="N191" s="75"/>
      <c r="O191" s="75">
        <v>11175115904</v>
      </c>
      <c r="P191" s="74"/>
      <c r="Q191" s="75">
        <v>-9301294260</v>
      </c>
      <c r="R191" s="75"/>
      <c r="S191" s="75">
        <f t="shared" si="8"/>
        <v>1873821644</v>
      </c>
      <c r="T191" s="69"/>
      <c r="U191" s="109"/>
    </row>
    <row r="192" spans="2:21">
      <c r="B192" s="52" t="s">
        <v>280</v>
      </c>
      <c r="C192" s="73" t="s">
        <v>269</v>
      </c>
      <c r="D192" s="74"/>
      <c r="E192" s="75">
        <v>616587</v>
      </c>
      <c r="F192" s="74"/>
      <c r="G192" s="75">
        <v>1807871420</v>
      </c>
      <c r="H192" s="52"/>
      <c r="I192" s="75">
        <v>-1832381926</v>
      </c>
      <c r="J192" s="74"/>
      <c r="K192" s="75">
        <f t="shared" si="7"/>
        <v>-24510506</v>
      </c>
      <c r="L192" s="75"/>
      <c r="M192" s="52">
        <v>1994704</v>
      </c>
      <c r="N192" s="75"/>
      <c r="O192" s="75">
        <v>5537036429</v>
      </c>
      <c r="P192" s="74"/>
      <c r="Q192" s="75">
        <v>-5951160414</v>
      </c>
      <c r="R192" s="75"/>
      <c r="S192" s="75">
        <f t="shared" si="8"/>
        <v>-414123985</v>
      </c>
      <c r="T192" s="69"/>
      <c r="U192" s="109"/>
    </row>
    <row r="193" spans="2:21 16383:16383">
      <c r="B193" s="52" t="s">
        <v>495</v>
      </c>
      <c r="C193" s="73" t="s">
        <v>491</v>
      </c>
      <c r="D193" s="74"/>
      <c r="E193" s="75">
        <v>39663</v>
      </c>
      <c r="F193" s="74"/>
      <c r="G193" s="75">
        <v>881321288</v>
      </c>
      <c r="H193" s="52"/>
      <c r="I193" s="75">
        <v>-745218809</v>
      </c>
      <c r="J193" s="74"/>
      <c r="K193" s="75">
        <f t="shared" si="7"/>
        <v>136102479</v>
      </c>
      <c r="L193" s="75"/>
      <c r="M193" s="52">
        <v>143970</v>
      </c>
      <c r="N193" s="75"/>
      <c r="O193" s="75">
        <v>2768726536</v>
      </c>
      <c r="P193" s="74"/>
      <c r="Q193" s="75">
        <v>-2428701631</v>
      </c>
      <c r="R193" s="75"/>
      <c r="S193" s="75">
        <f t="shared" si="8"/>
        <v>340024905</v>
      </c>
      <c r="T193" s="69"/>
      <c r="U193" s="109"/>
    </row>
    <row r="194" spans="2:21 16383:16383">
      <c r="B194" s="52" t="s">
        <v>279</v>
      </c>
      <c r="C194" s="73" t="s">
        <v>148</v>
      </c>
      <c r="D194" s="74"/>
      <c r="E194" s="75">
        <v>503580</v>
      </c>
      <c r="F194" s="74"/>
      <c r="G194" s="75">
        <v>2421509251</v>
      </c>
      <c r="H194" s="52"/>
      <c r="I194" s="75">
        <v>-1881727437</v>
      </c>
      <c r="J194" s="74"/>
      <c r="K194" s="75">
        <f t="shared" si="7"/>
        <v>539781814</v>
      </c>
      <c r="L194" s="75"/>
      <c r="M194" s="52">
        <v>2704971</v>
      </c>
      <c r="N194" s="75"/>
      <c r="O194" s="75">
        <v>10597127202</v>
      </c>
      <c r="P194" s="74"/>
      <c r="Q194" s="75">
        <v>-9684190096</v>
      </c>
      <c r="R194" s="75"/>
      <c r="S194" s="75">
        <f t="shared" si="8"/>
        <v>912937106</v>
      </c>
      <c r="T194" s="69"/>
      <c r="U194" s="109"/>
    </row>
    <row r="195" spans="2:21 16383:16383">
      <c r="B195" s="52" t="s">
        <v>278</v>
      </c>
      <c r="C195" s="73" t="s">
        <v>112</v>
      </c>
      <c r="D195" s="74"/>
      <c r="E195" s="75">
        <v>116349</v>
      </c>
      <c r="F195" s="74"/>
      <c r="G195" s="75">
        <v>2066534017</v>
      </c>
      <c r="H195" s="52"/>
      <c r="I195" s="75">
        <v>-2101267773</v>
      </c>
      <c r="J195" s="74"/>
      <c r="K195" s="75">
        <f t="shared" si="7"/>
        <v>-34733756</v>
      </c>
      <c r="L195" s="75"/>
      <c r="M195" s="52">
        <v>540425</v>
      </c>
      <c r="N195" s="75"/>
      <c r="O195" s="75">
        <v>8461656292</v>
      </c>
      <c r="P195" s="74"/>
      <c r="Q195" s="75">
        <v>-10239076325</v>
      </c>
      <c r="R195" s="75"/>
      <c r="S195" s="75">
        <f t="shared" si="8"/>
        <v>-1777420033</v>
      </c>
      <c r="T195" s="69"/>
      <c r="U195" s="109"/>
    </row>
    <row r="196" spans="2:21 16383:16383">
      <c r="B196" s="52" t="s">
        <v>277</v>
      </c>
      <c r="C196" s="73" t="s">
        <v>167</v>
      </c>
      <c r="D196" s="74"/>
      <c r="E196" s="75">
        <v>881203</v>
      </c>
      <c r="F196" s="74"/>
      <c r="G196" s="75">
        <v>3819721739</v>
      </c>
      <c r="H196" s="52"/>
      <c r="I196" s="75">
        <v>-3741215444</v>
      </c>
      <c r="J196" s="74"/>
      <c r="K196" s="75">
        <f>I196+G196</f>
        <v>78506295</v>
      </c>
      <c r="L196" s="75"/>
      <c r="M196" s="52">
        <v>2500015</v>
      </c>
      <c r="N196" s="75"/>
      <c r="O196" s="75">
        <v>9953086262</v>
      </c>
      <c r="P196" s="74"/>
      <c r="Q196" s="75">
        <v>-9858663378</v>
      </c>
      <c r="R196" s="75"/>
      <c r="S196" s="75">
        <f>O196+Q196</f>
        <v>94422884</v>
      </c>
      <c r="T196" s="69"/>
      <c r="U196" s="109"/>
    </row>
    <row r="197" spans="2:21 16383:16383">
      <c r="C197" s="73" t="s">
        <v>151</v>
      </c>
      <c r="D197" s="74"/>
      <c r="E197" s="75">
        <v>171460</v>
      </c>
      <c r="F197" s="74"/>
      <c r="G197" s="75">
        <v>1629211006</v>
      </c>
      <c r="H197" s="52"/>
      <c r="I197" s="75">
        <v>-1775147101</v>
      </c>
      <c r="J197" s="74"/>
      <c r="K197" s="75">
        <f>I197+G197</f>
        <v>-145936095</v>
      </c>
      <c r="L197" s="75"/>
      <c r="M197" s="52">
        <v>514876</v>
      </c>
      <c r="N197" s="75"/>
      <c r="O197" s="75">
        <v>4682936034</v>
      </c>
      <c r="P197" s="74"/>
      <c r="Q197" s="75">
        <v>-5843135260</v>
      </c>
      <c r="R197" s="75"/>
      <c r="S197" s="75">
        <f>O197+Q197</f>
        <v>-1160199226</v>
      </c>
      <c r="T197" s="69"/>
      <c r="U197" s="109"/>
    </row>
    <row r="198" spans="2:21 16383:16383">
      <c r="C198" s="73" t="s">
        <v>492</v>
      </c>
      <c r="D198" s="74"/>
      <c r="E198" s="75">
        <v>105740</v>
      </c>
      <c r="F198" s="74"/>
      <c r="G198" s="75">
        <v>3301242169</v>
      </c>
      <c r="H198" s="52"/>
      <c r="I198" s="75">
        <v>-2816356706</v>
      </c>
      <c r="J198" s="74"/>
      <c r="K198" s="75">
        <f t="shared" ref="K198:K200" si="9">I198+G198</f>
        <v>484885463</v>
      </c>
      <c r="L198" s="75"/>
      <c r="M198" s="52">
        <v>352934</v>
      </c>
      <c r="N198" s="75"/>
      <c r="O198" s="75">
        <v>9700606925</v>
      </c>
      <c r="P198" s="74"/>
      <c r="Q198" s="75">
        <v>-8903483735</v>
      </c>
      <c r="R198" s="75"/>
      <c r="S198" s="75">
        <f t="shared" ref="S198:S200" si="10">O198+Q198</f>
        <v>797123190</v>
      </c>
      <c r="T198" s="69"/>
      <c r="U198" s="109"/>
    </row>
    <row r="199" spans="2:21 16383:16383">
      <c r="C199" s="73" t="s">
        <v>139</v>
      </c>
      <c r="D199" s="74"/>
      <c r="E199" s="75">
        <v>1700985</v>
      </c>
      <c r="F199" s="74"/>
      <c r="G199" s="75">
        <v>13467411453</v>
      </c>
      <c r="H199" s="52"/>
      <c r="I199" s="75">
        <v>-12102152909</v>
      </c>
      <c r="J199" s="74"/>
      <c r="K199" s="75">
        <f t="shared" si="9"/>
        <v>1365258544</v>
      </c>
      <c r="L199" s="75"/>
      <c r="M199" s="52">
        <v>2720050</v>
      </c>
      <c r="N199" s="75"/>
      <c r="O199" s="75">
        <v>20802306813</v>
      </c>
      <c r="P199" s="74"/>
      <c r="Q199" s="75">
        <v>-19001124249</v>
      </c>
      <c r="R199" s="75"/>
      <c r="S199" s="75">
        <f t="shared" si="10"/>
        <v>1801182564</v>
      </c>
      <c r="T199" s="69"/>
      <c r="U199" s="109"/>
    </row>
    <row r="200" spans="2:21 16383:16383">
      <c r="C200" s="73" t="s">
        <v>133</v>
      </c>
      <c r="D200" s="74"/>
      <c r="E200" s="75">
        <v>274816</v>
      </c>
      <c r="F200" s="74"/>
      <c r="G200" s="75">
        <v>1148454439</v>
      </c>
      <c r="H200" s="52"/>
      <c r="I200" s="75">
        <v>-1219616550</v>
      </c>
      <c r="J200" s="74"/>
      <c r="K200" s="75">
        <f t="shared" si="9"/>
        <v>-71162111</v>
      </c>
      <c r="L200" s="75"/>
      <c r="M200" s="52">
        <v>990919</v>
      </c>
      <c r="N200" s="75"/>
      <c r="O200" s="75">
        <v>4318190057</v>
      </c>
      <c r="P200" s="74"/>
      <c r="Q200" s="75">
        <v>-4274824153</v>
      </c>
      <c r="R200" s="75"/>
      <c r="S200" s="75">
        <f t="shared" si="10"/>
        <v>43365904</v>
      </c>
      <c r="T200" s="69"/>
      <c r="U200" s="109"/>
    </row>
    <row r="201" spans="2:21 16383:16383">
      <c r="B201" s="52" t="s">
        <v>437</v>
      </c>
      <c r="C201" s="73" t="s">
        <v>447</v>
      </c>
      <c r="D201" s="74"/>
      <c r="E201" s="75">
        <v>0</v>
      </c>
      <c r="F201" s="74"/>
      <c r="G201" s="75">
        <v>0</v>
      </c>
      <c r="H201" s="52"/>
      <c r="I201" s="75">
        <v>0</v>
      </c>
      <c r="J201" s="74"/>
      <c r="K201" s="75">
        <f t="shared" ref="K201" si="11">I201+G201</f>
        <v>0</v>
      </c>
      <c r="L201" s="75"/>
      <c r="M201" s="52">
        <v>1200</v>
      </c>
      <c r="N201" s="75"/>
      <c r="O201" s="75">
        <v>815072242</v>
      </c>
      <c r="P201" s="74"/>
      <c r="Q201" s="75">
        <v>-813843449</v>
      </c>
      <c r="R201" s="75"/>
      <c r="S201" s="75">
        <f t="shared" ref="S201" si="12">O201+Q201</f>
        <v>1228793</v>
      </c>
      <c r="T201" s="69"/>
      <c r="U201" s="109"/>
    </row>
    <row r="202" spans="2:21 16383:16383" ht="25.2" thickBot="1">
      <c r="C202" s="73" t="s">
        <v>2</v>
      </c>
      <c r="D202" s="74"/>
      <c r="E202" s="80"/>
      <c r="F202" s="74"/>
      <c r="G202" s="149">
        <f>SUM(G8:G201)</f>
        <v>958271486187</v>
      </c>
      <c r="H202" s="52"/>
      <c r="I202" s="149">
        <f>SUM(I8:I201)</f>
        <v>-861946858973</v>
      </c>
      <c r="J202" s="74"/>
      <c r="K202" s="149">
        <f>SUM(K8:K201)</f>
        <v>96324627214</v>
      </c>
      <c r="L202" s="75"/>
      <c r="M202" s="52"/>
      <c r="N202" s="75"/>
      <c r="O202" s="149">
        <f>SUM(O8:O201)</f>
        <v>2241584196111</v>
      </c>
      <c r="P202" s="74"/>
      <c r="Q202" s="149">
        <f>SUM(Q8:Q201)</f>
        <v>-2100108953073</v>
      </c>
      <c r="R202" s="75"/>
      <c r="S202" s="149">
        <f>SUM(S8:S201)</f>
        <v>141475243038</v>
      </c>
      <c r="T202" s="69"/>
      <c r="U202" s="109"/>
      <c r="XFC202" s="69">
        <f>SUM(E202:XFB202)</f>
        <v>475599740504</v>
      </c>
    </row>
    <row r="203" spans="2:21 16383:16383" s="80" customFormat="1" ht="24.75" customHeight="1" thickTop="1">
      <c r="C203" s="67"/>
      <c r="D203" s="67"/>
      <c r="E203" s="67"/>
      <c r="F203" s="67"/>
      <c r="G203" s="76"/>
      <c r="H203" s="67"/>
      <c r="I203" s="76"/>
      <c r="J203" s="67"/>
      <c r="K203" s="76"/>
      <c r="L203" s="67"/>
      <c r="M203" s="67"/>
      <c r="N203" s="67"/>
      <c r="O203" s="76"/>
      <c r="P203" s="67"/>
      <c r="Q203" s="76"/>
      <c r="R203" s="67"/>
      <c r="S203" s="76"/>
    </row>
    <row r="204" spans="2:21 16383:16383" s="80" customFormat="1" ht="24.6">
      <c r="B204" s="52"/>
      <c r="C204" s="4"/>
      <c r="D204" s="4"/>
      <c r="E204" s="4"/>
      <c r="F204" s="4"/>
      <c r="G204" s="54"/>
      <c r="H204" s="54"/>
      <c r="I204" s="54"/>
      <c r="J204" s="54"/>
      <c r="K204" s="2"/>
      <c r="L204" s="2"/>
      <c r="M204" s="2"/>
      <c r="N204" s="2"/>
      <c r="O204" s="2"/>
      <c r="P204" s="2"/>
      <c r="Q204" s="2"/>
      <c r="R204" s="2"/>
      <c r="S204" s="2"/>
    </row>
    <row r="205" spans="2:21 16383:16383" s="80" customFormat="1" ht="24.6">
      <c r="B205" s="52"/>
      <c r="C205" s="320" t="s">
        <v>42</v>
      </c>
      <c r="D205" s="321"/>
      <c r="E205" s="321"/>
      <c r="F205" s="321"/>
      <c r="G205" s="321"/>
      <c r="H205" s="321"/>
      <c r="I205" s="321"/>
      <c r="J205" s="321"/>
      <c r="K205" s="321"/>
      <c r="L205" s="321"/>
      <c r="M205" s="321"/>
      <c r="N205" s="321"/>
      <c r="O205" s="321"/>
      <c r="P205" s="321"/>
      <c r="Q205" s="321"/>
      <c r="R205" s="321"/>
      <c r="S205" s="322"/>
    </row>
    <row r="206" spans="2:21 16383:16383" s="80" customFormat="1" ht="24.6">
      <c r="B206" s="52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</row>
    <row r="207" spans="2:21 16383:16383" s="80" customFormat="1" ht="24.6" hidden="1">
      <c r="B207" s="52">
        <v>1</v>
      </c>
      <c r="C207" s="141">
        <v>2</v>
      </c>
      <c r="D207" s="52">
        <v>3</v>
      </c>
      <c r="E207" s="141">
        <v>4</v>
      </c>
      <c r="F207" s="52">
        <v>5</v>
      </c>
      <c r="G207" s="141">
        <v>6</v>
      </c>
      <c r="H207" s="52">
        <v>7</v>
      </c>
      <c r="I207" s="141">
        <v>8</v>
      </c>
      <c r="J207" s="52">
        <v>9</v>
      </c>
      <c r="K207" s="141">
        <v>10</v>
      </c>
      <c r="L207" s="52">
        <v>11</v>
      </c>
      <c r="M207" s="141">
        <v>12</v>
      </c>
      <c r="N207" s="52">
        <v>13</v>
      </c>
      <c r="O207" s="141">
        <v>14</v>
      </c>
      <c r="P207" s="52">
        <v>15</v>
      </c>
      <c r="Q207" s="141">
        <v>16</v>
      </c>
      <c r="R207" s="52">
        <v>17</v>
      </c>
      <c r="S207" s="141">
        <v>18</v>
      </c>
    </row>
    <row r="208" spans="2:21 16383:16383" s="80" customFormat="1" ht="24.6" hidden="1">
      <c r="B208" s="52"/>
      <c r="C208" s="67"/>
      <c r="D208" s="67"/>
      <c r="E208" s="67"/>
      <c r="F208" s="67"/>
      <c r="G208" s="78"/>
      <c r="H208" s="78"/>
      <c r="I208" s="163"/>
      <c r="J208" s="78"/>
      <c r="K208" s="52">
        <v>9584259220</v>
      </c>
      <c r="L208" s="79"/>
      <c r="M208" s="79"/>
      <c r="N208" s="79"/>
      <c r="O208" s="79"/>
      <c r="P208" s="79"/>
      <c r="Q208" s="161"/>
      <c r="R208" s="79"/>
      <c r="S208" s="52">
        <v>16983364675</v>
      </c>
    </row>
    <row r="209" spans="2:19" s="80" customFormat="1" ht="24.6" hidden="1">
      <c r="B209" s="52"/>
      <c r="G209" s="80">
        <v>0</v>
      </c>
      <c r="K209" s="80">
        <v>62341606</v>
      </c>
      <c r="S209" s="80">
        <v>608504021</v>
      </c>
    </row>
    <row r="210" spans="2:19" s="80" customFormat="1" ht="24.6" hidden="1">
      <c r="B210" s="52"/>
      <c r="G210" s="80">
        <f>K208-G209</f>
        <v>9584259220</v>
      </c>
      <c r="I210" s="80" t="s">
        <v>526</v>
      </c>
      <c r="K210" s="80">
        <v>328170638</v>
      </c>
      <c r="S210" s="80">
        <v>3203139830</v>
      </c>
    </row>
    <row r="211" spans="2:19" ht="25.2" hidden="1">
      <c r="C211" s="80"/>
      <c r="D211" s="80"/>
      <c r="E211" s="80"/>
      <c r="F211" s="80"/>
      <c r="G211" s="80"/>
      <c r="H211" s="80"/>
      <c r="I211" s="80" t="s">
        <v>527</v>
      </c>
      <c r="J211" s="80"/>
      <c r="K211" s="80">
        <f>+K208-K209-K210</f>
        <v>9193746976</v>
      </c>
      <c r="L211" s="80"/>
      <c r="M211" s="127"/>
      <c r="N211" s="80"/>
      <c r="O211" s="127"/>
      <c r="P211" s="80"/>
      <c r="Q211" s="127"/>
      <c r="R211" s="80"/>
      <c r="S211" s="80">
        <v>147758</v>
      </c>
    </row>
    <row r="212" spans="2:19" ht="24.6" hidden="1">
      <c r="C212" s="80"/>
      <c r="D212" s="80"/>
      <c r="E212" s="80"/>
      <c r="F212" s="80"/>
      <c r="G212" s="80"/>
      <c r="H212" s="80"/>
      <c r="I212" s="80">
        <v>352564609</v>
      </c>
      <c r="J212" s="80"/>
      <c r="K212" s="80">
        <v>0</v>
      </c>
      <c r="L212" s="80"/>
      <c r="M212" s="80"/>
      <c r="N212" s="80"/>
      <c r="O212" s="80"/>
      <c r="P212" s="80"/>
      <c r="Q212" s="80"/>
      <c r="R212" s="80"/>
      <c r="S212" s="80">
        <f>S208-S209-S210-S211</f>
        <v>13171573066</v>
      </c>
    </row>
    <row r="213" spans="2:19" ht="25.2" hidden="1">
      <c r="C213" s="80"/>
      <c r="D213" s="80"/>
      <c r="E213" s="80"/>
      <c r="F213" s="80"/>
      <c r="G213" s="80"/>
      <c r="H213" s="80"/>
      <c r="I213" s="80"/>
      <c r="J213" s="80"/>
      <c r="K213" s="81">
        <v>0</v>
      </c>
      <c r="L213" s="80"/>
      <c r="M213" s="80"/>
      <c r="N213" s="80"/>
      <c r="O213" s="80"/>
      <c r="P213" s="80"/>
      <c r="Q213" s="80"/>
      <c r="R213" s="80"/>
      <c r="S213" s="80"/>
    </row>
    <row r="214" spans="2:19" ht="25.2" hidden="1">
      <c r="C214" s="80"/>
      <c r="D214" s="80"/>
      <c r="E214" s="80"/>
      <c r="F214" s="80"/>
      <c r="G214" s="80"/>
      <c r="H214" s="80"/>
      <c r="I214" s="80"/>
      <c r="J214" s="80"/>
      <c r="K214" s="81">
        <f>K213-K212</f>
        <v>0</v>
      </c>
      <c r="L214" s="80"/>
      <c r="M214" s="80"/>
      <c r="N214" s="80"/>
      <c r="O214" s="80"/>
      <c r="P214" s="80"/>
      <c r="Q214" s="80"/>
      <c r="R214" s="80"/>
      <c r="S214" s="81"/>
    </row>
    <row r="215" spans="2:19" ht="25.2" hidden="1">
      <c r="C215" s="80"/>
      <c r="D215" s="80"/>
      <c r="E215" s="80"/>
      <c r="F215" s="80"/>
      <c r="G215" s="80"/>
      <c r="H215" s="80"/>
      <c r="I215" s="80"/>
      <c r="J215" s="80"/>
      <c r="K215" s="81"/>
      <c r="L215" s="80"/>
      <c r="M215" s="80"/>
      <c r="N215" s="80"/>
      <c r="O215" s="80"/>
      <c r="P215" s="80"/>
      <c r="Q215" s="80"/>
      <c r="R215" s="80"/>
      <c r="S215" s="81"/>
    </row>
    <row r="216" spans="2:19" ht="24.6" hidden="1">
      <c r="C216" s="80"/>
      <c r="D216" s="80"/>
      <c r="E216" s="80"/>
      <c r="F216" s="80"/>
      <c r="G216" s="80"/>
      <c r="H216" s="80"/>
      <c r="I216" s="80"/>
      <c r="J216" s="80"/>
      <c r="K216" s="152">
        <v>9584259220</v>
      </c>
      <c r="L216" s="152"/>
      <c r="M216" s="152"/>
      <c r="N216" s="152"/>
      <c r="O216" s="152"/>
      <c r="P216" s="152"/>
      <c r="Q216" s="152"/>
      <c r="R216" s="152"/>
      <c r="S216" s="152">
        <v>16983364675</v>
      </c>
    </row>
    <row r="217" spans="2:19" ht="24.6" hidden="1">
      <c r="C217" s="80"/>
      <c r="D217" s="80"/>
      <c r="E217" s="80"/>
      <c r="F217" s="80"/>
      <c r="G217" s="80"/>
      <c r="H217" s="80"/>
      <c r="I217" s="80"/>
      <c r="J217" s="80"/>
      <c r="K217" s="152">
        <v>-62341606</v>
      </c>
      <c r="L217" s="152"/>
      <c r="M217" s="152"/>
      <c r="N217" s="152"/>
      <c r="O217" s="152"/>
      <c r="P217" s="152"/>
      <c r="Q217" s="152"/>
      <c r="R217" s="152"/>
      <c r="S217" s="152">
        <v>-147758</v>
      </c>
    </row>
    <row r="218" spans="2:19" ht="24.6" hidden="1">
      <c r="C218" s="80"/>
      <c r="D218" s="80"/>
      <c r="E218" s="80"/>
      <c r="F218" s="80"/>
      <c r="G218" s="80"/>
      <c r="H218" s="80"/>
      <c r="I218" s="80"/>
      <c r="J218" s="80"/>
      <c r="K218" s="152">
        <v>-328170638</v>
      </c>
      <c r="L218" s="152"/>
      <c r="M218" s="152"/>
      <c r="N218" s="152"/>
      <c r="O218" s="152"/>
      <c r="P218" s="152"/>
      <c r="Q218" s="152"/>
      <c r="R218" s="152"/>
      <c r="S218" s="152">
        <v>-608504021</v>
      </c>
    </row>
    <row r="219" spans="2:19" ht="24.6" hidden="1">
      <c r="C219" s="80"/>
      <c r="D219" s="80"/>
      <c r="E219" s="80"/>
      <c r="F219" s="80"/>
      <c r="G219" s="80"/>
      <c r="H219" s="80"/>
      <c r="I219" s="80"/>
      <c r="J219" s="80"/>
      <c r="K219" s="152">
        <v>0</v>
      </c>
      <c r="L219" s="152"/>
      <c r="M219" s="152"/>
      <c r="N219" s="152"/>
      <c r="O219" s="152"/>
      <c r="P219" s="152"/>
      <c r="Q219" s="152"/>
      <c r="R219" s="152"/>
      <c r="S219" s="152">
        <v>-3203139830</v>
      </c>
    </row>
    <row r="220" spans="2:19" ht="24.6" hidden="1">
      <c r="K220" s="80">
        <f>SUM(K216:K219)</f>
        <v>9193746976</v>
      </c>
      <c r="O220" s="80"/>
      <c r="S220" s="80">
        <f>SUM(S216:S219)</f>
        <v>13171573066</v>
      </c>
    </row>
    <row r="221" spans="2:19" ht="24.6" hidden="1">
      <c r="G221" s="78">
        <v>8421552</v>
      </c>
      <c r="K221" s="80">
        <f>K220-K202</f>
        <v>-87130880238</v>
      </c>
      <c r="O221" s="80"/>
      <c r="S221" s="80">
        <f>S220-S202</f>
        <v>-128303669972</v>
      </c>
    </row>
    <row r="222" spans="2:19" hidden="1">
      <c r="G222" s="78">
        <v>138375640</v>
      </c>
    </row>
    <row r="223" spans="2:19" hidden="1">
      <c r="G223" s="78">
        <v>-176127828</v>
      </c>
    </row>
    <row r="224" spans="2:19" hidden="1">
      <c r="G224" s="78">
        <v>428316</v>
      </c>
    </row>
    <row r="225" spans="11:19" hidden="1"/>
    <row r="226" spans="11:19" hidden="1"/>
    <row r="227" spans="11:19" hidden="1"/>
    <row r="228" spans="11:19" hidden="1"/>
    <row r="229" spans="11:19" hidden="1"/>
    <row r="230" spans="11:19" hidden="1"/>
    <row r="231" spans="11:19" hidden="1"/>
    <row r="232" spans="11:19" hidden="1"/>
    <row r="233" spans="11:19" hidden="1"/>
    <row r="234" spans="11:19" hidden="1"/>
    <row r="235" spans="11:19" hidden="1"/>
    <row r="236" spans="11:19" hidden="1"/>
    <row r="237" spans="11:19" hidden="1"/>
    <row r="238" spans="11:19" ht="24.6" hidden="1">
      <c r="K238" s="266">
        <v>102058412041</v>
      </c>
      <c r="S238" s="266">
        <v>154885387503</v>
      </c>
    </row>
    <row r="239" spans="11:19" ht="24.6" hidden="1">
      <c r="K239" s="240">
        <v>0</v>
      </c>
      <c r="S239" s="240">
        <v>-147758</v>
      </c>
    </row>
    <row r="240" spans="11:19" ht="24.6" hidden="1">
      <c r="K240" s="240">
        <v>-915437088</v>
      </c>
      <c r="S240" s="240">
        <v>-2140804853</v>
      </c>
    </row>
    <row r="241" spans="11:19" ht="24.6" hidden="1">
      <c r="K241" s="240">
        <v>-4818347739</v>
      </c>
      <c r="S241" s="240">
        <v>-11269191854</v>
      </c>
    </row>
    <row r="242" spans="11:19" ht="24.6" hidden="1">
      <c r="K242" s="266">
        <f>SUM(K238:K241)</f>
        <v>96324627214</v>
      </c>
      <c r="S242" s="266">
        <f>SUM(S238:S241)</f>
        <v>141475243038</v>
      </c>
    </row>
    <row r="243" spans="11:19" ht="24.6" hidden="1">
      <c r="K243" s="240">
        <f>K202-K242</f>
        <v>0</v>
      </c>
      <c r="S243" s="240">
        <f>S202-S242</f>
        <v>0</v>
      </c>
    </row>
    <row r="244" spans="11:19" ht="24.6">
      <c r="K244" s="240"/>
      <c r="S244" s="240"/>
    </row>
    <row r="245" spans="11:19" ht="24.6">
      <c r="S245" s="240"/>
    </row>
    <row r="247" spans="11:19">
      <c r="S247" s="161"/>
    </row>
  </sheetData>
  <autoFilter ref="C7:S7" xr:uid="{00000000-0009-0000-0000-000007000000}">
    <sortState xmlns:xlrd2="http://schemas.microsoft.com/office/spreadsheetml/2017/richdata2" ref="C8:S199">
      <sortCondition ref="C7"/>
    </sortState>
  </autoFilter>
  <mergeCells count="6">
    <mergeCell ref="C205:S205"/>
    <mergeCell ref="M6:S6"/>
    <mergeCell ref="E6:K6"/>
    <mergeCell ref="C1:S1"/>
    <mergeCell ref="C2:S2"/>
    <mergeCell ref="C3:S3"/>
  </mergeCells>
  <printOptions horizontalCentered="1"/>
  <pageMargins left="0.25" right="0.25" top="0.75" bottom="0.75" header="0.3" footer="0.3"/>
  <pageSetup paperSize="9" scale="74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V212"/>
  <sheetViews>
    <sheetView rightToLeft="1" view="pageBreakPreview" topLeftCell="A91" zoomScale="80" zoomScaleNormal="100" zoomScaleSheetLayoutView="80" workbookViewId="0">
      <selection activeCell="T1" sqref="T1:V1048576"/>
    </sheetView>
  </sheetViews>
  <sheetFormatPr defaultColWidth="9.109375" defaultRowHeight="21"/>
  <cols>
    <col min="1" max="1" width="1.5546875" style="67" customWidth="1"/>
    <col min="2" max="2" width="10.6640625" style="52" hidden="1" customWidth="1"/>
    <col min="3" max="3" width="31.109375" style="67" bestFit="1" customWidth="1"/>
    <col min="4" max="4" width="0.5546875" style="67" customWidth="1"/>
    <col min="5" max="5" width="12.44140625" style="2" bestFit="1" customWidth="1"/>
    <col min="6" max="6" width="0.88671875" style="2" customWidth="1"/>
    <col min="7" max="7" width="24" style="2" bestFit="1" customWidth="1"/>
    <col min="8" max="8" width="0.88671875" style="2" customWidth="1"/>
    <col min="9" max="9" width="24.6640625" style="2" bestFit="1" customWidth="1"/>
    <col min="10" max="10" width="0.6640625" style="2" customWidth="1"/>
    <col min="11" max="11" width="23.88671875" style="2" bestFit="1" customWidth="1"/>
    <col min="12" max="12" width="1.44140625" style="2" customWidth="1"/>
    <col min="13" max="13" width="12.44140625" style="2" bestFit="1" customWidth="1"/>
    <col min="14" max="14" width="1.109375" style="2" customWidth="1"/>
    <col min="15" max="15" width="24" style="2" bestFit="1" customWidth="1"/>
    <col min="16" max="16" width="1" style="2" customWidth="1"/>
    <col min="17" max="17" width="24.6640625" style="2" bestFit="1" customWidth="1"/>
    <col min="18" max="18" width="1.109375" style="2" customWidth="1"/>
    <col min="19" max="19" width="24.6640625" style="2" bestFit="1" customWidth="1"/>
    <col min="20" max="20" width="0" style="67" hidden="1" customWidth="1"/>
    <col min="21" max="21" width="14" style="67" hidden="1" customWidth="1"/>
    <col min="22" max="22" width="0" style="67" hidden="1" customWidth="1"/>
    <col min="23" max="16384" width="9.109375" style="67"/>
  </cols>
  <sheetData>
    <row r="1" spans="2:22" ht="21.6">
      <c r="C1" s="317" t="s">
        <v>84</v>
      </c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2:22" ht="21.6">
      <c r="C2" s="317" t="s">
        <v>53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</row>
    <row r="3" spans="2:22" ht="21.6">
      <c r="C3" s="317" t="str">
        <f>' سهام'!A3</f>
        <v>برای ماه منتهی به 1401/12/29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</row>
    <row r="4" spans="2:22">
      <c r="C4" s="301" t="s">
        <v>86</v>
      </c>
      <c r="D4" s="301"/>
      <c r="E4" s="301"/>
      <c r="F4" s="301"/>
      <c r="G4" s="301"/>
      <c r="H4" s="301"/>
      <c r="I4" s="301"/>
      <c r="J4" s="301"/>
    </row>
    <row r="5" spans="2:22" ht="22.2" thickBot="1">
      <c r="C5" s="5"/>
      <c r="D5" s="5"/>
      <c r="E5" s="328" t="s">
        <v>548</v>
      </c>
      <c r="F5" s="328"/>
      <c r="G5" s="328"/>
      <c r="H5" s="328"/>
      <c r="I5" s="328"/>
      <c r="J5" s="328"/>
      <c r="K5" s="328"/>
      <c r="M5" s="323" t="s">
        <v>547</v>
      </c>
      <c r="N5" s="323"/>
      <c r="O5" s="323"/>
      <c r="P5" s="323"/>
      <c r="Q5" s="323"/>
      <c r="R5" s="323"/>
      <c r="S5" s="323"/>
    </row>
    <row r="6" spans="2:22" ht="42.6" thickBot="1">
      <c r="C6" s="82" t="s">
        <v>37</v>
      </c>
      <c r="D6" s="82"/>
      <c r="E6" s="108" t="s">
        <v>3</v>
      </c>
      <c r="F6" s="72"/>
      <c r="G6" s="107" t="s">
        <v>21</v>
      </c>
      <c r="H6" s="72"/>
      <c r="I6" s="108" t="s">
        <v>41</v>
      </c>
      <c r="J6" s="72"/>
      <c r="K6" s="107" t="s">
        <v>470</v>
      </c>
      <c r="M6" s="108" t="s">
        <v>3</v>
      </c>
      <c r="N6" s="72"/>
      <c r="O6" s="107" t="s">
        <v>21</v>
      </c>
      <c r="P6" s="72"/>
      <c r="Q6" s="108" t="s">
        <v>41</v>
      </c>
      <c r="R6" s="72"/>
      <c r="S6" s="107" t="s">
        <v>470</v>
      </c>
    </row>
    <row r="7" spans="2:22">
      <c r="B7" t="s">
        <v>277</v>
      </c>
      <c r="C7" s="83" t="s">
        <v>118</v>
      </c>
      <c r="E7" s="52">
        <v>3383386</v>
      </c>
      <c r="F7" s="52"/>
      <c r="G7" s="52">
        <v>17125693715</v>
      </c>
      <c r="H7" s="52"/>
      <c r="I7" s="52">
        <v>-15467899283</v>
      </c>
      <c r="J7" s="52"/>
      <c r="K7" s="52">
        <f>G7+I7</f>
        <v>1657794432</v>
      </c>
      <c r="L7" s="52"/>
      <c r="M7" s="52">
        <v>3383386</v>
      </c>
      <c r="N7" s="52"/>
      <c r="O7" s="52">
        <v>17125693715</v>
      </c>
      <c r="P7" s="52"/>
      <c r="Q7" s="52">
        <v>-17074482589</v>
      </c>
      <c r="R7" s="52"/>
      <c r="S7" s="52">
        <f>O7+Q7</f>
        <v>51211126</v>
      </c>
      <c r="U7" s="67">
        <v>51211126</v>
      </c>
      <c r="V7" s="69">
        <f>U7-S7</f>
        <v>0</v>
      </c>
    </row>
    <row r="8" spans="2:22">
      <c r="B8" t="s">
        <v>279</v>
      </c>
      <c r="C8" s="83" t="s">
        <v>260</v>
      </c>
      <c r="E8" s="52">
        <v>253095</v>
      </c>
      <c r="F8" s="52"/>
      <c r="G8" s="52">
        <v>2641685395</v>
      </c>
      <c r="H8" s="52"/>
      <c r="I8" s="52">
        <v>-2560360136</v>
      </c>
      <c r="J8" s="52"/>
      <c r="K8" s="52">
        <f t="shared" ref="K8:K69" si="0">G8+I8</f>
        <v>81325259</v>
      </c>
      <c r="L8" s="52"/>
      <c r="M8" s="52">
        <v>253095</v>
      </c>
      <c r="N8" s="52"/>
      <c r="O8" s="52">
        <v>2641685395</v>
      </c>
      <c r="P8" s="52"/>
      <c r="Q8" s="52">
        <v>-2924585123</v>
      </c>
      <c r="R8" s="52"/>
      <c r="S8" s="52">
        <f t="shared" ref="S8:S71" si="1">O8+Q8</f>
        <v>-282899728</v>
      </c>
      <c r="U8" s="67">
        <v>-282899728</v>
      </c>
      <c r="V8" s="69">
        <f t="shared" ref="V8:V71" si="2">U8-S8</f>
        <v>0</v>
      </c>
    </row>
    <row r="9" spans="2:22">
      <c r="B9" t="s">
        <v>495</v>
      </c>
      <c r="C9" s="83" t="s">
        <v>476</v>
      </c>
      <c r="E9" s="52">
        <v>673470</v>
      </c>
      <c r="F9" s="52"/>
      <c r="G9" s="52">
        <v>7993386475</v>
      </c>
      <c r="H9" s="52"/>
      <c r="I9" s="52">
        <v>-7993386475</v>
      </c>
      <c r="J9" s="52"/>
      <c r="K9" s="52">
        <f t="shared" si="0"/>
        <v>0</v>
      </c>
      <c r="L9" s="52"/>
      <c r="M9" s="52">
        <v>673470</v>
      </c>
      <c r="N9" s="52"/>
      <c r="O9" s="52">
        <v>7993386475</v>
      </c>
      <c r="P9" s="52"/>
      <c r="Q9" s="52">
        <v>-6749473467</v>
      </c>
      <c r="R9" s="52"/>
      <c r="S9" s="52">
        <f t="shared" si="1"/>
        <v>1243913008</v>
      </c>
      <c r="U9" s="67">
        <v>1243913008</v>
      </c>
      <c r="V9" s="69">
        <f t="shared" si="2"/>
        <v>0</v>
      </c>
    </row>
    <row r="10" spans="2:22">
      <c r="B10" t="s">
        <v>280</v>
      </c>
      <c r="C10" s="83" t="s">
        <v>191</v>
      </c>
      <c r="E10" s="52">
        <v>12123164</v>
      </c>
      <c r="F10" s="52"/>
      <c r="G10" s="52">
        <v>32537784173</v>
      </c>
      <c r="H10" s="52"/>
      <c r="I10" s="52">
        <v>-24959181164</v>
      </c>
      <c r="J10" s="52"/>
      <c r="K10" s="52">
        <f t="shared" si="0"/>
        <v>7578603009</v>
      </c>
      <c r="L10" s="52"/>
      <c r="M10" s="52">
        <v>12123164</v>
      </c>
      <c r="N10" s="52"/>
      <c r="O10" s="52">
        <v>32537784173</v>
      </c>
      <c r="P10" s="52"/>
      <c r="Q10" s="52">
        <v>-26224399852</v>
      </c>
      <c r="R10" s="52"/>
      <c r="S10" s="52">
        <f t="shared" si="1"/>
        <v>6313384321</v>
      </c>
      <c r="U10" s="67">
        <v>6313384321</v>
      </c>
      <c r="V10" s="69">
        <f t="shared" si="2"/>
        <v>0</v>
      </c>
    </row>
    <row r="11" spans="2:22">
      <c r="B11" t="s">
        <v>528</v>
      </c>
      <c r="C11" s="83" t="s">
        <v>512</v>
      </c>
      <c r="E11" s="52">
        <v>1815305</v>
      </c>
      <c r="F11" s="52"/>
      <c r="G11" s="52">
        <v>20805930379</v>
      </c>
      <c r="H11" s="52"/>
      <c r="I11" s="52">
        <v>-18343508240</v>
      </c>
      <c r="J11" s="52"/>
      <c r="K11" s="52">
        <f t="shared" si="0"/>
        <v>2462422139</v>
      </c>
      <c r="L11" s="52"/>
      <c r="M11" s="52">
        <v>1815305</v>
      </c>
      <c r="N11" s="52"/>
      <c r="O11" s="52">
        <v>20805930379</v>
      </c>
      <c r="P11" s="52"/>
      <c r="Q11" s="52">
        <v>-18035793453</v>
      </c>
      <c r="R11" s="52"/>
      <c r="S11" s="52">
        <f t="shared" si="1"/>
        <v>2770136926</v>
      </c>
      <c r="U11" s="67">
        <v>2770136926</v>
      </c>
      <c r="V11" s="69">
        <f t="shared" si="2"/>
        <v>0</v>
      </c>
    </row>
    <row r="12" spans="2:22">
      <c r="B12" t="s">
        <v>281</v>
      </c>
      <c r="C12" s="83" t="s">
        <v>109</v>
      </c>
      <c r="E12" s="52">
        <v>13286755</v>
      </c>
      <c r="F12" s="52"/>
      <c r="G12" s="52">
        <v>46240153530</v>
      </c>
      <c r="H12" s="52"/>
      <c r="I12" s="52">
        <v>-39248870953</v>
      </c>
      <c r="J12" s="52"/>
      <c r="K12" s="52">
        <f t="shared" si="0"/>
        <v>6991282577</v>
      </c>
      <c r="L12" s="52"/>
      <c r="M12" s="52">
        <v>13286755</v>
      </c>
      <c r="N12" s="52"/>
      <c r="O12" s="52">
        <v>46240153530</v>
      </c>
      <c r="P12" s="52"/>
      <c r="Q12" s="52">
        <v>-39783368345</v>
      </c>
      <c r="R12" s="52"/>
      <c r="S12" s="52">
        <f t="shared" si="1"/>
        <v>6456785185</v>
      </c>
      <c r="U12" s="67">
        <v>6456785185</v>
      </c>
      <c r="V12" s="69">
        <f t="shared" si="2"/>
        <v>0</v>
      </c>
    </row>
    <row r="13" spans="2:22">
      <c r="B13" t="s">
        <v>282</v>
      </c>
      <c r="C13" s="83" t="s">
        <v>173</v>
      </c>
      <c r="E13" s="52">
        <v>6255412</v>
      </c>
      <c r="F13" s="52"/>
      <c r="G13" s="52">
        <v>34013511876</v>
      </c>
      <c r="H13" s="52"/>
      <c r="I13" s="52">
        <v>-31893080672</v>
      </c>
      <c r="J13" s="52"/>
      <c r="K13" s="52">
        <f t="shared" si="0"/>
        <v>2120431204</v>
      </c>
      <c r="L13" s="52"/>
      <c r="M13" s="52">
        <v>6255412</v>
      </c>
      <c r="N13" s="52"/>
      <c r="O13" s="52">
        <v>34013511876</v>
      </c>
      <c r="P13" s="52"/>
      <c r="Q13" s="52">
        <v>-31143363191</v>
      </c>
      <c r="R13" s="52"/>
      <c r="S13" s="52">
        <f t="shared" si="1"/>
        <v>2870148685</v>
      </c>
      <c r="U13" s="67">
        <v>2870148685</v>
      </c>
      <c r="V13" s="69">
        <f t="shared" si="2"/>
        <v>0</v>
      </c>
    </row>
    <row r="14" spans="2:22">
      <c r="B14" t="s">
        <v>283</v>
      </c>
      <c r="C14" s="83" t="s">
        <v>168</v>
      </c>
      <c r="E14" s="52">
        <v>9437838</v>
      </c>
      <c r="F14" s="52"/>
      <c r="G14" s="52">
        <v>18275518221</v>
      </c>
      <c r="H14" s="52"/>
      <c r="I14" s="52">
        <v>-15335970593</v>
      </c>
      <c r="J14" s="52"/>
      <c r="K14" s="52">
        <f t="shared" si="0"/>
        <v>2939547628</v>
      </c>
      <c r="L14" s="52"/>
      <c r="M14" s="52">
        <v>9437838</v>
      </c>
      <c r="N14" s="52"/>
      <c r="O14" s="52">
        <v>18275518221</v>
      </c>
      <c r="P14" s="52"/>
      <c r="Q14" s="52">
        <v>-12240917736</v>
      </c>
      <c r="R14" s="52"/>
      <c r="S14" s="52">
        <f t="shared" si="1"/>
        <v>6034600485</v>
      </c>
      <c r="U14" s="67">
        <v>6034600485</v>
      </c>
      <c r="V14" s="69">
        <f t="shared" si="2"/>
        <v>0</v>
      </c>
    </row>
    <row r="15" spans="2:22">
      <c r="B15" t="s">
        <v>284</v>
      </c>
      <c r="C15" s="83" t="s">
        <v>268</v>
      </c>
      <c r="E15" s="52">
        <v>151986</v>
      </c>
      <c r="F15" s="52"/>
      <c r="G15" s="52">
        <v>2160468076</v>
      </c>
      <c r="H15" s="52"/>
      <c r="I15" s="52">
        <v>-1860480184</v>
      </c>
      <c r="J15" s="52"/>
      <c r="K15" s="52">
        <f t="shared" si="0"/>
        <v>299987892</v>
      </c>
      <c r="L15" s="52"/>
      <c r="M15" s="52">
        <v>151986</v>
      </c>
      <c r="N15" s="52"/>
      <c r="O15" s="52">
        <v>2160468076</v>
      </c>
      <c r="P15" s="52"/>
      <c r="Q15" s="52">
        <v>-1722668654</v>
      </c>
      <c r="R15" s="52"/>
      <c r="S15" s="52">
        <f t="shared" si="1"/>
        <v>437799422</v>
      </c>
      <c r="U15" s="67">
        <v>437799422</v>
      </c>
      <c r="V15" s="69">
        <f t="shared" si="2"/>
        <v>0</v>
      </c>
    </row>
    <row r="16" spans="2:22">
      <c r="B16" t="s">
        <v>285</v>
      </c>
      <c r="C16" s="83" t="s">
        <v>212</v>
      </c>
      <c r="E16" s="52">
        <v>2060173</v>
      </c>
      <c r="F16" s="52"/>
      <c r="G16" s="52">
        <v>14929300141</v>
      </c>
      <c r="H16" s="52"/>
      <c r="I16" s="52">
        <v>-13932846168</v>
      </c>
      <c r="J16" s="52"/>
      <c r="K16" s="52">
        <f t="shared" si="0"/>
        <v>996453973</v>
      </c>
      <c r="L16" s="52"/>
      <c r="M16" s="52">
        <v>2060173</v>
      </c>
      <c r="N16" s="52"/>
      <c r="O16" s="52">
        <v>14929300141</v>
      </c>
      <c r="P16" s="52"/>
      <c r="Q16" s="52">
        <v>-14587423529</v>
      </c>
      <c r="R16" s="52"/>
      <c r="S16" s="52">
        <f t="shared" si="1"/>
        <v>341876612</v>
      </c>
      <c r="U16" s="67">
        <v>341876612</v>
      </c>
      <c r="V16" s="69">
        <f t="shared" si="2"/>
        <v>0</v>
      </c>
    </row>
    <row r="17" spans="2:22">
      <c r="B17" t="s">
        <v>286</v>
      </c>
      <c r="C17" s="83" t="s">
        <v>99</v>
      </c>
      <c r="E17" s="52">
        <v>9318972</v>
      </c>
      <c r="F17" s="52"/>
      <c r="G17" s="52">
        <v>60398177244</v>
      </c>
      <c r="H17" s="52"/>
      <c r="I17" s="52">
        <v>-60008392445</v>
      </c>
      <c r="J17" s="52"/>
      <c r="K17" s="52">
        <f t="shared" si="0"/>
        <v>389784799</v>
      </c>
      <c r="L17" s="52"/>
      <c r="M17" s="52">
        <v>9318972</v>
      </c>
      <c r="N17" s="52"/>
      <c r="O17" s="52">
        <v>60398177244</v>
      </c>
      <c r="P17" s="52"/>
      <c r="Q17" s="52">
        <v>-54779203305</v>
      </c>
      <c r="R17" s="52"/>
      <c r="S17" s="52">
        <f t="shared" si="1"/>
        <v>5618973939</v>
      </c>
      <c r="U17" s="67">
        <v>5618973939</v>
      </c>
      <c r="V17" s="69">
        <f t="shared" si="2"/>
        <v>0</v>
      </c>
    </row>
    <row r="18" spans="2:22">
      <c r="B18" t="s">
        <v>287</v>
      </c>
      <c r="C18" s="83" t="s">
        <v>129</v>
      </c>
      <c r="E18" s="52">
        <v>9326187</v>
      </c>
      <c r="F18" s="52"/>
      <c r="G18" s="52">
        <v>40995018545</v>
      </c>
      <c r="H18" s="52"/>
      <c r="I18" s="52">
        <v>-35918982791</v>
      </c>
      <c r="J18" s="52"/>
      <c r="K18" s="52">
        <f t="shared" si="0"/>
        <v>5076035754</v>
      </c>
      <c r="L18" s="52"/>
      <c r="M18" s="52">
        <v>9326187</v>
      </c>
      <c r="N18" s="52"/>
      <c r="O18" s="52">
        <v>40995018545</v>
      </c>
      <c r="P18" s="52"/>
      <c r="Q18" s="52">
        <v>-33837538362</v>
      </c>
      <c r="R18" s="52"/>
      <c r="S18" s="52">
        <f t="shared" si="1"/>
        <v>7157480183</v>
      </c>
      <c r="U18" s="67">
        <v>7157480183</v>
      </c>
      <c r="V18" s="69">
        <f t="shared" si="2"/>
        <v>0</v>
      </c>
    </row>
    <row r="19" spans="2:22">
      <c r="B19" t="s">
        <v>288</v>
      </c>
      <c r="C19" s="83" t="s">
        <v>213</v>
      </c>
      <c r="E19" s="52">
        <v>17126520</v>
      </c>
      <c r="F19" s="52"/>
      <c r="G19" s="52">
        <v>78364313002</v>
      </c>
      <c r="H19" s="52"/>
      <c r="I19" s="52">
        <v>-71705773488</v>
      </c>
      <c r="J19" s="52"/>
      <c r="K19" s="52">
        <f t="shared" si="0"/>
        <v>6658539514</v>
      </c>
      <c r="L19" s="52"/>
      <c r="M19" s="52">
        <v>17126520</v>
      </c>
      <c r="N19" s="52"/>
      <c r="O19" s="52">
        <v>78364313002</v>
      </c>
      <c r="P19" s="52"/>
      <c r="Q19" s="52">
        <v>-72548853430</v>
      </c>
      <c r="R19" s="52"/>
      <c r="S19" s="52">
        <f t="shared" si="1"/>
        <v>5815459572</v>
      </c>
      <c r="U19" s="67">
        <v>5815459572</v>
      </c>
      <c r="V19" s="69">
        <f t="shared" si="2"/>
        <v>0</v>
      </c>
    </row>
    <row r="20" spans="2:22">
      <c r="B20" t="s">
        <v>289</v>
      </c>
      <c r="C20" s="83" t="s">
        <v>110</v>
      </c>
      <c r="E20" s="52">
        <v>0</v>
      </c>
      <c r="F20" s="52"/>
      <c r="G20" s="52">
        <v>0</v>
      </c>
      <c r="H20" s="52"/>
      <c r="I20" s="52">
        <v>-2746686198</v>
      </c>
      <c r="J20" s="52"/>
      <c r="K20" s="52">
        <f t="shared" si="0"/>
        <v>-2746686198</v>
      </c>
      <c r="L20" s="52"/>
      <c r="M20" s="52">
        <v>0</v>
      </c>
      <c r="N20" s="52"/>
      <c r="O20" s="52">
        <v>0</v>
      </c>
      <c r="P20" s="52"/>
      <c r="Q20" s="52">
        <v>0</v>
      </c>
      <c r="R20" s="52"/>
      <c r="S20" s="52">
        <f t="shared" si="1"/>
        <v>0</v>
      </c>
      <c r="U20" s="67">
        <v>0</v>
      </c>
      <c r="V20" s="69">
        <f t="shared" si="2"/>
        <v>0</v>
      </c>
    </row>
    <row r="21" spans="2:22">
      <c r="B21" t="s">
        <v>290</v>
      </c>
      <c r="C21" s="83" t="s">
        <v>140</v>
      </c>
      <c r="E21" s="52">
        <v>64740727</v>
      </c>
      <c r="F21" s="52"/>
      <c r="G21" s="52">
        <v>218422633779</v>
      </c>
      <c r="H21" s="52"/>
      <c r="I21" s="52">
        <v>-193937345511</v>
      </c>
      <c r="J21" s="52"/>
      <c r="K21" s="52">
        <f t="shared" si="0"/>
        <v>24485288268</v>
      </c>
      <c r="L21" s="52"/>
      <c r="M21" s="52">
        <v>64740727</v>
      </c>
      <c r="N21" s="52"/>
      <c r="O21" s="52">
        <v>218422633779</v>
      </c>
      <c r="P21" s="52"/>
      <c r="Q21" s="52">
        <v>-194625134274</v>
      </c>
      <c r="R21" s="52"/>
      <c r="S21" s="52">
        <f t="shared" si="1"/>
        <v>23797499505</v>
      </c>
      <c r="U21" s="67">
        <v>23797499505</v>
      </c>
      <c r="V21" s="69">
        <f t="shared" si="2"/>
        <v>0</v>
      </c>
    </row>
    <row r="22" spans="2:22">
      <c r="B22" t="s">
        <v>496</v>
      </c>
      <c r="C22" s="83" t="s">
        <v>477</v>
      </c>
      <c r="E22" s="52">
        <v>3210923</v>
      </c>
      <c r="F22" s="52"/>
      <c r="G22" s="52">
        <v>36386725296</v>
      </c>
      <c r="H22" s="52"/>
      <c r="I22" s="52">
        <v>-32924515470</v>
      </c>
      <c r="J22" s="52"/>
      <c r="K22" s="52">
        <f t="shared" si="0"/>
        <v>3462209826</v>
      </c>
      <c r="L22" s="52"/>
      <c r="M22" s="52">
        <v>3210923</v>
      </c>
      <c r="N22" s="52"/>
      <c r="O22" s="52">
        <v>36386725296</v>
      </c>
      <c r="P22" s="52"/>
      <c r="Q22" s="52">
        <v>-33689596232</v>
      </c>
      <c r="R22" s="52"/>
      <c r="S22" s="52">
        <f t="shared" si="1"/>
        <v>2697129064</v>
      </c>
      <c r="U22" s="67">
        <v>2697129064</v>
      </c>
      <c r="V22" s="69">
        <f t="shared" si="2"/>
        <v>0</v>
      </c>
    </row>
    <row r="23" spans="2:22">
      <c r="B23" t="s">
        <v>291</v>
      </c>
      <c r="C23" s="83" t="s">
        <v>222</v>
      </c>
      <c r="E23" s="52">
        <v>3671141</v>
      </c>
      <c r="F23" s="52"/>
      <c r="G23" s="52">
        <v>43098205969</v>
      </c>
      <c r="H23" s="52"/>
      <c r="I23" s="52">
        <v>-41323272820</v>
      </c>
      <c r="J23" s="52"/>
      <c r="K23" s="52">
        <f t="shared" si="0"/>
        <v>1774933149</v>
      </c>
      <c r="L23" s="52"/>
      <c r="M23" s="52">
        <v>3671141</v>
      </c>
      <c r="N23" s="52"/>
      <c r="O23" s="52">
        <v>43098205969</v>
      </c>
      <c r="P23" s="52"/>
      <c r="Q23" s="52">
        <v>-41862792643</v>
      </c>
      <c r="R23" s="52"/>
      <c r="S23" s="52">
        <f t="shared" si="1"/>
        <v>1235413326</v>
      </c>
      <c r="U23" s="67">
        <v>1235413326</v>
      </c>
      <c r="V23" s="69">
        <f t="shared" si="2"/>
        <v>0</v>
      </c>
    </row>
    <row r="24" spans="2:22">
      <c r="B24" t="s">
        <v>292</v>
      </c>
      <c r="C24" s="83" t="s">
        <v>113</v>
      </c>
      <c r="E24" s="52">
        <v>26288541</v>
      </c>
      <c r="F24" s="52"/>
      <c r="G24" s="52">
        <v>56314727613</v>
      </c>
      <c r="H24" s="52"/>
      <c r="I24" s="52">
        <v>-49102035341</v>
      </c>
      <c r="J24" s="52"/>
      <c r="K24" s="52">
        <f t="shared" si="0"/>
        <v>7212692272</v>
      </c>
      <c r="L24" s="52"/>
      <c r="M24" s="52">
        <v>26288541</v>
      </c>
      <c r="N24" s="52"/>
      <c r="O24" s="52">
        <v>56314727613</v>
      </c>
      <c r="P24" s="52"/>
      <c r="Q24" s="52">
        <v>-47525748243</v>
      </c>
      <c r="R24" s="52"/>
      <c r="S24" s="52">
        <f t="shared" si="1"/>
        <v>8788979370</v>
      </c>
      <c r="U24" s="67">
        <v>8788979370</v>
      </c>
      <c r="V24" s="69">
        <f t="shared" si="2"/>
        <v>0</v>
      </c>
    </row>
    <row r="25" spans="2:22">
      <c r="B25" t="s">
        <v>497</v>
      </c>
      <c r="C25" s="83" t="s">
        <v>478</v>
      </c>
      <c r="E25" s="52">
        <v>1971805</v>
      </c>
      <c r="F25" s="52"/>
      <c r="G25" s="52">
        <v>15033758075</v>
      </c>
      <c r="H25" s="52"/>
      <c r="I25" s="52">
        <v>-10955281717</v>
      </c>
      <c r="J25" s="52"/>
      <c r="K25" s="52">
        <f t="shared" si="0"/>
        <v>4078476358</v>
      </c>
      <c r="L25" s="52"/>
      <c r="M25" s="52">
        <v>1971805</v>
      </c>
      <c r="N25" s="52"/>
      <c r="O25" s="52">
        <v>15033758075</v>
      </c>
      <c r="P25" s="52"/>
      <c r="Q25" s="52">
        <v>-11926057329</v>
      </c>
      <c r="R25" s="52"/>
      <c r="S25" s="52">
        <f t="shared" si="1"/>
        <v>3107700746</v>
      </c>
      <c r="U25" s="67">
        <v>3107700746</v>
      </c>
      <c r="V25" s="69">
        <f t="shared" si="2"/>
        <v>0</v>
      </c>
    </row>
    <row r="26" spans="2:22">
      <c r="B26" t="s">
        <v>498</v>
      </c>
      <c r="C26" s="83" t="s">
        <v>479</v>
      </c>
      <c r="E26" s="52">
        <v>2635740</v>
      </c>
      <c r="F26" s="52"/>
      <c r="G26" s="52">
        <v>50567106800</v>
      </c>
      <c r="H26" s="52"/>
      <c r="I26" s="52">
        <v>-48630823111</v>
      </c>
      <c r="J26" s="52"/>
      <c r="K26" s="52">
        <f t="shared" si="0"/>
        <v>1936283689</v>
      </c>
      <c r="L26" s="52"/>
      <c r="M26" s="52">
        <v>2635740</v>
      </c>
      <c r="N26" s="52"/>
      <c r="O26" s="52">
        <v>50567106800</v>
      </c>
      <c r="P26" s="52"/>
      <c r="Q26" s="52">
        <v>-50878099680</v>
      </c>
      <c r="R26" s="52"/>
      <c r="S26" s="52">
        <f t="shared" si="1"/>
        <v>-310992880</v>
      </c>
      <c r="U26" s="67">
        <v>-310992880</v>
      </c>
      <c r="V26" s="69">
        <f t="shared" si="2"/>
        <v>0</v>
      </c>
    </row>
    <row r="27" spans="2:22">
      <c r="B27" t="s">
        <v>293</v>
      </c>
      <c r="C27" s="83" t="s">
        <v>149</v>
      </c>
      <c r="E27" s="52">
        <v>23645681</v>
      </c>
      <c r="F27" s="52"/>
      <c r="G27" s="52">
        <v>55471774511</v>
      </c>
      <c r="H27" s="52"/>
      <c r="I27" s="52">
        <v>-54481798637</v>
      </c>
      <c r="J27" s="52"/>
      <c r="K27" s="52">
        <f t="shared" si="0"/>
        <v>989975874</v>
      </c>
      <c r="L27" s="52"/>
      <c r="M27" s="52">
        <v>23645681</v>
      </c>
      <c r="N27" s="52"/>
      <c r="O27" s="52">
        <v>55471774511</v>
      </c>
      <c r="P27" s="52"/>
      <c r="Q27" s="52">
        <v>-52731321643</v>
      </c>
      <c r="R27" s="52"/>
      <c r="S27" s="52">
        <f t="shared" si="1"/>
        <v>2740452868</v>
      </c>
      <c r="U27" s="67">
        <v>2740452868</v>
      </c>
      <c r="V27" s="69">
        <f t="shared" si="2"/>
        <v>0</v>
      </c>
    </row>
    <row r="28" spans="2:22">
      <c r="B28" t="s">
        <v>294</v>
      </c>
      <c r="C28" s="83" t="s">
        <v>92</v>
      </c>
      <c r="E28" s="52">
        <v>17332847</v>
      </c>
      <c r="F28" s="52"/>
      <c r="G28" s="52">
        <v>30152003985</v>
      </c>
      <c r="H28" s="52"/>
      <c r="I28" s="52">
        <v>-26356420211</v>
      </c>
      <c r="J28" s="52"/>
      <c r="K28" s="52">
        <f t="shared" si="0"/>
        <v>3795583774</v>
      </c>
      <c r="L28" s="52"/>
      <c r="M28" s="52">
        <v>17332847</v>
      </c>
      <c r="N28" s="52"/>
      <c r="O28" s="52">
        <v>30152003985</v>
      </c>
      <c r="P28" s="52"/>
      <c r="Q28" s="52">
        <v>-26459875726</v>
      </c>
      <c r="R28" s="52"/>
      <c r="S28" s="52">
        <f t="shared" si="1"/>
        <v>3692128259</v>
      </c>
      <c r="U28" s="67">
        <v>3692128259</v>
      </c>
      <c r="V28" s="69">
        <f t="shared" si="2"/>
        <v>0</v>
      </c>
    </row>
    <row r="29" spans="2:22">
      <c r="B29" t="s">
        <v>295</v>
      </c>
      <c r="C29" s="83" t="s">
        <v>202</v>
      </c>
      <c r="E29" s="52">
        <v>10500330</v>
      </c>
      <c r="F29" s="52"/>
      <c r="G29" s="52">
        <v>36083657949</v>
      </c>
      <c r="H29" s="52"/>
      <c r="I29" s="52">
        <v>-35294734488</v>
      </c>
      <c r="J29" s="52"/>
      <c r="K29" s="52">
        <f t="shared" si="0"/>
        <v>788923461</v>
      </c>
      <c r="L29" s="52"/>
      <c r="M29" s="52">
        <v>10500330</v>
      </c>
      <c r="N29" s="52"/>
      <c r="O29" s="52">
        <v>36083657949</v>
      </c>
      <c r="P29" s="52"/>
      <c r="Q29" s="52">
        <v>-36043944890</v>
      </c>
      <c r="R29" s="52"/>
      <c r="S29" s="52">
        <f t="shared" si="1"/>
        <v>39713059</v>
      </c>
      <c r="U29" s="67">
        <v>39713059</v>
      </c>
      <c r="V29" s="69">
        <f t="shared" si="2"/>
        <v>0</v>
      </c>
    </row>
    <row r="30" spans="2:22">
      <c r="B30" t="s">
        <v>451</v>
      </c>
      <c r="C30" s="83" t="s">
        <v>442</v>
      </c>
      <c r="E30" s="52">
        <v>0</v>
      </c>
      <c r="F30" s="52"/>
      <c r="G30" s="52">
        <v>0</v>
      </c>
      <c r="H30" s="52"/>
      <c r="I30" s="52">
        <v>38120160</v>
      </c>
      <c r="J30" s="52"/>
      <c r="K30" s="52">
        <f t="shared" si="0"/>
        <v>38120160</v>
      </c>
      <c r="L30" s="52"/>
      <c r="M30" s="52">
        <v>0</v>
      </c>
      <c r="N30" s="52"/>
      <c r="O30" s="52">
        <v>0</v>
      </c>
      <c r="P30" s="52"/>
      <c r="Q30" s="52">
        <v>0</v>
      </c>
      <c r="R30" s="52"/>
      <c r="S30" s="52">
        <v>447</v>
      </c>
      <c r="U30" s="67">
        <v>447</v>
      </c>
      <c r="V30" s="69">
        <f t="shared" si="2"/>
        <v>0</v>
      </c>
    </row>
    <row r="31" spans="2:22">
      <c r="B31" t="s">
        <v>296</v>
      </c>
      <c r="C31" s="83" t="s">
        <v>111</v>
      </c>
      <c r="E31" s="52">
        <v>10247677</v>
      </c>
      <c r="F31" s="52"/>
      <c r="G31" s="52">
        <v>35144126463</v>
      </c>
      <c r="H31" s="52"/>
      <c r="I31" s="52">
        <v>-33907270916</v>
      </c>
      <c r="J31" s="52"/>
      <c r="K31" s="52">
        <f t="shared" si="0"/>
        <v>1236855547</v>
      </c>
      <c r="L31" s="52"/>
      <c r="M31" s="52">
        <v>10247677</v>
      </c>
      <c r="N31" s="52"/>
      <c r="O31" s="52">
        <v>35144126463</v>
      </c>
      <c r="P31" s="52"/>
      <c r="Q31" s="52">
        <v>-33027157261</v>
      </c>
      <c r="R31" s="52"/>
      <c r="S31" s="52">
        <f t="shared" si="1"/>
        <v>2116969202</v>
      </c>
      <c r="U31" s="67">
        <v>2116969202</v>
      </c>
      <c r="V31" s="69">
        <f t="shared" si="2"/>
        <v>0</v>
      </c>
    </row>
    <row r="32" spans="2:22">
      <c r="B32" t="s">
        <v>297</v>
      </c>
      <c r="C32" s="83" t="s">
        <v>274</v>
      </c>
      <c r="E32" s="52">
        <v>980610</v>
      </c>
      <c r="F32" s="52"/>
      <c r="G32" s="52">
        <v>14816585634</v>
      </c>
      <c r="H32" s="52"/>
      <c r="I32" s="52">
        <v>-14795840036</v>
      </c>
      <c r="J32" s="52"/>
      <c r="K32" s="52">
        <f t="shared" si="0"/>
        <v>20745598</v>
      </c>
      <c r="L32" s="52"/>
      <c r="M32" s="52">
        <v>980610</v>
      </c>
      <c r="N32" s="52"/>
      <c r="O32" s="52">
        <v>14816585634</v>
      </c>
      <c r="P32" s="52"/>
      <c r="Q32" s="52">
        <v>-14098472408</v>
      </c>
      <c r="R32" s="52"/>
      <c r="S32" s="52">
        <f t="shared" si="1"/>
        <v>718113226</v>
      </c>
      <c r="U32" s="67">
        <v>718113226</v>
      </c>
      <c r="V32" s="69">
        <f t="shared" si="2"/>
        <v>0</v>
      </c>
    </row>
    <row r="33" spans="2:22">
      <c r="B33" t="s">
        <v>298</v>
      </c>
      <c r="C33" s="83" t="s">
        <v>108</v>
      </c>
      <c r="E33" s="52">
        <v>747166</v>
      </c>
      <c r="F33" s="52"/>
      <c r="G33" s="52">
        <v>36452715384</v>
      </c>
      <c r="H33" s="52"/>
      <c r="I33" s="52">
        <v>-30804581526</v>
      </c>
      <c r="J33" s="52"/>
      <c r="K33" s="52">
        <f t="shared" si="0"/>
        <v>5648133858</v>
      </c>
      <c r="L33" s="52"/>
      <c r="M33" s="52">
        <v>747166</v>
      </c>
      <c r="N33" s="52"/>
      <c r="O33" s="52">
        <v>36452715384</v>
      </c>
      <c r="P33" s="52"/>
      <c r="Q33" s="52">
        <v>-28648571932</v>
      </c>
      <c r="R33" s="52"/>
      <c r="S33" s="52">
        <f t="shared" si="1"/>
        <v>7804143452</v>
      </c>
      <c r="U33" s="67">
        <v>7804143452</v>
      </c>
      <c r="V33" s="69">
        <f t="shared" si="2"/>
        <v>0</v>
      </c>
    </row>
    <row r="34" spans="2:22">
      <c r="B34" t="s">
        <v>299</v>
      </c>
      <c r="C34" s="83" t="s">
        <v>116</v>
      </c>
      <c r="E34" s="52">
        <v>780827</v>
      </c>
      <c r="F34" s="52"/>
      <c r="G34" s="52">
        <v>5930023449</v>
      </c>
      <c r="H34" s="52"/>
      <c r="I34" s="52">
        <v>-4845423444</v>
      </c>
      <c r="J34" s="52"/>
      <c r="K34" s="52">
        <f t="shared" si="0"/>
        <v>1084600005</v>
      </c>
      <c r="L34" s="52"/>
      <c r="M34" s="52">
        <v>780827</v>
      </c>
      <c r="N34" s="52"/>
      <c r="O34" s="52">
        <v>5930023449</v>
      </c>
      <c r="P34" s="52"/>
      <c r="Q34" s="52">
        <v>-5015142037</v>
      </c>
      <c r="R34" s="52"/>
      <c r="S34" s="52">
        <f t="shared" si="1"/>
        <v>914881412</v>
      </c>
      <c r="U34" s="67">
        <v>914881412</v>
      </c>
      <c r="V34" s="69">
        <f t="shared" si="2"/>
        <v>0</v>
      </c>
    </row>
    <row r="35" spans="2:22">
      <c r="B35" t="s">
        <v>300</v>
      </c>
      <c r="C35" s="83" t="s">
        <v>272</v>
      </c>
      <c r="E35" s="52">
        <v>11219617</v>
      </c>
      <c r="F35" s="52"/>
      <c r="G35" s="52">
        <v>43674600855</v>
      </c>
      <c r="H35" s="52"/>
      <c r="I35" s="52">
        <v>-39357330246</v>
      </c>
      <c r="J35" s="52"/>
      <c r="K35" s="52">
        <f t="shared" si="0"/>
        <v>4317270609</v>
      </c>
      <c r="L35" s="52"/>
      <c r="M35" s="52">
        <v>11219617</v>
      </c>
      <c r="N35" s="52"/>
      <c r="O35" s="52">
        <v>43674600855</v>
      </c>
      <c r="P35" s="52"/>
      <c r="Q35" s="52">
        <v>-39330777495</v>
      </c>
      <c r="R35" s="52"/>
      <c r="S35" s="52">
        <f t="shared" si="1"/>
        <v>4343823360</v>
      </c>
      <c r="U35" s="67">
        <v>4343823360</v>
      </c>
      <c r="V35" s="69">
        <f t="shared" si="2"/>
        <v>0</v>
      </c>
    </row>
    <row r="36" spans="2:22">
      <c r="B36" t="s">
        <v>301</v>
      </c>
      <c r="C36" s="83" t="s">
        <v>256</v>
      </c>
      <c r="E36" s="52">
        <v>584861</v>
      </c>
      <c r="F36" s="52"/>
      <c r="G36" s="52">
        <v>1229039601</v>
      </c>
      <c r="H36" s="52"/>
      <c r="I36" s="52">
        <v>-1136493331</v>
      </c>
      <c r="J36" s="52"/>
      <c r="K36" s="52">
        <f t="shared" si="0"/>
        <v>92546270</v>
      </c>
      <c r="L36" s="52"/>
      <c r="M36" s="52">
        <v>584861</v>
      </c>
      <c r="N36" s="52"/>
      <c r="O36" s="52">
        <v>1229039601</v>
      </c>
      <c r="P36" s="52"/>
      <c r="Q36" s="52">
        <v>-1087560711</v>
      </c>
      <c r="R36" s="52"/>
      <c r="S36" s="52">
        <f t="shared" si="1"/>
        <v>141478890</v>
      </c>
      <c r="U36" s="67">
        <v>141478890</v>
      </c>
      <c r="V36" s="69">
        <f t="shared" si="2"/>
        <v>0</v>
      </c>
    </row>
    <row r="37" spans="2:22">
      <c r="B37" t="s">
        <v>302</v>
      </c>
      <c r="C37" s="83" t="s">
        <v>88</v>
      </c>
      <c r="E37" s="52">
        <v>27514677</v>
      </c>
      <c r="F37" s="52"/>
      <c r="G37" s="52">
        <v>225371948898</v>
      </c>
      <c r="H37" s="52"/>
      <c r="I37" s="52">
        <v>-164380255458</v>
      </c>
      <c r="J37" s="52"/>
      <c r="K37" s="52">
        <f t="shared" si="0"/>
        <v>60991693440</v>
      </c>
      <c r="L37" s="52"/>
      <c r="M37" s="52">
        <v>27514677</v>
      </c>
      <c r="N37" s="52"/>
      <c r="O37" s="52">
        <v>225371948898</v>
      </c>
      <c r="P37" s="52"/>
      <c r="Q37" s="52">
        <v>-172969500690</v>
      </c>
      <c r="R37" s="52"/>
      <c r="S37" s="52">
        <f t="shared" si="1"/>
        <v>52402448208</v>
      </c>
      <c r="U37" s="67">
        <v>52402448208</v>
      </c>
      <c r="V37" s="69">
        <f t="shared" si="2"/>
        <v>0</v>
      </c>
    </row>
    <row r="38" spans="2:22">
      <c r="B38" t="s">
        <v>304</v>
      </c>
      <c r="C38" s="83" t="s">
        <v>188</v>
      </c>
      <c r="E38" s="52">
        <v>3888546</v>
      </c>
      <c r="F38" s="52"/>
      <c r="G38" s="52">
        <v>198488759921</v>
      </c>
      <c r="H38" s="52"/>
      <c r="I38" s="52">
        <v>-174684516355</v>
      </c>
      <c r="J38" s="52"/>
      <c r="K38" s="52">
        <f t="shared" si="0"/>
        <v>23804243566</v>
      </c>
      <c r="L38" s="52"/>
      <c r="M38" s="52">
        <v>3888546</v>
      </c>
      <c r="N38" s="52"/>
      <c r="O38" s="52">
        <v>198488759921</v>
      </c>
      <c r="P38" s="52"/>
      <c r="Q38" s="52">
        <v>-176468228629</v>
      </c>
      <c r="R38" s="52"/>
      <c r="S38" s="52">
        <f t="shared" si="1"/>
        <v>22020531292</v>
      </c>
      <c r="U38" s="67">
        <v>22020531292</v>
      </c>
      <c r="V38" s="69">
        <f t="shared" si="2"/>
        <v>0</v>
      </c>
    </row>
    <row r="39" spans="2:22">
      <c r="B39" t="s">
        <v>305</v>
      </c>
      <c r="C39" s="83" t="s">
        <v>221</v>
      </c>
      <c r="E39" s="52">
        <v>315498</v>
      </c>
      <c r="F39" s="52"/>
      <c r="G39" s="52">
        <v>18572623005</v>
      </c>
      <c r="H39" s="52"/>
      <c r="I39" s="52">
        <v>-14582164867</v>
      </c>
      <c r="J39" s="52"/>
      <c r="K39" s="52">
        <f t="shared" si="0"/>
        <v>3990458138</v>
      </c>
      <c r="L39" s="52"/>
      <c r="M39" s="52">
        <v>315498</v>
      </c>
      <c r="N39" s="52"/>
      <c r="O39" s="52">
        <v>18572623005</v>
      </c>
      <c r="P39" s="52"/>
      <c r="Q39" s="52">
        <v>-15641411160</v>
      </c>
      <c r="R39" s="52"/>
      <c r="S39" s="52">
        <f t="shared" si="1"/>
        <v>2931211845</v>
      </c>
      <c r="U39" s="67">
        <v>2931211845</v>
      </c>
      <c r="V39" s="69">
        <f t="shared" si="2"/>
        <v>0</v>
      </c>
    </row>
    <row r="40" spans="2:22">
      <c r="B40" t="s">
        <v>306</v>
      </c>
      <c r="C40" s="83" t="s">
        <v>126</v>
      </c>
      <c r="E40" s="52">
        <v>298430</v>
      </c>
      <c r="F40" s="52"/>
      <c r="G40" s="52">
        <v>9700596971</v>
      </c>
      <c r="H40" s="52"/>
      <c r="I40" s="52">
        <v>-8370578096</v>
      </c>
      <c r="J40" s="52"/>
      <c r="K40" s="52">
        <f t="shared" si="0"/>
        <v>1330018875</v>
      </c>
      <c r="L40" s="52"/>
      <c r="M40" s="52">
        <v>298430</v>
      </c>
      <c r="N40" s="52"/>
      <c r="O40" s="52">
        <v>9700596971</v>
      </c>
      <c r="P40" s="52"/>
      <c r="Q40" s="52">
        <v>-7986180674</v>
      </c>
      <c r="R40" s="52"/>
      <c r="S40" s="52">
        <f t="shared" si="1"/>
        <v>1714416297</v>
      </c>
      <c r="U40" s="67">
        <v>1714416297</v>
      </c>
      <c r="V40" s="69">
        <f t="shared" si="2"/>
        <v>0</v>
      </c>
    </row>
    <row r="41" spans="2:22">
      <c r="B41" t="s">
        <v>307</v>
      </c>
      <c r="C41" s="83" t="s">
        <v>552</v>
      </c>
      <c r="E41" s="52">
        <v>6392507</v>
      </c>
      <c r="F41" s="52"/>
      <c r="G41" s="52">
        <v>46832455573</v>
      </c>
      <c r="H41" s="52"/>
      <c r="I41" s="52">
        <v>-46758090816</v>
      </c>
      <c r="J41" s="52"/>
      <c r="K41" s="52">
        <f t="shared" si="0"/>
        <v>74364757</v>
      </c>
      <c r="L41" s="52"/>
      <c r="M41" s="52">
        <v>6392507</v>
      </c>
      <c r="N41" s="52"/>
      <c r="O41" s="52">
        <v>46832455573</v>
      </c>
      <c r="P41" s="52"/>
      <c r="Q41" s="52">
        <v>-46758090816</v>
      </c>
      <c r="R41" s="52"/>
      <c r="S41" s="52">
        <f t="shared" si="1"/>
        <v>74364757</v>
      </c>
      <c r="U41" s="67">
        <v>74364757</v>
      </c>
      <c r="V41" s="69">
        <f t="shared" si="2"/>
        <v>0</v>
      </c>
    </row>
    <row r="42" spans="2:22">
      <c r="B42" t="s">
        <v>308</v>
      </c>
      <c r="C42" s="83" t="s">
        <v>186</v>
      </c>
      <c r="E42" s="52">
        <v>6592560</v>
      </c>
      <c r="F42" s="52"/>
      <c r="G42" s="52">
        <v>77198277680</v>
      </c>
      <c r="H42" s="52"/>
      <c r="I42" s="52">
        <v>-66266143588</v>
      </c>
      <c r="J42" s="52"/>
      <c r="K42" s="52">
        <f t="shared" si="0"/>
        <v>10932134092</v>
      </c>
      <c r="L42" s="52"/>
      <c r="M42" s="52">
        <v>6592560</v>
      </c>
      <c r="N42" s="52"/>
      <c r="O42" s="52">
        <v>77198277680</v>
      </c>
      <c r="P42" s="52"/>
      <c r="Q42" s="52">
        <v>-67876805848</v>
      </c>
      <c r="R42" s="52"/>
      <c r="S42" s="52">
        <f t="shared" si="1"/>
        <v>9321471832</v>
      </c>
      <c r="U42" s="67">
        <v>9321471832</v>
      </c>
      <c r="V42" s="69">
        <f t="shared" si="2"/>
        <v>0</v>
      </c>
    </row>
    <row r="43" spans="2:22">
      <c r="B43" t="s">
        <v>499</v>
      </c>
      <c r="C43" s="83" t="s">
        <v>181</v>
      </c>
      <c r="E43" s="52">
        <v>305987</v>
      </c>
      <c r="F43" s="52"/>
      <c r="G43" s="52">
        <v>4741953825</v>
      </c>
      <c r="H43" s="52"/>
      <c r="I43" s="52">
        <v>-4573306363</v>
      </c>
      <c r="J43" s="52"/>
      <c r="K43" s="52">
        <f t="shared" si="0"/>
        <v>168647462</v>
      </c>
      <c r="L43" s="52"/>
      <c r="M43" s="52">
        <v>305987</v>
      </c>
      <c r="N43" s="52"/>
      <c r="O43" s="52">
        <v>4741953825</v>
      </c>
      <c r="P43" s="52"/>
      <c r="Q43" s="52">
        <v>-4859774241</v>
      </c>
      <c r="R43" s="52"/>
      <c r="S43" s="52">
        <f t="shared" si="1"/>
        <v>-117820416</v>
      </c>
      <c r="U43" s="67">
        <v>-117820416</v>
      </c>
      <c r="V43" s="69">
        <f t="shared" si="2"/>
        <v>0</v>
      </c>
    </row>
    <row r="44" spans="2:22">
      <c r="B44" t="s">
        <v>309</v>
      </c>
      <c r="C44" s="83" t="s">
        <v>264</v>
      </c>
      <c r="E44" s="52">
        <v>639050</v>
      </c>
      <c r="F44" s="52"/>
      <c r="G44" s="52">
        <v>5081981221</v>
      </c>
      <c r="H44" s="52"/>
      <c r="I44" s="52">
        <v>-4808517092</v>
      </c>
      <c r="J44" s="52"/>
      <c r="K44" s="52">
        <f t="shared" si="0"/>
        <v>273464129</v>
      </c>
      <c r="L44" s="52"/>
      <c r="M44" s="52">
        <v>639050</v>
      </c>
      <c r="N44" s="52"/>
      <c r="O44" s="52">
        <v>5081981221</v>
      </c>
      <c r="P44" s="52"/>
      <c r="Q44" s="52">
        <v>-5033807436</v>
      </c>
      <c r="R44" s="52"/>
      <c r="S44" s="52">
        <f t="shared" si="1"/>
        <v>48173785</v>
      </c>
      <c r="U44" s="67">
        <v>48173785</v>
      </c>
      <c r="V44" s="69">
        <f t="shared" si="2"/>
        <v>0</v>
      </c>
    </row>
    <row r="45" spans="2:22">
      <c r="B45" t="s">
        <v>310</v>
      </c>
      <c r="C45" s="83" t="s">
        <v>257</v>
      </c>
      <c r="E45" s="52">
        <v>2573201</v>
      </c>
      <c r="F45" s="52"/>
      <c r="G45" s="52">
        <v>47832551495</v>
      </c>
      <c r="H45" s="52"/>
      <c r="I45" s="52">
        <v>-42465719389</v>
      </c>
      <c r="J45" s="52"/>
      <c r="K45" s="52">
        <f t="shared" si="0"/>
        <v>5366832106</v>
      </c>
      <c r="L45" s="52"/>
      <c r="M45" s="52">
        <v>2573201</v>
      </c>
      <c r="N45" s="52"/>
      <c r="O45" s="52">
        <v>47832551495</v>
      </c>
      <c r="P45" s="52"/>
      <c r="Q45" s="52">
        <v>-42647916783</v>
      </c>
      <c r="R45" s="52"/>
      <c r="S45" s="52">
        <f t="shared" si="1"/>
        <v>5184634712</v>
      </c>
      <c r="U45" s="67">
        <v>5184634712</v>
      </c>
      <c r="V45" s="69">
        <f t="shared" si="2"/>
        <v>0</v>
      </c>
    </row>
    <row r="46" spans="2:22">
      <c r="B46" t="s">
        <v>311</v>
      </c>
      <c r="C46" s="83" t="s">
        <v>258</v>
      </c>
      <c r="E46" s="52">
        <v>4006200</v>
      </c>
      <c r="F46" s="52"/>
      <c r="G46" s="52">
        <v>28274778083</v>
      </c>
      <c r="H46" s="52"/>
      <c r="I46" s="52">
        <v>-23642211534</v>
      </c>
      <c r="J46" s="52"/>
      <c r="K46" s="52">
        <f t="shared" si="0"/>
        <v>4632566549</v>
      </c>
      <c r="L46" s="52"/>
      <c r="M46" s="52">
        <v>4006200</v>
      </c>
      <c r="N46" s="52"/>
      <c r="O46" s="52">
        <v>28274778083</v>
      </c>
      <c r="P46" s="52"/>
      <c r="Q46" s="52">
        <v>-24451884474</v>
      </c>
      <c r="R46" s="52"/>
      <c r="S46" s="52">
        <f t="shared" si="1"/>
        <v>3822893609</v>
      </c>
      <c r="U46" s="67">
        <v>3822893609</v>
      </c>
      <c r="V46" s="69">
        <f t="shared" si="2"/>
        <v>0</v>
      </c>
    </row>
    <row r="47" spans="2:22">
      <c r="B47" t="s">
        <v>312</v>
      </c>
      <c r="C47" s="83" t="s">
        <v>225</v>
      </c>
      <c r="E47" s="52">
        <v>3109059</v>
      </c>
      <c r="F47" s="52"/>
      <c r="G47" s="52">
        <v>13941516612</v>
      </c>
      <c r="H47" s="52"/>
      <c r="I47" s="52">
        <v>-12441598846</v>
      </c>
      <c r="J47" s="52"/>
      <c r="K47" s="52">
        <f t="shared" si="0"/>
        <v>1499917766</v>
      </c>
      <c r="L47" s="52"/>
      <c r="M47" s="52">
        <v>3109059</v>
      </c>
      <c r="N47" s="52"/>
      <c r="O47" s="52">
        <v>13941516612</v>
      </c>
      <c r="P47" s="52"/>
      <c r="Q47" s="52">
        <v>-12048162444</v>
      </c>
      <c r="R47" s="52"/>
      <c r="S47" s="52">
        <f t="shared" si="1"/>
        <v>1893354168</v>
      </c>
      <c r="U47" s="67">
        <v>1893354168</v>
      </c>
      <c r="V47" s="69">
        <f t="shared" si="2"/>
        <v>0</v>
      </c>
    </row>
    <row r="48" spans="2:22">
      <c r="B48" t="s">
        <v>313</v>
      </c>
      <c r="C48" s="83" t="s">
        <v>210</v>
      </c>
      <c r="E48" s="52">
        <v>1551106</v>
      </c>
      <c r="F48" s="52"/>
      <c r="G48" s="52">
        <v>39317861444</v>
      </c>
      <c r="H48" s="52"/>
      <c r="I48" s="52">
        <v>-36854487757</v>
      </c>
      <c r="J48" s="52"/>
      <c r="K48" s="52">
        <f t="shared" si="0"/>
        <v>2463373687</v>
      </c>
      <c r="L48" s="52"/>
      <c r="M48" s="52">
        <v>1551106</v>
      </c>
      <c r="N48" s="52"/>
      <c r="O48" s="52">
        <v>39317861444</v>
      </c>
      <c r="P48" s="52"/>
      <c r="Q48" s="52">
        <v>-34878947180</v>
      </c>
      <c r="R48" s="52"/>
      <c r="S48" s="52">
        <f t="shared" si="1"/>
        <v>4438914264</v>
      </c>
      <c r="U48" s="67">
        <v>4438914264</v>
      </c>
      <c r="V48" s="69">
        <f t="shared" si="2"/>
        <v>0</v>
      </c>
    </row>
    <row r="49" spans="2:22">
      <c r="B49" t="s">
        <v>314</v>
      </c>
      <c r="C49" s="83" t="s">
        <v>146</v>
      </c>
      <c r="E49" s="52">
        <v>14723830</v>
      </c>
      <c r="F49" s="52"/>
      <c r="G49" s="52">
        <v>45811378656</v>
      </c>
      <c r="H49" s="52"/>
      <c r="I49" s="52">
        <v>-43156507489</v>
      </c>
      <c r="J49" s="52"/>
      <c r="K49" s="52">
        <f t="shared" si="0"/>
        <v>2654871167</v>
      </c>
      <c r="L49" s="52"/>
      <c r="M49" s="52">
        <v>14723830</v>
      </c>
      <c r="N49" s="52"/>
      <c r="O49" s="52">
        <v>45811378656</v>
      </c>
      <c r="P49" s="52"/>
      <c r="Q49" s="52">
        <v>-44030779715</v>
      </c>
      <c r="R49" s="52"/>
      <c r="S49" s="52">
        <f t="shared" si="1"/>
        <v>1780598941</v>
      </c>
      <c r="U49" s="67">
        <v>1780598941</v>
      </c>
      <c r="V49" s="69">
        <f t="shared" si="2"/>
        <v>0</v>
      </c>
    </row>
    <row r="50" spans="2:22">
      <c r="B50" t="s">
        <v>315</v>
      </c>
      <c r="C50" s="83" t="s">
        <v>200</v>
      </c>
      <c r="E50" s="52">
        <v>3682874</v>
      </c>
      <c r="F50" s="52"/>
      <c r="G50" s="52">
        <v>15405323468</v>
      </c>
      <c r="H50" s="52"/>
      <c r="I50" s="52">
        <v>-12331030874</v>
      </c>
      <c r="J50" s="52"/>
      <c r="K50" s="52">
        <f t="shared" si="0"/>
        <v>3074292594</v>
      </c>
      <c r="L50" s="52"/>
      <c r="M50" s="52">
        <v>3682874</v>
      </c>
      <c r="N50" s="52"/>
      <c r="O50" s="52">
        <v>15405323468</v>
      </c>
      <c r="P50" s="52"/>
      <c r="Q50" s="52">
        <v>-14039170229</v>
      </c>
      <c r="R50" s="52"/>
      <c r="S50" s="52">
        <f t="shared" si="1"/>
        <v>1366153239</v>
      </c>
      <c r="U50" s="67">
        <v>1366153239</v>
      </c>
      <c r="V50" s="69">
        <f t="shared" si="2"/>
        <v>0</v>
      </c>
    </row>
    <row r="51" spans="2:22">
      <c r="B51" t="s">
        <v>316</v>
      </c>
      <c r="C51" s="83" t="s">
        <v>155</v>
      </c>
      <c r="E51" s="52">
        <v>11101954</v>
      </c>
      <c r="F51" s="52"/>
      <c r="G51" s="52">
        <v>71181538063</v>
      </c>
      <c r="H51" s="52"/>
      <c r="I51" s="52">
        <v>-61552837425</v>
      </c>
      <c r="J51" s="52"/>
      <c r="K51" s="52">
        <f t="shared" si="0"/>
        <v>9628700638</v>
      </c>
      <c r="L51" s="52"/>
      <c r="M51" s="52">
        <v>11101954</v>
      </c>
      <c r="N51" s="52"/>
      <c r="O51" s="52">
        <v>71181538063</v>
      </c>
      <c r="P51" s="52"/>
      <c r="Q51" s="52">
        <v>-63647319988</v>
      </c>
      <c r="R51" s="52"/>
      <c r="S51" s="52">
        <f t="shared" si="1"/>
        <v>7534218075</v>
      </c>
      <c r="U51" s="67">
        <v>7534218075</v>
      </c>
      <c r="V51" s="69">
        <f t="shared" si="2"/>
        <v>0</v>
      </c>
    </row>
    <row r="52" spans="2:22">
      <c r="B52" t="s">
        <v>317</v>
      </c>
      <c r="C52" s="83" t="s">
        <v>93</v>
      </c>
      <c r="E52" s="52">
        <v>1697257</v>
      </c>
      <c r="F52" s="52"/>
      <c r="G52" s="52">
        <v>64837494274</v>
      </c>
      <c r="H52" s="52"/>
      <c r="I52" s="52">
        <v>-52886521580</v>
      </c>
      <c r="J52" s="52"/>
      <c r="K52" s="52">
        <f t="shared" si="0"/>
        <v>11950972694</v>
      </c>
      <c r="L52" s="52"/>
      <c r="M52" s="52">
        <v>1697257</v>
      </c>
      <c r="N52" s="52"/>
      <c r="O52" s="52">
        <v>64837494274</v>
      </c>
      <c r="P52" s="52"/>
      <c r="Q52" s="52">
        <v>-46747468503</v>
      </c>
      <c r="R52" s="52"/>
      <c r="S52" s="52">
        <f t="shared" si="1"/>
        <v>18090025771</v>
      </c>
      <c r="U52" s="67">
        <v>18090025771</v>
      </c>
      <c r="V52" s="69">
        <f t="shared" si="2"/>
        <v>0</v>
      </c>
    </row>
    <row r="53" spans="2:22">
      <c r="B53" t="s">
        <v>318</v>
      </c>
      <c r="C53" s="83" t="s">
        <v>216</v>
      </c>
      <c r="E53" s="52">
        <v>9302988</v>
      </c>
      <c r="F53" s="52"/>
      <c r="G53" s="52">
        <v>200673684306</v>
      </c>
      <c r="H53" s="52"/>
      <c r="I53" s="52">
        <v>-177151645296</v>
      </c>
      <c r="J53" s="52"/>
      <c r="K53" s="52">
        <f t="shared" si="0"/>
        <v>23522039010</v>
      </c>
      <c r="L53" s="52"/>
      <c r="M53" s="52">
        <v>9302988</v>
      </c>
      <c r="N53" s="52"/>
      <c r="O53" s="52">
        <v>200673684306</v>
      </c>
      <c r="P53" s="52"/>
      <c r="Q53" s="52">
        <v>-181655360540</v>
      </c>
      <c r="R53" s="52"/>
      <c r="S53" s="52">
        <f t="shared" si="1"/>
        <v>19018323766</v>
      </c>
      <c r="U53" s="67">
        <v>19018323766</v>
      </c>
      <c r="V53" s="69">
        <f t="shared" si="2"/>
        <v>0</v>
      </c>
    </row>
    <row r="54" spans="2:22">
      <c r="B54" t="s">
        <v>319</v>
      </c>
      <c r="C54" s="83" t="s">
        <v>226</v>
      </c>
      <c r="E54" s="52">
        <v>33618230</v>
      </c>
      <c r="F54" s="52"/>
      <c r="G54" s="52">
        <v>62291527658</v>
      </c>
      <c r="H54" s="52"/>
      <c r="I54" s="52">
        <v>-59807447145</v>
      </c>
      <c r="J54" s="52"/>
      <c r="K54" s="52">
        <f t="shared" si="0"/>
        <v>2484080513</v>
      </c>
      <c r="L54" s="52"/>
      <c r="M54" s="52">
        <v>33618230</v>
      </c>
      <c r="N54" s="52"/>
      <c r="O54" s="52">
        <v>62291527658</v>
      </c>
      <c r="P54" s="52"/>
      <c r="Q54" s="52">
        <v>-57859659768</v>
      </c>
      <c r="R54" s="52"/>
      <c r="S54" s="52">
        <f t="shared" si="1"/>
        <v>4431867890</v>
      </c>
      <c r="U54" s="67">
        <v>4431867890</v>
      </c>
      <c r="V54" s="69">
        <f t="shared" si="2"/>
        <v>0</v>
      </c>
    </row>
    <row r="55" spans="2:22">
      <c r="B55" t="s">
        <v>500</v>
      </c>
      <c r="C55" s="83" t="s">
        <v>481</v>
      </c>
      <c r="E55" s="52">
        <v>827506</v>
      </c>
      <c r="F55" s="52"/>
      <c r="G55" s="52">
        <v>27836186364</v>
      </c>
      <c r="H55" s="52"/>
      <c r="I55" s="52">
        <v>-24762832286</v>
      </c>
      <c r="J55" s="52"/>
      <c r="K55" s="52">
        <f t="shared" si="0"/>
        <v>3073354078</v>
      </c>
      <c r="L55" s="52"/>
      <c r="M55" s="52">
        <v>827506</v>
      </c>
      <c r="N55" s="52"/>
      <c r="O55" s="52">
        <v>27836186364</v>
      </c>
      <c r="P55" s="52"/>
      <c r="Q55" s="52">
        <v>-24354276971</v>
      </c>
      <c r="R55" s="52"/>
      <c r="S55" s="52">
        <f t="shared" si="1"/>
        <v>3481909393</v>
      </c>
      <c r="U55" s="67">
        <v>3481909393</v>
      </c>
      <c r="V55" s="69">
        <f t="shared" si="2"/>
        <v>0</v>
      </c>
    </row>
    <row r="56" spans="2:22">
      <c r="B56" t="s">
        <v>321</v>
      </c>
      <c r="C56" s="83" t="s">
        <v>130</v>
      </c>
      <c r="E56" s="52">
        <v>561023</v>
      </c>
      <c r="F56" s="52"/>
      <c r="G56" s="52">
        <v>5454158454</v>
      </c>
      <c r="H56" s="52"/>
      <c r="I56" s="52">
        <v>-3959693563</v>
      </c>
      <c r="J56" s="52"/>
      <c r="K56" s="52">
        <f t="shared" si="0"/>
        <v>1494464891</v>
      </c>
      <c r="L56" s="52"/>
      <c r="M56" s="52">
        <v>561023</v>
      </c>
      <c r="N56" s="52"/>
      <c r="O56" s="52">
        <v>5454158454</v>
      </c>
      <c r="P56" s="52"/>
      <c r="Q56" s="52">
        <v>-4614717420</v>
      </c>
      <c r="R56" s="52"/>
      <c r="S56" s="52">
        <f t="shared" si="1"/>
        <v>839441034</v>
      </c>
      <c r="U56" s="67">
        <v>839441034</v>
      </c>
      <c r="V56" s="69">
        <f t="shared" si="2"/>
        <v>0</v>
      </c>
    </row>
    <row r="57" spans="2:22">
      <c r="B57" t="s">
        <v>501</v>
      </c>
      <c r="C57" s="83" t="s">
        <v>482</v>
      </c>
      <c r="E57" s="52">
        <v>7728348</v>
      </c>
      <c r="F57" s="52"/>
      <c r="G57" s="52">
        <v>18560592223</v>
      </c>
      <c r="H57" s="52"/>
      <c r="I57" s="52">
        <v>-15434293837</v>
      </c>
      <c r="J57" s="52"/>
      <c r="K57" s="52">
        <f t="shared" si="0"/>
        <v>3126298386</v>
      </c>
      <c r="L57" s="52"/>
      <c r="M57" s="52">
        <v>7728348</v>
      </c>
      <c r="N57" s="52"/>
      <c r="O57" s="52">
        <v>18560592223</v>
      </c>
      <c r="P57" s="52"/>
      <c r="Q57" s="52">
        <v>-14712276320</v>
      </c>
      <c r="R57" s="52"/>
      <c r="S57" s="52">
        <f t="shared" si="1"/>
        <v>3848315903</v>
      </c>
      <c r="U57" s="67">
        <v>3848315903</v>
      </c>
      <c r="V57" s="69">
        <f t="shared" si="2"/>
        <v>0</v>
      </c>
    </row>
    <row r="58" spans="2:22">
      <c r="B58" t="s">
        <v>322</v>
      </c>
      <c r="C58" s="83" t="s">
        <v>103</v>
      </c>
      <c r="E58" s="52">
        <v>16202664</v>
      </c>
      <c r="F58" s="52"/>
      <c r="G58" s="52">
        <v>85363168194</v>
      </c>
      <c r="H58" s="52"/>
      <c r="I58" s="52">
        <v>-68699332022</v>
      </c>
      <c r="J58" s="52"/>
      <c r="K58" s="52">
        <f t="shared" si="0"/>
        <v>16663836172</v>
      </c>
      <c r="L58" s="52"/>
      <c r="M58" s="52">
        <v>16202664</v>
      </c>
      <c r="N58" s="52"/>
      <c r="O58" s="52">
        <v>85363168194</v>
      </c>
      <c r="P58" s="52"/>
      <c r="Q58" s="52">
        <v>-69396002525</v>
      </c>
      <c r="R58" s="52"/>
      <c r="S58" s="52">
        <f t="shared" si="1"/>
        <v>15967165669</v>
      </c>
      <c r="U58" s="67">
        <v>15967165669</v>
      </c>
      <c r="V58" s="69">
        <f t="shared" si="2"/>
        <v>0</v>
      </c>
    </row>
    <row r="59" spans="2:22">
      <c r="B59" t="s">
        <v>448</v>
      </c>
      <c r="C59" s="83" t="s">
        <v>440</v>
      </c>
      <c r="E59" s="52">
        <v>2916017</v>
      </c>
      <c r="F59" s="52"/>
      <c r="G59" s="52">
        <v>9159786772</v>
      </c>
      <c r="H59" s="52"/>
      <c r="I59" s="52">
        <v>-8253347942</v>
      </c>
      <c r="J59" s="52"/>
      <c r="K59" s="52">
        <f t="shared" si="0"/>
        <v>906438830</v>
      </c>
      <c r="L59" s="52"/>
      <c r="M59" s="52">
        <v>2916017</v>
      </c>
      <c r="N59" s="52"/>
      <c r="O59" s="52">
        <v>9159786772</v>
      </c>
      <c r="P59" s="52"/>
      <c r="Q59" s="52">
        <v>-7906613911</v>
      </c>
      <c r="R59" s="52"/>
      <c r="S59" s="52">
        <f t="shared" si="1"/>
        <v>1253172861</v>
      </c>
      <c r="U59" s="67">
        <v>1253172861</v>
      </c>
      <c r="V59" s="69">
        <f t="shared" si="2"/>
        <v>0</v>
      </c>
    </row>
    <row r="60" spans="2:22">
      <c r="B60" t="s">
        <v>323</v>
      </c>
      <c r="C60" s="83" t="s">
        <v>553</v>
      </c>
      <c r="E60" s="52">
        <v>7510952</v>
      </c>
      <c r="F60" s="52"/>
      <c r="G60" s="52">
        <v>16127125569</v>
      </c>
      <c r="H60" s="52"/>
      <c r="I60" s="52">
        <v>-12854545338</v>
      </c>
      <c r="J60" s="52"/>
      <c r="K60" s="52">
        <f t="shared" si="0"/>
        <v>3272580231</v>
      </c>
      <c r="L60" s="52"/>
      <c r="M60" s="52">
        <v>7510952</v>
      </c>
      <c r="N60" s="52"/>
      <c r="O60" s="52">
        <v>16127125569</v>
      </c>
      <c r="P60" s="52"/>
      <c r="Q60" s="52">
        <v>-12854545338</v>
      </c>
      <c r="R60" s="52"/>
      <c r="S60" s="52">
        <f t="shared" si="1"/>
        <v>3272580231</v>
      </c>
      <c r="U60" s="67">
        <v>3272580231</v>
      </c>
      <c r="V60" s="69">
        <f t="shared" si="2"/>
        <v>0</v>
      </c>
    </row>
    <row r="61" spans="2:22">
      <c r="B61" t="s">
        <v>324</v>
      </c>
      <c r="C61" s="83" t="s">
        <v>132</v>
      </c>
      <c r="E61" s="52">
        <v>1236115</v>
      </c>
      <c r="F61" s="52"/>
      <c r="G61" s="52">
        <v>20348267521</v>
      </c>
      <c r="H61" s="52"/>
      <c r="I61" s="52">
        <v>-16087914035</v>
      </c>
      <c r="J61" s="52"/>
      <c r="K61" s="52">
        <f t="shared" si="0"/>
        <v>4260353486</v>
      </c>
      <c r="L61" s="52"/>
      <c r="M61" s="52">
        <v>1236115</v>
      </c>
      <c r="N61" s="52"/>
      <c r="O61" s="52">
        <v>20348267521</v>
      </c>
      <c r="P61" s="52"/>
      <c r="Q61" s="52">
        <v>-17370448923</v>
      </c>
      <c r="R61" s="52"/>
      <c r="S61" s="52">
        <f t="shared" si="1"/>
        <v>2977818598</v>
      </c>
      <c r="U61" s="67">
        <v>2977818598</v>
      </c>
      <c r="V61" s="69">
        <f t="shared" si="2"/>
        <v>0</v>
      </c>
    </row>
    <row r="62" spans="2:22">
      <c r="B62" t="s">
        <v>529</v>
      </c>
      <c r="C62" s="83" t="s">
        <v>147</v>
      </c>
      <c r="E62" s="52">
        <v>6667927</v>
      </c>
      <c r="F62" s="52"/>
      <c r="G62" s="52">
        <v>32949044845</v>
      </c>
      <c r="H62" s="52"/>
      <c r="I62" s="52">
        <v>-27995090475</v>
      </c>
      <c r="J62" s="52"/>
      <c r="K62" s="52">
        <f t="shared" si="0"/>
        <v>4953954370</v>
      </c>
      <c r="L62" s="52"/>
      <c r="M62" s="52">
        <v>6667927</v>
      </c>
      <c r="N62" s="52"/>
      <c r="O62" s="52">
        <v>32949044845</v>
      </c>
      <c r="P62" s="52"/>
      <c r="Q62" s="52">
        <v>-28907888356</v>
      </c>
      <c r="R62" s="52"/>
      <c r="S62" s="52">
        <f t="shared" si="1"/>
        <v>4041156489</v>
      </c>
      <c r="U62" s="67">
        <v>4041156489</v>
      </c>
      <c r="V62" s="69">
        <f t="shared" si="2"/>
        <v>0</v>
      </c>
    </row>
    <row r="63" spans="2:22">
      <c r="B63" t="s">
        <v>325</v>
      </c>
      <c r="C63" s="83" t="s">
        <v>185</v>
      </c>
      <c r="E63" s="52">
        <v>1859232</v>
      </c>
      <c r="F63" s="52"/>
      <c r="G63" s="52">
        <v>43154759451</v>
      </c>
      <c r="H63" s="52"/>
      <c r="I63" s="52">
        <v>-42850026009</v>
      </c>
      <c r="J63" s="52"/>
      <c r="K63" s="52">
        <f t="shared" si="0"/>
        <v>304733442</v>
      </c>
      <c r="L63" s="52"/>
      <c r="M63" s="52">
        <v>1859232</v>
      </c>
      <c r="N63" s="52"/>
      <c r="O63" s="52">
        <v>43154759451</v>
      </c>
      <c r="P63" s="52"/>
      <c r="Q63" s="52">
        <v>-42989376378</v>
      </c>
      <c r="R63" s="52"/>
      <c r="S63" s="52">
        <f t="shared" si="1"/>
        <v>165383073</v>
      </c>
      <c r="U63" s="67">
        <v>165383073</v>
      </c>
      <c r="V63" s="69">
        <f t="shared" si="2"/>
        <v>0</v>
      </c>
    </row>
    <row r="64" spans="2:22">
      <c r="B64" t="s">
        <v>326</v>
      </c>
      <c r="C64" s="83" t="s">
        <v>128</v>
      </c>
      <c r="E64" s="52">
        <v>10782708</v>
      </c>
      <c r="F64" s="52"/>
      <c r="G64" s="52">
        <v>44471267635</v>
      </c>
      <c r="H64" s="52"/>
      <c r="I64" s="52">
        <v>-37087227030</v>
      </c>
      <c r="J64" s="52"/>
      <c r="K64" s="52">
        <f t="shared" si="0"/>
        <v>7384040605</v>
      </c>
      <c r="L64" s="52"/>
      <c r="M64" s="52">
        <v>10782708</v>
      </c>
      <c r="N64" s="52"/>
      <c r="O64" s="52">
        <v>44471267635</v>
      </c>
      <c r="P64" s="52"/>
      <c r="Q64" s="52">
        <v>-35507843369</v>
      </c>
      <c r="R64" s="52"/>
      <c r="S64" s="52">
        <f t="shared" si="1"/>
        <v>8963424266</v>
      </c>
      <c r="U64" s="67">
        <v>8963424266</v>
      </c>
      <c r="V64" s="69">
        <f t="shared" si="2"/>
        <v>0</v>
      </c>
    </row>
    <row r="65" spans="2:22">
      <c r="B65" t="s">
        <v>327</v>
      </c>
      <c r="C65" s="83" t="s">
        <v>176</v>
      </c>
      <c r="E65" s="52">
        <v>1643019</v>
      </c>
      <c r="F65" s="52"/>
      <c r="G65" s="52">
        <v>24253659104</v>
      </c>
      <c r="H65" s="52"/>
      <c r="I65" s="52">
        <v>-21530670231</v>
      </c>
      <c r="J65" s="52"/>
      <c r="K65" s="52">
        <f t="shared" si="0"/>
        <v>2722988873</v>
      </c>
      <c r="L65" s="52"/>
      <c r="M65" s="52">
        <v>1643019</v>
      </c>
      <c r="N65" s="52"/>
      <c r="O65" s="52">
        <v>24253659104</v>
      </c>
      <c r="P65" s="52"/>
      <c r="Q65" s="52">
        <v>-20827204146</v>
      </c>
      <c r="R65" s="52"/>
      <c r="S65" s="52">
        <f t="shared" si="1"/>
        <v>3426454958</v>
      </c>
      <c r="U65" s="67">
        <v>3426454958</v>
      </c>
      <c r="V65" s="69">
        <f t="shared" si="2"/>
        <v>0</v>
      </c>
    </row>
    <row r="66" spans="2:22">
      <c r="B66" t="s">
        <v>328</v>
      </c>
      <c r="C66" s="83" t="s">
        <v>179</v>
      </c>
      <c r="E66" s="52">
        <v>7907000</v>
      </c>
      <c r="F66" s="52"/>
      <c r="G66" s="52">
        <v>131575619082</v>
      </c>
      <c r="H66" s="52"/>
      <c r="I66" s="52">
        <v>-119030700176</v>
      </c>
      <c r="J66" s="52"/>
      <c r="K66" s="52">
        <f t="shared" si="0"/>
        <v>12544918906</v>
      </c>
      <c r="L66" s="52"/>
      <c r="M66" s="52">
        <v>7907000</v>
      </c>
      <c r="N66" s="52"/>
      <c r="O66" s="52">
        <v>131575619082</v>
      </c>
      <c r="P66" s="52"/>
      <c r="Q66" s="52">
        <v>-114757558476</v>
      </c>
      <c r="R66" s="52"/>
      <c r="S66" s="52">
        <f t="shared" si="1"/>
        <v>16818060606</v>
      </c>
      <c r="U66" s="67">
        <v>16818060606</v>
      </c>
      <c r="V66" s="69">
        <f t="shared" si="2"/>
        <v>0</v>
      </c>
    </row>
    <row r="67" spans="2:22">
      <c r="B67" t="s">
        <v>329</v>
      </c>
      <c r="C67" s="83" t="s">
        <v>144</v>
      </c>
      <c r="E67" s="52">
        <v>422710</v>
      </c>
      <c r="F67" s="52"/>
      <c r="G67" s="52">
        <v>10777998560</v>
      </c>
      <c r="H67" s="52"/>
      <c r="I67" s="52">
        <v>-9416036464</v>
      </c>
      <c r="J67" s="52"/>
      <c r="K67" s="52">
        <f t="shared" si="0"/>
        <v>1361962096</v>
      </c>
      <c r="L67" s="52"/>
      <c r="M67" s="52">
        <v>422710</v>
      </c>
      <c r="N67" s="52"/>
      <c r="O67" s="52">
        <v>10777998560</v>
      </c>
      <c r="P67" s="52"/>
      <c r="Q67" s="52">
        <v>-7769556295</v>
      </c>
      <c r="R67" s="52"/>
      <c r="S67" s="52">
        <f t="shared" si="1"/>
        <v>3008442265</v>
      </c>
      <c r="U67" s="67">
        <v>3008442265</v>
      </c>
      <c r="V67" s="69">
        <f t="shared" si="2"/>
        <v>0</v>
      </c>
    </row>
    <row r="68" spans="2:22">
      <c r="B68" t="s">
        <v>330</v>
      </c>
      <c r="C68" s="83" t="s">
        <v>166</v>
      </c>
      <c r="E68" s="52">
        <v>714197</v>
      </c>
      <c r="F68" s="52"/>
      <c r="G68" s="52">
        <v>29107848645</v>
      </c>
      <c r="H68" s="52"/>
      <c r="I68" s="52">
        <v>-28112469852</v>
      </c>
      <c r="J68" s="52"/>
      <c r="K68" s="52">
        <f t="shared" si="0"/>
        <v>995378793</v>
      </c>
      <c r="L68" s="52"/>
      <c r="M68" s="52">
        <v>714197</v>
      </c>
      <c r="N68" s="52"/>
      <c r="O68" s="52">
        <v>29107848645</v>
      </c>
      <c r="P68" s="52"/>
      <c r="Q68" s="52">
        <v>-27552500032</v>
      </c>
      <c r="R68" s="52"/>
      <c r="S68" s="52">
        <f t="shared" si="1"/>
        <v>1555348613</v>
      </c>
      <c r="U68" s="67">
        <v>1555348613</v>
      </c>
      <c r="V68" s="69">
        <f t="shared" si="2"/>
        <v>0</v>
      </c>
    </row>
    <row r="69" spans="2:22">
      <c r="B69" t="s">
        <v>502</v>
      </c>
      <c r="C69" s="83" t="s">
        <v>483</v>
      </c>
      <c r="E69" s="52">
        <v>2873825</v>
      </c>
      <c r="F69" s="52"/>
      <c r="G69" s="52">
        <v>34452112444</v>
      </c>
      <c r="H69" s="52"/>
      <c r="I69" s="52">
        <v>-32892762873</v>
      </c>
      <c r="J69" s="52"/>
      <c r="K69" s="52">
        <f t="shared" si="0"/>
        <v>1559349571</v>
      </c>
      <c r="L69" s="52"/>
      <c r="M69" s="52">
        <v>2873825</v>
      </c>
      <c r="N69" s="52"/>
      <c r="O69" s="52">
        <v>34452112444</v>
      </c>
      <c r="P69" s="52"/>
      <c r="Q69" s="52">
        <v>-35116971265</v>
      </c>
      <c r="R69" s="52"/>
      <c r="S69" s="52">
        <f t="shared" si="1"/>
        <v>-664858821</v>
      </c>
      <c r="U69" s="67">
        <v>-664858821</v>
      </c>
      <c r="V69" s="69">
        <f t="shared" si="2"/>
        <v>0</v>
      </c>
    </row>
    <row r="70" spans="2:22">
      <c r="B70" t="s">
        <v>331</v>
      </c>
      <c r="C70" s="83" t="s">
        <v>135</v>
      </c>
      <c r="E70" s="52">
        <v>1302982</v>
      </c>
      <c r="F70" s="52"/>
      <c r="G70" s="52">
        <v>20037196613</v>
      </c>
      <c r="H70" s="52"/>
      <c r="I70" s="52">
        <v>-16608466970</v>
      </c>
      <c r="J70" s="52"/>
      <c r="K70" s="52">
        <f t="shared" ref="K70:K131" si="3">G70+I70</f>
        <v>3428729643</v>
      </c>
      <c r="L70" s="52"/>
      <c r="M70" s="52">
        <v>1302982</v>
      </c>
      <c r="N70" s="52"/>
      <c r="O70" s="52">
        <v>20037196613</v>
      </c>
      <c r="P70" s="52"/>
      <c r="Q70" s="52">
        <v>-12357987753</v>
      </c>
      <c r="R70" s="52"/>
      <c r="S70" s="52">
        <f t="shared" si="1"/>
        <v>7679208860</v>
      </c>
      <c r="U70" s="67">
        <v>7679208860</v>
      </c>
      <c r="V70" s="69">
        <f t="shared" si="2"/>
        <v>0</v>
      </c>
    </row>
    <row r="71" spans="2:22">
      <c r="B71" t="s">
        <v>332</v>
      </c>
      <c r="C71" s="83" t="s">
        <v>270</v>
      </c>
      <c r="E71" s="52">
        <v>3177894</v>
      </c>
      <c r="F71" s="52"/>
      <c r="G71" s="52">
        <v>48016580070</v>
      </c>
      <c r="H71" s="52"/>
      <c r="I71" s="52">
        <v>-44524341730</v>
      </c>
      <c r="J71" s="52"/>
      <c r="K71" s="52">
        <f t="shared" si="3"/>
        <v>3492238340</v>
      </c>
      <c r="L71" s="52"/>
      <c r="M71" s="52">
        <v>3177894</v>
      </c>
      <c r="N71" s="52"/>
      <c r="O71" s="52">
        <v>48016580070</v>
      </c>
      <c r="P71" s="52"/>
      <c r="Q71" s="52">
        <v>-43748016944</v>
      </c>
      <c r="R71" s="52"/>
      <c r="S71" s="52">
        <f t="shared" si="1"/>
        <v>4268563126</v>
      </c>
      <c r="U71" s="67">
        <v>4268563126</v>
      </c>
      <c r="V71" s="69">
        <f t="shared" si="2"/>
        <v>0</v>
      </c>
    </row>
    <row r="72" spans="2:22">
      <c r="B72" t="s">
        <v>333</v>
      </c>
      <c r="C72" s="83" t="s">
        <v>266</v>
      </c>
      <c r="E72" s="52">
        <v>1273446</v>
      </c>
      <c r="F72" s="52"/>
      <c r="G72" s="52">
        <v>23937582724</v>
      </c>
      <c r="H72" s="52"/>
      <c r="I72" s="52">
        <v>-22178051892</v>
      </c>
      <c r="J72" s="52"/>
      <c r="K72" s="52">
        <f t="shared" si="3"/>
        <v>1759530832</v>
      </c>
      <c r="L72" s="52"/>
      <c r="M72" s="52">
        <v>1273446</v>
      </c>
      <c r="N72" s="52"/>
      <c r="O72" s="52">
        <v>23937582724</v>
      </c>
      <c r="P72" s="52"/>
      <c r="Q72" s="52">
        <v>-22310827965</v>
      </c>
      <c r="R72" s="52"/>
      <c r="S72" s="52">
        <f t="shared" ref="S72:S135" si="4">O72+Q72</f>
        <v>1626754759</v>
      </c>
      <c r="U72" s="67">
        <v>1626754759</v>
      </c>
      <c r="V72" s="69">
        <f t="shared" ref="V72:V135" si="5">U72-S72</f>
        <v>0</v>
      </c>
    </row>
    <row r="73" spans="2:22">
      <c r="B73" t="s">
        <v>449</v>
      </c>
      <c r="C73" s="83" t="s">
        <v>439</v>
      </c>
      <c r="E73" s="52">
        <v>2661211</v>
      </c>
      <c r="F73" s="52"/>
      <c r="G73" s="52">
        <v>35897763107</v>
      </c>
      <c r="H73" s="52"/>
      <c r="I73" s="52">
        <v>-36453721707</v>
      </c>
      <c r="J73" s="52"/>
      <c r="K73" s="52">
        <f t="shared" si="3"/>
        <v>-555958600</v>
      </c>
      <c r="L73" s="52"/>
      <c r="M73" s="52">
        <v>2661211</v>
      </c>
      <c r="N73" s="52"/>
      <c r="O73" s="52">
        <v>35897763107</v>
      </c>
      <c r="P73" s="52"/>
      <c r="Q73" s="52">
        <v>-32007572522</v>
      </c>
      <c r="R73" s="52"/>
      <c r="S73" s="52">
        <f t="shared" si="4"/>
        <v>3890190585</v>
      </c>
      <c r="U73" s="67">
        <v>3890190585</v>
      </c>
      <c r="V73" s="69">
        <f t="shared" si="5"/>
        <v>0</v>
      </c>
    </row>
    <row r="74" spans="2:22">
      <c r="B74" t="s">
        <v>334</v>
      </c>
      <c r="C74" s="83" t="s">
        <v>180</v>
      </c>
      <c r="E74" s="52">
        <v>2551938</v>
      </c>
      <c r="F74" s="52"/>
      <c r="G74" s="52">
        <v>84778317643</v>
      </c>
      <c r="H74" s="52"/>
      <c r="I74" s="52">
        <v>-74465064919</v>
      </c>
      <c r="J74" s="52"/>
      <c r="K74" s="52">
        <f t="shared" si="3"/>
        <v>10313252724</v>
      </c>
      <c r="L74" s="52"/>
      <c r="M74" s="52">
        <v>2551938</v>
      </c>
      <c r="N74" s="52"/>
      <c r="O74" s="52">
        <v>84778317643</v>
      </c>
      <c r="P74" s="52"/>
      <c r="Q74" s="52">
        <v>-74450262199</v>
      </c>
      <c r="R74" s="52"/>
      <c r="S74" s="52">
        <f t="shared" si="4"/>
        <v>10328055444</v>
      </c>
      <c r="U74" s="67">
        <v>10328055444</v>
      </c>
      <c r="V74" s="69">
        <f t="shared" si="5"/>
        <v>0</v>
      </c>
    </row>
    <row r="75" spans="2:22">
      <c r="B75" t="s">
        <v>503</v>
      </c>
      <c r="C75" s="83" t="s">
        <v>484</v>
      </c>
      <c r="E75" s="52">
        <v>1896572</v>
      </c>
      <c r="F75" s="52"/>
      <c r="G75" s="52">
        <v>10029728955</v>
      </c>
      <c r="H75" s="52"/>
      <c r="I75" s="52">
        <v>-7150498116</v>
      </c>
      <c r="J75" s="52"/>
      <c r="K75" s="52">
        <f t="shared" si="3"/>
        <v>2879230839</v>
      </c>
      <c r="L75" s="52"/>
      <c r="M75" s="52">
        <v>1896572</v>
      </c>
      <c r="N75" s="52"/>
      <c r="O75" s="52">
        <v>10029728955</v>
      </c>
      <c r="P75" s="52"/>
      <c r="Q75" s="52">
        <v>-6194156196</v>
      </c>
      <c r="R75" s="52"/>
      <c r="S75" s="52">
        <f t="shared" si="4"/>
        <v>3835572759</v>
      </c>
      <c r="U75" s="67">
        <v>3835572759</v>
      </c>
      <c r="V75" s="69">
        <f t="shared" si="5"/>
        <v>0</v>
      </c>
    </row>
    <row r="76" spans="2:22">
      <c r="B76" t="s">
        <v>530</v>
      </c>
      <c r="C76" s="83" t="s">
        <v>513</v>
      </c>
      <c r="E76" s="52">
        <v>7411819</v>
      </c>
      <c r="F76" s="52"/>
      <c r="G76" s="52">
        <v>26892173175</v>
      </c>
      <c r="H76" s="52"/>
      <c r="I76" s="52">
        <v>-26665922601</v>
      </c>
      <c r="J76" s="52"/>
      <c r="K76" s="52">
        <f t="shared" si="3"/>
        <v>226250574</v>
      </c>
      <c r="L76" s="52"/>
      <c r="M76" s="52">
        <v>7411819</v>
      </c>
      <c r="N76" s="52"/>
      <c r="O76" s="52">
        <v>26892173175</v>
      </c>
      <c r="P76" s="52"/>
      <c r="Q76" s="52">
        <v>-28015224008</v>
      </c>
      <c r="R76" s="52"/>
      <c r="S76" s="52">
        <f t="shared" si="4"/>
        <v>-1123050833</v>
      </c>
      <c r="U76" s="67">
        <v>-1123050833</v>
      </c>
      <c r="V76" s="69">
        <f t="shared" si="5"/>
        <v>0</v>
      </c>
    </row>
    <row r="77" spans="2:22">
      <c r="B77" t="s">
        <v>335</v>
      </c>
      <c r="C77" s="83" t="s">
        <v>117</v>
      </c>
      <c r="E77" s="52">
        <v>13948778</v>
      </c>
      <c r="F77" s="52"/>
      <c r="G77" s="52">
        <v>45063794010</v>
      </c>
      <c r="H77" s="52"/>
      <c r="I77" s="52">
        <v>-40887904545</v>
      </c>
      <c r="J77" s="52"/>
      <c r="K77" s="52">
        <f t="shared" si="3"/>
        <v>4175889465</v>
      </c>
      <c r="L77" s="52"/>
      <c r="M77" s="52">
        <v>13948778</v>
      </c>
      <c r="N77" s="52"/>
      <c r="O77" s="52">
        <v>45063794010</v>
      </c>
      <c r="P77" s="52"/>
      <c r="Q77" s="52">
        <v>-42896036469</v>
      </c>
      <c r="R77" s="52"/>
      <c r="S77" s="52">
        <f t="shared" si="4"/>
        <v>2167757541</v>
      </c>
      <c r="U77" s="67">
        <v>2167757541</v>
      </c>
      <c r="V77" s="69">
        <f t="shared" si="5"/>
        <v>0</v>
      </c>
    </row>
    <row r="78" spans="2:22">
      <c r="B78" t="s">
        <v>336</v>
      </c>
      <c r="C78" s="83" t="s">
        <v>90</v>
      </c>
      <c r="E78" s="52">
        <v>13270526</v>
      </c>
      <c r="F78" s="52"/>
      <c r="G78" s="52">
        <v>66234854749</v>
      </c>
      <c r="H78" s="52"/>
      <c r="I78" s="52">
        <v>-56506891096</v>
      </c>
      <c r="J78" s="52"/>
      <c r="K78" s="52">
        <f t="shared" si="3"/>
        <v>9727963653</v>
      </c>
      <c r="L78" s="52"/>
      <c r="M78" s="52">
        <v>13270526</v>
      </c>
      <c r="N78" s="52"/>
      <c r="O78" s="52">
        <v>66234854749</v>
      </c>
      <c r="P78" s="52"/>
      <c r="Q78" s="52">
        <v>-54979021220</v>
      </c>
      <c r="R78" s="52"/>
      <c r="S78" s="52">
        <f t="shared" si="4"/>
        <v>11255833529</v>
      </c>
      <c r="U78" s="67">
        <v>11255833529</v>
      </c>
      <c r="V78" s="69">
        <f t="shared" si="5"/>
        <v>0</v>
      </c>
    </row>
    <row r="79" spans="2:22">
      <c r="B79" t="s">
        <v>337</v>
      </c>
      <c r="C79" s="83" t="s">
        <v>214</v>
      </c>
      <c r="E79" s="52">
        <v>5009628</v>
      </c>
      <c r="F79" s="52"/>
      <c r="G79" s="52">
        <v>103580270843</v>
      </c>
      <c r="H79" s="52"/>
      <c r="I79" s="52">
        <v>-99503248236</v>
      </c>
      <c r="J79" s="52"/>
      <c r="K79" s="52">
        <f t="shared" si="3"/>
        <v>4077022607</v>
      </c>
      <c r="L79" s="52"/>
      <c r="M79" s="52">
        <v>5009628</v>
      </c>
      <c r="N79" s="52"/>
      <c r="O79" s="52">
        <v>103580270843</v>
      </c>
      <c r="P79" s="52"/>
      <c r="Q79" s="52">
        <v>-101859523865</v>
      </c>
      <c r="R79" s="52"/>
      <c r="S79" s="52">
        <f t="shared" si="4"/>
        <v>1720746978</v>
      </c>
      <c r="U79" s="67">
        <v>1720746978</v>
      </c>
      <c r="V79" s="69">
        <f t="shared" si="5"/>
        <v>0</v>
      </c>
    </row>
    <row r="80" spans="2:22">
      <c r="B80" t="s">
        <v>338</v>
      </c>
      <c r="C80" s="83" t="s">
        <v>143</v>
      </c>
      <c r="E80" s="52">
        <v>17729652</v>
      </c>
      <c r="F80" s="52"/>
      <c r="G80" s="52">
        <v>80278051403</v>
      </c>
      <c r="H80" s="52"/>
      <c r="I80" s="52">
        <v>-73712239530</v>
      </c>
      <c r="J80" s="52"/>
      <c r="K80" s="52">
        <f t="shared" si="3"/>
        <v>6565811873</v>
      </c>
      <c r="L80" s="52"/>
      <c r="M80" s="52">
        <v>17729652</v>
      </c>
      <c r="N80" s="52"/>
      <c r="O80" s="52">
        <v>80278051403</v>
      </c>
      <c r="P80" s="52"/>
      <c r="Q80" s="52">
        <v>-75734226734</v>
      </c>
      <c r="R80" s="52"/>
      <c r="S80" s="52">
        <f t="shared" si="4"/>
        <v>4543824669</v>
      </c>
      <c r="U80" s="67">
        <v>4543824669</v>
      </c>
      <c r="V80" s="69">
        <f t="shared" si="5"/>
        <v>0</v>
      </c>
    </row>
    <row r="81" spans="2:22">
      <c r="B81" t="s">
        <v>339</v>
      </c>
      <c r="C81" s="83" t="s">
        <v>227</v>
      </c>
      <c r="E81" s="52">
        <v>0</v>
      </c>
      <c r="F81" s="52"/>
      <c r="G81" s="52">
        <v>0</v>
      </c>
      <c r="H81" s="52"/>
      <c r="I81" s="52">
        <v>-244418514</v>
      </c>
      <c r="J81" s="52"/>
      <c r="K81" s="52">
        <f t="shared" si="3"/>
        <v>-244418514</v>
      </c>
      <c r="L81" s="52"/>
      <c r="M81" s="52">
        <v>0</v>
      </c>
      <c r="N81" s="52"/>
      <c r="O81" s="52">
        <v>0</v>
      </c>
      <c r="P81" s="52"/>
      <c r="Q81" s="52">
        <v>0</v>
      </c>
      <c r="R81" s="52"/>
      <c r="S81" s="52">
        <f t="shared" si="4"/>
        <v>0</v>
      </c>
      <c r="U81" s="67">
        <v>0</v>
      </c>
      <c r="V81" s="69">
        <f t="shared" si="5"/>
        <v>0</v>
      </c>
    </row>
    <row r="82" spans="2:22">
      <c r="B82" t="s">
        <v>340</v>
      </c>
      <c r="C82" s="83" t="s">
        <v>207</v>
      </c>
      <c r="E82" s="52">
        <v>10492809</v>
      </c>
      <c r="F82" s="52"/>
      <c r="G82" s="52">
        <v>59974666526</v>
      </c>
      <c r="H82" s="52"/>
      <c r="I82" s="52">
        <v>-56857595586</v>
      </c>
      <c r="J82" s="52"/>
      <c r="K82" s="52">
        <f t="shared" si="3"/>
        <v>3117070940</v>
      </c>
      <c r="L82" s="52"/>
      <c r="M82" s="52">
        <v>10492809</v>
      </c>
      <c r="N82" s="52"/>
      <c r="O82" s="52">
        <v>59974666526</v>
      </c>
      <c r="P82" s="52"/>
      <c r="Q82" s="52">
        <v>-57915651012</v>
      </c>
      <c r="R82" s="52"/>
      <c r="S82" s="52">
        <f t="shared" si="4"/>
        <v>2059015514</v>
      </c>
      <c r="U82" s="67">
        <v>2059015514</v>
      </c>
      <c r="V82" s="69">
        <f t="shared" si="5"/>
        <v>0</v>
      </c>
    </row>
    <row r="83" spans="2:22">
      <c r="B83" t="s">
        <v>341</v>
      </c>
      <c r="C83" s="83" t="s">
        <v>184</v>
      </c>
      <c r="E83" s="52">
        <v>3672113</v>
      </c>
      <c r="F83" s="52"/>
      <c r="G83" s="52">
        <v>35918597053</v>
      </c>
      <c r="H83" s="52"/>
      <c r="I83" s="52">
        <v>-28951281833</v>
      </c>
      <c r="J83" s="52"/>
      <c r="K83" s="52">
        <f t="shared" si="3"/>
        <v>6967315220</v>
      </c>
      <c r="L83" s="52"/>
      <c r="M83" s="52">
        <v>3672113</v>
      </c>
      <c r="N83" s="52"/>
      <c r="O83" s="52">
        <v>35918597053</v>
      </c>
      <c r="P83" s="52"/>
      <c r="Q83" s="52">
        <v>-31600807955</v>
      </c>
      <c r="R83" s="52"/>
      <c r="S83" s="52">
        <f t="shared" si="4"/>
        <v>4317789098</v>
      </c>
      <c r="U83" s="67">
        <v>4317789098</v>
      </c>
      <c r="V83" s="69">
        <f t="shared" si="5"/>
        <v>0</v>
      </c>
    </row>
    <row r="84" spans="2:22">
      <c r="B84" t="s">
        <v>342</v>
      </c>
      <c r="C84" s="83" t="s">
        <v>205</v>
      </c>
      <c r="E84" s="52">
        <v>11593170</v>
      </c>
      <c r="F84" s="52"/>
      <c r="G84" s="52">
        <v>54728381348</v>
      </c>
      <c r="H84" s="52"/>
      <c r="I84" s="52">
        <v>-58867198212</v>
      </c>
      <c r="J84" s="52"/>
      <c r="K84" s="52">
        <f t="shared" si="3"/>
        <v>-4138816864</v>
      </c>
      <c r="L84" s="52"/>
      <c r="M84" s="52">
        <v>11593170</v>
      </c>
      <c r="N84" s="52"/>
      <c r="O84" s="52">
        <v>54728381348</v>
      </c>
      <c r="P84" s="52"/>
      <c r="Q84" s="52">
        <v>-58270051521</v>
      </c>
      <c r="R84" s="52"/>
      <c r="S84" s="52">
        <f t="shared" si="4"/>
        <v>-3541670173</v>
      </c>
      <c r="U84" s="67">
        <v>-3541670173</v>
      </c>
      <c r="V84" s="69">
        <f t="shared" si="5"/>
        <v>0</v>
      </c>
    </row>
    <row r="85" spans="2:22">
      <c r="B85" t="s">
        <v>343</v>
      </c>
      <c r="C85" s="83" t="s">
        <v>158</v>
      </c>
      <c r="E85" s="52">
        <v>4643497</v>
      </c>
      <c r="F85" s="52"/>
      <c r="G85" s="52">
        <v>133306273414</v>
      </c>
      <c r="H85" s="52"/>
      <c r="I85" s="52">
        <v>-122526507077</v>
      </c>
      <c r="J85" s="52"/>
      <c r="K85" s="52">
        <f t="shared" si="3"/>
        <v>10779766337</v>
      </c>
      <c r="L85" s="52"/>
      <c r="M85" s="52">
        <v>4643497</v>
      </c>
      <c r="N85" s="52"/>
      <c r="O85" s="52">
        <v>133306273414</v>
      </c>
      <c r="P85" s="52"/>
      <c r="Q85" s="52">
        <v>-120977280983</v>
      </c>
      <c r="R85" s="52"/>
      <c r="S85" s="52">
        <f t="shared" si="4"/>
        <v>12328992431</v>
      </c>
      <c r="U85" s="67">
        <v>12328992431</v>
      </c>
      <c r="V85" s="69">
        <f t="shared" si="5"/>
        <v>0</v>
      </c>
    </row>
    <row r="86" spans="2:22">
      <c r="B86" t="s">
        <v>344</v>
      </c>
      <c r="C86" s="83" t="s">
        <v>160</v>
      </c>
      <c r="E86" s="52">
        <v>7987381</v>
      </c>
      <c r="F86" s="52"/>
      <c r="G86" s="52">
        <v>46209962407</v>
      </c>
      <c r="H86" s="52"/>
      <c r="I86" s="52">
        <v>-41039297401</v>
      </c>
      <c r="J86" s="52"/>
      <c r="K86" s="52">
        <f t="shared" si="3"/>
        <v>5170665006</v>
      </c>
      <c r="L86" s="52"/>
      <c r="M86" s="52">
        <v>7987381</v>
      </c>
      <c r="N86" s="52"/>
      <c r="O86" s="52">
        <v>46209962407</v>
      </c>
      <c r="P86" s="52"/>
      <c r="Q86" s="52">
        <v>-43851164662</v>
      </c>
      <c r="R86" s="52"/>
      <c r="S86" s="52">
        <f t="shared" si="4"/>
        <v>2358797745</v>
      </c>
      <c r="U86" s="67">
        <v>2358797745</v>
      </c>
      <c r="V86" s="69">
        <f t="shared" si="5"/>
        <v>0</v>
      </c>
    </row>
    <row r="87" spans="2:22">
      <c r="B87" t="s">
        <v>345</v>
      </c>
      <c r="C87" s="83" t="s">
        <v>123</v>
      </c>
      <c r="E87" s="52">
        <v>4326386</v>
      </c>
      <c r="F87" s="52"/>
      <c r="G87" s="52">
        <v>45586826438</v>
      </c>
      <c r="H87" s="52"/>
      <c r="I87" s="52">
        <v>-38597635857</v>
      </c>
      <c r="J87" s="52"/>
      <c r="K87" s="52">
        <f t="shared" si="3"/>
        <v>6989190581</v>
      </c>
      <c r="L87" s="52"/>
      <c r="M87" s="52">
        <v>4326386</v>
      </c>
      <c r="N87" s="52"/>
      <c r="O87" s="52">
        <v>45586826438</v>
      </c>
      <c r="P87" s="52"/>
      <c r="Q87" s="52">
        <v>-38330318193</v>
      </c>
      <c r="R87" s="52"/>
      <c r="S87" s="52">
        <f t="shared" si="4"/>
        <v>7256508245</v>
      </c>
      <c r="U87" s="67">
        <v>7256508245</v>
      </c>
      <c r="V87" s="69">
        <f t="shared" si="5"/>
        <v>0</v>
      </c>
    </row>
    <row r="88" spans="2:22">
      <c r="B88" t="s">
        <v>346</v>
      </c>
      <c r="C88" s="83" t="s">
        <v>197</v>
      </c>
      <c r="E88" s="52">
        <v>2448569</v>
      </c>
      <c r="F88" s="52"/>
      <c r="G88" s="52">
        <v>43690300263</v>
      </c>
      <c r="H88" s="52"/>
      <c r="I88" s="52">
        <v>-41798466710</v>
      </c>
      <c r="J88" s="52"/>
      <c r="K88" s="52">
        <f t="shared" si="3"/>
        <v>1891833553</v>
      </c>
      <c r="L88" s="52"/>
      <c r="M88" s="52">
        <v>2448569</v>
      </c>
      <c r="N88" s="52"/>
      <c r="O88" s="52">
        <v>43690300263</v>
      </c>
      <c r="P88" s="52"/>
      <c r="Q88" s="52">
        <v>-42942866852</v>
      </c>
      <c r="R88" s="52"/>
      <c r="S88" s="52">
        <f t="shared" si="4"/>
        <v>747433411</v>
      </c>
      <c r="U88" s="67">
        <v>747433411</v>
      </c>
      <c r="V88" s="69">
        <f t="shared" si="5"/>
        <v>0</v>
      </c>
    </row>
    <row r="89" spans="2:22">
      <c r="B89" t="s">
        <v>347</v>
      </c>
      <c r="C89" s="83" t="s">
        <v>125</v>
      </c>
      <c r="E89" s="52">
        <v>4615249</v>
      </c>
      <c r="F89" s="52"/>
      <c r="G89" s="52">
        <v>77258354446</v>
      </c>
      <c r="H89" s="52"/>
      <c r="I89" s="52">
        <v>-62919220880</v>
      </c>
      <c r="J89" s="52"/>
      <c r="K89" s="52">
        <f t="shared" si="3"/>
        <v>14339133566</v>
      </c>
      <c r="L89" s="52"/>
      <c r="M89" s="52">
        <v>4615249</v>
      </c>
      <c r="N89" s="52"/>
      <c r="O89" s="52">
        <v>77258354446</v>
      </c>
      <c r="P89" s="52"/>
      <c r="Q89" s="52">
        <v>-58296476953</v>
      </c>
      <c r="R89" s="52"/>
      <c r="S89" s="52">
        <f t="shared" si="4"/>
        <v>18961877493</v>
      </c>
      <c r="U89" s="67">
        <v>18961877493</v>
      </c>
      <c r="V89" s="69">
        <f t="shared" si="5"/>
        <v>0</v>
      </c>
    </row>
    <row r="90" spans="2:22">
      <c r="B90" t="s">
        <v>348</v>
      </c>
      <c r="C90" s="83" t="s">
        <v>157</v>
      </c>
      <c r="E90" s="52">
        <v>6605871</v>
      </c>
      <c r="F90" s="52"/>
      <c r="G90" s="52">
        <v>124370761324</v>
      </c>
      <c r="H90" s="52"/>
      <c r="I90" s="52">
        <v>-107294890207</v>
      </c>
      <c r="J90" s="52"/>
      <c r="K90" s="52">
        <f t="shared" si="3"/>
        <v>17075871117</v>
      </c>
      <c r="L90" s="52"/>
      <c r="M90" s="52">
        <v>6605871</v>
      </c>
      <c r="N90" s="52"/>
      <c r="O90" s="52">
        <v>124370761324</v>
      </c>
      <c r="P90" s="52"/>
      <c r="Q90" s="52">
        <v>-108176655597</v>
      </c>
      <c r="R90" s="52"/>
      <c r="S90" s="52">
        <f t="shared" si="4"/>
        <v>16194105727</v>
      </c>
      <c r="U90" s="67">
        <v>16194105727</v>
      </c>
      <c r="V90" s="69">
        <f t="shared" si="5"/>
        <v>0</v>
      </c>
    </row>
    <row r="91" spans="2:22">
      <c r="B91" t="s">
        <v>349</v>
      </c>
      <c r="C91" s="227" t="s">
        <v>156</v>
      </c>
      <c r="E91" s="52">
        <v>5300811</v>
      </c>
      <c r="F91" s="52"/>
      <c r="G91" s="52">
        <v>135156805630</v>
      </c>
      <c r="H91" s="52"/>
      <c r="I91" s="52">
        <v>-120038854291</v>
      </c>
      <c r="J91" s="52"/>
      <c r="K91" s="52">
        <f t="shared" si="3"/>
        <v>15117951339</v>
      </c>
      <c r="L91" s="52"/>
      <c r="M91" s="52">
        <v>5300811</v>
      </c>
      <c r="N91" s="52"/>
      <c r="O91" s="52">
        <v>135156805630</v>
      </c>
      <c r="P91" s="52"/>
      <c r="Q91" s="52">
        <v>-115969160057</v>
      </c>
      <c r="R91" s="52"/>
      <c r="S91" s="52">
        <f t="shared" si="4"/>
        <v>19187645573</v>
      </c>
      <c r="U91" s="67">
        <v>19187645573</v>
      </c>
      <c r="V91" s="69">
        <f t="shared" si="5"/>
        <v>0</v>
      </c>
    </row>
    <row r="92" spans="2:22">
      <c r="B92" t="s">
        <v>504</v>
      </c>
      <c r="C92" s="83" t="s">
        <v>485</v>
      </c>
      <c r="E92" s="52">
        <v>8140983</v>
      </c>
      <c r="F92" s="52"/>
      <c r="G92" s="52">
        <v>42647707680</v>
      </c>
      <c r="H92" s="52"/>
      <c r="I92" s="52">
        <v>-38001537979</v>
      </c>
      <c r="J92" s="52"/>
      <c r="K92" s="52">
        <f t="shared" si="3"/>
        <v>4646169701</v>
      </c>
      <c r="L92" s="52"/>
      <c r="M92" s="52">
        <v>8140983</v>
      </c>
      <c r="N92" s="52"/>
      <c r="O92" s="52">
        <v>42647707680</v>
      </c>
      <c r="P92" s="52"/>
      <c r="Q92" s="52">
        <v>-39119344689</v>
      </c>
      <c r="R92" s="52"/>
      <c r="S92" s="52">
        <f t="shared" si="4"/>
        <v>3528362991</v>
      </c>
      <c r="U92" s="67">
        <v>3528362991</v>
      </c>
      <c r="V92" s="69">
        <f t="shared" si="5"/>
        <v>0</v>
      </c>
    </row>
    <row r="93" spans="2:22">
      <c r="B93" t="s">
        <v>350</v>
      </c>
      <c r="C93" s="83" t="s">
        <v>441</v>
      </c>
      <c r="E93" s="52">
        <v>0</v>
      </c>
      <c r="F93" s="52"/>
      <c r="G93" s="52">
        <v>0</v>
      </c>
      <c r="H93" s="52"/>
      <c r="I93" s="52">
        <v>0</v>
      </c>
      <c r="J93" s="52"/>
      <c r="K93" s="52">
        <f t="shared" si="3"/>
        <v>0</v>
      </c>
      <c r="L93" s="52"/>
      <c r="M93" s="52">
        <v>0</v>
      </c>
      <c r="N93" s="52"/>
      <c r="O93" s="52">
        <v>0</v>
      </c>
      <c r="P93" s="52"/>
      <c r="Q93" s="52">
        <v>0</v>
      </c>
      <c r="R93" s="52"/>
      <c r="S93" s="52">
        <v>-41891</v>
      </c>
      <c r="U93" s="67">
        <v>-41891</v>
      </c>
      <c r="V93" s="69">
        <f t="shared" si="5"/>
        <v>0</v>
      </c>
    </row>
    <row r="94" spans="2:22">
      <c r="B94" t="s">
        <v>351</v>
      </c>
      <c r="C94" s="83" t="s">
        <v>134</v>
      </c>
      <c r="E94" s="52">
        <v>8068578</v>
      </c>
      <c r="F94" s="52"/>
      <c r="G94" s="52">
        <v>63362502695</v>
      </c>
      <c r="H94" s="52"/>
      <c r="I94" s="52">
        <v>-54861070653</v>
      </c>
      <c r="J94" s="52"/>
      <c r="K94" s="52">
        <f t="shared" si="3"/>
        <v>8501432042</v>
      </c>
      <c r="L94" s="52"/>
      <c r="M94" s="52">
        <v>8068578</v>
      </c>
      <c r="N94" s="52"/>
      <c r="O94" s="52">
        <v>63362502695</v>
      </c>
      <c r="P94" s="52"/>
      <c r="Q94" s="52">
        <v>-52385029559</v>
      </c>
      <c r="R94" s="52"/>
      <c r="S94" s="52">
        <f t="shared" si="4"/>
        <v>10977473136</v>
      </c>
      <c r="U94" s="67">
        <v>10977473136</v>
      </c>
      <c r="V94" s="69">
        <f t="shared" si="5"/>
        <v>0</v>
      </c>
    </row>
    <row r="95" spans="2:22">
      <c r="B95" t="s">
        <v>352</v>
      </c>
      <c r="C95" s="83" t="s">
        <v>121</v>
      </c>
      <c r="E95" s="52">
        <v>3828164</v>
      </c>
      <c r="F95" s="52"/>
      <c r="G95" s="52">
        <v>65795131278</v>
      </c>
      <c r="H95" s="52"/>
      <c r="I95" s="52">
        <v>-54051454063</v>
      </c>
      <c r="J95" s="52"/>
      <c r="K95" s="52">
        <f t="shared" si="3"/>
        <v>11743677215</v>
      </c>
      <c r="L95" s="52"/>
      <c r="M95" s="52">
        <v>3828164</v>
      </c>
      <c r="N95" s="52"/>
      <c r="O95" s="52">
        <v>65795131278</v>
      </c>
      <c r="P95" s="52"/>
      <c r="Q95" s="52">
        <v>-55257656291</v>
      </c>
      <c r="R95" s="52"/>
      <c r="S95" s="52">
        <f t="shared" si="4"/>
        <v>10537474987</v>
      </c>
      <c r="U95" s="67">
        <v>10537474987</v>
      </c>
      <c r="V95" s="69">
        <f t="shared" si="5"/>
        <v>0</v>
      </c>
    </row>
    <row r="96" spans="2:22">
      <c r="B96" t="s">
        <v>450</v>
      </c>
      <c r="C96" s="83" t="s">
        <v>275</v>
      </c>
      <c r="E96" s="52">
        <v>246131</v>
      </c>
      <c r="F96" s="52"/>
      <c r="G96" s="52">
        <v>3474264596</v>
      </c>
      <c r="H96" s="52"/>
      <c r="I96" s="52">
        <v>-2409965232</v>
      </c>
      <c r="J96" s="52"/>
      <c r="K96" s="52">
        <f t="shared" si="3"/>
        <v>1064299364</v>
      </c>
      <c r="L96" s="52"/>
      <c r="M96" s="52">
        <v>246131</v>
      </c>
      <c r="N96" s="52"/>
      <c r="O96" s="52">
        <v>3474264596</v>
      </c>
      <c r="P96" s="52"/>
      <c r="Q96" s="52">
        <v>-3008269775</v>
      </c>
      <c r="R96" s="52"/>
      <c r="S96" s="52">
        <f t="shared" si="4"/>
        <v>465994821</v>
      </c>
      <c r="U96" s="67">
        <v>465994821</v>
      </c>
      <c r="V96" s="69">
        <f t="shared" si="5"/>
        <v>0</v>
      </c>
    </row>
    <row r="97" spans="2:22">
      <c r="B97" t="s">
        <v>353</v>
      </c>
      <c r="C97" s="83" t="s">
        <v>263</v>
      </c>
      <c r="E97" s="52">
        <v>1704857</v>
      </c>
      <c r="F97" s="52"/>
      <c r="G97" s="52">
        <v>50027930740</v>
      </c>
      <c r="H97" s="52"/>
      <c r="I97" s="52">
        <v>-45479710702</v>
      </c>
      <c r="J97" s="52"/>
      <c r="K97" s="52">
        <f t="shared" si="3"/>
        <v>4548220038</v>
      </c>
      <c r="L97" s="52"/>
      <c r="M97" s="52">
        <v>1704857</v>
      </c>
      <c r="N97" s="52"/>
      <c r="O97" s="52">
        <v>50027930740</v>
      </c>
      <c r="P97" s="52"/>
      <c r="Q97" s="52">
        <v>-45735844221</v>
      </c>
      <c r="R97" s="52"/>
      <c r="S97" s="52">
        <f t="shared" si="4"/>
        <v>4292086519</v>
      </c>
      <c r="U97" s="67">
        <v>4292086519</v>
      </c>
      <c r="V97" s="69">
        <f t="shared" si="5"/>
        <v>0</v>
      </c>
    </row>
    <row r="98" spans="2:22">
      <c r="B98" t="s">
        <v>354</v>
      </c>
      <c r="C98" s="83" t="s">
        <v>122</v>
      </c>
      <c r="E98" s="52">
        <v>2251774</v>
      </c>
      <c r="F98" s="52"/>
      <c r="G98" s="52">
        <v>29501794955</v>
      </c>
      <c r="H98" s="52"/>
      <c r="I98" s="52">
        <v>-23965015335</v>
      </c>
      <c r="J98" s="52"/>
      <c r="K98" s="52">
        <f t="shared" si="3"/>
        <v>5536779620</v>
      </c>
      <c r="L98" s="52"/>
      <c r="M98" s="52">
        <v>2251774</v>
      </c>
      <c r="N98" s="52"/>
      <c r="O98" s="52">
        <v>29501794955</v>
      </c>
      <c r="P98" s="52"/>
      <c r="Q98" s="52">
        <v>-22252661930</v>
      </c>
      <c r="R98" s="52"/>
      <c r="S98" s="52">
        <f t="shared" si="4"/>
        <v>7249133025</v>
      </c>
      <c r="U98" s="67">
        <v>7249133025</v>
      </c>
      <c r="V98" s="69">
        <f t="shared" si="5"/>
        <v>0</v>
      </c>
    </row>
    <row r="99" spans="2:22">
      <c r="B99" t="s">
        <v>531</v>
      </c>
      <c r="C99" s="83" t="s">
        <v>514</v>
      </c>
      <c r="E99" s="52">
        <v>9242028</v>
      </c>
      <c r="F99" s="52"/>
      <c r="G99" s="52">
        <v>165642293944</v>
      </c>
      <c r="H99" s="52"/>
      <c r="I99" s="52">
        <v>-138134165617</v>
      </c>
      <c r="J99" s="52"/>
      <c r="K99" s="52">
        <f t="shared" si="3"/>
        <v>27508128327</v>
      </c>
      <c r="L99" s="52"/>
      <c r="M99" s="52">
        <v>9242028</v>
      </c>
      <c r="N99" s="52"/>
      <c r="O99" s="52">
        <v>165642293944</v>
      </c>
      <c r="P99" s="52"/>
      <c r="Q99" s="52">
        <v>-142395378436</v>
      </c>
      <c r="R99" s="52"/>
      <c r="S99" s="52">
        <f t="shared" si="4"/>
        <v>23246915508</v>
      </c>
      <c r="U99" s="67">
        <v>23246915508</v>
      </c>
      <c r="V99" s="69">
        <f t="shared" si="5"/>
        <v>0</v>
      </c>
    </row>
    <row r="100" spans="2:22">
      <c r="B100" t="s">
        <v>532</v>
      </c>
      <c r="C100" s="83" t="s">
        <v>141</v>
      </c>
      <c r="E100" s="52">
        <v>333301</v>
      </c>
      <c r="F100" s="52"/>
      <c r="G100" s="52">
        <v>17526714748</v>
      </c>
      <c r="H100" s="52"/>
      <c r="I100" s="52">
        <v>-12569849545</v>
      </c>
      <c r="J100" s="52"/>
      <c r="K100" s="52">
        <f t="shared" si="3"/>
        <v>4956865203</v>
      </c>
      <c r="L100" s="52"/>
      <c r="M100" s="52">
        <v>333301</v>
      </c>
      <c r="N100" s="52"/>
      <c r="O100" s="52">
        <v>17526714748</v>
      </c>
      <c r="P100" s="52"/>
      <c r="Q100" s="52">
        <v>-12533912152</v>
      </c>
      <c r="R100" s="52"/>
      <c r="S100" s="52">
        <f t="shared" si="4"/>
        <v>4992802596</v>
      </c>
      <c r="U100" s="67">
        <v>4992802596</v>
      </c>
      <c r="V100" s="69">
        <f t="shared" si="5"/>
        <v>0</v>
      </c>
    </row>
    <row r="101" spans="2:22">
      <c r="B101" t="s">
        <v>357</v>
      </c>
      <c r="C101" s="83" t="s">
        <v>199</v>
      </c>
      <c r="E101" s="52">
        <v>227898</v>
      </c>
      <c r="F101" s="52"/>
      <c r="G101" s="52">
        <v>19867734009</v>
      </c>
      <c r="H101" s="52"/>
      <c r="I101" s="52">
        <v>-16132900221</v>
      </c>
      <c r="J101" s="52"/>
      <c r="K101" s="52">
        <f t="shared" si="3"/>
        <v>3734833788</v>
      </c>
      <c r="L101" s="52"/>
      <c r="M101" s="52">
        <v>227898</v>
      </c>
      <c r="N101" s="52"/>
      <c r="O101" s="52">
        <v>19867734009</v>
      </c>
      <c r="P101" s="52"/>
      <c r="Q101" s="52">
        <v>-15635600256</v>
      </c>
      <c r="R101" s="52"/>
      <c r="S101" s="52">
        <f t="shared" si="4"/>
        <v>4232133753</v>
      </c>
      <c r="U101" s="67">
        <v>4232133753</v>
      </c>
      <c r="V101" s="69">
        <f t="shared" si="5"/>
        <v>0</v>
      </c>
    </row>
    <row r="102" spans="2:22">
      <c r="B102" t="s">
        <v>358</v>
      </c>
      <c r="C102" s="83" t="s">
        <v>215</v>
      </c>
      <c r="E102" s="52">
        <v>0</v>
      </c>
      <c r="F102" s="52"/>
      <c r="G102" s="52">
        <v>0</v>
      </c>
      <c r="H102" s="52"/>
      <c r="I102" s="52">
        <v>-3430328536</v>
      </c>
      <c r="J102" s="52"/>
      <c r="K102" s="52">
        <f t="shared" si="3"/>
        <v>-3430328536</v>
      </c>
      <c r="L102" s="52"/>
      <c r="M102" s="52">
        <v>0</v>
      </c>
      <c r="N102" s="52"/>
      <c r="O102" s="52">
        <v>0</v>
      </c>
      <c r="P102" s="52"/>
      <c r="Q102" s="52">
        <v>0</v>
      </c>
      <c r="R102" s="52"/>
      <c r="S102" s="52">
        <f t="shared" si="4"/>
        <v>0</v>
      </c>
      <c r="U102" s="67">
        <v>0</v>
      </c>
      <c r="V102" s="69">
        <f t="shared" si="5"/>
        <v>0</v>
      </c>
    </row>
    <row r="103" spans="2:22">
      <c r="B103" t="s">
        <v>359</v>
      </c>
      <c r="C103" s="83" t="s">
        <v>104</v>
      </c>
      <c r="E103" s="52">
        <v>3612836</v>
      </c>
      <c r="F103" s="52"/>
      <c r="G103" s="52">
        <v>114025033122</v>
      </c>
      <c r="H103" s="52"/>
      <c r="I103" s="52">
        <v>-90736731099</v>
      </c>
      <c r="J103" s="52"/>
      <c r="K103" s="52">
        <f t="shared" si="3"/>
        <v>23288302023</v>
      </c>
      <c r="L103" s="52"/>
      <c r="M103" s="52">
        <v>3612836</v>
      </c>
      <c r="N103" s="52"/>
      <c r="O103" s="52">
        <v>114025033122</v>
      </c>
      <c r="P103" s="52"/>
      <c r="Q103" s="52">
        <v>-90636678196</v>
      </c>
      <c r="R103" s="52"/>
      <c r="S103" s="52">
        <f t="shared" si="4"/>
        <v>23388354926</v>
      </c>
      <c r="U103" s="67">
        <v>23388354926</v>
      </c>
      <c r="V103" s="69">
        <f t="shared" si="5"/>
        <v>0</v>
      </c>
    </row>
    <row r="104" spans="2:22">
      <c r="B104" t="s">
        <v>361</v>
      </c>
      <c r="C104" s="83" t="s">
        <v>106</v>
      </c>
      <c r="E104" s="52">
        <v>3691980</v>
      </c>
      <c r="F104" s="52"/>
      <c r="G104" s="52">
        <v>118614811082</v>
      </c>
      <c r="H104" s="52"/>
      <c r="I104" s="52">
        <v>-87227241879</v>
      </c>
      <c r="J104" s="52"/>
      <c r="K104" s="52">
        <f t="shared" si="3"/>
        <v>31387569203</v>
      </c>
      <c r="L104" s="52"/>
      <c r="M104" s="52">
        <v>3691980</v>
      </c>
      <c r="N104" s="52"/>
      <c r="O104" s="52">
        <v>118614811082</v>
      </c>
      <c r="P104" s="52"/>
      <c r="Q104" s="52">
        <v>-86697365322</v>
      </c>
      <c r="R104" s="52"/>
      <c r="S104" s="52">
        <f t="shared" si="4"/>
        <v>31917445760</v>
      </c>
      <c r="U104" s="67">
        <v>31917445760</v>
      </c>
      <c r="V104" s="69">
        <f t="shared" si="5"/>
        <v>0</v>
      </c>
    </row>
    <row r="105" spans="2:22">
      <c r="B105" t="s">
        <v>363</v>
      </c>
      <c r="C105" s="83" t="s">
        <v>187</v>
      </c>
      <c r="E105" s="52">
        <v>9575236</v>
      </c>
      <c r="F105" s="52"/>
      <c r="G105" s="52">
        <v>198931703932</v>
      </c>
      <c r="H105" s="52"/>
      <c r="I105" s="52">
        <v>-165997363257</v>
      </c>
      <c r="J105" s="52"/>
      <c r="K105" s="52">
        <f t="shared" si="3"/>
        <v>32934340675</v>
      </c>
      <c r="L105" s="52"/>
      <c r="M105" s="52">
        <v>9575236</v>
      </c>
      <c r="N105" s="52"/>
      <c r="O105" s="52">
        <v>198931703932</v>
      </c>
      <c r="P105" s="52"/>
      <c r="Q105" s="52">
        <v>-168711786994</v>
      </c>
      <c r="R105" s="52"/>
      <c r="S105" s="52">
        <f t="shared" si="4"/>
        <v>30219916938</v>
      </c>
      <c r="U105" s="67">
        <v>30219916938</v>
      </c>
      <c r="V105" s="69">
        <f t="shared" si="5"/>
        <v>0</v>
      </c>
    </row>
    <row r="106" spans="2:22">
      <c r="B106" t="s">
        <v>364</v>
      </c>
      <c r="C106" s="83" t="s">
        <v>189</v>
      </c>
      <c r="E106" s="52">
        <v>586280</v>
      </c>
      <c r="F106" s="52"/>
      <c r="G106" s="52">
        <v>30596560786</v>
      </c>
      <c r="H106" s="52"/>
      <c r="I106" s="52">
        <v>-25981917477</v>
      </c>
      <c r="J106" s="52"/>
      <c r="K106" s="52">
        <f t="shared" si="3"/>
        <v>4614643309</v>
      </c>
      <c r="L106" s="52"/>
      <c r="M106" s="52">
        <v>586280</v>
      </c>
      <c r="N106" s="52"/>
      <c r="O106" s="52">
        <v>30596560786</v>
      </c>
      <c r="P106" s="52"/>
      <c r="Q106" s="52">
        <v>-23499774745</v>
      </c>
      <c r="R106" s="52"/>
      <c r="S106" s="52">
        <f t="shared" si="4"/>
        <v>7096786041</v>
      </c>
      <c r="U106" s="67">
        <v>7096786041</v>
      </c>
      <c r="V106" s="69">
        <f t="shared" si="5"/>
        <v>0</v>
      </c>
    </row>
    <row r="107" spans="2:22">
      <c r="B107" t="s">
        <v>365</v>
      </c>
      <c r="C107" s="83" t="s">
        <v>486</v>
      </c>
      <c r="E107" s="52">
        <v>1220899</v>
      </c>
      <c r="F107" s="52"/>
      <c r="G107" s="52">
        <v>32525408650</v>
      </c>
      <c r="H107" s="52"/>
      <c r="I107" s="52">
        <v>-29388274788</v>
      </c>
      <c r="J107" s="52"/>
      <c r="K107" s="52">
        <f t="shared" si="3"/>
        <v>3137133862</v>
      </c>
      <c r="L107" s="52"/>
      <c r="M107" s="52">
        <v>1220899</v>
      </c>
      <c r="N107" s="52"/>
      <c r="O107" s="52">
        <v>32525408650</v>
      </c>
      <c r="P107" s="52"/>
      <c r="Q107" s="52">
        <v>-29622528972</v>
      </c>
      <c r="R107" s="52"/>
      <c r="S107" s="52">
        <f t="shared" si="4"/>
        <v>2902879678</v>
      </c>
      <c r="U107" s="67">
        <v>2902879678</v>
      </c>
      <c r="V107" s="69">
        <f t="shared" si="5"/>
        <v>0</v>
      </c>
    </row>
    <row r="108" spans="2:22">
      <c r="B108" t="s">
        <v>505</v>
      </c>
      <c r="C108" s="83" t="s">
        <v>487</v>
      </c>
      <c r="E108" s="52">
        <v>1712433</v>
      </c>
      <c r="F108" s="52"/>
      <c r="G108" s="52">
        <v>27865734671</v>
      </c>
      <c r="H108" s="52"/>
      <c r="I108" s="52">
        <v>-25972488388</v>
      </c>
      <c r="J108" s="52"/>
      <c r="K108" s="52">
        <f t="shared" si="3"/>
        <v>1893246283</v>
      </c>
      <c r="L108" s="52"/>
      <c r="M108" s="52">
        <v>1712433</v>
      </c>
      <c r="N108" s="52"/>
      <c r="O108" s="52">
        <v>27865734671</v>
      </c>
      <c r="P108" s="52"/>
      <c r="Q108" s="52">
        <v>-26002672885</v>
      </c>
      <c r="R108" s="52"/>
      <c r="S108" s="52">
        <f t="shared" si="4"/>
        <v>1863061786</v>
      </c>
      <c r="U108" s="67">
        <v>1863061786</v>
      </c>
      <c r="V108" s="69">
        <f t="shared" si="5"/>
        <v>0</v>
      </c>
    </row>
    <row r="109" spans="2:22">
      <c r="B109" t="s">
        <v>506</v>
      </c>
      <c r="C109" s="83" t="s">
        <v>218</v>
      </c>
      <c r="E109" s="52">
        <v>3067775</v>
      </c>
      <c r="F109" s="52"/>
      <c r="G109" s="52">
        <v>21956556523</v>
      </c>
      <c r="H109" s="52"/>
      <c r="I109" s="52">
        <v>-20325465511</v>
      </c>
      <c r="J109" s="52"/>
      <c r="K109" s="52">
        <f t="shared" si="3"/>
        <v>1631091012</v>
      </c>
      <c r="L109" s="52"/>
      <c r="M109" s="52">
        <v>3067775</v>
      </c>
      <c r="N109" s="52"/>
      <c r="O109" s="52">
        <v>21956556523</v>
      </c>
      <c r="P109" s="52"/>
      <c r="Q109" s="52">
        <v>-19113508427</v>
      </c>
      <c r="R109" s="52"/>
      <c r="S109" s="52">
        <f t="shared" si="4"/>
        <v>2843048096</v>
      </c>
      <c r="U109" s="67">
        <v>2843048096</v>
      </c>
      <c r="V109" s="69">
        <f t="shared" si="5"/>
        <v>0</v>
      </c>
    </row>
    <row r="110" spans="2:22">
      <c r="B110" t="s">
        <v>366</v>
      </c>
      <c r="C110" s="83" t="s">
        <v>488</v>
      </c>
      <c r="E110" s="52">
        <v>8837445</v>
      </c>
      <c r="F110" s="52"/>
      <c r="G110" s="52">
        <v>28954905822</v>
      </c>
      <c r="H110" s="52"/>
      <c r="I110" s="52">
        <v>-21614094952</v>
      </c>
      <c r="J110" s="52"/>
      <c r="K110" s="52">
        <f t="shared" si="3"/>
        <v>7340810870</v>
      </c>
      <c r="L110" s="52"/>
      <c r="M110" s="52">
        <v>8837445</v>
      </c>
      <c r="N110" s="52"/>
      <c r="O110" s="52">
        <v>28954905822</v>
      </c>
      <c r="P110" s="52"/>
      <c r="Q110" s="52">
        <v>-19723705101</v>
      </c>
      <c r="R110" s="52"/>
      <c r="S110" s="52">
        <f t="shared" si="4"/>
        <v>9231200721</v>
      </c>
      <c r="U110" s="67">
        <v>9231200721</v>
      </c>
      <c r="V110" s="69">
        <f t="shared" si="5"/>
        <v>0</v>
      </c>
    </row>
    <row r="111" spans="2:22">
      <c r="B111" t="s">
        <v>507</v>
      </c>
      <c r="C111" s="83" t="s">
        <v>255</v>
      </c>
      <c r="E111" s="52">
        <v>22118515</v>
      </c>
      <c r="F111" s="52"/>
      <c r="G111" s="52">
        <v>34057723339</v>
      </c>
      <c r="H111" s="52"/>
      <c r="I111" s="52">
        <v>-31781467108</v>
      </c>
      <c r="J111" s="52"/>
      <c r="K111" s="52">
        <f t="shared" si="3"/>
        <v>2276256231</v>
      </c>
      <c r="L111" s="52"/>
      <c r="M111" s="52">
        <v>22118515</v>
      </c>
      <c r="N111" s="52"/>
      <c r="O111" s="52">
        <v>34057723339</v>
      </c>
      <c r="P111" s="52"/>
      <c r="Q111" s="52">
        <v>-32907658699</v>
      </c>
      <c r="R111" s="52"/>
      <c r="S111" s="52">
        <f t="shared" si="4"/>
        <v>1150064640</v>
      </c>
      <c r="U111" s="67">
        <v>1150064640</v>
      </c>
      <c r="V111" s="69">
        <f t="shared" si="5"/>
        <v>0</v>
      </c>
    </row>
    <row r="112" spans="2:22">
      <c r="B112" t="s">
        <v>367</v>
      </c>
      <c r="C112" s="83" t="s">
        <v>220</v>
      </c>
      <c r="E112" s="52">
        <v>6207649</v>
      </c>
      <c r="F112" s="52"/>
      <c r="G112" s="52">
        <v>31779174469</v>
      </c>
      <c r="H112" s="52"/>
      <c r="I112" s="52">
        <v>-28134214523</v>
      </c>
      <c r="J112" s="52"/>
      <c r="K112" s="52">
        <f t="shared" si="3"/>
        <v>3644959946</v>
      </c>
      <c r="L112" s="52"/>
      <c r="M112" s="52">
        <v>6207649</v>
      </c>
      <c r="N112" s="52"/>
      <c r="O112" s="52">
        <v>31779174469</v>
      </c>
      <c r="P112" s="52"/>
      <c r="Q112" s="52">
        <v>-28584933105</v>
      </c>
      <c r="R112" s="52"/>
      <c r="S112" s="52">
        <f t="shared" si="4"/>
        <v>3194241364</v>
      </c>
      <c r="U112" s="67">
        <v>3194241364</v>
      </c>
      <c r="V112" s="69">
        <f t="shared" si="5"/>
        <v>0</v>
      </c>
    </row>
    <row r="113" spans="2:22">
      <c r="B113" t="s">
        <v>368</v>
      </c>
      <c r="C113" s="83" t="s">
        <v>455</v>
      </c>
      <c r="E113" s="52">
        <v>0</v>
      </c>
      <c r="F113" s="52"/>
      <c r="G113" s="52">
        <v>0</v>
      </c>
      <c r="H113" s="52"/>
      <c r="I113" s="52">
        <v>0</v>
      </c>
      <c r="J113" s="52"/>
      <c r="K113" s="52">
        <f t="shared" si="3"/>
        <v>0</v>
      </c>
      <c r="L113" s="52"/>
      <c r="M113" s="52">
        <v>0</v>
      </c>
      <c r="N113" s="52"/>
      <c r="O113" s="52">
        <v>0</v>
      </c>
      <c r="P113" s="52"/>
      <c r="Q113" s="52">
        <v>0</v>
      </c>
      <c r="R113" s="52"/>
      <c r="S113" s="52">
        <v>-22135</v>
      </c>
      <c r="U113" s="67">
        <v>-22135</v>
      </c>
      <c r="V113" s="69">
        <f t="shared" si="5"/>
        <v>0</v>
      </c>
    </row>
    <row r="114" spans="2:22">
      <c r="B114" t="s">
        <v>369</v>
      </c>
      <c r="C114" s="83" t="s">
        <v>198</v>
      </c>
      <c r="E114" s="52">
        <v>1392233</v>
      </c>
      <c r="F114" s="52"/>
      <c r="G114" s="52">
        <v>31138857310</v>
      </c>
      <c r="H114" s="52"/>
      <c r="I114" s="52">
        <v>-27865473256</v>
      </c>
      <c r="J114" s="52"/>
      <c r="K114" s="52">
        <f t="shared" si="3"/>
        <v>3273384054</v>
      </c>
      <c r="L114" s="52"/>
      <c r="M114" s="52">
        <v>1392233</v>
      </c>
      <c r="N114" s="52"/>
      <c r="O114" s="52">
        <v>31138857310</v>
      </c>
      <c r="P114" s="52"/>
      <c r="Q114" s="52">
        <v>-22431687731</v>
      </c>
      <c r="R114" s="52"/>
      <c r="S114" s="52">
        <f t="shared" si="4"/>
        <v>8707169579</v>
      </c>
      <c r="U114" s="67">
        <v>8707169579</v>
      </c>
      <c r="V114" s="69">
        <f t="shared" si="5"/>
        <v>0</v>
      </c>
    </row>
    <row r="115" spans="2:22">
      <c r="B115" t="s">
        <v>370</v>
      </c>
      <c r="C115" s="83" t="s">
        <v>164</v>
      </c>
      <c r="E115" s="52">
        <v>1689090</v>
      </c>
      <c r="F115" s="52"/>
      <c r="G115" s="52">
        <v>122620284959</v>
      </c>
      <c r="H115" s="52"/>
      <c r="I115" s="52">
        <v>-108665481523</v>
      </c>
      <c r="J115" s="52"/>
      <c r="K115" s="52">
        <f t="shared" si="3"/>
        <v>13954803436</v>
      </c>
      <c r="L115" s="52"/>
      <c r="M115" s="52">
        <v>1689090</v>
      </c>
      <c r="N115" s="52"/>
      <c r="O115" s="52">
        <v>122620284959</v>
      </c>
      <c r="P115" s="52"/>
      <c r="Q115" s="52">
        <v>-112190379927</v>
      </c>
      <c r="R115" s="52"/>
      <c r="S115" s="52">
        <f t="shared" si="4"/>
        <v>10429905032</v>
      </c>
      <c r="U115" s="67">
        <v>10429905032</v>
      </c>
      <c r="V115" s="69">
        <f t="shared" si="5"/>
        <v>0</v>
      </c>
    </row>
    <row r="116" spans="2:22">
      <c r="B116" t="s">
        <v>371</v>
      </c>
      <c r="C116" s="83" t="s">
        <v>169</v>
      </c>
      <c r="E116" s="52">
        <v>12367144</v>
      </c>
      <c r="F116" s="52"/>
      <c r="G116" s="52">
        <v>51510014278</v>
      </c>
      <c r="H116" s="52"/>
      <c r="I116" s="52">
        <v>-45517994771</v>
      </c>
      <c r="J116" s="52"/>
      <c r="K116" s="52">
        <f t="shared" si="3"/>
        <v>5992019507</v>
      </c>
      <c r="L116" s="52"/>
      <c r="M116" s="52">
        <v>12367144</v>
      </c>
      <c r="N116" s="52"/>
      <c r="O116" s="52">
        <v>51510014278</v>
      </c>
      <c r="P116" s="52"/>
      <c r="Q116" s="52">
        <v>-45544246461</v>
      </c>
      <c r="R116" s="52"/>
      <c r="S116" s="52">
        <f t="shared" si="4"/>
        <v>5965767817</v>
      </c>
      <c r="U116" s="67">
        <v>5965767817</v>
      </c>
      <c r="V116" s="69">
        <f t="shared" si="5"/>
        <v>0</v>
      </c>
    </row>
    <row r="117" spans="2:22">
      <c r="B117" t="s">
        <v>372</v>
      </c>
      <c r="C117" s="83" t="s">
        <v>145</v>
      </c>
      <c r="E117" s="52">
        <v>2761181</v>
      </c>
      <c r="F117" s="52"/>
      <c r="G117" s="52">
        <v>32909576162</v>
      </c>
      <c r="H117" s="52"/>
      <c r="I117" s="52">
        <v>-27527093388</v>
      </c>
      <c r="J117" s="52"/>
      <c r="K117" s="52">
        <f t="shared" si="3"/>
        <v>5382482774</v>
      </c>
      <c r="L117" s="52"/>
      <c r="M117" s="52">
        <v>2761181</v>
      </c>
      <c r="N117" s="52"/>
      <c r="O117" s="52">
        <v>32909576162</v>
      </c>
      <c r="P117" s="52"/>
      <c r="Q117" s="52">
        <v>-29203494447</v>
      </c>
      <c r="R117" s="52"/>
      <c r="S117" s="52">
        <f t="shared" si="4"/>
        <v>3706081715</v>
      </c>
      <c r="U117" s="67">
        <v>3706081715</v>
      </c>
      <c r="V117" s="69">
        <f t="shared" si="5"/>
        <v>0</v>
      </c>
    </row>
    <row r="118" spans="2:22">
      <c r="B118" t="s">
        <v>373</v>
      </c>
      <c r="C118" s="83" t="s">
        <v>211</v>
      </c>
      <c r="E118" s="52">
        <v>2502908</v>
      </c>
      <c r="F118" s="52"/>
      <c r="G118" s="52">
        <v>29482986018</v>
      </c>
      <c r="H118" s="52"/>
      <c r="I118" s="52">
        <v>-25259071347</v>
      </c>
      <c r="J118" s="52"/>
      <c r="K118" s="52">
        <f t="shared" si="3"/>
        <v>4223914671</v>
      </c>
      <c r="L118" s="52"/>
      <c r="M118" s="52">
        <v>2502908</v>
      </c>
      <c r="N118" s="52"/>
      <c r="O118" s="52">
        <v>29482986018</v>
      </c>
      <c r="P118" s="52"/>
      <c r="Q118" s="52">
        <v>-26409833437</v>
      </c>
      <c r="R118" s="52"/>
      <c r="S118" s="52">
        <f t="shared" si="4"/>
        <v>3073152581</v>
      </c>
      <c r="U118" s="67">
        <v>3073152581</v>
      </c>
      <c r="V118" s="69">
        <f t="shared" si="5"/>
        <v>0</v>
      </c>
    </row>
    <row r="119" spans="2:22">
      <c r="B119" t="s">
        <v>374</v>
      </c>
      <c r="C119" s="83" t="s">
        <v>124</v>
      </c>
      <c r="E119" s="52">
        <v>966781</v>
      </c>
      <c r="F119" s="52"/>
      <c r="G119" s="52">
        <v>21834571003</v>
      </c>
      <c r="H119" s="52"/>
      <c r="I119" s="52">
        <v>-19320760356</v>
      </c>
      <c r="J119" s="52"/>
      <c r="K119" s="52">
        <f t="shared" si="3"/>
        <v>2513810647</v>
      </c>
      <c r="L119" s="52"/>
      <c r="M119" s="52">
        <v>966781</v>
      </c>
      <c r="N119" s="52"/>
      <c r="O119" s="52">
        <v>21834571003</v>
      </c>
      <c r="P119" s="52"/>
      <c r="Q119" s="52">
        <v>-18436709987</v>
      </c>
      <c r="R119" s="52"/>
      <c r="S119" s="52">
        <f t="shared" si="4"/>
        <v>3397861016</v>
      </c>
      <c r="U119" s="67">
        <v>3397861016</v>
      </c>
      <c r="V119" s="69">
        <f t="shared" si="5"/>
        <v>0</v>
      </c>
    </row>
    <row r="120" spans="2:22">
      <c r="B120" t="s">
        <v>375</v>
      </c>
      <c r="C120" s="83" t="s">
        <v>105</v>
      </c>
      <c r="E120" s="52">
        <v>13688412</v>
      </c>
      <c r="F120" s="52"/>
      <c r="G120" s="52">
        <v>40902539646</v>
      </c>
      <c r="H120" s="52"/>
      <c r="I120" s="52">
        <v>-39476929978</v>
      </c>
      <c r="J120" s="52"/>
      <c r="K120" s="52">
        <f t="shared" si="3"/>
        <v>1425609668</v>
      </c>
      <c r="L120" s="52"/>
      <c r="M120" s="52">
        <v>13688412</v>
      </c>
      <c r="N120" s="52"/>
      <c r="O120" s="52">
        <v>40902539646</v>
      </c>
      <c r="P120" s="52"/>
      <c r="Q120" s="52">
        <v>-39697922234</v>
      </c>
      <c r="R120" s="52"/>
      <c r="S120" s="52">
        <f t="shared" si="4"/>
        <v>1204617412</v>
      </c>
      <c r="U120" s="67">
        <v>1204617412</v>
      </c>
      <c r="V120" s="69">
        <f t="shared" si="5"/>
        <v>0</v>
      </c>
    </row>
    <row r="121" spans="2:22">
      <c r="B121" t="s">
        <v>376</v>
      </c>
      <c r="C121" s="83" t="s">
        <v>153</v>
      </c>
      <c r="E121" s="52">
        <v>701525</v>
      </c>
      <c r="F121" s="52"/>
      <c r="G121" s="52">
        <v>5488151791</v>
      </c>
      <c r="H121" s="52"/>
      <c r="I121" s="52">
        <v>-3363707636</v>
      </c>
      <c r="J121" s="52"/>
      <c r="K121" s="52">
        <f t="shared" si="3"/>
        <v>2124444155</v>
      </c>
      <c r="L121" s="52"/>
      <c r="M121" s="52">
        <v>701525</v>
      </c>
      <c r="N121" s="52"/>
      <c r="O121" s="52">
        <v>5488151791</v>
      </c>
      <c r="P121" s="52"/>
      <c r="Q121" s="52">
        <v>-3855626176</v>
      </c>
      <c r="R121" s="52"/>
      <c r="S121" s="52">
        <f t="shared" si="4"/>
        <v>1632525615</v>
      </c>
      <c r="U121" s="67">
        <v>1632525615</v>
      </c>
      <c r="V121" s="69">
        <f t="shared" si="5"/>
        <v>0</v>
      </c>
    </row>
    <row r="122" spans="2:22">
      <c r="B122" t="s">
        <v>377</v>
      </c>
      <c r="C122" s="83" t="s">
        <v>98</v>
      </c>
      <c r="E122" s="52">
        <v>9953</v>
      </c>
      <c r="F122" s="52"/>
      <c r="G122" s="52">
        <v>231613388</v>
      </c>
      <c r="H122" s="52"/>
      <c r="I122" s="52">
        <v>395212378</v>
      </c>
      <c r="J122" s="52"/>
      <c r="K122" s="52">
        <f t="shared" si="3"/>
        <v>626825766</v>
      </c>
      <c r="L122" s="52"/>
      <c r="M122" s="52">
        <v>9953</v>
      </c>
      <c r="N122" s="52"/>
      <c r="O122" s="52">
        <v>231613388</v>
      </c>
      <c r="P122" s="52"/>
      <c r="Q122" s="52">
        <v>-204929205</v>
      </c>
      <c r="R122" s="52"/>
      <c r="S122" s="52">
        <f t="shared" si="4"/>
        <v>26684183</v>
      </c>
      <c r="U122" s="67">
        <v>26684183</v>
      </c>
      <c r="V122" s="69">
        <f t="shared" si="5"/>
        <v>0</v>
      </c>
    </row>
    <row r="123" spans="2:22">
      <c r="B123" t="s">
        <v>378</v>
      </c>
      <c r="C123" s="83" t="s">
        <v>229</v>
      </c>
      <c r="E123" s="52">
        <v>2063515</v>
      </c>
      <c r="F123" s="52"/>
      <c r="G123" s="52">
        <v>13148429725</v>
      </c>
      <c r="H123" s="52"/>
      <c r="I123" s="52">
        <v>-9580307892</v>
      </c>
      <c r="J123" s="52"/>
      <c r="K123" s="52">
        <f t="shared" si="3"/>
        <v>3568121833</v>
      </c>
      <c r="L123" s="52"/>
      <c r="M123" s="52">
        <v>2063515</v>
      </c>
      <c r="N123" s="52"/>
      <c r="O123" s="52">
        <v>13148429725</v>
      </c>
      <c r="P123" s="52"/>
      <c r="Q123" s="52">
        <v>-10151380288</v>
      </c>
      <c r="R123" s="52"/>
      <c r="S123" s="52">
        <f t="shared" si="4"/>
        <v>2997049437</v>
      </c>
      <c r="U123" s="67">
        <v>2997049437</v>
      </c>
      <c r="V123" s="69">
        <f t="shared" si="5"/>
        <v>0</v>
      </c>
    </row>
    <row r="124" spans="2:22">
      <c r="B124" t="s">
        <v>379</v>
      </c>
      <c r="C124" s="83" t="s">
        <v>102</v>
      </c>
      <c r="E124" s="52">
        <v>1958923</v>
      </c>
      <c r="F124" s="52"/>
      <c r="G124" s="52">
        <v>19784236871</v>
      </c>
      <c r="H124" s="52"/>
      <c r="I124" s="52">
        <v>-16500827646</v>
      </c>
      <c r="J124" s="52"/>
      <c r="K124" s="52">
        <f t="shared" si="3"/>
        <v>3283409225</v>
      </c>
      <c r="L124" s="52"/>
      <c r="M124" s="52">
        <v>1958923</v>
      </c>
      <c r="N124" s="52"/>
      <c r="O124" s="52">
        <v>19784236871</v>
      </c>
      <c r="P124" s="52"/>
      <c r="Q124" s="52">
        <v>-15990572647</v>
      </c>
      <c r="R124" s="52"/>
      <c r="S124" s="52">
        <f t="shared" si="4"/>
        <v>3793664224</v>
      </c>
      <c r="U124" s="67">
        <v>3793664224</v>
      </c>
      <c r="V124" s="69">
        <f t="shared" si="5"/>
        <v>0</v>
      </c>
    </row>
    <row r="125" spans="2:22">
      <c r="B125" t="s">
        <v>380</v>
      </c>
      <c r="C125" s="83" t="s">
        <v>100</v>
      </c>
      <c r="E125" s="52">
        <v>2566435</v>
      </c>
      <c r="F125" s="52"/>
      <c r="G125" s="52">
        <v>15460058157</v>
      </c>
      <c r="H125" s="52"/>
      <c r="I125" s="52">
        <v>-11617075516</v>
      </c>
      <c r="J125" s="52"/>
      <c r="K125" s="52">
        <f t="shared" si="3"/>
        <v>3842982641</v>
      </c>
      <c r="L125" s="52"/>
      <c r="M125" s="52">
        <v>2566435</v>
      </c>
      <c r="N125" s="52"/>
      <c r="O125" s="52">
        <v>15460058157</v>
      </c>
      <c r="P125" s="52"/>
      <c r="Q125" s="52">
        <v>-13014496326</v>
      </c>
      <c r="R125" s="52"/>
      <c r="S125" s="52">
        <f t="shared" si="4"/>
        <v>2445561831</v>
      </c>
      <c r="U125" s="67">
        <v>2445561831</v>
      </c>
      <c r="V125" s="69">
        <f t="shared" si="5"/>
        <v>0</v>
      </c>
    </row>
    <row r="126" spans="2:22">
      <c r="B126" t="s">
        <v>381</v>
      </c>
      <c r="C126" s="83" t="s">
        <v>152</v>
      </c>
      <c r="E126" s="52">
        <v>8672313</v>
      </c>
      <c r="F126" s="52"/>
      <c r="G126" s="52">
        <v>64655345535</v>
      </c>
      <c r="H126" s="52"/>
      <c r="I126" s="52">
        <v>-60512260114</v>
      </c>
      <c r="J126" s="52"/>
      <c r="K126" s="52">
        <f t="shared" si="3"/>
        <v>4143085421</v>
      </c>
      <c r="L126" s="52"/>
      <c r="M126" s="52">
        <v>8672313</v>
      </c>
      <c r="N126" s="52"/>
      <c r="O126" s="52">
        <v>64655345535</v>
      </c>
      <c r="P126" s="52"/>
      <c r="Q126" s="52">
        <v>-60716197585</v>
      </c>
      <c r="R126" s="52"/>
      <c r="S126" s="52">
        <f t="shared" si="4"/>
        <v>3939147950</v>
      </c>
      <c r="U126" s="67">
        <v>3939147950</v>
      </c>
      <c r="V126" s="69">
        <f t="shared" si="5"/>
        <v>0</v>
      </c>
    </row>
    <row r="127" spans="2:22">
      <c r="B127" t="s">
        <v>382</v>
      </c>
      <c r="C127" s="83" t="s">
        <v>163</v>
      </c>
      <c r="E127" s="52">
        <v>724533</v>
      </c>
      <c r="F127" s="52"/>
      <c r="G127" s="52">
        <v>13280894212</v>
      </c>
      <c r="H127" s="52"/>
      <c r="I127" s="52">
        <v>-11583977505</v>
      </c>
      <c r="J127" s="52"/>
      <c r="K127" s="52">
        <f t="shared" si="3"/>
        <v>1696916707</v>
      </c>
      <c r="L127" s="52"/>
      <c r="M127" s="52">
        <v>724533</v>
      </c>
      <c r="N127" s="52"/>
      <c r="O127" s="52">
        <v>13280894212</v>
      </c>
      <c r="P127" s="52"/>
      <c r="Q127" s="52">
        <v>-11310191188</v>
      </c>
      <c r="R127" s="52"/>
      <c r="S127" s="52">
        <f t="shared" si="4"/>
        <v>1970703024</v>
      </c>
      <c r="U127" s="67">
        <v>1970703024</v>
      </c>
      <c r="V127" s="69">
        <f t="shared" si="5"/>
        <v>0</v>
      </c>
    </row>
    <row r="128" spans="2:22">
      <c r="B128" t="s">
        <v>383</v>
      </c>
      <c r="C128" s="83" t="s">
        <v>261</v>
      </c>
      <c r="E128" s="52">
        <v>4341731</v>
      </c>
      <c r="F128" s="52"/>
      <c r="G128" s="52">
        <v>52049726272</v>
      </c>
      <c r="H128" s="52"/>
      <c r="I128" s="52">
        <v>-48025942961</v>
      </c>
      <c r="J128" s="52"/>
      <c r="K128" s="52">
        <f t="shared" si="3"/>
        <v>4023783311</v>
      </c>
      <c r="L128" s="52"/>
      <c r="M128" s="52">
        <v>4341731</v>
      </c>
      <c r="N128" s="52"/>
      <c r="O128" s="52">
        <v>52049726272</v>
      </c>
      <c r="P128" s="52"/>
      <c r="Q128" s="52">
        <v>-47489328812</v>
      </c>
      <c r="R128" s="52"/>
      <c r="S128" s="52">
        <f t="shared" si="4"/>
        <v>4560397460</v>
      </c>
      <c r="U128" s="67">
        <v>4560397460</v>
      </c>
      <c r="V128" s="69">
        <f t="shared" si="5"/>
        <v>0</v>
      </c>
    </row>
    <row r="129" spans="2:22">
      <c r="B129" t="s">
        <v>384</v>
      </c>
      <c r="C129" s="83" t="s">
        <v>201</v>
      </c>
      <c r="E129" s="52">
        <v>15090024</v>
      </c>
      <c r="F129" s="52"/>
      <c r="G129" s="52">
        <v>61485977029</v>
      </c>
      <c r="H129" s="52"/>
      <c r="I129" s="52">
        <v>-48971777409</v>
      </c>
      <c r="J129" s="52"/>
      <c r="K129" s="52">
        <f t="shared" si="3"/>
        <v>12514199620</v>
      </c>
      <c r="L129" s="52"/>
      <c r="M129" s="52">
        <v>15090024</v>
      </c>
      <c r="N129" s="52"/>
      <c r="O129" s="52">
        <v>61485977029</v>
      </c>
      <c r="P129" s="52"/>
      <c r="Q129" s="52">
        <v>-49519941217</v>
      </c>
      <c r="R129" s="52"/>
      <c r="S129" s="52">
        <f t="shared" si="4"/>
        <v>11966035812</v>
      </c>
      <c r="U129" s="67">
        <v>11966035812</v>
      </c>
      <c r="V129" s="69">
        <f t="shared" si="5"/>
        <v>0</v>
      </c>
    </row>
    <row r="130" spans="2:22">
      <c r="B130" t="s">
        <v>385</v>
      </c>
      <c r="C130" s="83" t="s">
        <v>208</v>
      </c>
      <c r="E130" s="52">
        <v>6060686</v>
      </c>
      <c r="F130" s="52"/>
      <c r="G130" s="52">
        <v>33913595217</v>
      </c>
      <c r="H130" s="52"/>
      <c r="I130" s="52">
        <v>-33283167333</v>
      </c>
      <c r="J130" s="52"/>
      <c r="K130" s="52">
        <f t="shared" si="3"/>
        <v>630427884</v>
      </c>
      <c r="L130" s="52"/>
      <c r="M130" s="52">
        <v>6060686</v>
      </c>
      <c r="N130" s="52"/>
      <c r="O130" s="52">
        <v>33913595217</v>
      </c>
      <c r="P130" s="52"/>
      <c r="Q130" s="52">
        <v>-28681055961</v>
      </c>
      <c r="R130" s="52"/>
      <c r="S130" s="52">
        <f t="shared" si="4"/>
        <v>5232539256</v>
      </c>
      <c r="U130" s="67">
        <v>5232539256</v>
      </c>
      <c r="V130" s="69">
        <f t="shared" si="5"/>
        <v>0</v>
      </c>
    </row>
    <row r="131" spans="2:22">
      <c r="B131" t="s">
        <v>386</v>
      </c>
      <c r="C131" s="83" t="s">
        <v>101</v>
      </c>
      <c r="E131" s="52">
        <v>9588875</v>
      </c>
      <c r="F131" s="52"/>
      <c r="G131" s="52">
        <v>30025236764</v>
      </c>
      <c r="H131" s="52"/>
      <c r="I131" s="52">
        <v>-31429268879</v>
      </c>
      <c r="J131" s="52"/>
      <c r="K131" s="52">
        <f t="shared" si="3"/>
        <v>-1404032115</v>
      </c>
      <c r="L131" s="52"/>
      <c r="M131" s="52">
        <v>9588875</v>
      </c>
      <c r="N131" s="52"/>
      <c r="O131" s="52">
        <v>30025236764</v>
      </c>
      <c r="P131" s="52"/>
      <c r="Q131" s="52">
        <v>-28984545442</v>
      </c>
      <c r="R131" s="52"/>
      <c r="S131" s="52">
        <f t="shared" si="4"/>
        <v>1040691322</v>
      </c>
      <c r="U131" s="67">
        <v>1040691322</v>
      </c>
      <c r="V131" s="69">
        <f t="shared" si="5"/>
        <v>0</v>
      </c>
    </row>
    <row r="132" spans="2:22">
      <c r="B132" t="s">
        <v>387</v>
      </c>
      <c r="C132" s="83" t="s">
        <v>119</v>
      </c>
      <c r="E132" s="52">
        <v>17857336</v>
      </c>
      <c r="F132" s="52"/>
      <c r="G132" s="52">
        <v>210172844637</v>
      </c>
      <c r="H132" s="52"/>
      <c r="I132" s="52">
        <v>-175363645756</v>
      </c>
      <c r="J132" s="52"/>
      <c r="K132" s="52">
        <f t="shared" ref="K132:K187" si="6">G132+I132</f>
        <v>34809198881</v>
      </c>
      <c r="L132" s="52"/>
      <c r="M132" s="52">
        <v>17857336</v>
      </c>
      <c r="N132" s="52"/>
      <c r="O132" s="52">
        <v>210172844637</v>
      </c>
      <c r="P132" s="52"/>
      <c r="Q132" s="52">
        <v>-147317962372</v>
      </c>
      <c r="R132" s="52"/>
      <c r="S132" s="52">
        <f t="shared" si="4"/>
        <v>62854882265</v>
      </c>
      <c r="U132" s="67">
        <v>62854882265</v>
      </c>
      <c r="V132" s="69">
        <f t="shared" si="5"/>
        <v>0</v>
      </c>
    </row>
    <row r="133" spans="2:22">
      <c r="B133" t="s">
        <v>533</v>
      </c>
      <c r="C133" s="83" t="s">
        <v>192</v>
      </c>
      <c r="E133" s="52">
        <v>5056395</v>
      </c>
      <c r="F133" s="52"/>
      <c r="G133" s="52">
        <v>30157856700</v>
      </c>
      <c r="H133" s="52"/>
      <c r="I133" s="52">
        <v>-28669354603</v>
      </c>
      <c r="J133" s="52"/>
      <c r="K133" s="52">
        <f t="shared" si="6"/>
        <v>1488502097</v>
      </c>
      <c r="L133" s="52"/>
      <c r="M133" s="52">
        <v>5056395</v>
      </c>
      <c r="N133" s="52"/>
      <c r="O133" s="52">
        <v>30157856700</v>
      </c>
      <c r="P133" s="52"/>
      <c r="Q133" s="52">
        <v>-28669354603</v>
      </c>
      <c r="R133" s="52"/>
      <c r="S133" s="52">
        <f t="shared" si="4"/>
        <v>1488502097</v>
      </c>
      <c r="U133" s="67">
        <v>1488502097</v>
      </c>
      <c r="V133" s="69">
        <f t="shared" si="5"/>
        <v>0</v>
      </c>
    </row>
    <row r="134" spans="2:22">
      <c r="B134" t="s">
        <v>389</v>
      </c>
      <c r="C134" s="83" t="s">
        <v>515</v>
      </c>
      <c r="E134" s="52">
        <v>0</v>
      </c>
      <c r="F134" s="52"/>
      <c r="G134" s="52">
        <v>0</v>
      </c>
      <c r="H134" s="52"/>
      <c r="I134" s="52">
        <v>0</v>
      </c>
      <c r="J134" s="52"/>
      <c r="K134" s="52">
        <f t="shared" si="6"/>
        <v>0</v>
      </c>
      <c r="L134" s="52"/>
      <c r="M134" s="52">
        <v>0</v>
      </c>
      <c r="N134" s="52"/>
      <c r="O134" s="52">
        <v>0</v>
      </c>
      <c r="P134" s="52"/>
      <c r="Q134" s="52">
        <v>0</v>
      </c>
      <c r="R134" s="52"/>
      <c r="S134" s="52">
        <v>1</v>
      </c>
      <c r="U134" s="67">
        <v>1</v>
      </c>
      <c r="V134" s="69">
        <f t="shared" si="5"/>
        <v>0</v>
      </c>
    </row>
    <row r="135" spans="2:22">
      <c r="B135" t="s">
        <v>390</v>
      </c>
      <c r="C135" s="83" t="s">
        <v>137</v>
      </c>
      <c r="E135" s="52">
        <v>535031</v>
      </c>
      <c r="F135" s="52"/>
      <c r="G135" s="52">
        <v>6882107501</v>
      </c>
      <c r="H135" s="52"/>
      <c r="I135" s="52">
        <v>-5837890937</v>
      </c>
      <c r="J135" s="52"/>
      <c r="K135" s="52">
        <f t="shared" si="6"/>
        <v>1044216564</v>
      </c>
      <c r="L135" s="52"/>
      <c r="M135" s="52">
        <v>535031</v>
      </c>
      <c r="N135" s="52"/>
      <c r="O135" s="52">
        <v>6882107501</v>
      </c>
      <c r="P135" s="52"/>
      <c r="Q135" s="52">
        <v>-5970464709</v>
      </c>
      <c r="R135" s="52"/>
      <c r="S135" s="52">
        <f t="shared" si="4"/>
        <v>911642792</v>
      </c>
      <c r="U135" s="67">
        <v>911642792</v>
      </c>
      <c r="V135" s="69">
        <f t="shared" si="5"/>
        <v>0</v>
      </c>
    </row>
    <row r="136" spans="2:22">
      <c r="B136" t="s">
        <v>391</v>
      </c>
      <c r="C136" s="83" t="s">
        <v>159</v>
      </c>
      <c r="E136" s="52">
        <v>9028327</v>
      </c>
      <c r="F136" s="52"/>
      <c r="G136" s="52">
        <v>51155268195</v>
      </c>
      <c r="H136" s="52"/>
      <c r="I136" s="52">
        <v>-37902571628</v>
      </c>
      <c r="J136" s="52"/>
      <c r="K136" s="52">
        <f t="shared" si="6"/>
        <v>13252696567</v>
      </c>
      <c r="L136" s="52"/>
      <c r="M136" s="52">
        <v>9028327</v>
      </c>
      <c r="N136" s="52"/>
      <c r="O136" s="52">
        <v>51155268195</v>
      </c>
      <c r="P136" s="52"/>
      <c r="Q136" s="52">
        <v>-36603026073</v>
      </c>
      <c r="R136" s="52"/>
      <c r="S136" s="52">
        <f t="shared" ref="S136:S187" si="7">O136+Q136</f>
        <v>14552242122</v>
      </c>
      <c r="U136" s="67">
        <v>14552242122</v>
      </c>
      <c r="V136" s="69">
        <f t="shared" ref="V136:V186" si="8">U136-S136</f>
        <v>0</v>
      </c>
    </row>
    <row r="137" spans="2:22">
      <c r="B137" t="s">
        <v>392</v>
      </c>
      <c r="C137" s="83" t="s">
        <v>271</v>
      </c>
      <c r="E137" s="52">
        <v>220023</v>
      </c>
      <c r="F137" s="52"/>
      <c r="G137" s="52">
        <v>21215244730</v>
      </c>
      <c r="H137" s="52"/>
      <c r="I137" s="52">
        <v>-18865522347</v>
      </c>
      <c r="J137" s="52"/>
      <c r="K137" s="52">
        <f t="shared" si="6"/>
        <v>2349722383</v>
      </c>
      <c r="L137" s="52"/>
      <c r="M137" s="52">
        <v>220023</v>
      </c>
      <c r="N137" s="52"/>
      <c r="O137" s="52">
        <v>21215244730</v>
      </c>
      <c r="P137" s="52"/>
      <c r="Q137" s="52">
        <v>-18746878615</v>
      </c>
      <c r="R137" s="52"/>
      <c r="S137" s="52">
        <f t="shared" si="7"/>
        <v>2468366115</v>
      </c>
      <c r="U137" s="67">
        <v>2468366115</v>
      </c>
      <c r="V137" s="69">
        <f t="shared" si="8"/>
        <v>0</v>
      </c>
    </row>
    <row r="138" spans="2:22">
      <c r="B138" t="s">
        <v>393</v>
      </c>
      <c r="C138" s="83" t="s">
        <v>138</v>
      </c>
      <c r="E138" s="52">
        <v>5920454</v>
      </c>
      <c r="F138" s="52"/>
      <c r="G138" s="52">
        <v>14848428477</v>
      </c>
      <c r="H138" s="52"/>
      <c r="I138" s="52">
        <v>-12704594616</v>
      </c>
      <c r="J138" s="52"/>
      <c r="K138" s="52">
        <f t="shared" si="6"/>
        <v>2143833861</v>
      </c>
      <c r="L138" s="52"/>
      <c r="M138" s="52">
        <v>5920454</v>
      </c>
      <c r="N138" s="52"/>
      <c r="O138" s="52">
        <v>14848428477</v>
      </c>
      <c r="P138" s="52"/>
      <c r="Q138" s="52">
        <v>-15707398607</v>
      </c>
      <c r="R138" s="52"/>
      <c r="S138" s="52">
        <f t="shared" si="7"/>
        <v>-858970130</v>
      </c>
      <c r="U138" s="67">
        <v>-858970130</v>
      </c>
      <c r="V138" s="69">
        <f t="shared" si="8"/>
        <v>0</v>
      </c>
    </row>
    <row r="139" spans="2:22">
      <c r="B139" t="s">
        <v>394</v>
      </c>
      <c r="C139" s="83" t="s">
        <v>223</v>
      </c>
      <c r="E139" s="52">
        <v>9692584</v>
      </c>
      <c r="F139" s="52"/>
      <c r="G139" s="52">
        <v>68793279718</v>
      </c>
      <c r="H139" s="52"/>
      <c r="I139" s="52">
        <v>-63575351773</v>
      </c>
      <c r="J139" s="52"/>
      <c r="K139" s="52">
        <f t="shared" si="6"/>
        <v>5217927945</v>
      </c>
      <c r="L139" s="52"/>
      <c r="M139" s="52">
        <v>9692584</v>
      </c>
      <c r="N139" s="52"/>
      <c r="O139" s="52">
        <v>68793279718</v>
      </c>
      <c r="P139" s="52"/>
      <c r="Q139" s="52">
        <v>-61039210993</v>
      </c>
      <c r="R139" s="52"/>
      <c r="S139" s="52">
        <f t="shared" si="7"/>
        <v>7754068725</v>
      </c>
      <c r="U139" s="67">
        <v>7754068725</v>
      </c>
      <c r="V139" s="69">
        <f t="shared" si="8"/>
        <v>0</v>
      </c>
    </row>
    <row r="140" spans="2:22">
      <c r="B140" t="s">
        <v>395</v>
      </c>
      <c r="C140" s="83" t="s">
        <v>228</v>
      </c>
      <c r="E140" s="52">
        <v>7898617</v>
      </c>
      <c r="F140" s="52"/>
      <c r="G140" s="52">
        <v>42634297847</v>
      </c>
      <c r="H140" s="52"/>
      <c r="I140" s="52">
        <v>-41377628130</v>
      </c>
      <c r="J140" s="52"/>
      <c r="K140" s="52">
        <f t="shared" si="6"/>
        <v>1256669717</v>
      </c>
      <c r="L140" s="52"/>
      <c r="M140" s="52">
        <v>7898617</v>
      </c>
      <c r="N140" s="52"/>
      <c r="O140" s="52">
        <v>42634297847</v>
      </c>
      <c r="P140" s="52"/>
      <c r="Q140" s="52">
        <v>-40793058818</v>
      </c>
      <c r="R140" s="52"/>
      <c r="S140" s="52">
        <f t="shared" si="7"/>
        <v>1841239029</v>
      </c>
      <c r="U140" s="67">
        <v>1841239029</v>
      </c>
      <c r="V140" s="69">
        <f t="shared" si="8"/>
        <v>0</v>
      </c>
    </row>
    <row r="141" spans="2:22">
      <c r="B141" t="s">
        <v>396</v>
      </c>
      <c r="C141" s="83" t="s">
        <v>209</v>
      </c>
      <c r="E141" s="52">
        <v>4209689</v>
      </c>
      <c r="F141" s="52"/>
      <c r="G141" s="52">
        <v>34397751904</v>
      </c>
      <c r="H141" s="52"/>
      <c r="I141" s="52">
        <v>-31115690257</v>
      </c>
      <c r="J141" s="52"/>
      <c r="K141" s="52">
        <f t="shared" si="6"/>
        <v>3282061647</v>
      </c>
      <c r="L141" s="52"/>
      <c r="M141" s="52">
        <v>4209689</v>
      </c>
      <c r="N141" s="52"/>
      <c r="O141" s="52">
        <v>34397751904</v>
      </c>
      <c r="P141" s="52"/>
      <c r="Q141" s="52">
        <v>-32744206470</v>
      </c>
      <c r="R141" s="52"/>
      <c r="S141" s="52">
        <f t="shared" si="7"/>
        <v>1653545434</v>
      </c>
      <c r="U141" s="67">
        <v>1653545434</v>
      </c>
      <c r="V141" s="69">
        <f t="shared" si="8"/>
        <v>0</v>
      </c>
    </row>
    <row r="142" spans="2:22">
      <c r="B142" t="s">
        <v>508</v>
      </c>
      <c r="C142" s="83" t="s">
        <v>114</v>
      </c>
      <c r="E142" s="52">
        <v>6652114</v>
      </c>
      <c r="F142" s="52"/>
      <c r="G142" s="52">
        <v>21146883486</v>
      </c>
      <c r="H142" s="52"/>
      <c r="I142" s="52">
        <v>-18075817603</v>
      </c>
      <c r="J142" s="52"/>
      <c r="K142" s="52">
        <f t="shared" si="6"/>
        <v>3071065883</v>
      </c>
      <c r="L142" s="52"/>
      <c r="M142" s="52">
        <v>6652114</v>
      </c>
      <c r="N142" s="52"/>
      <c r="O142" s="52">
        <v>21146883486</v>
      </c>
      <c r="P142" s="52"/>
      <c r="Q142" s="52">
        <v>-20980005505</v>
      </c>
      <c r="R142" s="52"/>
      <c r="S142" s="52">
        <f t="shared" si="7"/>
        <v>166877981</v>
      </c>
      <c r="U142" s="67">
        <v>166877981</v>
      </c>
      <c r="V142" s="69">
        <f t="shared" si="8"/>
        <v>0</v>
      </c>
    </row>
    <row r="143" spans="2:22">
      <c r="B143" t="s">
        <v>397</v>
      </c>
      <c r="C143" s="83" t="s">
        <v>489</v>
      </c>
      <c r="E143" s="52">
        <v>1227075</v>
      </c>
      <c r="F143" s="52"/>
      <c r="G143" s="52">
        <v>30713906901</v>
      </c>
      <c r="H143" s="52"/>
      <c r="I143" s="52">
        <v>-26635360961</v>
      </c>
      <c r="J143" s="52"/>
      <c r="K143" s="52">
        <f t="shared" si="6"/>
        <v>4078545940</v>
      </c>
      <c r="L143" s="52"/>
      <c r="M143" s="52">
        <v>1227075</v>
      </c>
      <c r="N143" s="52"/>
      <c r="O143" s="52">
        <v>30713906901</v>
      </c>
      <c r="P143" s="52"/>
      <c r="Q143" s="52">
        <v>-23349675050</v>
      </c>
      <c r="R143" s="52"/>
      <c r="S143" s="52">
        <f t="shared" si="7"/>
        <v>7364231851</v>
      </c>
      <c r="U143" s="67">
        <v>7364231851</v>
      </c>
      <c r="V143" s="69">
        <f t="shared" si="8"/>
        <v>0</v>
      </c>
    </row>
    <row r="144" spans="2:22">
      <c r="B144" t="s">
        <v>398</v>
      </c>
      <c r="C144" s="83" t="s">
        <v>162</v>
      </c>
      <c r="E144" s="52">
        <v>1017971</v>
      </c>
      <c r="F144" s="52"/>
      <c r="G144" s="52">
        <v>41134307052</v>
      </c>
      <c r="H144" s="52"/>
      <c r="I144" s="52">
        <v>-36729385854</v>
      </c>
      <c r="J144" s="52"/>
      <c r="K144" s="52">
        <f t="shared" si="6"/>
        <v>4404921198</v>
      </c>
      <c r="L144" s="52"/>
      <c r="M144" s="52">
        <v>1017971</v>
      </c>
      <c r="N144" s="52"/>
      <c r="O144" s="52">
        <v>41134307052</v>
      </c>
      <c r="P144" s="52"/>
      <c r="Q144" s="52">
        <v>-34481436678</v>
      </c>
      <c r="R144" s="52"/>
      <c r="S144" s="52">
        <f t="shared" si="7"/>
        <v>6652870374</v>
      </c>
      <c r="U144" s="67">
        <v>6652870374</v>
      </c>
      <c r="V144" s="69">
        <f t="shared" si="8"/>
        <v>0</v>
      </c>
    </row>
    <row r="145" spans="2:22">
      <c r="B145" t="s">
        <v>399</v>
      </c>
      <c r="C145" s="83" t="s">
        <v>165</v>
      </c>
      <c r="E145" s="52">
        <v>1696722</v>
      </c>
      <c r="F145" s="52"/>
      <c r="G145" s="52">
        <v>16528939742</v>
      </c>
      <c r="H145" s="52"/>
      <c r="I145" s="52">
        <v>-14499136226</v>
      </c>
      <c r="J145" s="52"/>
      <c r="K145" s="52">
        <f t="shared" si="6"/>
        <v>2029803516</v>
      </c>
      <c r="L145" s="52"/>
      <c r="M145" s="52">
        <v>1696722</v>
      </c>
      <c r="N145" s="52"/>
      <c r="O145" s="52">
        <v>16528939742</v>
      </c>
      <c r="P145" s="52"/>
      <c r="Q145" s="52">
        <v>-14705278955</v>
      </c>
      <c r="R145" s="52"/>
      <c r="S145" s="52">
        <f t="shared" si="7"/>
        <v>1823660787</v>
      </c>
      <c r="U145" s="67">
        <v>1823660787</v>
      </c>
      <c r="V145" s="69">
        <f t="shared" si="8"/>
        <v>0</v>
      </c>
    </row>
    <row r="146" spans="2:22">
      <c r="B146" t="s">
        <v>400</v>
      </c>
      <c r="C146" s="83" t="s">
        <v>94</v>
      </c>
      <c r="E146" s="52">
        <v>5474823</v>
      </c>
      <c r="F146" s="52"/>
      <c r="G146" s="52">
        <v>40925703482</v>
      </c>
      <c r="H146" s="52"/>
      <c r="I146" s="52">
        <v>-37815872081</v>
      </c>
      <c r="J146" s="52"/>
      <c r="K146" s="52">
        <f t="shared" si="6"/>
        <v>3109831401</v>
      </c>
      <c r="L146" s="52"/>
      <c r="M146" s="52">
        <v>5474823</v>
      </c>
      <c r="N146" s="52"/>
      <c r="O146" s="52">
        <v>40925703482</v>
      </c>
      <c r="P146" s="52"/>
      <c r="Q146" s="52">
        <v>-37164955438</v>
      </c>
      <c r="R146" s="52"/>
      <c r="S146" s="52">
        <f t="shared" si="7"/>
        <v>3760748044</v>
      </c>
      <c r="U146" s="67">
        <v>3760748044</v>
      </c>
      <c r="V146" s="69">
        <f t="shared" si="8"/>
        <v>0</v>
      </c>
    </row>
    <row r="147" spans="2:22">
      <c r="B147" t="s">
        <v>401</v>
      </c>
      <c r="C147" s="83" t="s">
        <v>224</v>
      </c>
      <c r="E147" s="52">
        <v>1930758</v>
      </c>
      <c r="F147" s="52"/>
      <c r="G147" s="52">
        <v>24701004773</v>
      </c>
      <c r="H147" s="52"/>
      <c r="I147" s="52">
        <v>-22273896328</v>
      </c>
      <c r="J147" s="52"/>
      <c r="K147" s="52">
        <f t="shared" si="6"/>
        <v>2427108445</v>
      </c>
      <c r="L147" s="52"/>
      <c r="M147" s="52">
        <v>1930758</v>
      </c>
      <c r="N147" s="52"/>
      <c r="O147" s="52">
        <v>24701004773</v>
      </c>
      <c r="P147" s="52"/>
      <c r="Q147" s="52">
        <v>-21416712912</v>
      </c>
      <c r="R147" s="52"/>
      <c r="S147" s="52">
        <f t="shared" si="7"/>
        <v>3284291861</v>
      </c>
      <c r="U147" s="67">
        <v>3284291861</v>
      </c>
      <c r="V147" s="69">
        <f t="shared" si="8"/>
        <v>0</v>
      </c>
    </row>
    <row r="148" spans="2:22">
      <c r="B148" t="s">
        <v>402</v>
      </c>
      <c r="C148" s="83" t="s">
        <v>127</v>
      </c>
      <c r="E148" s="52">
        <v>625518</v>
      </c>
      <c r="F148" s="52"/>
      <c r="G148" s="52">
        <v>39857134364</v>
      </c>
      <c r="H148" s="52"/>
      <c r="I148" s="52">
        <v>-36236410653</v>
      </c>
      <c r="J148" s="52"/>
      <c r="K148" s="52">
        <f t="shared" si="6"/>
        <v>3620723711</v>
      </c>
      <c r="L148" s="52"/>
      <c r="M148" s="52">
        <v>625518</v>
      </c>
      <c r="N148" s="52"/>
      <c r="O148" s="52">
        <v>39857134364</v>
      </c>
      <c r="P148" s="52"/>
      <c r="Q148" s="52">
        <v>-34715132497</v>
      </c>
      <c r="R148" s="52"/>
      <c r="S148" s="52">
        <f t="shared" si="7"/>
        <v>5142001867</v>
      </c>
      <c r="U148" s="67">
        <v>5142001867</v>
      </c>
      <c r="V148" s="69">
        <f t="shared" si="8"/>
        <v>0</v>
      </c>
    </row>
    <row r="149" spans="2:22">
      <c r="B149" t="s">
        <v>403</v>
      </c>
      <c r="C149" s="83" t="s">
        <v>150</v>
      </c>
      <c r="E149" s="52">
        <v>11427441</v>
      </c>
      <c r="F149" s="52"/>
      <c r="G149" s="52">
        <v>39689910359</v>
      </c>
      <c r="H149" s="52"/>
      <c r="I149" s="52">
        <v>-34028719795</v>
      </c>
      <c r="J149" s="52"/>
      <c r="K149" s="52">
        <f t="shared" si="6"/>
        <v>5661190564</v>
      </c>
      <c r="L149" s="52"/>
      <c r="M149" s="52">
        <v>11427441</v>
      </c>
      <c r="N149" s="52"/>
      <c r="O149" s="52">
        <v>39689910359</v>
      </c>
      <c r="P149" s="52"/>
      <c r="Q149" s="52">
        <v>-34880143519</v>
      </c>
      <c r="R149" s="52"/>
      <c r="S149" s="52">
        <f t="shared" si="7"/>
        <v>4809766840</v>
      </c>
      <c r="U149" s="67">
        <v>4809766840</v>
      </c>
      <c r="V149" s="69">
        <f t="shared" si="8"/>
        <v>0</v>
      </c>
    </row>
    <row r="150" spans="2:22">
      <c r="B150" t="s">
        <v>404</v>
      </c>
      <c r="C150" s="83" t="s">
        <v>182</v>
      </c>
      <c r="E150" s="52">
        <v>25194412</v>
      </c>
      <c r="F150" s="52"/>
      <c r="G150" s="52">
        <v>197601146414</v>
      </c>
      <c r="H150" s="52"/>
      <c r="I150" s="52">
        <v>-171905189151</v>
      </c>
      <c r="J150" s="52"/>
      <c r="K150" s="52">
        <f t="shared" si="6"/>
        <v>25695957263</v>
      </c>
      <c r="L150" s="52"/>
      <c r="M150" s="52">
        <v>25194412</v>
      </c>
      <c r="N150" s="52"/>
      <c r="O150" s="52">
        <v>197601146414</v>
      </c>
      <c r="P150" s="52"/>
      <c r="Q150" s="52">
        <v>-166957716257</v>
      </c>
      <c r="R150" s="52"/>
      <c r="S150" s="52">
        <f t="shared" si="7"/>
        <v>30643430157</v>
      </c>
      <c r="U150" s="67">
        <v>30643430157</v>
      </c>
      <c r="V150" s="69">
        <f t="shared" si="8"/>
        <v>0</v>
      </c>
    </row>
    <row r="151" spans="2:22">
      <c r="B151" t="s">
        <v>405</v>
      </c>
      <c r="C151" s="83" t="s">
        <v>178</v>
      </c>
      <c r="E151" s="52">
        <v>3520696</v>
      </c>
      <c r="F151" s="52"/>
      <c r="G151" s="52">
        <v>18793646005</v>
      </c>
      <c r="H151" s="52"/>
      <c r="I151" s="52">
        <v>-18293178346</v>
      </c>
      <c r="J151" s="52"/>
      <c r="K151" s="52">
        <f t="shared" si="6"/>
        <v>500467659</v>
      </c>
      <c r="L151" s="52"/>
      <c r="M151" s="52">
        <v>3520696</v>
      </c>
      <c r="N151" s="52"/>
      <c r="O151" s="52">
        <v>18793646005</v>
      </c>
      <c r="P151" s="52"/>
      <c r="Q151" s="52">
        <v>-17921823228</v>
      </c>
      <c r="R151" s="52"/>
      <c r="S151" s="52">
        <f t="shared" si="7"/>
        <v>871822777</v>
      </c>
      <c r="U151" s="67">
        <v>871822777</v>
      </c>
      <c r="V151" s="69">
        <f t="shared" si="8"/>
        <v>0</v>
      </c>
    </row>
    <row r="152" spans="2:22">
      <c r="B152" t="s">
        <v>406</v>
      </c>
      <c r="C152" s="83" t="s">
        <v>265</v>
      </c>
      <c r="E152" s="52">
        <v>784767</v>
      </c>
      <c r="F152" s="52"/>
      <c r="G152" s="52">
        <v>8770469527</v>
      </c>
      <c r="H152" s="52"/>
      <c r="I152" s="52">
        <v>-7597268204</v>
      </c>
      <c r="J152" s="52"/>
      <c r="K152" s="52">
        <f t="shared" si="6"/>
        <v>1173201323</v>
      </c>
      <c r="L152" s="52"/>
      <c r="M152" s="52">
        <v>784767</v>
      </c>
      <c r="N152" s="52"/>
      <c r="O152" s="52">
        <v>8770469527</v>
      </c>
      <c r="P152" s="52"/>
      <c r="Q152" s="52">
        <v>-7530188769</v>
      </c>
      <c r="R152" s="52"/>
      <c r="S152" s="52">
        <f t="shared" si="7"/>
        <v>1240280758</v>
      </c>
      <c r="U152" s="67">
        <v>1240280758</v>
      </c>
      <c r="V152" s="69">
        <f t="shared" si="8"/>
        <v>0</v>
      </c>
    </row>
    <row r="153" spans="2:22">
      <c r="B153" t="s">
        <v>407</v>
      </c>
      <c r="C153" s="83" t="s">
        <v>219</v>
      </c>
      <c r="E153" s="52">
        <v>7243924</v>
      </c>
      <c r="F153" s="52"/>
      <c r="G153" s="52">
        <v>25202879285</v>
      </c>
      <c r="H153" s="52"/>
      <c r="I153" s="52">
        <v>-26617866421</v>
      </c>
      <c r="J153" s="52"/>
      <c r="K153" s="52">
        <f t="shared" si="6"/>
        <v>-1414987136</v>
      </c>
      <c r="L153" s="52"/>
      <c r="M153" s="52">
        <v>7243924</v>
      </c>
      <c r="N153" s="52"/>
      <c r="O153" s="52">
        <v>25202879285</v>
      </c>
      <c r="P153" s="52"/>
      <c r="Q153" s="52">
        <v>-27612835784</v>
      </c>
      <c r="R153" s="52"/>
      <c r="S153" s="52">
        <f t="shared" si="7"/>
        <v>-2409956499</v>
      </c>
      <c r="U153" s="67">
        <v>-2409956499</v>
      </c>
      <c r="V153" s="69">
        <f t="shared" si="8"/>
        <v>0</v>
      </c>
    </row>
    <row r="154" spans="2:22">
      <c r="B154" t="s">
        <v>408</v>
      </c>
      <c r="C154" s="83" t="s">
        <v>535</v>
      </c>
      <c r="E154" s="52">
        <v>2562897</v>
      </c>
      <c r="F154" s="52"/>
      <c r="G154" s="52">
        <v>6096521100</v>
      </c>
      <c r="H154" s="52"/>
      <c r="I154" s="52">
        <v>-5329583998</v>
      </c>
      <c r="J154" s="52"/>
      <c r="K154" s="52">
        <f t="shared" si="6"/>
        <v>766937102</v>
      </c>
      <c r="L154" s="52"/>
      <c r="M154" s="52">
        <v>2562897</v>
      </c>
      <c r="N154" s="52"/>
      <c r="O154" s="52">
        <v>6096521100</v>
      </c>
      <c r="P154" s="52"/>
      <c r="Q154" s="52">
        <v>-6917232099</v>
      </c>
      <c r="R154" s="52"/>
      <c r="S154" s="52">
        <f t="shared" si="7"/>
        <v>-820710999</v>
      </c>
      <c r="U154" s="67">
        <v>-820710999</v>
      </c>
      <c r="V154" s="69">
        <f t="shared" si="8"/>
        <v>0</v>
      </c>
    </row>
    <row r="155" spans="2:22">
      <c r="B155" t="s">
        <v>409</v>
      </c>
      <c r="C155" s="83" t="s">
        <v>193</v>
      </c>
      <c r="E155" s="52">
        <v>1112405</v>
      </c>
      <c r="F155" s="52"/>
      <c r="G155" s="52">
        <v>39189062587</v>
      </c>
      <c r="H155" s="52"/>
      <c r="I155" s="52">
        <v>-37548939550</v>
      </c>
      <c r="J155" s="52"/>
      <c r="K155" s="52">
        <f t="shared" si="6"/>
        <v>1640123037</v>
      </c>
      <c r="L155" s="52"/>
      <c r="M155" s="52">
        <v>1112405</v>
      </c>
      <c r="N155" s="52"/>
      <c r="O155" s="52">
        <v>39189062587</v>
      </c>
      <c r="P155" s="52"/>
      <c r="Q155" s="52">
        <v>-35370059194</v>
      </c>
      <c r="R155" s="52"/>
      <c r="S155" s="52">
        <f t="shared" si="7"/>
        <v>3819003393</v>
      </c>
      <c r="U155" s="67">
        <v>3819003393</v>
      </c>
      <c r="V155" s="69">
        <f t="shared" si="8"/>
        <v>0</v>
      </c>
    </row>
    <row r="156" spans="2:22">
      <c r="B156" t="s">
        <v>410</v>
      </c>
      <c r="C156" s="83" t="s">
        <v>217</v>
      </c>
      <c r="E156" s="52">
        <v>12384314</v>
      </c>
      <c r="F156" s="52"/>
      <c r="G156" s="52">
        <v>24978262859</v>
      </c>
      <c r="H156" s="52"/>
      <c r="I156" s="52">
        <v>-25053384060</v>
      </c>
      <c r="J156" s="52"/>
      <c r="K156" s="52">
        <f t="shared" si="6"/>
        <v>-75121201</v>
      </c>
      <c r="L156" s="52"/>
      <c r="M156" s="52">
        <v>12384314</v>
      </c>
      <c r="N156" s="52"/>
      <c r="O156" s="52">
        <v>24978262859</v>
      </c>
      <c r="P156" s="52"/>
      <c r="Q156" s="52">
        <v>-23882211006</v>
      </c>
      <c r="R156" s="52"/>
      <c r="S156" s="52">
        <f t="shared" si="7"/>
        <v>1096051853</v>
      </c>
      <c r="U156" s="67">
        <v>1096051853</v>
      </c>
      <c r="V156" s="69">
        <f t="shared" si="8"/>
        <v>0</v>
      </c>
    </row>
    <row r="157" spans="2:22">
      <c r="B157" t="s">
        <v>411</v>
      </c>
      <c r="C157" s="83" t="s">
        <v>142</v>
      </c>
      <c r="E157" s="52">
        <v>2884247</v>
      </c>
      <c r="F157" s="52"/>
      <c r="G157" s="52">
        <v>39393757939</v>
      </c>
      <c r="H157" s="52"/>
      <c r="I157" s="52">
        <v>-32301934942</v>
      </c>
      <c r="J157" s="52"/>
      <c r="K157" s="52">
        <f t="shared" si="6"/>
        <v>7091822997</v>
      </c>
      <c r="L157" s="52"/>
      <c r="M157" s="52">
        <v>2884247</v>
      </c>
      <c r="N157" s="52"/>
      <c r="O157" s="52">
        <v>39393757939</v>
      </c>
      <c r="P157" s="52"/>
      <c r="Q157" s="52">
        <v>-34803529852</v>
      </c>
      <c r="R157" s="52"/>
      <c r="S157" s="52">
        <f t="shared" si="7"/>
        <v>4590228087</v>
      </c>
      <c r="U157" s="67">
        <v>4590228087</v>
      </c>
      <c r="V157" s="69">
        <f t="shared" si="8"/>
        <v>0</v>
      </c>
    </row>
    <row r="158" spans="2:22">
      <c r="B158" t="s">
        <v>412</v>
      </c>
      <c r="C158" s="83" t="s">
        <v>89</v>
      </c>
      <c r="E158" s="52">
        <v>3335948</v>
      </c>
      <c r="F158" s="52"/>
      <c r="G158" s="52">
        <v>125348546336</v>
      </c>
      <c r="H158" s="52"/>
      <c r="I158" s="52">
        <v>-110883588217</v>
      </c>
      <c r="J158" s="52"/>
      <c r="K158" s="52">
        <f t="shared" si="6"/>
        <v>14464958119</v>
      </c>
      <c r="L158" s="52"/>
      <c r="M158" s="52">
        <v>3335948</v>
      </c>
      <c r="N158" s="52"/>
      <c r="O158" s="52">
        <v>125348546336</v>
      </c>
      <c r="P158" s="52"/>
      <c r="Q158" s="52">
        <v>-116153184711</v>
      </c>
      <c r="R158" s="52"/>
      <c r="S158" s="52">
        <f t="shared" si="7"/>
        <v>9195361625</v>
      </c>
      <c r="U158" s="67">
        <v>9195361625</v>
      </c>
      <c r="V158" s="69">
        <f t="shared" si="8"/>
        <v>0</v>
      </c>
    </row>
    <row r="159" spans="2:22">
      <c r="B159" t="s">
        <v>413</v>
      </c>
      <c r="C159" s="83" t="s">
        <v>170</v>
      </c>
      <c r="E159" s="52">
        <v>457876</v>
      </c>
      <c r="F159" s="52"/>
      <c r="G159" s="52">
        <v>3254334213</v>
      </c>
      <c r="H159" s="52"/>
      <c r="I159" s="52">
        <v>-2690124650</v>
      </c>
      <c r="J159" s="52"/>
      <c r="K159" s="52">
        <f t="shared" si="6"/>
        <v>564209563</v>
      </c>
      <c r="L159" s="52"/>
      <c r="M159" s="52">
        <v>457876</v>
      </c>
      <c r="N159" s="52"/>
      <c r="O159" s="52">
        <v>3254334213</v>
      </c>
      <c r="P159" s="52"/>
      <c r="Q159" s="52">
        <v>-3955195682</v>
      </c>
      <c r="R159" s="52"/>
      <c r="S159" s="52">
        <f t="shared" si="7"/>
        <v>-700861469</v>
      </c>
      <c r="U159" s="67">
        <v>-700861469</v>
      </c>
      <c r="V159" s="69">
        <f t="shared" si="8"/>
        <v>0</v>
      </c>
    </row>
    <row r="160" spans="2:22">
      <c r="B160" t="s">
        <v>414</v>
      </c>
      <c r="C160" s="83" t="s">
        <v>267</v>
      </c>
      <c r="E160" s="52">
        <v>6128149</v>
      </c>
      <c r="F160" s="52"/>
      <c r="G160" s="52">
        <v>28630926615</v>
      </c>
      <c r="H160" s="52"/>
      <c r="I160" s="52">
        <v>-24622615830</v>
      </c>
      <c r="J160" s="52"/>
      <c r="K160" s="52">
        <f t="shared" si="6"/>
        <v>4008310785</v>
      </c>
      <c r="L160" s="52"/>
      <c r="M160" s="52">
        <v>6128149</v>
      </c>
      <c r="N160" s="52"/>
      <c r="O160" s="52">
        <v>28630926615</v>
      </c>
      <c r="P160" s="52"/>
      <c r="Q160" s="52">
        <v>-22441022593</v>
      </c>
      <c r="R160" s="52"/>
      <c r="S160" s="52">
        <f t="shared" si="7"/>
        <v>6189904022</v>
      </c>
      <c r="U160" s="67">
        <v>6189904022</v>
      </c>
      <c r="V160" s="69">
        <f t="shared" si="8"/>
        <v>0</v>
      </c>
    </row>
    <row r="161" spans="2:22">
      <c r="B161" t="s">
        <v>415</v>
      </c>
      <c r="C161" s="83" t="s">
        <v>204</v>
      </c>
      <c r="E161" s="52">
        <v>479188</v>
      </c>
      <c r="F161" s="52"/>
      <c r="G161" s="52">
        <v>20315765861</v>
      </c>
      <c r="H161" s="52"/>
      <c r="I161" s="52">
        <v>-18501586919</v>
      </c>
      <c r="J161" s="52"/>
      <c r="K161" s="52">
        <f t="shared" si="6"/>
        <v>1814178942</v>
      </c>
      <c r="L161" s="52"/>
      <c r="M161" s="52">
        <v>479188</v>
      </c>
      <c r="N161" s="52"/>
      <c r="O161" s="52">
        <v>20315765861</v>
      </c>
      <c r="P161" s="52"/>
      <c r="Q161" s="52">
        <v>-18642945781</v>
      </c>
      <c r="R161" s="52"/>
      <c r="S161" s="52">
        <f t="shared" si="7"/>
        <v>1672820080</v>
      </c>
      <c r="U161" s="67">
        <v>1672820080</v>
      </c>
      <c r="V161" s="69">
        <f t="shared" si="8"/>
        <v>0</v>
      </c>
    </row>
    <row r="162" spans="2:22">
      <c r="B162" t="s">
        <v>417</v>
      </c>
      <c r="C162" s="83" t="s">
        <v>259</v>
      </c>
      <c r="E162" s="52">
        <v>923411</v>
      </c>
      <c r="F162" s="52"/>
      <c r="G162" s="52">
        <v>18330796592</v>
      </c>
      <c r="H162" s="52"/>
      <c r="I162" s="52">
        <v>-18129816025</v>
      </c>
      <c r="J162" s="52"/>
      <c r="K162" s="52">
        <f t="shared" si="6"/>
        <v>200980567</v>
      </c>
      <c r="L162" s="52"/>
      <c r="M162" s="52">
        <v>923411</v>
      </c>
      <c r="N162" s="52"/>
      <c r="O162" s="52">
        <v>18330796592</v>
      </c>
      <c r="P162" s="52"/>
      <c r="Q162" s="52">
        <v>-17514684515</v>
      </c>
      <c r="R162" s="52"/>
      <c r="S162" s="52">
        <f t="shared" si="7"/>
        <v>816112077</v>
      </c>
      <c r="U162" s="67">
        <v>816112077</v>
      </c>
      <c r="V162" s="69">
        <f t="shared" si="8"/>
        <v>0</v>
      </c>
    </row>
    <row r="163" spans="2:22">
      <c r="B163" t="s">
        <v>418</v>
      </c>
      <c r="C163" s="83" t="s">
        <v>172</v>
      </c>
      <c r="E163" s="52">
        <v>479639</v>
      </c>
      <c r="F163" s="52"/>
      <c r="G163" s="52">
        <v>19462369744</v>
      </c>
      <c r="H163" s="52"/>
      <c r="I163" s="52">
        <v>-18148812143</v>
      </c>
      <c r="J163" s="52"/>
      <c r="K163" s="52">
        <f t="shared" si="6"/>
        <v>1313557601</v>
      </c>
      <c r="L163" s="52"/>
      <c r="M163" s="52">
        <v>479639</v>
      </c>
      <c r="N163" s="52"/>
      <c r="O163" s="52">
        <v>19462369744</v>
      </c>
      <c r="P163" s="52"/>
      <c r="Q163" s="52">
        <v>-10306147101</v>
      </c>
      <c r="R163" s="52"/>
      <c r="S163" s="52">
        <f t="shared" si="7"/>
        <v>9156222643</v>
      </c>
      <c r="U163" s="67">
        <v>9156222643</v>
      </c>
      <c r="V163" s="69">
        <f t="shared" si="8"/>
        <v>0</v>
      </c>
    </row>
    <row r="164" spans="2:22">
      <c r="B164" t="s">
        <v>419</v>
      </c>
      <c r="C164" s="83" t="s">
        <v>115</v>
      </c>
      <c r="E164" s="52">
        <v>640956</v>
      </c>
      <c r="F164" s="52"/>
      <c r="G164" s="52">
        <v>2459369328</v>
      </c>
      <c r="H164" s="52"/>
      <c r="I164" s="52">
        <v>-2462025263</v>
      </c>
      <c r="J164" s="52"/>
      <c r="K164" s="52">
        <f t="shared" si="6"/>
        <v>-2655935</v>
      </c>
      <c r="L164" s="52"/>
      <c r="M164" s="52">
        <v>640956</v>
      </c>
      <c r="N164" s="52"/>
      <c r="O164" s="52">
        <v>2459369328</v>
      </c>
      <c r="P164" s="52"/>
      <c r="Q164" s="52">
        <v>-2167174262</v>
      </c>
      <c r="R164" s="52"/>
      <c r="S164" s="52">
        <f t="shared" si="7"/>
        <v>292195066</v>
      </c>
      <c r="U164" s="67">
        <v>292195066</v>
      </c>
      <c r="V164" s="69">
        <f t="shared" si="8"/>
        <v>0</v>
      </c>
    </row>
    <row r="165" spans="2:22">
      <c r="B165" t="s">
        <v>420</v>
      </c>
      <c r="C165" s="83" t="s">
        <v>174</v>
      </c>
      <c r="E165" s="52">
        <v>27157301</v>
      </c>
      <c r="F165" s="52"/>
      <c r="G165" s="52">
        <v>44272972700</v>
      </c>
      <c r="H165" s="52"/>
      <c r="I165" s="52">
        <v>-38338106519</v>
      </c>
      <c r="J165" s="52"/>
      <c r="K165" s="52">
        <f t="shared" si="6"/>
        <v>5934866181</v>
      </c>
      <c r="L165" s="52"/>
      <c r="M165" s="52">
        <v>27157301</v>
      </c>
      <c r="N165" s="52"/>
      <c r="O165" s="52">
        <v>44272972700</v>
      </c>
      <c r="P165" s="52"/>
      <c r="Q165" s="52">
        <v>-40095045525</v>
      </c>
      <c r="R165" s="52"/>
      <c r="S165" s="52">
        <f t="shared" si="7"/>
        <v>4177927175</v>
      </c>
      <c r="U165" s="67">
        <v>4177927175</v>
      </c>
      <c r="V165" s="69">
        <f t="shared" si="8"/>
        <v>0</v>
      </c>
    </row>
    <row r="166" spans="2:22">
      <c r="B166" t="s">
        <v>421</v>
      </c>
      <c r="C166" s="83" t="s">
        <v>97</v>
      </c>
      <c r="E166" s="52">
        <v>9897615</v>
      </c>
      <c r="F166" s="52"/>
      <c r="G166" s="52">
        <v>44943292106</v>
      </c>
      <c r="H166" s="52"/>
      <c r="I166" s="52">
        <v>-46805862873</v>
      </c>
      <c r="J166" s="52"/>
      <c r="K166" s="52">
        <f t="shared" si="6"/>
        <v>-1862570767</v>
      </c>
      <c r="L166" s="52"/>
      <c r="M166" s="52">
        <v>9897615</v>
      </c>
      <c r="N166" s="52"/>
      <c r="O166" s="52">
        <v>44943292106</v>
      </c>
      <c r="P166" s="52"/>
      <c r="Q166" s="52">
        <v>-41183023645</v>
      </c>
      <c r="R166" s="52"/>
      <c r="S166" s="52">
        <f t="shared" si="7"/>
        <v>3760268461</v>
      </c>
      <c r="U166" s="67">
        <v>3760268461</v>
      </c>
      <c r="V166" s="69">
        <f t="shared" si="8"/>
        <v>0</v>
      </c>
    </row>
    <row r="167" spans="2:22">
      <c r="B167" t="s">
        <v>422</v>
      </c>
      <c r="C167" s="83" t="s">
        <v>154</v>
      </c>
      <c r="E167" s="52">
        <v>454207</v>
      </c>
      <c r="F167" s="52"/>
      <c r="G167" s="52">
        <v>3855848164</v>
      </c>
      <c r="H167" s="52"/>
      <c r="I167" s="52">
        <v>-3829551051</v>
      </c>
      <c r="J167" s="52"/>
      <c r="K167" s="52">
        <f t="shared" si="6"/>
        <v>26297113</v>
      </c>
      <c r="L167" s="52"/>
      <c r="M167" s="52">
        <v>454207</v>
      </c>
      <c r="N167" s="52"/>
      <c r="O167" s="52">
        <v>3855848164</v>
      </c>
      <c r="P167" s="52"/>
      <c r="Q167" s="52">
        <v>-3611857338</v>
      </c>
      <c r="R167" s="52"/>
      <c r="S167" s="52">
        <f t="shared" si="7"/>
        <v>243990826</v>
      </c>
      <c r="U167" s="67">
        <v>243990826</v>
      </c>
      <c r="V167" s="69">
        <f t="shared" si="8"/>
        <v>0</v>
      </c>
    </row>
    <row r="168" spans="2:22">
      <c r="B168" t="s">
        <v>423</v>
      </c>
      <c r="C168" s="83" t="s">
        <v>136</v>
      </c>
      <c r="E168" s="52">
        <v>2075239</v>
      </c>
      <c r="F168" s="52"/>
      <c r="G168" s="52">
        <v>3999946288</v>
      </c>
      <c r="H168" s="52"/>
      <c r="I168" s="52">
        <v>-3999946288</v>
      </c>
      <c r="J168" s="52"/>
      <c r="K168" s="52">
        <f t="shared" si="6"/>
        <v>0</v>
      </c>
      <c r="L168" s="52"/>
      <c r="M168" s="52">
        <v>2075239</v>
      </c>
      <c r="N168" s="52"/>
      <c r="O168" s="52">
        <v>3999946288</v>
      </c>
      <c r="P168" s="52"/>
      <c r="Q168" s="52">
        <v>-4886495887</v>
      </c>
      <c r="R168" s="52"/>
      <c r="S168" s="52">
        <f t="shared" si="7"/>
        <v>-886549599</v>
      </c>
      <c r="U168" s="67">
        <v>-886549599</v>
      </c>
      <c r="V168" s="69">
        <f t="shared" si="8"/>
        <v>0</v>
      </c>
    </row>
    <row r="169" spans="2:22">
      <c r="B169" t="s">
        <v>424</v>
      </c>
      <c r="C169" s="83" t="s">
        <v>131</v>
      </c>
      <c r="E169" s="52">
        <v>8605058</v>
      </c>
      <c r="F169" s="52"/>
      <c r="G169" s="52">
        <v>17141931243</v>
      </c>
      <c r="H169" s="52"/>
      <c r="I169" s="52">
        <v>-12557467887</v>
      </c>
      <c r="J169" s="52"/>
      <c r="K169" s="52">
        <f t="shared" si="6"/>
        <v>4584463356</v>
      </c>
      <c r="L169" s="52"/>
      <c r="M169" s="52">
        <v>8605058</v>
      </c>
      <c r="N169" s="52"/>
      <c r="O169" s="52">
        <v>17141931243</v>
      </c>
      <c r="P169" s="52"/>
      <c r="Q169" s="52">
        <v>-13129608781</v>
      </c>
      <c r="R169" s="52"/>
      <c r="S169" s="52">
        <f t="shared" si="7"/>
        <v>4012322462</v>
      </c>
      <c r="U169" s="67">
        <v>4012322462</v>
      </c>
      <c r="V169" s="69">
        <f t="shared" si="8"/>
        <v>0</v>
      </c>
    </row>
    <row r="170" spans="2:22">
      <c r="B170" t="s">
        <v>425</v>
      </c>
      <c r="C170" s="83" t="s">
        <v>190</v>
      </c>
      <c r="E170" s="52">
        <v>6966496</v>
      </c>
      <c r="F170" s="52"/>
      <c r="G170" s="52">
        <v>226448982909</v>
      </c>
      <c r="H170" s="52"/>
      <c r="I170" s="52">
        <v>-218998322199</v>
      </c>
      <c r="J170" s="52"/>
      <c r="K170" s="52">
        <f t="shared" si="6"/>
        <v>7450660710</v>
      </c>
      <c r="L170" s="52"/>
      <c r="M170" s="52">
        <v>6966496</v>
      </c>
      <c r="N170" s="52"/>
      <c r="O170" s="52">
        <v>226448982909</v>
      </c>
      <c r="P170" s="52"/>
      <c r="Q170" s="52">
        <v>-223398283907</v>
      </c>
      <c r="R170" s="52"/>
      <c r="S170" s="52">
        <f t="shared" si="7"/>
        <v>3050699002</v>
      </c>
      <c r="U170" s="67">
        <v>3050699002</v>
      </c>
      <c r="V170" s="69">
        <f t="shared" si="8"/>
        <v>0</v>
      </c>
    </row>
    <row r="171" spans="2:22">
      <c r="B171" t="s">
        <v>426</v>
      </c>
      <c r="C171" s="83" t="s">
        <v>96</v>
      </c>
      <c r="E171" s="52">
        <v>1760453</v>
      </c>
      <c r="F171" s="52"/>
      <c r="G171" s="52">
        <v>35524559589</v>
      </c>
      <c r="H171" s="52"/>
      <c r="I171" s="52">
        <v>-31231319336</v>
      </c>
      <c r="J171" s="52"/>
      <c r="K171" s="52">
        <f t="shared" si="6"/>
        <v>4293240253</v>
      </c>
      <c r="L171" s="52"/>
      <c r="M171" s="52">
        <v>1760453</v>
      </c>
      <c r="N171" s="52"/>
      <c r="O171" s="52">
        <v>35524559589</v>
      </c>
      <c r="P171" s="52"/>
      <c r="Q171" s="52">
        <v>-32940591920</v>
      </c>
      <c r="R171" s="52"/>
      <c r="S171" s="52">
        <f t="shared" si="7"/>
        <v>2583967669</v>
      </c>
      <c r="U171" s="67">
        <v>2583967669</v>
      </c>
      <c r="V171" s="69">
        <f t="shared" si="8"/>
        <v>0</v>
      </c>
    </row>
    <row r="172" spans="2:22">
      <c r="B172" t="s">
        <v>427</v>
      </c>
      <c r="C172" s="83" t="s">
        <v>194</v>
      </c>
      <c r="E172" s="52">
        <v>14399529</v>
      </c>
      <c r="F172" s="52"/>
      <c r="G172" s="52">
        <v>61014859495</v>
      </c>
      <c r="H172" s="52"/>
      <c r="I172" s="52">
        <v>-58351140910</v>
      </c>
      <c r="J172" s="52"/>
      <c r="K172" s="52">
        <f t="shared" si="6"/>
        <v>2663718585</v>
      </c>
      <c r="L172" s="52"/>
      <c r="M172" s="52">
        <v>14399529</v>
      </c>
      <c r="N172" s="52"/>
      <c r="O172" s="52">
        <v>61014859495</v>
      </c>
      <c r="P172" s="52"/>
      <c r="Q172" s="52">
        <v>-56954603332</v>
      </c>
      <c r="R172" s="52"/>
      <c r="S172" s="52">
        <f t="shared" si="7"/>
        <v>4060256163</v>
      </c>
      <c r="U172" s="67">
        <v>4060256163</v>
      </c>
      <c r="V172" s="69">
        <f t="shared" si="8"/>
        <v>0</v>
      </c>
    </row>
    <row r="173" spans="2:22">
      <c r="B173" t="s">
        <v>428</v>
      </c>
      <c r="C173" s="83" t="s">
        <v>95</v>
      </c>
      <c r="E173" s="52">
        <v>2189152</v>
      </c>
      <c r="F173" s="52"/>
      <c r="G173" s="52">
        <v>30552816704</v>
      </c>
      <c r="H173" s="52"/>
      <c r="I173" s="52">
        <v>-27523588248</v>
      </c>
      <c r="J173" s="52"/>
      <c r="K173" s="52">
        <f t="shared" si="6"/>
        <v>3029228456</v>
      </c>
      <c r="L173" s="52"/>
      <c r="M173" s="52">
        <v>2189152</v>
      </c>
      <c r="N173" s="52"/>
      <c r="O173" s="52">
        <v>30552816704</v>
      </c>
      <c r="P173" s="52"/>
      <c r="Q173" s="52">
        <v>-27071798535</v>
      </c>
      <c r="R173" s="52"/>
      <c r="S173" s="52">
        <f t="shared" si="7"/>
        <v>3481018169</v>
      </c>
      <c r="U173" s="67">
        <v>3481018169</v>
      </c>
      <c r="V173" s="69">
        <f t="shared" si="8"/>
        <v>0</v>
      </c>
    </row>
    <row r="174" spans="2:22">
      <c r="B174" t="s">
        <v>429</v>
      </c>
      <c r="C174" s="83" t="s">
        <v>206</v>
      </c>
      <c r="E174" s="52">
        <v>7612791</v>
      </c>
      <c r="F174" s="52"/>
      <c r="G174" s="52">
        <v>56831886655</v>
      </c>
      <c r="H174" s="52"/>
      <c r="I174" s="52">
        <v>-45441593738</v>
      </c>
      <c r="J174" s="52"/>
      <c r="K174" s="52">
        <f t="shared" si="6"/>
        <v>11390292917</v>
      </c>
      <c r="L174" s="52"/>
      <c r="M174" s="52">
        <v>7612791</v>
      </c>
      <c r="N174" s="52"/>
      <c r="O174" s="52">
        <v>56831886655</v>
      </c>
      <c r="P174" s="52"/>
      <c r="Q174" s="52">
        <v>-44038415242</v>
      </c>
      <c r="R174" s="52"/>
      <c r="S174" s="52">
        <f t="shared" si="7"/>
        <v>12793471413</v>
      </c>
      <c r="U174" s="67">
        <v>12793471413</v>
      </c>
      <c r="V174" s="69">
        <f t="shared" si="8"/>
        <v>0</v>
      </c>
    </row>
    <row r="175" spans="2:22">
      <c r="B175" t="s">
        <v>430</v>
      </c>
      <c r="C175" s="83" t="s">
        <v>177</v>
      </c>
      <c r="E175" s="52">
        <v>3825905</v>
      </c>
      <c r="F175" s="52"/>
      <c r="G175" s="52">
        <v>34684644694</v>
      </c>
      <c r="H175" s="52"/>
      <c r="I175" s="52">
        <v>-32436091771</v>
      </c>
      <c r="J175" s="52"/>
      <c r="K175" s="52">
        <f t="shared" si="6"/>
        <v>2248552923</v>
      </c>
      <c r="L175" s="52"/>
      <c r="M175" s="52">
        <v>3825905</v>
      </c>
      <c r="N175" s="52"/>
      <c r="O175" s="52">
        <v>34684644694</v>
      </c>
      <c r="P175" s="52"/>
      <c r="Q175" s="52">
        <v>-30552110862</v>
      </c>
      <c r="R175" s="52"/>
      <c r="S175" s="52">
        <f t="shared" si="7"/>
        <v>4132533832</v>
      </c>
      <c r="U175" s="67">
        <v>4132533832</v>
      </c>
      <c r="V175" s="69">
        <f t="shared" si="8"/>
        <v>0</v>
      </c>
    </row>
    <row r="176" spans="2:22">
      <c r="B176" t="s">
        <v>431</v>
      </c>
      <c r="C176" s="83" t="s">
        <v>175</v>
      </c>
      <c r="E176" s="52">
        <v>221447</v>
      </c>
      <c r="F176" s="52"/>
      <c r="G176" s="52">
        <v>7325906115</v>
      </c>
      <c r="H176" s="52"/>
      <c r="I176" s="52">
        <v>-7068439444</v>
      </c>
      <c r="J176" s="52"/>
      <c r="K176" s="52">
        <f t="shared" si="6"/>
        <v>257466671</v>
      </c>
      <c r="L176" s="52"/>
      <c r="M176" s="52">
        <v>221447</v>
      </c>
      <c r="N176" s="52"/>
      <c r="O176" s="52">
        <v>7325906115</v>
      </c>
      <c r="P176" s="52"/>
      <c r="Q176" s="52">
        <v>-7396190632</v>
      </c>
      <c r="R176" s="52"/>
      <c r="S176" s="52">
        <f t="shared" si="7"/>
        <v>-70284517</v>
      </c>
      <c r="U176" s="67">
        <v>-70284517</v>
      </c>
      <c r="V176" s="69">
        <f t="shared" si="8"/>
        <v>0</v>
      </c>
    </row>
    <row r="177" spans="2:22">
      <c r="B177" t="s">
        <v>432</v>
      </c>
      <c r="C177" s="83" t="s">
        <v>120</v>
      </c>
      <c r="E177" s="52">
        <v>1616200</v>
      </c>
      <c r="F177" s="52"/>
      <c r="G177" s="52">
        <v>67444379951</v>
      </c>
      <c r="H177" s="52"/>
      <c r="I177" s="52">
        <v>-59736080986</v>
      </c>
      <c r="J177" s="52"/>
      <c r="K177" s="52">
        <f t="shared" si="6"/>
        <v>7708298965</v>
      </c>
      <c r="L177" s="52"/>
      <c r="M177" s="52">
        <v>1616200</v>
      </c>
      <c r="N177" s="52"/>
      <c r="O177" s="52">
        <v>67444379951</v>
      </c>
      <c r="P177" s="52"/>
      <c r="Q177" s="52">
        <v>-60726681748</v>
      </c>
      <c r="R177" s="52"/>
      <c r="S177" s="52">
        <f t="shared" si="7"/>
        <v>6717698203</v>
      </c>
      <c r="U177" s="67">
        <v>6717698203</v>
      </c>
      <c r="V177" s="69">
        <f t="shared" si="8"/>
        <v>0</v>
      </c>
    </row>
    <row r="178" spans="2:22">
      <c r="B178" t="s">
        <v>510</v>
      </c>
      <c r="C178" s="83" t="s">
        <v>171</v>
      </c>
      <c r="E178" s="52">
        <v>10121550</v>
      </c>
      <c r="F178" s="52"/>
      <c r="G178" s="52">
        <v>85018211274</v>
      </c>
      <c r="H178" s="52"/>
      <c r="I178" s="52">
        <v>-70112650008</v>
      </c>
      <c r="J178" s="52"/>
      <c r="K178" s="52">
        <f t="shared" si="6"/>
        <v>14905561266</v>
      </c>
      <c r="L178" s="52"/>
      <c r="M178" s="52">
        <v>10121550</v>
      </c>
      <c r="N178" s="52"/>
      <c r="O178" s="52">
        <v>85018211274</v>
      </c>
      <c r="P178" s="52"/>
      <c r="Q178" s="52">
        <v>-64219579304</v>
      </c>
      <c r="R178" s="52"/>
      <c r="S178" s="52">
        <f t="shared" si="7"/>
        <v>20798631970</v>
      </c>
      <c r="U178" s="67">
        <v>20798631970</v>
      </c>
      <c r="V178" s="69">
        <f t="shared" si="8"/>
        <v>0</v>
      </c>
    </row>
    <row r="179" spans="2:22">
      <c r="B179" t="s">
        <v>433</v>
      </c>
      <c r="C179" s="83" t="s">
        <v>269</v>
      </c>
      <c r="E179" s="52">
        <v>8287007</v>
      </c>
      <c r="F179" s="52"/>
      <c r="G179" s="52">
        <v>29573340521</v>
      </c>
      <c r="H179" s="52"/>
      <c r="I179" s="52">
        <v>-22460775180</v>
      </c>
      <c r="J179" s="52"/>
      <c r="K179" s="52">
        <f t="shared" si="6"/>
        <v>7112565341</v>
      </c>
      <c r="L179" s="52"/>
      <c r="M179" s="52">
        <v>8287007</v>
      </c>
      <c r="N179" s="52"/>
      <c r="O179" s="52">
        <v>29573340521</v>
      </c>
      <c r="P179" s="52"/>
      <c r="Q179" s="52">
        <v>-24643121510</v>
      </c>
      <c r="R179" s="52"/>
      <c r="S179" s="52">
        <f t="shared" si="7"/>
        <v>4930219011</v>
      </c>
      <c r="U179" s="67">
        <v>4930219011</v>
      </c>
      <c r="V179" s="69">
        <f t="shared" si="8"/>
        <v>0</v>
      </c>
    </row>
    <row r="180" spans="2:22">
      <c r="B180" t="s">
        <v>434</v>
      </c>
      <c r="C180" s="83" t="s">
        <v>491</v>
      </c>
      <c r="E180" s="52">
        <v>495545</v>
      </c>
      <c r="F180" s="52"/>
      <c r="G180" s="52">
        <v>12753323577</v>
      </c>
      <c r="H180" s="52"/>
      <c r="I180" s="52">
        <v>-10754394031</v>
      </c>
      <c r="J180" s="52"/>
      <c r="K180" s="52">
        <f t="shared" si="6"/>
        <v>1998929546</v>
      </c>
      <c r="L180" s="52"/>
      <c r="M180" s="52">
        <v>495545</v>
      </c>
      <c r="N180" s="52"/>
      <c r="O180" s="52">
        <v>12753323577</v>
      </c>
      <c r="P180" s="52"/>
      <c r="Q180" s="52">
        <v>-10223656781</v>
      </c>
      <c r="R180" s="52"/>
      <c r="S180" s="52">
        <f t="shared" si="7"/>
        <v>2529666796</v>
      </c>
      <c r="U180" s="67">
        <v>2529666796</v>
      </c>
      <c r="V180" s="69">
        <f t="shared" si="8"/>
        <v>0</v>
      </c>
    </row>
    <row r="181" spans="2:22">
      <c r="B181" t="s">
        <v>435</v>
      </c>
      <c r="C181" s="83" t="s">
        <v>148</v>
      </c>
      <c r="E181" s="52">
        <v>6881603</v>
      </c>
      <c r="F181" s="52"/>
      <c r="G181" s="52">
        <v>36741171233</v>
      </c>
      <c r="H181" s="52"/>
      <c r="I181" s="52">
        <v>-29770042687</v>
      </c>
      <c r="J181" s="52"/>
      <c r="K181" s="52">
        <f t="shared" si="6"/>
        <v>6971128546</v>
      </c>
      <c r="L181" s="52"/>
      <c r="M181" s="52">
        <v>6881603</v>
      </c>
      <c r="N181" s="52"/>
      <c r="O181" s="52">
        <v>36741171233</v>
      </c>
      <c r="P181" s="52"/>
      <c r="Q181" s="52">
        <v>-28646756253</v>
      </c>
      <c r="R181" s="52"/>
      <c r="S181" s="52">
        <f t="shared" si="7"/>
        <v>8094414980</v>
      </c>
      <c r="U181" s="67">
        <v>8094414980</v>
      </c>
      <c r="V181" s="69">
        <f t="shared" si="8"/>
        <v>0</v>
      </c>
    </row>
    <row r="182" spans="2:22">
      <c r="B182" t="s">
        <v>436</v>
      </c>
      <c r="C182" s="83" t="s">
        <v>112</v>
      </c>
      <c r="E182" s="52">
        <v>1026783</v>
      </c>
      <c r="F182" s="52"/>
      <c r="G182" s="52">
        <v>20729881657</v>
      </c>
      <c r="H182" s="52"/>
      <c r="I182" s="52">
        <v>-15284952876</v>
      </c>
      <c r="J182" s="52"/>
      <c r="K182" s="52">
        <f t="shared" si="6"/>
        <v>5444928781</v>
      </c>
      <c r="L182" s="52"/>
      <c r="M182" s="52">
        <v>1026783</v>
      </c>
      <c r="N182" s="52"/>
      <c r="O182" s="52">
        <v>20729881657</v>
      </c>
      <c r="P182" s="52"/>
      <c r="Q182" s="52">
        <v>-18553293053</v>
      </c>
      <c r="R182" s="52"/>
      <c r="S182" s="52">
        <f t="shared" si="7"/>
        <v>2176588604</v>
      </c>
      <c r="U182" s="67">
        <v>2176588604</v>
      </c>
      <c r="V182" s="69">
        <f t="shared" si="8"/>
        <v>0</v>
      </c>
    </row>
    <row r="183" spans="2:22">
      <c r="B183" t="s">
        <v>511</v>
      </c>
      <c r="C183" s="83" t="s">
        <v>167</v>
      </c>
      <c r="E183" s="52">
        <v>12901374</v>
      </c>
      <c r="F183" s="52"/>
      <c r="G183" s="52">
        <v>63635718916</v>
      </c>
      <c r="H183" s="52"/>
      <c r="I183" s="52">
        <v>-56995662211</v>
      </c>
      <c r="J183" s="52"/>
      <c r="K183" s="52">
        <f t="shared" si="6"/>
        <v>6640056705</v>
      </c>
      <c r="L183" s="52"/>
      <c r="M183" s="52">
        <v>12901374</v>
      </c>
      <c r="N183" s="52"/>
      <c r="O183" s="52">
        <v>63635718916</v>
      </c>
      <c r="P183" s="52"/>
      <c r="Q183" s="52">
        <v>-56768309734</v>
      </c>
      <c r="R183" s="52"/>
      <c r="S183" s="52">
        <f t="shared" si="7"/>
        <v>6867409182</v>
      </c>
      <c r="U183" s="67">
        <v>6867409182</v>
      </c>
      <c r="V183" s="69">
        <f t="shared" si="8"/>
        <v>0</v>
      </c>
    </row>
    <row r="184" spans="2:22">
      <c r="B184" t="s">
        <v>437</v>
      </c>
      <c r="C184" s="83" t="s">
        <v>151</v>
      </c>
      <c r="E184" s="52">
        <v>1748731</v>
      </c>
      <c r="F184" s="52"/>
      <c r="G184" s="52">
        <v>18078590928</v>
      </c>
      <c r="H184" s="52"/>
      <c r="I184" s="52">
        <v>-15751860151</v>
      </c>
      <c r="J184" s="52"/>
      <c r="K184" s="52">
        <f t="shared" si="6"/>
        <v>2326730777</v>
      </c>
      <c r="L184" s="52"/>
      <c r="M184" s="52">
        <v>1748731</v>
      </c>
      <c r="N184" s="52"/>
      <c r="O184" s="52">
        <v>18078590928</v>
      </c>
      <c r="P184" s="52"/>
      <c r="Q184" s="52">
        <v>-18041738760</v>
      </c>
      <c r="R184" s="52"/>
      <c r="S184" s="52">
        <f t="shared" si="7"/>
        <v>36852168</v>
      </c>
      <c r="U184" s="67">
        <v>36852168</v>
      </c>
      <c r="V184" s="69">
        <f t="shared" si="8"/>
        <v>0</v>
      </c>
    </row>
    <row r="185" spans="2:22">
      <c r="B185" t="s">
        <v>438</v>
      </c>
      <c r="C185" s="83" t="s">
        <v>492</v>
      </c>
      <c r="E185" s="52">
        <v>2494314</v>
      </c>
      <c r="F185" s="52"/>
      <c r="G185" s="52">
        <v>97319308649</v>
      </c>
      <c r="H185" s="52"/>
      <c r="I185" s="52">
        <v>-76214036452</v>
      </c>
      <c r="J185" s="52"/>
      <c r="K185" s="52">
        <f t="shared" si="6"/>
        <v>21105272197</v>
      </c>
      <c r="L185" s="52"/>
      <c r="M185" s="52">
        <v>2494314</v>
      </c>
      <c r="N185" s="52"/>
      <c r="O185" s="52">
        <v>97319308649</v>
      </c>
      <c r="P185" s="52"/>
      <c r="Q185" s="52">
        <v>-78634363109</v>
      </c>
      <c r="R185" s="52"/>
      <c r="S185" s="52">
        <f t="shared" si="7"/>
        <v>18684945540</v>
      </c>
      <c r="U185" s="67">
        <v>18684945540</v>
      </c>
      <c r="V185" s="69">
        <f t="shared" si="8"/>
        <v>0</v>
      </c>
    </row>
    <row r="186" spans="2:22">
      <c r="B186"/>
      <c r="C186" s="83" t="s">
        <v>139</v>
      </c>
      <c r="E186" s="52">
        <v>2192397</v>
      </c>
      <c r="F186" s="52"/>
      <c r="G186" s="52">
        <v>22621676232</v>
      </c>
      <c r="H186" s="52"/>
      <c r="I186" s="52">
        <v>-19762403836</v>
      </c>
      <c r="J186" s="52"/>
      <c r="K186" s="52">
        <f t="shared" si="6"/>
        <v>2859272396</v>
      </c>
      <c r="L186" s="52"/>
      <c r="M186" s="52">
        <v>2192397</v>
      </c>
      <c r="N186" s="52"/>
      <c r="O186" s="52">
        <v>22621676232</v>
      </c>
      <c r="P186" s="52"/>
      <c r="Q186" s="52">
        <v>-17482837781</v>
      </c>
      <c r="R186" s="52"/>
      <c r="S186" s="52">
        <f t="shared" si="7"/>
        <v>5138838451</v>
      </c>
      <c r="U186" s="67">
        <v>5138838451</v>
      </c>
      <c r="V186" s="69">
        <f t="shared" si="8"/>
        <v>0</v>
      </c>
    </row>
    <row r="187" spans="2:22">
      <c r="B187"/>
      <c r="C187" s="83" t="s">
        <v>133</v>
      </c>
      <c r="E187" s="52">
        <v>5720961</v>
      </c>
      <c r="F187" s="52"/>
      <c r="G187" s="52">
        <v>26233767879</v>
      </c>
      <c r="H187" s="52"/>
      <c r="I187" s="52">
        <v>-23099023897</v>
      </c>
      <c r="J187" s="52"/>
      <c r="K187" s="52">
        <f t="shared" si="6"/>
        <v>3134743982</v>
      </c>
      <c r="L187" s="52"/>
      <c r="M187" s="52">
        <v>5720961</v>
      </c>
      <c r="N187" s="52"/>
      <c r="O187" s="52">
        <v>26233767879</v>
      </c>
      <c r="P187" s="52"/>
      <c r="Q187" s="52">
        <v>-25163804752</v>
      </c>
      <c r="R187" s="52"/>
      <c r="S187" s="52">
        <f t="shared" si="7"/>
        <v>1069963127</v>
      </c>
      <c r="U187" s="67">
        <v>1069963127</v>
      </c>
      <c r="V187" s="69">
        <f>U187-S187</f>
        <v>0</v>
      </c>
    </row>
    <row r="188" spans="2:22" ht="22.2" thickBot="1">
      <c r="C188" s="5" t="s">
        <v>2</v>
      </c>
      <c r="D188" s="5"/>
      <c r="E188" s="5"/>
      <c r="F188" s="5"/>
      <c r="G188" s="184">
        <f>SUM(G7:G187)</f>
        <v>8161959237422</v>
      </c>
      <c r="H188" s="130"/>
      <c r="I188" s="184">
        <f>SUM(I7:I187)</f>
        <v>-7185879943291</v>
      </c>
      <c r="J188" s="84"/>
      <c r="K188" s="185">
        <f>SUM(K7:K187)</f>
        <v>976079294131</v>
      </c>
      <c r="L188" s="84"/>
      <c r="M188" s="5"/>
      <c r="N188" s="84"/>
      <c r="O188" s="184">
        <f>SUM(O7:O187)</f>
        <v>8161959237422</v>
      </c>
      <c r="P188" s="130"/>
      <c r="Q188" s="184">
        <f>SUM(Q7:Q187)</f>
        <v>-7131203731908</v>
      </c>
      <c r="R188" s="84"/>
      <c r="S188" s="185">
        <f>SUM(S7:S187)</f>
        <v>1030755441936</v>
      </c>
    </row>
    <row r="189" spans="2:22" ht="21.6" thickTop="1">
      <c r="C189" s="5"/>
      <c r="D189" s="5"/>
    </row>
    <row r="190" spans="2:22">
      <c r="C190" s="5"/>
      <c r="D190" s="5"/>
    </row>
    <row r="191" spans="2:22" s="170" customFormat="1">
      <c r="B191" s="171"/>
      <c r="C191" s="325" t="s">
        <v>471</v>
      </c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7"/>
    </row>
    <row r="192" spans="2:22" s="170" customFormat="1" ht="18" hidden="1">
      <c r="B192" s="39">
        <v>1</v>
      </c>
      <c r="C192" s="39">
        <v>2</v>
      </c>
      <c r="D192" s="39">
        <v>3</v>
      </c>
      <c r="E192" s="39">
        <v>4</v>
      </c>
      <c r="F192" s="39">
        <v>5</v>
      </c>
      <c r="G192" s="39">
        <v>6</v>
      </c>
      <c r="H192" s="39">
        <v>7</v>
      </c>
      <c r="I192" s="39">
        <v>8</v>
      </c>
      <c r="J192" s="39">
        <v>9</v>
      </c>
      <c r="K192" s="39">
        <v>10</v>
      </c>
      <c r="L192" s="39">
        <v>11</v>
      </c>
      <c r="M192" s="39">
        <v>12</v>
      </c>
      <c r="N192" s="39">
        <v>13</v>
      </c>
      <c r="O192" s="39">
        <v>14</v>
      </c>
      <c r="P192" s="39">
        <v>15</v>
      </c>
      <c r="Q192" s="39">
        <v>16</v>
      </c>
      <c r="R192" s="39">
        <v>17</v>
      </c>
      <c r="S192" s="39">
        <v>18</v>
      </c>
    </row>
    <row r="193" spans="2:19" hidden="1">
      <c r="K193" s="2">
        <v>0</v>
      </c>
      <c r="S193" s="263">
        <v>0</v>
      </c>
    </row>
    <row r="194" spans="2:19" s="80" customFormat="1" ht="24.6" hidden="1">
      <c r="K194" s="80" t="s">
        <v>81</v>
      </c>
      <c r="O194" s="80">
        <v>0</v>
      </c>
      <c r="S194" s="80">
        <v>0</v>
      </c>
    </row>
    <row r="195" spans="2:19" s="80" customFormat="1" ht="24.6" hidden="1">
      <c r="G195" s="80">
        <v>0</v>
      </c>
      <c r="K195" s="80">
        <v>0</v>
      </c>
      <c r="O195" s="80">
        <v>0</v>
      </c>
      <c r="S195" s="80">
        <v>0</v>
      </c>
    </row>
    <row r="196" spans="2:19" s="80" customFormat="1" ht="24.6" hidden="1"/>
    <row r="197" spans="2:19" hidden="1">
      <c r="I197" s="234">
        <f>-(8421552-0)</f>
        <v>-8421552</v>
      </c>
    </row>
    <row r="198" spans="2:19" hidden="1">
      <c r="I198" s="234">
        <f>-(138375640-0)</f>
        <v>-138375640</v>
      </c>
    </row>
    <row r="199" spans="2:19" ht="21.6" hidden="1">
      <c r="I199" s="234">
        <f>(176127828-0)</f>
        <v>176127828</v>
      </c>
      <c r="O199" s="168"/>
    </row>
    <row r="200" spans="2:19" hidden="1">
      <c r="I200" s="234">
        <f>-(428316-0)</f>
        <v>-428316</v>
      </c>
    </row>
    <row r="201" spans="2:19" hidden="1"/>
    <row r="202" spans="2:19" hidden="1"/>
    <row r="203" spans="2:19" hidden="1">
      <c r="B203"/>
      <c r="C203" s="83" t="s">
        <v>273</v>
      </c>
      <c r="E203" s="234">
        <v>0</v>
      </c>
      <c r="F203" s="234"/>
      <c r="G203" s="234">
        <v>0</v>
      </c>
      <c r="H203" s="234"/>
      <c r="I203" s="234">
        <f>-(8421552-8421552)</f>
        <v>0</v>
      </c>
      <c r="J203" s="234"/>
      <c r="K203" s="52">
        <f t="shared" ref="K203:K208" si="9">G203+I203</f>
        <v>0</v>
      </c>
      <c r="L203" s="52"/>
      <c r="M203" s="52">
        <v>0</v>
      </c>
      <c r="N203" s="52"/>
      <c r="O203" s="52">
        <v>0</v>
      </c>
      <c r="P203" s="52"/>
      <c r="Q203" s="52">
        <v>0</v>
      </c>
      <c r="R203" s="52"/>
      <c r="S203" s="52">
        <f t="shared" ref="S203:S208" si="10">O203+Q203</f>
        <v>0</v>
      </c>
    </row>
    <row r="204" spans="2:19" hidden="1">
      <c r="B204"/>
      <c r="C204" s="83" t="s">
        <v>183</v>
      </c>
      <c r="E204" s="234">
        <v>0</v>
      </c>
      <c r="F204" s="234"/>
      <c r="G204" s="234">
        <v>0</v>
      </c>
      <c r="H204" s="234"/>
      <c r="I204" s="234">
        <f>-(138375640-138375640)</f>
        <v>0</v>
      </c>
      <c r="J204" s="234"/>
      <c r="K204" s="52">
        <f t="shared" si="9"/>
        <v>0</v>
      </c>
      <c r="L204" s="52"/>
      <c r="M204" s="52">
        <v>0</v>
      </c>
      <c r="N204" s="52"/>
      <c r="O204" s="52">
        <v>0</v>
      </c>
      <c r="P204" s="52"/>
      <c r="Q204" s="52">
        <v>0</v>
      </c>
      <c r="R204" s="52"/>
      <c r="S204" s="52">
        <f t="shared" si="10"/>
        <v>0</v>
      </c>
    </row>
    <row r="205" spans="2:19" hidden="1">
      <c r="B205"/>
      <c r="C205" s="83" t="s">
        <v>192</v>
      </c>
      <c r="E205" s="234">
        <v>0</v>
      </c>
      <c r="F205" s="234"/>
      <c r="G205" s="234">
        <v>0</v>
      </c>
      <c r="H205" s="234"/>
      <c r="I205" s="234">
        <f>(176127828-176127828)</f>
        <v>0</v>
      </c>
      <c r="J205" s="234"/>
      <c r="K205" s="52">
        <f t="shared" si="9"/>
        <v>0</v>
      </c>
      <c r="L205" s="52"/>
      <c r="M205" s="52">
        <v>0</v>
      </c>
      <c r="N205" s="52"/>
      <c r="O205" s="52">
        <v>0</v>
      </c>
      <c r="P205" s="52"/>
      <c r="Q205" s="52">
        <v>0</v>
      </c>
      <c r="R205" s="52"/>
      <c r="S205" s="52">
        <f t="shared" si="10"/>
        <v>0</v>
      </c>
    </row>
    <row r="206" spans="2:19" hidden="1">
      <c r="B206"/>
      <c r="C206" s="83" t="s">
        <v>203</v>
      </c>
      <c r="E206" s="234">
        <v>0</v>
      </c>
      <c r="F206" s="234"/>
      <c r="G206" s="234">
        <v>0</v>
      </c>
      <c r="H206" s="234"/>
      <c r="I206" s="234">
        <f>-(428316-428316)</f>
        <v>0</v>
      </c>
      <c r="J206" s="234"/>
      <c r="K206" s="52">
        <f t="shared" si="9"/>
        <v>0</v>
      </c>
      <c r="L206" s="52"/>
      <c r="M206" s="52">
        <v>0</v>
      </c>
      <c r="N206" s="52"/>
      <c r="O206" s="52">
        <v>0</v>
      </c>
      <c r="P206" s="52"/>
      <c r="Q206" s="52">
        <v>0</v>
      </c>
      <c r="R206" s="52"/>
      <c r="S206" s="52">
        <f t="shared" si="10"/>
        <v>0</v>
      </c>
    </row>
    <row r="207" spans="2:19" hidden="1">
      <c r="B207"/>
      <c r="C207" s="83" t="s">
        <v>441</v>
      </c>
      <c r="E207" s="52">
        <v>0</v>
      </c>
      <c r="F207" s="52"/>
      <c r="G207" s="52">
        <v>0</v>
      </c>
      <c r="H207" s="52"/>
      <c r="I207" s="52">
        <v>0</v>
      </c>
      <c r="J207" s="52"/>
      <c r="K207" s="52">
        <f t="shared" si="9"/>
        <v>0</v>
      </c>
      <c r="L207" s="52"/>
      <c r="M207" s="234">
        <v>0</v>
      </c>
      <c r="N207" s="234"/>
      <c r="O207" s="234">
        <v>0</v>
      </c>
      <c r="P207" s="234"/>
      <c r="Q207" s="234">
        <f>-(41891-41891)</f>
        <v>0</v>
      </c>
      <c r="R207" s="234"/>
      <c r="S207" s="52">
        <f t="shared" si="10"/>
        <v>0</v>
      </c>
    </row>
    <row r="208" spans="2:19" hidden="1">
      <c r="B208"/>
      <c r="C208" s="83" t="s">
        <v>455</v>
      </c>
      <c r="E208" s="52">
        <v>0</v>
      </c>
      <c r="F208" s="52"/>
      <c r="G208" s="52">
        <v>0</v>
      </c>
      <c r="H208" s="52"/>
      <c r="I208" s="52">
        <v>0</v>
      </c>
      <c r="J208" s="52"/>
      <c r="K208" s="52">
        <f t="shared" si="9"/>
        <v>0</v>
      </c>
      <c r="L208" s="52"/>
      <c r="M208" s="234">
        <v>0</v>
      </c>
      <c r="N208" s="234"/>
      <c r="O208" s="234">
        <v>0</v>
      </c>
      <c r="P208" s="234"/>
      <c r="Q208" s="234">
        <f>-(22135-22135)</f>
        <v>0</v>
      </c>
      <c r="R208" s="234"/>
      <c r="S208" s="52">
        <f t="shared" si="10"/>
        <v>0</v>
      </c>
    </row>
    <row r="209" spans="11:19" hidden="1"/>
    <row r="210" spans="11:19" ht="24.6" hidden="1">
      <c r="K210" s="266">
        <v>976079294131</v>
      </c>
      <c r="O210" s="2">
        <f>O188-' سهام'!U188</f>
        <v>0</v>
      </c>
      <c r="S210" s="2">
        <v>1030755441936</v>
      </c>
    </row>
    <row r="211" spans="11:19" hidden="1">
      <c r="K211" s="2">
        <f>K210-K188</f>
        <v>0</v>
      </c>
      <c r="S211" s="2">
        <f>S210-S188</f>
        <v>0</v>
      </c>
    </row>
    <row r="212" spans="11:19" ht="27">
      <c r="K212" s="239"/>
      <c r="S212" s="264"/>
    </row>
  </sheetData>
  <autoFilter ref="C6:S6" xr:uid="{00000000-0009-0000-0000-000008000000}">
    <sortState xmlns:xlrd2="http://schemas.microsoft.com/office/spreadsheetml/2017/richdata2" ref="C7:S191">
      <sortCondition ref="C6"/>
    </sortState>
  </autoFilter>
  <mergeCells count="7">
    <mergeCell ref="C191:S191"/>
    <mergeCell ref="E5:K5"/>
    <mergeCell ref="M5:S5"/>
    <mergeCell ref="C4:J4"/>
    <mergeCell ref="C1:S1"/>
    <mergeCell ref="C2:S2"/>
    <mergeCell ref="C3:S3"/>
  </mergeCells>
  <printOptions horizontalCentered="1"/>
  <pageMargins left="0.25" right="0.25" top="0.75" bottom="0.75" header="0.3" footer="0.3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224"/>
  <sheetViews>
    <sheetView rightToLeft="1" view="pageBreakPreview" topLeftCell="A202" zoomScale="40" zoomScaleNormal="100" zoomScaleSheetLayoutView="40" workbookViewId="0">
      <selection activeCell="J17" sqref="J17"/>
    </sheetView>
  </sheetViews>
  <sheetFormatPr defaultColWidth="9.109375" defaultRowHeight="21"/>
  <cols>
    <col min="1" max="1" width="2.109375" style="52" customWidth="1"/>
    <col min="2" max="2" width="11.5546875" style="52" hidden="1" customWidth="1"/>
    <col min="3" max="3" width="49.88671875" style="7" customWidth="1"/>
    <col min="4" max="4" width="1.33203125" style="7" customWidth="1"/>
    <col min="5" max="5" width="26.5546875" style="179" customWidth="1"/>
    <col min="6" max="6" width="1" style="7" customWidth="1"/>
    <col min="7" max="7" width="29.88671875" style="180" bestFit="1" customWidth="1"/>
    <col min="8" max="8" width="1.44140625" style="180" customWidth="1"/>
    <col min="9" max="9" width="26.5546875" style="180" customWidth="1"/>
    <col min="10" max="10" width="1" style="257" customWidth="1"/>
    <col min="11" max="11" width="28.44140625" style="257" customWidth="1"/>
    <col min="12" max="12" width="2" style="257" customWidth="1"/>
    <col min="13" max="13" width="28.5546875" style="258" customWidth="1"/>
    <col min="14" max="14" width="1.5546875" style="7" customWidth="1"/>
    <col min="15" max="15" width="28.44140625" style="179" bestFit="1" customWidth="1"/>
    <col min="16" max="16" width="0.88671875" style="179" customWidth="1"/>
    <col min="17" max="17" width="28.44140625" style="180" bestFit="1" customWidth="1"/>
    <col min="18" max="18" width="1.6640625" style="180" customWidth="1"/>
    <col min="19" max="19" width="28.44140625" style="180" bestFit="1" customWidth="1"/>
    <col min="20" max="20" width="0.88671875" style="180" customWidth="1"/>
    <col min="21" max="21" width="28.88671875" style="180" customWidth="1"/>
    <col min="22" max="22" width="1.44140625" style="180" customWidth="1"/>
    <col min="23" max="23" width="29.88671875" style="258" customWidth="1"/>
    <col min="24" max="24" width="20.44140625" style="7" hidden="1" customWidth="1"/>
    <col min="25" max="25" width="17.33203125" style="7" hidden="1" customWidth="1"/>
    <col min="26" max="26" width="0" style="7" hidden="1" customWidth="1"/>
    <col min="27" max="27" width="16.5546875" style="7" hidden="1" customWidth="1"/>
    <col min="28" max="28" width="21.109375" style="7" hidden="1" customWidth="1"/>
    <col min="29" max="29" width="8.33203125" style="7" bestFit="1" customWidth="1"/>
    <col min="30" max="16384" width="9.109375" style="7"/>
  </cols>
  <sheetData>
    <row r="1" spans="1:28" ht="27.6">
      <c r="C1" s="329" t="s">
        <v>84</v>
      </c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</row>
    <row r="2" spans="1:28" ht="27.6">
      <c r="C2" s="329" t="s">
        <v>53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</row>
    <row r="3" spans="1:28" ht="27.6">
      <c r="C3" s="329" t="str">
        <f>روکش!A26</f>
        <v>منتهی به 1401/12/29</v>
      </c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</row>
    <row r="5" spans="1:28" s="159" customFormat="1" ht="25.2">
      <c r="A5" s="52"/>
      <c r="B5" s="52"/>
      <c r="C5" s="288" t="s">
        <v>28</v>
      </c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</row>
    <row r="6" spans="1:28" s="159" customFormat="1" ht="9.75" customHeight="1">
      <c r="A6" s="52"/>
      <c r="B6" s="52"/>
      <c r="E6" s="85"/>
      <c r="G6" s="174"/>
      <c r="H6" s="174"/>
      <c r="I6" s="174"/>
      <c r="J6" s="245"/>
      <c r="K6" s="245"/>
      <c r="L6" s="245"/>
      <c r="M6" s="246"/>
      <c r="O6" s="85"/>
      <c r="P6" s="85"/>
      <c r="Q6" s="174"/>
      <c r="R6" s="174"/>
      <c r="S6" s="174"/>
      <c r="T6" s="174"/>
      <c r="U6" s="174"/>
      <c r="V6" s="174"/>
      <c r="W6" s="246"/>
    </row>
    <row r="7" spans="1:28" s="159" customFormat="1" ht="27" customHeight="1" thickBot="1">
      <c r="A7" s="52"/>
      <c r="B7" s="52"/>
      <c r="C7" s="247"/>
      <c r="D7" s="248"/>
      <c r="E7" s="335" t="s">
        <v>548</v>
      </c>
      <c r="F7" s="335"/>
      <c r="G7" s="335"/>
      <c r="H7" s="335"/>
      <c r="I7" s="335"/>
      <c r="J7" s="335"/>
      <c r="K7" s="335"/>
      <c r="L7" s="335"/>
      <c r="M7" s="335"/>
      <c r="N7" s="248"/>
      <c r="O7" s="335" t="s">
        <v>547</v>
      </c>
      <c r="P7" s="335"/>
      <c r="Q7" s="335"/>
      <c r="R7" s="335"/>
      <c r="S7" s="335"/>
      <c r="T7" s="335"/>
      <c r="U7" s="335"/>
      <c r="V7" s="335"/>
      <c r="W7" s="335"/>
    </row>
    <row r="8" spans="1:28" s="59" customFormat="1" ht="24.75" customHeight="1">
      <c r="A8" s="52"/>
      <c r="B8" s="52"/>
      <c r="C8" s="344" t="s">
        <v>24</v>
      </c>
      <c r="D8" s="344"/>
      <c r="E8" s="332" t="s">
        <v>12</v>
      </c>
      <c r="F8" s="346"/>
      <c r="G8" s="330" t="s">
        <v>13</v>
      </c>
      <c r="H8" s="339"/>
      <c r="I8" s="330" t="s">
        <v>14</v>
      </c>
      <c r="J8" s="342"/>
      <c r="K8" s="334" t="s">
        <v>2</v>
      </c>
      <c r="L8" s="334"/>
      <c r="M8" s="334"/>
      <c r="N8" s="344"/>
      <c r="O8" s="332" t="s">
        <v>12</v>
      </c>
      <c r="P8" s="336"/>
      <c r="Q8" s="330" t="s">
        <v>13</v>
      </c>
      <c r="R8" s="339"/>
      <c r="S8" s="330" t="s">
        <v>14</v>
      </c>
      <c r="T8" s="339"/>
      <c r="U8" s="334" t="s">
        <v>2</v>
      </c>
      <c r="V8" s="334"/>
      <c r="W8" s="334"/>
    </row>
    <row r="9" spans="1:28" s="59" customFormat="1" ht="6" customHeight="1" thickBot="1">
      <c r="A9" s="52"/>
      <c r="B9" s="52"/>
      <c r="C9" s="344"/>
      <c r="D9" s="344"/>
      <c r="E9" s="333"/>
      <c r="F9" s="344"/>
      <c r="G9" s="331"/>
      <c r="H9" s="340"/>
      <c r="I9" s="331"/>
      <c r="J9" s="343"/>
      <c r="K9" s="335"/>
      <c r="L9" s="335"/>
      <c r="M9" s="335"/>
      <c r="N9" s="344"/>
      <c r="O9" s="333"/>
      <c r="P9" s="337"/>
      <c r="Q9" s="331"/>
      <c r="R9" s="340"/>
      <c r="S9" s="331"/>
      <c r="T9" s="340"/>
      <c r="U9" s="335"/>
      <c r="V9" s="335"/>
      <c r="W9" s="335"/>
    </row>
    <row r="10" spans="1:28" s="59" customFormat="1" ht="42.75" customHeight="1" thickBot="1">
      <c r="A10" s="52"/>
      <c r="B10" s="52"/>
      <c r="C10" s="345"/>
      <c r="D10" s="344"/>
      <c r="E10" s="175" t="s">
        <v>56</v>
      </c>
      <c r="F10" s="344"/>
      <c r="G10" s="176" t="s">
        <v>57</v>
      </c>
      <c r="H10" s="341"/>
      <c r="I10" s="176" t="s">
        <v>58</v>
      </c>
      <c r="J10" s="343"/>
      <c r="K10" s="249" t="s">
        <v>6</v>
      </c>
      <c r="L10" s="249"/>
      <c r="M10" s="250" t="s">
        <v>19</v>
      </c>
      <c r="N10" s="344"/>
      <c r="O10" s="175" t="s">
        <v>56</v>
      </c>
      <c r="P10" s="338"/>
      <c r="Q10" s="176" t="s">
        <v>57</v>
      </c>
      <c r="R10" s="341"/>
      <c r="S10" s="176" t="s">
        <v>58</v>
      </c>
      <c r="T10" s="341"/>
      <c r="U10" s="237" t="s">
        <v>6</v>
      </c>
      <c r="V10" s="177"/>
      <c r="W10" s="250" t="s">
        <v>19</v>
      </c>
    </row>
    <row r="11" spans="1:28" s="59" customFormat="1" ht="42.75" customHeight="1">
      <c r="A11" s="140"/>
      <c r="B11" s="140" t="s">
        <v>277</v>
      </c>
      <c r="C11" s="251" t="s">
        <v>118</v>
      </c>
      <c r="D11" s="204"/>
      <c r="E11" s="150"/>
      <c r="F11" s="150"/>
      <c r="G11" s="150">
        <f>VLOOKUP(B11,a,10,0)</f>
        <v>1657794432</v>
      </c>
      <c r="H11" s="203"/>
      <c r="I11" s="150">
        <f>'درآمد ناشی ازفروش'!K8</f>
        <v>-36329408</v>
      </c>
      <c r="J11" s="252"/>
      <c r="K11" s="151">
        <f>E11+G11+I11</f>
        <v>1621465024</v>
      </c>
      <c r="L11" s="151"/>
      <c r="M11" s="253">
        <f>K11/($K$206+'[1]درآمد سرمایه گذاری در اوراق بها'!$I$11+'[1]درآمد سپرده بانکی'!$E$11+'[1]سایر درآمدها'!$C$11)</f>
        <v>1.4631431330073494E-3</v>
      </c>
      <c r="N11" s="204"/>
      <c r="O11" s="150">
        <f>'درآمد سود سهام'!N8</f>
        <v>0</v>
      </c>
      <c r="P11" s="150"/>
      <c r="Q11" s="150">
        <f>'درآمد ناشی از تغییر قیمت اوراق '!S7</f>
        <v>51211126</v>
      </c>
      <c r="R11" s="203"/>
      <c r="S11" s="150">
        <f>'درآمد ناشی ازفروش'!S8</f>
        <v>-1507560351</v>
      </c>
      <c r="T11" s="203"/>
      <c r="U11" s="260">
        <f>O11+Q11+S11</f>
        <v>-1456349225</v>
      </c>
      <c r="V11" s="201"/>
      <c r="W11" s="253">
        <f>U11/[1]درآمدها!$E$11</f>
        <v>-2.4793595698060487E-3</v>
      </c>
      <c r="X11" s="59">
        <v>0</v>
      </c>
      <c r="Y11" s="158">
        <f>X11-O11</f>
        <v>0</v>
      </c>
      <c r="AA11" s="158">
        <v>-36329408</v>
      </c>
      <c r="AB11" s="158">
        <f>AA11-I11</f>
        <v>0</v>
      </c>
    </row>
    <row r="12" spans="1:28" s="59" customFormat="1" ht="42.75" customHeight="1">
      <c r="A12" s="140"/>
      <c r="B12" s="140" t="s">
        <v>278</v>
      </c>
      <c r="C12" s="251" t="s">
        <v>273</v>
      </c>
      <c r="D12" s="204"/>
      <c r="E12" s="150">
        <v>0</v>
      </c>
      <c r="F12" s="150"/>
      <c r="G12" s="150">
        <v>0</v>
      </c>
      <c r="H12" s="203"/>
      <c r="I12" s="150">
        <f>'درآمد ناشی ازفروش'!K201</f>
        <v>0</v>
      </c>
      <c r="J12" s="252"/>
      <c r="K12" s="151">
        <f t="shared" ref="K12:K75" si="0">E12+G12+I12</f>
        <v>0</v>
      </c>
      <c r="L12" s="151"/>
      <c r="M12" s="253">
        <f>K12/($K$206+'[1]درآمد سرمایه گذاری در اوراق بها'!$I$11+'[1]درآمد سپرده بانکی'!$E$11+'[1]سایر درآمدها'!$C$11)</f>
        <v>0</v>
      </c>
      <c r="N12" s="204"/>
      <c r="O12" s="150">
        <v>0</v>
      </c>
      <c r="P12" s="150"/>
      <c r="Q12" s="150">
        <f>'درآمد ناشی از تغییر قیمت اوراق '!S8</f>
        <v>-282899728</v>
      </c>
      <c r="R12" s="203"/>
      <c r="S12" s="150">
        <f>'درآمد ناشی ازفروش'!S9</f>
        <v>11752062</v>
      </c>
      <c r="T12" s="203"/>
      <c r="U12" s="260">
        <f t="shared" ref="U12:U75" si="1">O12+Q12+S12</f>
        <v>-271147666</v>
      </c>
      <c r="V12" s="201"/>
      <c r="W12" s="253">
        <f>U12/[1]درآمدها!$E$11</f>
        <v>-4.616149402816994E-4</v>
      </c>
      <c r="X12" s="59">
        <v>0</v>
      </c>
      <c r="Y12" s="158">
        <f t="shared" ref="Y12:Y75" si="2">X12-O12</f>
        <v>0</v>
      </c>
      <c r="AA12" s="158">
        <v>0</v>
      </c>
      <c r="AB12" s="158">
        <f t="shared" ref="AB12:AB75" si="3">AA12-I12</f>
        <v>0</v>
      </c>
    </row>
    <row r="13" spans="1:28" s="59" customFormat="1" ht="42.75" customHeight="1">
      <c r="A13" s="140"/>
      <c r="B13" s="140" t="s">
        <v>279</v>
      </c>
      <c r="C13" s="251" t="s">
        <v>260</v>
      </c>
      <c r="D13" s="204"/>
      <c r="E13" s="150">
        <v>0</v>
      </c>
      <c r="F13" s="150"/>
      <c r="G13" s="150">
        <f t="shared" ref="G13:G42" si="4">VLOOKUP(B13,a,10,0)</f>
        <v>81325259</v>
      </c>
      <c r="H13" s="203"/>
      <c r="I13" s="150">
        <f>'درآمد ناشی ازفروش'!K10</f>
        <v>-30601084</v>
      </c>
      <c r="J13" s="252"/>
      <c r="K13" s="151">
        <f t="shared" si="0"/>
        <v>50724175</v>
      </c>
      <c r="L13" s="151"/>
      <c r="M13" s="253">
        <f>K13/($K$206+'[1]درآمد سرمایه گذاری در اوراق بها'!$I$11+'[1]درآمد سپرده بانکی'!$E$11+'[1]سایر درآمدها'!$C$11)</f>
        <v>4.5771402546585596E-5</v>
      </c>
      <c r="N13" s="204"/>
      <c r="O13" s="150">
        <v>0</v>
      </c>
      <c r="P13" s="150"/>
      <c r="Q13" s="150">
        <f>'درآمد ناشی از تغییر قیمت اوراق '!S9</f>
        <v>1243913008</v>
      </c>
      <c r="R13" s="203"/>
      <c r="S13" s="150">
        <f>'درآمد ناشی ازفروش'!S10</f>
        <v>-127775342</v>
      </c>
      <c r="T13" s="203"/>
      <c r="U13" s="260">
        <f t="shared" si="1"/>
        <v>1116137666</v>
      </c>
      <c r="V13" s="201"/>
      <c r="W13" s="253">
        <f>U13/[1]درآمدها!$E$11</f>
        <v>1.9001669077127344E-3</v>
      </c>
      <c r="X13" s="59">
        <v>0</v>
      </c>
      <c r="Y13" s="158">
        <f t="shared" si="2"/>
        <v>0</v>
      </c>
      <c r="AA13" s="158">
        <v>-30601084</v>
      </c>
      <c r="AB13" s="158">
        <f t="shared" si="3"/>
        <v>0</v>
      </c>
    </row>
    <row r="14" spans="1:28" s="59" customFormat="1" ht="42.75" customHeight="1">
      <c r="A14" s="140"/>
      <c r="B14" s="140" t="s">
        <v>495</v>
      </c>
      <c r="C14" s="251" t="s">
        <v>476</v>
      </c>
      <c r="D14" s="204"/>
      <c r="E14" s="150">
        <v>0</v>
      </c>
      <c r="F14" s="150"/>
      <c r="G14" s="150">
        <f t="shared" si="4"/>
        <v>0</v>
      </c>
      <c r="H14" s="203"/>
      <c r="I14" s="150">
        <f>'درآمد ناشی ازفروش'!K11</f>
        <v>0</v>
      </c>
      <c r="J14" s="252"/>
      <c r="K14" s="151">
        <f t="shared" si="0"/>
        <v>0</v>
      </c>
      <c r="L14" s="151"/>
      <c r="M14" s="253">
        <f>K14/($K$206+'[1]درآمد سرمایه گذاری در اوراق بها'!$I$11+'[1]درآمد سپرده بانکی'!$E$11+'[1]سایر درآمدها'!$C$11)</f>
        <v>0</v>
      </c>
      <c r="N14" s="204"/>
      <c r="O14" s="150">
        <v>0</v>
      </c>
      <c r="P14" s="150"/>
      <c r="Q14" s="150">
        <f>'درآمد ناشی از تغییر قیمت اوراق '!S10</f>
        <v>6313384321</v>
      </c>
      <c r="R14" s="203"/>
      <c r="S14" s="150">
        <f>'درآمد ناشی ازفروش'!S11</f>
        <v>59673987</v>
      </c>
      <c r="T14" s="203"/>
      <c r="U14" s="260">
        <f t="shared" si="1"/>
        <v>6373058308</v>
      </c>
      <c r="V14" s="201"/>
      <c r="W14" s="253">
        <f>U14/[1]درآمدها!$E$11</f>
        <v>1.0849803627884477E-2</v>
      </c>
      <c r="X14" s="59">
        <v>0</v>
      </c>
      <c r="Y14" s="158">
        <f t="shared" si="2"/>
        <v>0</v>
      </c>
      <c r="AA14" s="158">
        <v>0</v>
      </c>
      <c r="AB14" s="158">
        <f t="shared" si="3"/>
        <v>0</v>
      </c>
    </row>
    <row r="15" spans="1:28" s="59" customFormat="1" ht="42.75" customHeight="1">
      <c r="A15" s="140"/>
      <c r="B15" s="140" t="s">
        <v>280</v>
      </c>
      <c r="C15" s="251" t="s">
        <v>191</v>
      </c>
      <c r="D15" s="204"/>
      <c r="E15" s="150">
        <f>'درآمد سود سهام'!L8</f>
        <v>0</v>
      </c>
      <c r="F15" s="150"/>
      <c r="G15" s="150">
        <f t="shared" si="4"/>
        <v>7578603009</v>
      </c>
      <c r="H15" s="203"/>
      <c r="I15" s="150">
        <f>'درآمد ناشی ازفروش'!K12</f>
        <v>78960553</v>
      </c>
      <c r="J15" s="252"/>
      <c r="K15" s="151">
        <f t="shared" si="0"/>
        <v>7657563562</v>
      </c>
      <c r="L15" s="151"/>
      <c r="M15" s="253">
        <f>K15/($K$206+'[1]درآمد سرمایه گذاری در اوراق بها'!$I$11+'[1]درآمد سپرده بانکی'!$E$11+'[1]سایر درآمدها'!$C$11)</f>
        <v>6.909869393092502E-3</v>
      </c>
      <c r="N15" s="204"/>
      <c r="O15" s="150">
        <f>'درآمد سود سهام'!T8</f>
        <v>450572850</v>
      </c>
      <c r="P15" s="150"/>
      <c r="Q15" s="150">
        <f>'درآمد ناشی از تغییر قیمت اوراق '!S11</f>
        <v>2770136926</v>
      </c>
      <c r="R15" s="203"/>
      <c r="S15" s="150">
        <f>'درآمد ناشی ازفروش'!S12</f>
        <v>-260906402</v>
      </c>
      <c r="T15" s="203"/>
      <c r="U15" s="260">
        <f t="shared" si="1"/>
        <v>2959803374</v>
      </c>
      <c r="V15" s="201"/>
      <c r="W15" s="253">
        <f>U15/[1]درآمدها!$E$11</f>
        <v>5.0389128473434189E-3</v>
      </c>
      <c r="X15" s="59">
        <v>450572850</v>
      </c>
      <c r="Y15" s="158">
        <f t="shared" si="2"/>
        <v>0</v>
      </c>
      <c r="AA15" s="158">
        <v>78960553</v>
      </c>
      <c r="AB15" s="158">
        <f t="shared" si="3"/>
        <v>0</v>
      </c>
    </row>
    <row r="16" spans="1:28" s="59" customFormat="1" ht="42.75" customHeight="1">
      <c r="A16" s="140"/>
      <c r="B16" s="140" t="s">
        <v>528</v>
      </c>
      <c r="C16" s="251" t="s">
        <v>512</v>
      </c>
      <c r="D16" s="204"/>
      <c r="E16" s="150">
        <v>0</v>
      </c>
      <c r="F16" s="150"/>
      <c r="G16" s="150">
        <f t="shared" si="4"/>
        <v>2462422139</v>
      </c>
      <c r="H16" s="203"/>
      <c r="I16" s="150">
        <f>'درآمد ناشی ازفروش'!K13</f>
        <v>77788809</v>
      </c>
      <c r="J16" s="252"/>
      <c r="K16" s="151">
        <f t="shared" si="0"/>
        <v>2540210948</v>
      </c>
      <c r="L16" s="151"/>
      <c r="M16" s="253">
        <f>K16/($K$206+'[1]درآمد سرمایه گذاری در اوراق بها'!$I$11+'[1]درآمد سپرده بانکی'!$E$11+'[1]سایر درآمدها'!$C$11)</f>
        <v>2.292181545666377E-3</v>
      </c>
      <c r="N16" s="204"/>
      <c r="O16" s="150">
        <v>0</v>
      </c>
      <c r="P16" s="150"/>
      <c r="Q16" s="150">
        <f>'درآمد ناشی از تغییر قیمت اوراق '!S12</f>
        <v>6456785185</v>
      </c>
      <c r="R16" s="203"/>
      <c r="S16" s="150">
        <f>'درآمد ناشی ازفروش'!S13</f>
        <v>133397330</v>
      </c>
      <c r="T16" s="203"/>
      <c r="U16" s="260">
        <f t="shared" si="1"/>
        <v>6590182515</v>
      </c>
      <c r="V16" s="201"/>
      <c r="W16" s="253">
        <f>U16/[1]درآمدها!$E$11</f>
        <v>1.1219446410824811E-2</v>
      </c>
      <c r="X16" s="59">
        <v>0</v>
      </c>
      <c r="Y16" s="158">
        <f t="shared" si="2"/>
        <v>0</v>
      </c>
      <c r="AA16" s="158">
        <v>77788809</v>
      </c>
      <c r="AB16" s="158">
        <f t="shared" si="3"/>
        <v>0</v>
      </c>
    </row>
    <row r="17" spans="1:28" s="59" customFormat="1" ht="42.75" customHeight="1">
      <c r="A17" s="140"/>
      <c r="B17" s="140" t="s">
        <v>281</v>
      </c>
      <c r="C17" s="251" t="s">
        <v>109</v>
      </c>
      <c r="D17" s="204"/>
      <c r="E17" s="150">
        <f>'درآمد سود سهام'!R9</f>
        <v>0</v>
      </c>
      <c r="F17" s="150"/>
      <c r="G17" s="150">
        <f t="shared" si="4"/>
        <v>6991282577</v>
      </c>
      <c r="H17" s="203"/>
      <c r="I17" s="150">
        <f>'درآمد ناشی ازفروش'!K14</f>
        <v>462301027</v>
      </c>
      <c r="J17" s="252"/>
      <c r="K17" s="151">
        <f t="shared" si="0"/>
        <v>7453583604</v>
      </c>
      <c r="L17" s="151"/>
      <c r="M17" s="253">
        <f>K17/($K$206+'[1]درآمد سرمایه گذاری در اوراق بها'!$I$11+'[1]درآمد سپرده بانکی'!$E$11+'[1]سایر درآمدها'!$C$11)</f>
        <v>6.7258062955841908E-3</v>
      </c>
      <c r="N17" s="204"/>
      <c r="O17" s="150">
        <f>'درآمد سود سهام'!T9</f>
        <v>35523750</v>
      </c>
      <c r="P17" s="150"/>
      <c r="Q17" s="150">
        <f>'درآمد ناشی از تغییر قیمت اوراق '!S13</f>
        <v>2870148685</v>
      </c>
      <c r="R17" s="203"/>
      <c r="S17" s="150">
        <f>'درآمد ناشی ازفروش'!S14</f>
        <v>1029957626</v>
      </c>
      <c r="T17" s="203"/>
      <c r="U17" s="260">
        <f t="shared" si="1"/>
        <v>3935630061</v>
      </c>
      <c r="V17" s="201"/>
      <c r="W17" s="253">
        <f>U17/[1]درآمدها!$E$11</f>
        <v>6.7002075377605354E-3</v>
      </c>
      <c r="X17" s="59">
        <v>35523750</v>
      </c>
      <c r="Y17" s="158">
        <f t="shared" si="2"/>
        <v>0</v>
      </c>
      <c r="AA17" s="158">
        <v>462301027</v>
      </c>
      <c r="AB17" s="158">
        <f t="shared" si="3"/>
        <v>0</v>
      </c>
    </row>
    <row r="18" spans="1:28" s="59" customFormat="1" ht="42.75" customHeight="1">
      <c r="A18" s="140"/>
      <c r="B18" s="140" t="s">
        <v>282</v>
      </c>
      <c r="C18" s="251" t="s">
        <v>173</v>
      </c>
      <c r="D18" s="204"/>
      <c r="E18" s="150">
        <f>'درآمد سود سهام'!R10</f>
        <v>0</v>
      </c>
      <c r="F18" s="150"/>
      <c r="G18" s="150">
        <f t="shared" si="4"/>
        <v>2120431204</v>
      </c>
      <c r="H18" s="203"/>
      <c r="I18" s="150">
        <f>'درآمد ناشی ازفروش'!K15</f>
        <v>95456641</v>
      </c>
      <c r="J18" s="252"/>
      <c r="K18" s="151">
        <f t="shared" si="0"/>
        <v>2215887845</v>
      </c>
      <c r="L18" s="151"/>
      <c r="M18" s="253">
        <f>K18/($K$206+'[1]درآمد سرمایه گذاری در اوراق بها'!$I$11+'[1]درآمد سپرده بانکی'!$E$11+'[1]سایر درآمدها'!$C$11)</f>
        <v>1.9995257596911349E-3</v>
      </c>
      <c r="N18" s="204"/>
      <c r="O18" s="150">
        <f>'درآمد سود سهام'!T10</f>
        <v>194004700</v>
      </c>
      <c r="P18" s="150"/>
      <c r="Q18" s="150">
        <f>'درآمد ناشی از تغییر قیمت اوراق '!S14</f>
        <v>6034600485</v>
      </c>
      <c r="R18" s="203"/>
      <c r="S18" s="150">
        <f>'درآمد ناشی ازفروش'!S15</f>
        <v>-104129647</v>
      </c>
      <c r="T18" s="203"/>
      <c r="U18" s="260">
        <f t="shared" si="1"/>
        <v>6124475538</v>
      </c>
      <c r="V18" s="201"/>
      <c r="W18" s="253">
        <f>U18/[1]درآمدها!$E$11</f>
        <v>1.0426604261202082E-2</v>
      </c>
      <c r="X18" s="59">
        <v>194004700</v>
      </c>
      <c r="Y18" s="158">
        <f t="shared" si="2"/>
        <v>0</v>
      </c>
      <c r="AA18" s="158">
        <v>95456641</v>
      </c>
      <c r="AB18" s="158">
        <f t="shared" si="3"/>
        <v>0</v>
      </c>
    </row>
    <row r="19" spans="1:28" s="59" customFormat="1" ht="42.75" customHeight="1">
      <c r="A19" s="140"/>
      <c r="B19" s="140" t="s">
        <v>283</v>
      </c>
      <c r="C19" s="251" t="s">
        <v>168</v>
      </c>
      <c r="D19" s="204"/>
      <c r="E19" s="150">
        <f>'درآمد سود سهام'!R11</f>
        <v>0</v>
      </c>
      <c r="F19" s="150"/>
      <c r="G19" s="150">
        <f t="shared" si="4"/>
        <v>2939547628</v>
      </c>
      <c r="H19" s="203"/>
      <c r="I19" s="150">
        <f>'درآمد ناشی ازفروش'!K16</f>
        <v>42485519</v>
      </c>
      <c r="J19" s="252"/>
      <c r="K19" s="151">
        <f t="shared" si="0"/>
        <v>2982033147</v>
      </c>
      <c r="L19" s="151"/>
      <c r="M19" s="253">
        <f>K19/($K$206+'[1]درآمد سرمایه گذاری در اوراق بها'!$I$11+'[1]درآمد سپرده بانکی'!$E$11+'[1]سایر درآمدها'!$C$11)</f>
        <v>2.6908636676416806E-3</v>
      </c>
      <c r="N19" s="204"/>
      <c r="O19" s="150">
        <v>0</v>
      </c>
      <c r="P19" s="150"/>
      <c r="Q19" s="150">
        <f>'درآمد ناشی از تغییر قیمت اوراق '!S15</f>
        <v>437799422</v>
      </c>
      <c r="R19" s="203"/>
      <c r="S19" s="150">
        <f>'درآمد ناشی ازفروش'!S16</f>
        <v>586375629</v>
      </c>
      <c r="T19" s="203"/>
      <c r="U19" s="260">
        <f t="shared" si="1"/>
        <v>1024175051</v>
      </c>
      <c r="V19" s="201"/>
      <c r="W19" s="253">
        <f>U19/[1]درآمدها!$E$11</f>
        <v>1.7436052907251337E-3</v>
      </c>
      <c r="X19" s="59">
        <v>0</v>
      </c>
      <c r="Y19" s="158">
        <f t="shared" si="2"/>
        <v>0</v>
      </c>
      <c r="AA19" s="158">
        <v>42485519</v>
      </c>
      <c r="AB19" s="158">
        <f t="shared" si="3"/>
        <v>0</v>
      </c>
    </row>
    <row r="20" spans="1:28" s="59" customFormat="1" ht="42.75" customHeight="1">
      <c r="A20" s="140"/>
      <c r="B20" s="140" t="s">
        <v>284</v>
      </c>
      <c r="C20" s="251" t="s">
        <v>268</v>
      </c>
      <c r="D20" s="204"/>
      <c r="E20" s="150">
        <f>'درآمد سود سهام'!R12</f>
        <v>0</v>
      </c>
      <c r="F20" s="150"/>
      <c r="G20" s="150">
        <f t="shared" si="4"/>
        <v>299987892</v>
      </c>
      <c r="H20" s="203"/>
      <c r="I20" s="150">
        <f>'درآمد ناشی ازفروش'!K17</f>
        <v>34742125</v>
      </c>
      <c r="J20" s="252"/>
      <c r="K20" s="151">
        <f t="shared" si="0"/>
        <v>334730017</v>
      </c>
      <c r="L20" s="151"/>
      <c r="M20" s="253">
        <f>K20/($K$206+'[1]درآمد سرمایه گذاری در اوراق بها'!$I$11+'[1]درآمد سپرده بانکی'!$E$11+'[1]سایر درآمدها'!$C$11)</f>
        <v>3.0204655576029454E-4</v>
      </c>
      <c r="N20" s="204"/>
      <c r="O20" s="150">
        <v>0</v>
      </c>
      <c r="P20" s="150"/>
      <c r="Q20" s="150">
        <f>'درآمد ناشی از تغییر قیمت اوراق '!S16</f>
        <v>341876612</v>
      </c>
      <c r="R20" s="203"/>
      <c r="S20" s="150">
        <f>'درآمد ناشی ازفروش'!S17</f>
        <v>102781334</v>
      </c>
      <c r="T20" s="203"/>
      <c r="U20" s="260">
        <f t="shared" si="1"/>
        <v>444657946</v>
      </c>
      <c r="V20" s="201"/>
      <c r="W20" s="253">
        <f>U20/[1]درآمدها!$E$11</f>
        <v>7.5700725813576837E-4</v>
      </c>
      <c r="X20" s="59">
        <v>0</v>
      </c>
      <c r="Y20" s="158">
        <f t="shared" si="2"/>
        <v>0</v>
      </c>
      <c r="AA20" s="158">
        <v>34742125</v>
      </c>
      <c r="AB20" s="158">
        <f t="shared" si="3"/>
        <v>0</v>
      </c>
    </row>
    <row r="21" spans="1:28" s="59" customFormat="1" ht="42.75" customHeight="1">
      <c r="A21" s="140"/>
      <c r="B21" s="140" t="s">
        <v>285</v>
      </c>
      <c r="C21" s="251" t="s">
        <v>212</v>
      </c>
      <c r="D21" s="204"/>
      <c r="E21" s="150">
        <f>'درآمد سود سهام'!R13</f>
        <v>0</v>
      </c>
      <c r="F21" s="150"/>
      <c r="G21" s="150">
        <f t="shared" si="4"/>
        <v>996453973</v>
      </c>
      <c r="H21" s="203"/>
      <c r="I21" s="150">
        <f>'درآمد ناشی ازفروش'!K18</f>
        <v>-33135258</v>
      </c>
      <c r="J21" s="252"/>
      <c r="K21" s="151">
        <f t="shared" si="0"/>
        <v>963318715</v>
      </c>
      <c r="L21" s="151"/>
      <c r="M21" s="253">
        <f>K21/($K$206+'[1]درآمد سرمایه گذاری در اوراق بها'!$I$11+'[1]درآمد سپرده بانکی'!$E$11+'[1]سایر درآمدها'!$C$11)</f>
        <v>8.6925906010151095E-4</v>
      </c>
      <c r="N21" s="204"/>
      <c r="O21" s="150">
        <f>'درآمد سود سهام'!T11</f>
        <v>15568146</v>
      </c>
      <c r="P21" s="150"/>
      <c r="Q21" s="150">
        <f>'درآمد ناشی از تغییر قیمت اوراق '!S17</f>
        <v>5618973939</v>
      </c>
      <c r="R21" s="203"/>
      <c r="S21" s="150">
        <f>'درآمد ناشی ازفروش'!S18</f>
        <v>-22768346</v>
      </c>
      <c r="T21" s="203"/>
      <c r="U21" s="260">
        <f t="shared" si="1"/>
        <v>5611773739</v>
      </c>
      <c r="V21" s="201"/>
      <c r="W21" s="253">
        <f>U21/[1]درآمدها!$E$11</f>
        <v>9.5537558468340045E-3</v>
      </c>
      <c r="X21" s="59">
        <v>15568146</v>
      </c>
      <c r="Y21" s="158">
        <f t="shared" si="2"/>
        <v>0</v>
      </c>
      <c r="AA21" s="158">
        <v>-33135258</v>
      </c>
      <c r="AB21" s="158">
        <f t="shared" si="3"/>
        <v>0</v>
      </c>
    </row>
    <row r="22" spans="1:28" s="59" customFormat="1" ht="42.75" customHeight="1">
      <c r="A22" s="140"/>
      <c r="B22" s="140" t="s">
        <v>286</v>
      </c>
      <c r="C22" s="251" t="s">
        <v>99</v>
      </c>
      <c r="D22" s="204"/>
      <c r="E22" s="150">
        <f>'درآمد سود سهام'!R14</f>
        <v>0</v>
      </c>
      <c r="F22" s="150"/>
      <c r="G22" s="150">
        <f t="shared" si="4"/>
        <v>389784799</v>
      </c>
      <c r="H22" s="203"/>
      <c r="I22" s="150">
        <f>'درآمد ناشی ازفروش'!K19</f>
        <v>569123946</v>
      </c>
      <c r="J22" s="252"/>
      <c r="K22" s="151">
        <f t="shared" si="0"/>
        <v>958908745</v>
      </c>
      <c r="L22" s="151"/>
      <c r="M22" s="253">
        <f>K22/($K$206+'[1]درآمد سرمایه گذاری در اوراق بها'!$I$11+'[1]درآمد سپرده بانکی'!$E$11+'[1]سایر درآمدها'!$C$11)</f>
        <v>8.6527968513704155E-4</v>
      </c>
      <c r="N22" s="204"/>
      <c r="O22" s="150">
        <f>'درآمد سود سهام'!T12</f>
        <v>641580750</v>
      </c>
      <c r="P22" s="150"/>
      <c r="Q22" s="150">
        <f>'درآمد ناشی از تغییر قیمت اوراق '!S18</f>
        <v>7157480183</v>
      </c>
      <c r="R22" s="203"/>
      <c r="S22" s="150">
        <f>'درآمد ناشی ازفروش'!S19</f>
        <v>1833313333</v>
      </c>
      <c r="T22" s="203"/>
      <c r="U22" s="260">
        <f t="shared" si="1"/>
        <v>9632374266</v>
      </c>
      <c r="V22" s="201"/>
      <c r="W22" s="253">
        <f>U22/[1]درآمدها!$E$11</f>
        <v>1.6398621227927398E-2</v>
      </c>
      <c r="X22" s="59">
        <v>641580750</v>
      </c>
      <c r="Y22" s="158">
        <f t="shared" si="2"/>
        <v>0</v>
      </c>
      <c r="AA22" s="158">
        <v>569123946</v>
      </c>
      <c r="AB22" s="158">
        <f t="shared" si="3"/>
        <v>0</v>
      </c>
    </row>
    <row r="23" spans="1:28" s="59" customFormat="1" ht="42.75" customHeight="1">
      <c r="A23" s="140"/>
      <c r="B23" s="140" t="s">
        <v>287</v>
      </c>
      <c r="C23" s="251" t="s">
        <v>129</v>
      </c>
      <c r="D23" s="204"/>
      <c r="E23" s="150">
        <f>'درآمد سود سهام'!R15</f>
        <v>0</v>
      </c>
      <c r="F23" s="150"/>
      <c r="G23" s="150">
        <f t="shared" si="4"/>
        <v>5076035754</v>
      </c>
      <c r="H23" s="203"/>
      <c r="I23" s="150">
        <f>'درآمد ناشی ازفروش'!K20</f>
        <v>0</v>
      </c>
      <c r="J23" s="252"/>
      <c r="K23" s="151">
        <f t="shared" si="0"/>
        <v>5076035754</v>
      </c>
      <c r="L23" s="151"/>
      <c r="M23" s="253">
        <f>K23/($K$206+'[1]درآمد سرمایه گذاری در اوراق بها'!$I$11+'[1]درآمد سپرده بانکی'!$E$11+'[1]سایر درآمدها'!$C$11)</f>
        <v>4.5804052177722977E-3</v>
      </c>
      <c r="N23" s="204"/>
      <c r="O23" s="150">
        <f>'درآمد سود سهام'!T13</f>
        <v>82613506</v>
      </c>
      <c r="P23" s="150"/>
      <c r="Q23" s="150">
        <f>'درآمد ناشی از تغییر قیمت اوراق '!S19</f>
        <v>5815459572</v>
      </c>
      <c r="R23" s="203"/>
      <c r="S23" s="150">
        <f>'درآمد ناشی ازفروش'!S20</f>
        <v>295486552</v>
      </c>
      <c r="T23" s="203"/>
      <c r="U23" s="260">
        <f t="shared" si="1"/>
        <v>6193559630</v>
      </c>
      <c r="V23" s="201"/>
      <c r="W23" s="253">
        <f>U23/[1]درآمدها!$E$11</f>
        <v>1.0544216370771173E-2</v>
      </c>
      <c r="X23" s="59">
        <v>82613506</v>
      </c>
      <c r="Y23" s="158">
        <f t="shared" si="2"/>
        <v>0</v>
      </c>
      <c r="AA23" s="158">
        <v>0</v>
      </c>
      <c r="AB23" s="158">
        <f t="shared" si="3"/>
        <v>0</v>
      </c>
    </row>
    <row r="24" spans="1:28" s="59" customFormat="1" ht="42.75" customHeight="1">
      <c r="A24" s="140"/>
      <c r="B24" s="140" t="s">
        <v>288</v>
      </c>
      <c r="C24" s="251" t="s">
        <v>213</v>
      </c>
      <c r="D24" s="204"/>
      <c r="E24" s="150">
        <v>0</v>
      </c>
      <c r="F24" s="150"/>
      <c r="G24" s="150">
        <f t="shared" si="4"/>
        <v>6658539514</v>
      </c>
      <c r="H24" s="203"/>
      <c r="I24" s="150">
        <f>'درآمد ناشی ازفروش'!K21</f>
        <v>1991522120</v>
      </c>
      <c r="J24" s="252"/>
      <c r="K24" s="151">
        <f t="shared" si="0"/>
        <v>8650061634</v>
      </c>
      <c r="L24" s="151"/>
      <c r="M24" s="253">
        <f>K24/($K$206+'[1]درآمد سرمایه گذاری در اوراق بها'!$I$11+'[1]درآمد سپرده بانکی'!$E$11+'[1]سایر درآمدها'!$C$11)</f>
        <v>7.8054587009564955E-3</v>
      </c>
      <c r="N24" s="204"/>
      <c r="O24" s="150">
        <f>'درآمد سود سهام'!T14</f>
        <v>1522400400</v>
      </c>
      <c r="P24" s="150"/>
      <c r="Q24" s="150">
        <f>'درآمد ناشی از تغییر قیمت اوراق '!S20</f>
        <v>0</v>
      </c>
      <c r="R24" s="203"/>
      <c r="S24" s="150">
        <f>'درآمد ناشی ازفروش'!S21</f>
        <v>2166419251</v>
      </c>
      <c r="T24" s="203"/>
      <c r="U24" s="260">
        <f t="shared" si="1"/>
        <v>3688819651</v>
      </c>
      <c r="V24" s="201"/>
      <c r="W24" s="253">
        <f>U24/[1]درآمدها!$E$11</f>
        <v>6.2800255227213513E-3</v>
      </c>
      <c r="X24" s="59">
        <v>1522400400</v>
      </c>
      <c r="Y24" s="158">
        <f t="shared" si="2"/>
        <v>0</v>
      </c>
      <c r="AA24" s="158">
        <v>1991522120</v>
      </c>
      <c r="AB24" s="158">
        <f t="shared" si="3"/>
        <v>0</v>
      </c>
    </row>
    <row r="25" spans="1:28" s="59" customFormat="1" ht="42.75" customHeight="1">
      <c r="A25" s="140"/>
      <c r="B25" s="140" t="s">
        <v>289</v>
      </c>
      <c r="C25" s="251" t="s">
        <v>110</v>
      </c>
      <c r="D25" s="204"/>
      <c r="E25" s="150">
        <f>'درآمد سود سهام'!R17</f>
        <v>0</v>
      </c>
      <c r="F25" s="150"/>
      <c r="G25" s="150">
        <f t="shared" si="4"/>
        <v>-2746686198</v>
      </c>
      <c r="H25" s="203"/>
      <c r="I25" s="150">
        <f>'درآمد ناشی ازفروش'!K22</f>
        <v>5086980876</v>
      </c>
      <c r="J25" s="252"/>
      <c r="K25" s="151">
        <f t="shared" si="0"/>
        <v>2340294678</v>
      </c>
      <c r="L25" s="151"/>
      <c r="M25" s="253">
        <f>K25/($K$206+'[1]درآمد سرمایه گذاری در اوراق بها'!$I$11+'[1]درآمد سپرده بانکی'!$E$11+'[1]سایر درآمدها'!$C$11)</f>
        <v>2.1117853525339726E-3</v>
      </c>
      <c r="N25" s="204"/>
      <c r="O25" s="150">
        <f>'درآمد سود سهام'!T15</f>
        <v>134699171</v>
      </c>
      <c r="P25" s="150"/>
      <c r="Q25" s="150">
        <f>'درآمد ناشی از تغییر قیمت اوراق '!S21</f>
        <v>23797499505</v>
      </c>
      <c r="R25" s="203"/>
      <c r="S25" s="150">
        <f>'درآمد ناشی ازفروش'!S22</f>
        <v>5616410046</v>
      </c>
      <c r="T25" s="203"/>
      <c r="U25" s="260">
        <f t="shared" si="1"/>
        <v>29548608722</v>
      </c>
      <c r="V25" s="201"/>
      <c r="W25" s="253">
        <f>U25/[1]درآمدها!$E$11</f>
        <v>5.0304984925126861E-2</v>
      </c>
      <c r="X25" s="59">
        <v>134699171</v>
      </c>
      <c r="Y25" s="158">
        <f t="shared" si="2"/>
        <v>0</v>
      </c>
      <c r="AA25" s="158">
        <v>5086980876</v>
      </c>
      <c r="AB25" s="158">
        <f t="shared" si="3"/>
        <v>0</v>
      </c>
    </row>
    <row r="26" spans="1:28" s="59" customFormat="1" ht="42.75" customHeight="1">
      <c r="A26" s="140"/>
      <c r="B26" s="140" t="s">
        <v>290</v>
      </c>
      <c r="C26" s="251" t="s">
        <v>140</v>
      </c>
      <c r="D26" s="204"/>
      <c r="E26" s="150">
        <f>'درآمد سود سهام'!R18</f>
        <v>0</v>
      </c>
      <c r="F26" s="150"/>
      <c r="G26" s="150">
        <f t="shared" si="4"/>
        <v>24485288268</v>
      </c>
      <c r="H26" s="203"/>
      <c r="I26" s="150">
        <f>'درآمد ناشی ازفروش'!K23</f>
        <v>1212265477</v>
      </c>
      <c r="J26" s="252"/>
      <c r="K26" s="151">
        <f t="shared" si="0"/>
        <v>25697553745</v>
      </c>
      <c r="L26" s="151"/>
      <c r="M26" s="253">
        <f>K26/($K$206+'[1]درآمد سرمایه گذاری در اوراق بها'!$I$11+'[1]درآمد سپرده بانکی'!$E$11+'[1]سایر درآمدها'!$C$11)</f>
        <v>2.318841217082216E-2</v>
      </c>
      <c r="N26" s="204"/>
      <c r="O26" s="150">
        <v>0</v>
      </c>
      <c r="P26" s="150"/>
      <c r="Q26" s="150">
        <f>'درآمد ناشی از تغییر قیمت اوراق '!S22</f>
        <v>2697129064</v>
      </c>
      <c r="R26" s="203"/>
      <c r="S26" s="150">
        <f>'درآمد ناشی ازفروش'!S23</f>
        <v>-1099524289</v>
      </c>
      <c r="T26" s="203"/>
      <c r="U26" s="260">
        <f t="shared" si="1"/>
        <v>1597604775</v>
      </c>
      <c r="V26" s="201"/>
      <c r="W26" s="253">
        <f>U26/[1]درآمدها!$E$11</f>
        <v>2.7198398705942867E-3</v>
      </c>
      <c r="X26" s="59">
        <v>0</v>
      </c>
      <c r="Y26" s="158">
        <f t="shared" si="2"/>
        <v>0</v>
      </c>
      <c r="AA26" s="158">
        <v>1212265477</v>
      </c>
      <c r="AB26" s="158">
        <f t="shared" si="3"/>
        <v>0</v>
      </c>
    </row>
    <row r="27" spans="1:28" s="59" customFormat="1" ht="42.75" customHeight="1">
      <c r="A27" s="140"/>
      <c r="B27" s="140" t="s">
        <v>496</v>
      </c>
      <c r="C27" s="251" t="s">
        <v>477</v>
      </c>
      <c r="D27" s="204"/>
      <c r="E27" s="150">
        <f>'درآمد سود سهام'!R19</f>
        <v>0</v>
      </c>
      <c r="F27" s="150"/>
      <c r="G27" s="150">
        <f t="shared" si="4"/>
        <v>3462209826</v>
      </c>
      <c r="H27" s="203"/>
      <c r="I27" s="150">
        <f>'درآمد ناشی ازفروش'!K24</f>
        <v>36202406</v>
      </c>
      <c r="J27" s="252"/>
      <c r="K27" s="151">
        <f t="shared" si="0"/>
        <v>3498412232</v>
      </c>
      <c r="L27" s="151"/>
      <c r="M27" s="253">
        <f>K27/($K$206+'[1]درآمد سرمایه گذاری در اوراق بها'!$I$11+'[1]درآمد سپرده بانکی'!$E$11+'[1]سایر درآمدها'!$C$11)</f>
        <v>3.15682284718817E-3</v>
      </c>
      <c r="N27" s="204"/>
      <c r="O27" s="150">
        <v>0</v>
      </c>
      <c r="P27" s="150"/>
      <c r="Q27" s="150">
        <f>'درآمد ناشی از تغییر قیمت اوراق '!S23</f>
        <v>1235413326</v>
      </c>
      <c r="R27" s="203"/>
      <c r="S27" s="150">
        <f>'درآمد ناشی ازفروش'!S24</f>
        <v>121500667</v>
      </c>
      <c r="T27" s="203"/>
      <c r="U27" s="260">
        <f t="shared" si="1"/>
        <v>1356913993</v>
      </c>
      <c r="V27" s="201"/>
      <c r="W27" s="253">
        <f>U27/[1]درآمدها!$E$11</f>
        <v>2.3100762071324534E-3</v>
      </c>
      <c r="X27" s="59">
        <v>0</v>
      </c>
      <c r="Y27" s="158">
        <f t="shared" si="2"/>
        <v>0</v>
      </c>
      <c r="AA27" s="158">
        <v>36202406</v>
      </c>
      <c r="AB27" s="158">
        <f t="shared" si="3"/>
        <v>0</v>
      </c>
    </row>
    <row r="28" spans="1:28" s="59" customFormat="1" ht="42.75" customHeight="1">
      <c r="A28" s="140"/>
      <c r="B28" s="140" t="s">
        <v>291</v>
      </c>
      <c r="C28" s="251" t="s">
        <v>222</v>
      </c>
      <c r="D28" s="204"/>
      <c r="E28" s="150">
        <f>'درآمد سود سهام'!R20</f>
        <v>0</v>
      </c>
      <c r="F28" s="150"/>
      <c r="G28" s="150">
        <f t="shared" si="4"/>
        <v>1774933149</v>
      </c>
      <c r="H28" s="203"/>
      <c r="I28" s="150">
        <f>'درآمد ناشی ازفروش'!K25</f>
        <v>-39755770</v>
      </c>
      <c r="J28" s="252"/>
      <c r="K28" s="151">
        <f>E28+G28+I28</f>
        <v>1735177379</v>
      </c>
      <c r="L28" s="151"/>
      <c r="M28" s="253">
        <f>K28/($K$206+'[1]درآمد سرمایه گذاری در اوراق بها'!$I$11+'[1]درآمد سپرده بانکی'!$E$11+'[1]سایر درآمدها'!$C$11)</f>
        <v>1.5657524701769582E-3</v>
      </c>
      <c r="N28" s="204"/>
      <c r="O28" s="150">
        <f>'درآمد سود سهام'!T16</f>
        <v>351960665</v>
      </c>
      <c r="P28" s="150"/>
      <c r="Q28" s="150">
        <f>'درآمد ناشی از تغییر قیمت اوراق '!S24</f>
        <v>8788979370</v>
      </c>
      <c r="R28" s="203"/>
      <c r="S28" s="150">
        <f>'درآمد ناشی ازفروش'!S25</f>
        <v>771053156</v>
      </c>
      <c r="T28" s="203"/>
      <c r="U28" s="260">
        <f t="shared" si="1"/>
        <v>9911993191</v>
      </c>
      <c r="V28" s="201"/>
      <c r="W28" s="253">
        <f>U28/[1]درآمدها!$E$11</f>
        <v>1.6874658050481158E-2</v>
      </c>
      <c r="X28" s="59">
        <v>351960665</v>
      </c>
      <c r="Y28" s="158">
        <f t="shared" si="2"/>
        <v>0</v>
      </c>
      <c r="AA28" s="158">
        <v>-39755770</v>
      </c>
      <c r="AB28" s="158">
        <f t="shared" si="3"/>
        <v>0</v>
      </c>
    </row>
    <row r="29" spans="1:28" s="59" customFormat="1" ht="42.75" customHeight="1">
      <c r="A29" s="140"/>
      <c r="B29" s="140" t="s">
        <v>292</v>
      </c>
      <c r="C29" s="251" t="s">
        <v>113</v>
      </c>
      <c r="D29" s="204"/>
      <c r="E29" s="150">
        <f>'درآمد سود سهام'!R21</f>
        <v>0</v>
      </c>
      <c r="F29" s="150"/>
      <c r="G29" s="150">
        <f t="shared" si="4"/>
        <v>7212692272</v>
      </c>
      <c r="H29" s="203"/>
      <c r="I29" s="150">
        <f>'درآمد ناشی ازفروش'!K26</f>
        <v>639150789</v>
      </c>
      <c r="J29" s="252"/>
      <c r="K29" s="151">
        <f t="shared" si="0"/>
        <v>7851843061</v>
      </c>
      <c r="L29" s="151"/>
      <c r="M29" s="253">
        <f>K29/($K$206+'[1]درآمد سرمایه گذاری در اوراق بها'!$I$11+'[1]درآمد سپرده بانکی'!$E$11+'[1]سایر درآمدها'!$C$11)</f>
        <v>7.0851791966581182E-3</v>
      </c>
      <c r="N29" s="204"/>
      <c r="O29" s="150">
        <v>0</v>
      </c>
      <c r="P29" s="150"/>
      <c r="Q29" s="150">
        <f>'درآمد ناشی از تغییر قیمت اوراق '!S25</f>
        <v>3107700746</v>
      </c>
      <c r="R29" s="203"/>
      <c r="S29" s="150">
        <f>'درآمد ناشی ازفروش'!S26</f>
        <v>1522110159</v>
      </c>
      <c r="T29" s="203"/>
      <c r="U29" s="260">
        <f t="shared" si="1"/>
        <v>4629810905</v>
      </c>
      <c r="V29" s="201"/>
      <c r="W29" s="253">
        <f>U29/[1]درآمدها!$E$11</f>
        <v>7.8820146820925818E-3</v>
      </c>
      <c r="X29" s="59">
        <v>0</v>
      </c>
      <c r="Y29" s="158">
        <f t="shared" si="2"/>
        <v>0</v>
      </c>
      <c r="AA29" s="158">
        <v>639150789</v>
      </c>
      <c r="AB29" s="158">
        <f t="shared" si="3"/>
        <v>0</v>
      </c>
    </row>
    <row r="30" spans="1:28" s="59" customFormat="1" ht="42.75" customHeight="1">
      <c r="A30" s="140"/>
      <c r="B30" s="140" t="s">
        <v>497</v>
      </c>
      <c r="C30" s="251" t="s">
        <v>478</v>
      </c>
      <c r="D30" s="204"/>
      <c r="E30" s="150">
        <f>'درآمد سود سهام'!R22</f>
        <v>0</v>
      </c>
      <c r="F30" s="150"/>
      <c r="G30" s="150">
        <f t="shared" si="4"/>
        <v>4078476358</v>
      </c>
      <c r="H30" s="203"/>
      <c r="I30" s="150">
        <f>'درآمد ناشی ازفروش'!K27</f>
        <v>211372581</v>
      </c>
      <c r="J30" s="252"/>
      <c r="K30" s="151">
        <f t="shared" si="0"/>
        <v>4289848939</v>
      </c>
      <c r="L30" s="151"/>
      <c r="M30" s="253">
        <f>K30/($K$206+'[1]درآمد سرمایه گذاری در اوراق بها'!$I$11+'[1]درآمد سپرده بانکی'!$E$11+'[1]سایر درآمدها'!$C$11)</f>
        <v>3.8709826754404998E-3</v>
      </c>
      <c r="N30" s="204"/>
      <c r="O30" s="150">
        <v>0</v>
      </c>
      <c r="P30" s="150"/>
      <c r="Q30" s="150">
        <f>'درآمد ناشی از تغییر قیمت اوراق '!S26</f>
        <v>-310992880</v>
      </c>
      <c r="R30" s="203"/>
      <c r="S30" s="150">
        <f>'درآمد ناشی ازفروش'!S27</f>
        <v>334270265</v>
      </c>
      <c r="T30" s="203"/>
      <c r="U30" s="260">
        <f t="shared" si="1"/>
        <v>23277385</v>
      </c>
      <c r="V30" s="201"/>
      <c r="W30" s="253">
        <f>U30/[1]درآمدها!$E$11</f>
        <v>3.962854943656098E-5</v>
      </c>
      <c r="X30" s="59">
        <v>0</v>
      </c>
      <c r="Y30" s="158">
        <f t="shared" si="2"/>
        <v>0</v>
      </c>
      <c r="AA30" s="158">
        <v>211372581</v>
      </c>
      <c r="AB30" s="158">
        <f t="shared" si="3"/>
        <v>0</v>
      </c>
    </row>
    <row r="31" spans="1:28" s="59" customFormat="1" ht="42.75" customHeight="1">
      <c r="A31" s="140"/>
      <c r="B31" s="140" t="s">
        <v>498</v>
      </c>
      <c r="C31" s="251" t="s">
        <v>479</v>
      </c>
      <c r="D31" s="204"/>
      <c r="E31" s="150">
        <f>'درآمد سود سهام'!R23</f>
        <v>0</v>
      </c>
      <c r="F31" s="150"/>
      <c r="G31" s="150">
        <f t="shared" si="4"/>
        <v>1936283689</v>
      </c>
      <c r="H31" s="203"/>
      <c r="I31" s="150">
        <f>'درآمد ناشی ازفروش'!K28</f>
        <v>-167666702</v>
      </c>
      <c r="J31" s="252"/>
      <c r="K31" s="151">
        <f t="shared" si="0"/>
        <v>1768616987</v>
      </c>
      <c r="L31" s="151"/>
      <c r="M31" s="253">
        <f>K31/($K$206+'[1]درآمد سرمایه گذاری در اوراق بها'!$I$11+'[1]درآمد سپرده بانکی'!$E$11+'[1]سایر درآمدها'!$C$11)</f>
        <v>1.5959269926559938E-3</v>
      </c>
      <c r="N31" s="204"/>
      <c r="O31" s="150">
        <v>0</v>
      </c>
      <c r="P31" s="150"/>
      <c r="Q31" s="150">
        <f>'درآمد ناشی از تغییر قیمت اوراق '!S27</f>
        <v>2740452868</v>
      </c>
      <c r="R31" s="203"/>
      <c r="S31" s="150">
        <f>'درآمد ناشی ازفروش'!S28</f>
        <v>-290377213</v>
      </c>
      <c r="T31" s="203"/>
      <c r="U31" s="260">
        <f t="shared" si="1"/>
        <v>2450075655</v>
      </c>
      <c r="V31" s="201"/>
      <c r="W31" s="253">
        <f>U31/[1]درآمدها!$E$11</f>
        <v>4.1711276510433635E-3</v>
      </c>
      <c r="X31" s="59">
        <v>0</v>
      </c>
      <c r="Y31" s="158">
        <f t="shared" si="2"/>
        <v>0</v>
      </c>
      <c r="AA31" s="158">
        <v>-167666702</v>
      </c>
      <c r="AB31" s="158">
        <f t="shared" si="3"/>
        <v>0</v>
      </c>
    </row>
    <row r="32" spans="1:28" s="59" customFormat="1" ht="42.75" customHeight="1">
      <c r="A32" s="140"/>
      <c r="B32" s="140" t="s">
        <v>293</v>
      </c>
      <c r="C32" s="251" t="s">
        <v>149</v>
      </c>
      <c r="D32" s="204"/>
      <c r="E32" s="150">
        <f>'درآمد سود سهام'!R24</f>
        <v>0</v>
      </c>
      <c r="F32" s="150"/>
      <c r="G32" s="150">
        <f t="shared" si="4"/>
        <v>989975874</v>
      </c>
      <c r="H32" s="203"/>
      <c r="I32" s="150">
        <f>'درآمد ناشی ازفروش'!K29</f>
        <v>217992007</v>
      </c>
      <c r="J32" s="252"/>
      <c r="K32" s="151">
        <f t="shared" si="0"/>
        <v>1207967881</v>
      </c>
      <c r="L32" s="151"/>
      <c r="M32" s="253">
        <f>K32/($K$206+'[1]درآمد سرمایه گذاری در اوراق بها'!$I$11+'[1]درآمد سپرده بانکی'!$E$11+'[1]سایر درآمدها'!$C$11)</f>
        <v>1.0900203728221702E-3</v>
      </c>
      <c r="N32" s="204"/>
      <c r="O32" s="150">
        <f>'درآمد سود سهام'!T17</f>
        <v>411612890</v>
      </c>
      <c r="P32" s="150"/>
      <c r="Q32" s="150">
        <f>'درآمد ناشی از تغییر قیمت اوراق '!S28</f>
        <v>3692128259</v>
      </c>
      <c r="R32" s="203"/>
      <c r="S32" s="150">
        <f>'درآمد ناشی ازفروش'!S29</f>
        <v>318880189</v>
      </c>
      <c r="T32" s="203"/>
      <c r="U32" s="260">
        <f t="shared" si="1"/>
        <v>4422621338</v>
      </c>
      <c r="V32" s="201"/>
      <c r="W32" s="253">
        <f>U32/[1]درآمدها!$E$11</f>
        <v>7.5292851122289927E-3</v>
      </c>
      <c r="X32" s="59">
        <v>411612890</v>
      </c>
      <c r="Y32" s="158">
        <f t="shared" si="2"/>
        <v>0</v>
      </c>
      <c r="AA32" s="158">
        <v>217992007</v>
      </c>
      <c r="AB32" s="158">
        <f t="shared" si="3"/>
        <v>0</v>
      </c>
    </row>
    <row r="33" spans="1:28" s="59" customFormat="1" ht="42.75" customHeight="1">
      <c r="A33" s="140"/>
      <c r="B33" s="140" t="s">
        <v>294</v>
      </c>
      <c r="C33" s="251" t="s">
        <v>92</v>
      </c>
      <c r="D33" s="204"/>
      <c r="E33" s="150">
        <f>'درآمد سود سهام'!R25</f>
        <v>0</v>
      </c>
      <c r="F33" s="150"/>
      <c r="G33" s="150">
        <f t="shared" si="4"/>
        <v>3795583774</v>
      </c>
      <c r="H33" s="203"/>
      <c r="I33" s="150">
        <f>'درآمد ناشی ازفروش'!K30</f>
        <v>51824145</v>
      </c>
      <c r="J33" s="252"/>
      <c r="K33" s="151">
        <f t="shared" si="0"/>
        <v>3847407919</v>
      </c>
      <c r="L33" s="151"/>
      <c r="M33" s="253">
        <f>K33/($K$206+'[1]درآمد سرمایه گذاری در اوراق بها'!$I$11+'[1]درآمد سپرده بانکی'!$E$11+'[1]سایر درآمدها'!$C$11)</f>
        <v>3.4717421549284966E-3</v>
      </c>
      <c r="N33" s="204"/>
      <c r="O33" s="150">
        <f>'درآمد سود سهام'!T18</f>
        <v>478121400</v>
      </c>
      <c r="P33" s="150"/>
      <c r="Q33" s="150">
        <f>'درآمد ناشی از تغییر قیمت اوراق '!S29</f>
        <v>39713059</v>
      </c>
      <c r="R33" s="203"/>
      <c r="S33" s="150">
        <f>'درآمد ناشی ازفروش'!S30</f>
        <v>65982098</v>
      </c>
      <c r="T33" s="203"/>
      <c r="U33" s="260">
        <f t="shared" si="1"/>
        <v>583816557</v>
      </c>
      <c r="V33" s="201"/>
      <c r="W33" s="253">
        <f>U33/[1]درآمدها!$E$11</f>
        <v>9.939176282454977E-4</v>
      </c>
      <c r="X33" s="59">
        <v>478121400</v>
      </c>
      <c r="Y33" s="158">
        <f t="shared" si="2"/>
        <v>0</v>
      </c>
      <c r="AA33" s="158">
        <v>51824145</v>
      </c>
      <c r="AB33" s="158">
        <f t="shared" si="3"/>
        <v>0</v>
      </c>
    </row>
    <row r="34" spans="1:28" s="59" customFormat="1" ht="42.75" customHeight="1">
      <c r="A34" s="140"/>
      <c r="B34" s="140" t="s">
        <v>295</v>
      </c>
      <c r="C34" s="251" t="s">
        <v>202</v>
      </c>
      <c r="D34" s="204"/>
      <c r="E34" s="150">
        <v>0</v>
      </c>
      <c r="F34" s="150"/>
      <c r="G34" s="150">
        <f t="shared" si="4"/>
        <v>788923461</v>
      </c>
      <c r="H34" s="203"/>
      <c r="I34" s="150">
        <f>'درآمد ناشی ازفروش'!K31</f>
        <v>-189023454</v>
      </c>
      <c r="J34" s="252"/>
      <c r="K34" s="151">
        <f t="shared" si="0"/>
        <v>599900007</v>
      </c>
      <c r="L34" s="151"/>
      <c r="M34" s="253">
        <f>K34/($K$206+'[1]درآمد سرمایه گذاری در اوراق بها'!$I$11+'[1]درآمد سپرده بانکی'!$E$11+'[1]سایر درآمدها'!$C$11)</f>
        <v>5.4132501333134574E-4</v>
      </c>
      <c r="N34" s="204"/>
      <c r="O34" s="150">
        <v>0</v>
      </c>
      <c r="P34" s="150"/>
      <c r="Q34" s="150">
        <f>'درآمد ناشی از تغییر قیمت اوراق '!S30</f>
        <v>447</v>
      </c>
      <c r="R34" s="203"/>
      <c r="S34" s="150">
        <f>'درآمد ناشی ازفروش'!S31</f>
        <v>-436916372</v>
      </c>
      <c r="T34" s="203"/>
      <c r="U34" s="260">
        <f t="shared" si="1"/>
        <v>-436915925</v>
      </c>
      <c r="V34" s="201"/>
      <c r="W34" s="253">
        <f>U34/[1]درآمدها!$E$11</f>
        <v>-7.4382686601107769E-4</v>
      </c>
      <c r="X34" s="59">
        <v>0</v>
      </c>
      <c r="Y34" s="158">
        <f t="shared" si="2"/>
        <v>0</v>
      </c>
      <c r="AA34" s="158">
        <v>-189023454</v>
      </c>
      <c r="AB34" s="158">
        <f t="shared" si="3"/>
        <v>0</v>
      </c>
    </row>
    <row r="35" spans="1:28" s="59" customFormat="1" ht="42.75" customHeight="1">
      <c r="A35" s="140"/>
      <c r="B35" s="140" t="s">
        <v>451</v>
      </c>
      <c r="C35" s="251" t="s">
        <v>442</v>
      </c>
      <c r="D35" s="204"/>
      <c r="E35" s="150">
        <f>'درآمد سود سهام'!R27</f>
        <v>0</v>
      </c>
      <c r="F35" s="150"/>
      <c r="G35" s="150">
        <f t="shared" si="4"/>
        <v>38120160</v>
      </c>
      <c r="H35" s="203"/>
      <c r="I35" s="150">
        <f>'درآمد ناشی ازفروش'!K32</f>
        <v>-36129911</v>
      </c>
      <c r="J35" s="252"/>
      <c r="K35" s="151">
        <f t="shared" si="0"/>
        <v>1990249</v>
      </c>
      <c r="L35" s="151"/>
      <c r="M35" s="253">
        <f>K35/($K$206+'[1]درآمد سرمایه گذاری در اوراق بها'!$I$11+'[1]درآمد سپرده بانکی'!$E$11+'[1]سایر درآمدها'!$C$11)</f>
        <v>1.7959185762398192E-6</v>
      </c>
      <c r="N35" s="204"/>
      <c r="O35" s="150">
        <v>0</v>
      </c>
      <c r="P35" s="150"/>
      <c r="Q35" s="150">
        <f>'درآمد ناشی از تغییر قیمت اوراق '!S31</f>
        <v>2116969202</v>
      </c>
      <c r="R35" s="203"/>
      <c r="S35" s="150">
        <f>'درآمد ناشی ازفروش'!S32</f>
        <v>-41173731</v>
      </c>
      <c r="T35" s="203"/>
      <c r="U35" s="261">
        <f>O35+Q35+S35</f>
        <v>2075795471</v>
      </c>
      <c r="V35" s="201"/>
      <c r="W35" s="253">
        <f>U35/[1]درآمدها!$E$11</f>
        <v>3.5339349090420975E-3</v>
      </c>
      <c r="X35" s="59">
        <v>0</v>
      </c>
      <c r="Y35" s="158">
        <f t="shared" si="2"/>
        <v>0</v>
      </c>
      <c r="AA35" s="158">
        <v>-36129911</v>
      </c>
      <c r="AB35" s="158">
        <f t="shared" si="3"/>
        <v>0</v>
      </c>
    </row>
    <row r="36" spans="1:28" s="59" customFormat="1" ht="42.75" customHeight="1">
      <c r="A36" s="140"/>
      <c r="B36" s="140" t="s">
        <v>296</v>
      </c>
      <c r="C36" s="251" t="s">
        <v>111</v>
      </c>
      <c r="D36" s="204"/>
      <c r="E36" s="150">
        <f>'درآمد سود سهام'!R28</f>
        <v>0</v>
      </c>
      <c r="F36" s="150"/>
      <c r="G36" s="150">
        <f t="shared" si="4"/>
        <v>1236855547</v>
      </c>
      <c r="H36" s="203"/>
      <c r="I36" s="150">
        <f>'درآمد ناشی ازفروش'!K33</f>
        <v>158010935</v>
      </c>
      <c r="J36" s="252"/>
      <c r="K36" s="151">
        <f t="shared" si="0"/>
        <v>1394866482</v>
      </c>
      <c r="L36" s="151"/>
      <c r="M36" s="253">
        <f>K36/($K$206+'[1]درآمد سرمایه گذاری در اوراق بها'!$I$11+'[1]درآمد سپرده بانکی'!$E$11+'[1]سایر درآمدها'!$C$11)</f>
        <v>1.2586699585821098E-3</v>
      </c>
      <c r="N36" s="204"/>
      <c r="O36" s="150">
        <v>0</v>
      </c>
      <c r="P36" s="150"/>
      <c r="Q36" s="150">
        <f>'درآمد ناشی از تغییر قیمت اوراق '!S32</f>
        <v>718113226</v>
      </c>
      <c r="R36" s="203"/>
      <c r="S36" s="150">
        <f>'درآمد ناشی ازفروش'!S33</f>
        <v>222282405</v>
      </c>
      <c r="T36" s="203"/>
      <c r="U36" s="260">
        <f t="shared" si="1"/>
        <v>940395631</v>
      </c>
      <c r="V36" s="201"/>
      <c r="W36" s="253">
        <f>U36/[1]درآمدها!$E$11</f>
        <v>1.6009751418816786E-3</v>
      </c>
      <c r="X36" s="59">
        <v>0</v>
      </c>
      <c r="Y36" s="158">
        <f t="shared" si="2"/>
        <v>0</v>
      </c>
      <c r="AA36" s="158">
        <v>158010935</v>
      </c>
      <c r="AB36" s="158">
        <f t="shared" si="3"/>
        <v>0</v>
      </c>
    </row>
    <row r="37" spans="1:28" s="59" customFormat="1" ht="42.75" customHeight="1">
      <c r="A37" s="140"/>
      <c r="B37" s="140" t="s">
        <v>297</v>
      </c>
      <c r="C37" s="251" t="s">
        <v>274</v>
      </c>
      <c r="D37" s="204"/>
      <c r="E37" s="150">
        <f>'درآمد سود سهام'!R29</f>
        <v>0</v>
      </c>
      <c r="F37" s="150"/>
      <c r="G37" s="150">
        <f t="shared" si="4"/>
        <v>20745598</v>
      </c>
      <c r="H37" s="203"/>
      <c r="I37" s="150">
        <f>'درآمد ناشی ازفروش'!K34</f>
        <v>109163575</v>
      </c>
      <c r="J37" s="252"/>
      <c r="K37" s="151">
        <f t="shared" si="0"/>
        <v>129909173</v>
      </c>
      <c r="L37" s="151"/>
      <c r="M37" s="253">
        <f>K37/($K$206+'[1]درآمد سرمایه گذاری در اوراق بها'!$I$11+'[1]درآمد سپرده بانکی'!$E$11+'[1]سایر درآمدها'!$C$11)</f>
        <v>1.1722467742209761E-4</v>
      </c>
      <c r="N37" s="204"/>
      <c r="O37" s="150">
        <v>0</v>
      </c>
      <c r="P37" s="150"/>
      <c r="Q37" s="150">
        <f>'درآمد ناشی از تغییر قیمت اوراق '!S33</f>
        <v>7804143452</v>
      </c>
      <c r="R37" s="203"/>
      <c r="S37" s="150">
        <f>'درآمد ناشی ازفروش'!S34</f>
        <v>292744871</v>
      </c>
      <c r="T37" s="203"/>
      <c r="U37" s="260">
        <f t="shared" si="1"/>
        <v>8096888323</v>
      </c>
      <c r="V37" s="201"/>
      <c r="W37" s="253">
        <f>U37/[1]درآمدها!$E$11</f>
        <v>1.3784535470385478E-2</v>
      </c>
      <c r="X37" s="59">
        <v>0</v>
      </c>
      <c r="Y37" s="158">
        <f t="shared" si="2"/>
        <v>0</v>
      </c>
      <c r="AA37" s="158">
        <v>109163575</v>
      </c>
      <c r="AB37" s="158">
        <f t="shared" si="3"/>
        <v>0</v>
      </c>
    </row>
    <row r="38" spans="1:28" s="59" customFormat="1" ht="42.75" customHeight="1">
      <c r="A38" s="140"/>
      <c r="B38" s="140" t="s">
        <v>298</v>
      </c>
      <c r="C38" s="251" t="s">
        <v>108</v>
      </c>
      <c r="D38" s="204"/>
      <c r="E38" s="150">
        <f>'درآمد سود سهام'!R30</f>
        <v>0</v>
      </c>
      <c r="F38" s="150"/>
      <c r="G38" s="150">
        <f t="shared" si="4"/>
        <v>5648133858</v>
      </c>
      <c r="H38" s="203"/>
      <c r="I38" s="150">
        <f>'درآمد ناشی ازفروش'!K35</f>
        <v>395339920</v>
      </c>
      <c r="J38" s="252"/>
      <c r="K38" s="151">
        <f t="shared" si="0"/>
        <v>6043473778</v>
      </c>
      <c r="L38" s="151"/>
      <c r="M38" s="253">
        <f>K38/($K$206+'[1]درآمد سرمایه گذاری در اوراق بها'!$I$11+'[1]درآمد سپرده بانکی'!$E$11+'[1]سایر درآمدها'!$C$11)</f>
        <v>5.453381372345089E-3</v>
      </c>
      <c r="N38" s="204"/>
      <c r="O38" s="150">
        <f>'درآمد سود سهام'!T19</f>
        <v>1243254200</v>
      </c>
      <c r="P38" s="150"/>
      <c r="Q38" s="150">
        <f>'درآمد ناشی از تغییر قیمت اوراق '!S34</f>
        <v>914881412</v>
      </c>
      <c r="R38" s="203"/>
      <c r="S38" s="150">
        <f>'درآمد ناشی ازفروش'!S35</f>
        <v>1094902784</v>
      </c>
      <c r="T38" s="203"/>
      <c r="U38" s="260">
        <f t="shared" si="1"/>
        <v>3253038396</v>
      </c>
      <c r="V38" s="201"/>
      <c r="W38" s="253">
        <f>U38/[1]درآمدها!$E$11</f>
        <v>5.5381303739624119E-3</v>
      </c>
      <c r="X38" s="59">
        <v>1243254200</v>
      </c>
      <c r="Y38" s="158">
        <f t="shared" si="2"/>
        <v>0</v>
      </c>
      <c r="AA38" s="158">
        <v>395339920</v>
      </c>
      <c r="AB38" s="158">
        <f t="shared" si="3"/>
        <v>0</v>
      </c>
    </row>
    <row r="39" spans="1:28" s="59" customFormat="1" ht="42.75" customHeight="1">
      <c r="A39" s="140"/>
      <c r="B39" s="140" t="s">
        <v>299</v>
      </c>
      <c r="C39" s="251" t="s">
        <v>116</v>
      </c>
      <c r="D39" s="204"/>
      <c r="E39" s="150">
        <v>0</v>
      </c>
      <c r="F39" s="150"/>
      <c r="G39" s="150">
        <f t="shared" si="4"/>
        <v>1084600005</v>
      </c>
      <c r="H39" s="203"/>
      <c r="I39" s="150">
        <f>'درآمد ناشی ازفروش'!K36</f>
        <v>25933379</v>
      </c>
      <c r="J39" s="252"/>
      <c r="K39" s="151">
        <f t="shared" si="0"/>
        <v>1110533384</v>
      </c>
      <c r="L39" s="151"/>
      <c r="M39" s="253">
        <f>K39/($K$206+'[1]درآمد سرمایه گذاری در اوراق بها'!$I$11+'[1]درآمد سپرده بانکی'!$E$11+'[1]سایر درآمدها'!$C$11)</f>
        <v>1.0020995030571894E-3</v>
      </c>
      <c r="N39" s="204"/>
      <c r="O39" s="150">
        <v>0</v>
      </c>
      <c r="P39" s="150"/>
      <c r="Q39" s="150">
        <f>'درآمد ناشی از تغییر قیمت اوراق '!S35</f>
        <v>4343823360</v>
      </c>
      <c r="R39" s="203"/>
      <c r="S39" s="150">
        <f>'درآمد ناشی ازفروش'!S36</f>
        <v>-180636450</v>
      </c>
      <c r="T39" s="203"/>
      <c r="U39" s="260">
        <f t="shared" si="1"/>
        <v>4163186910</v>
      </c>
      <c r="V39" s="201"/>
      <c r="W39" s="253">
        <f>U39/[1]درآمدها!$E$11</f>
        <v>7.087611356541062E-3</v>
      </c>
      <c r="X39" s="59">
        <v>0</v>
      </c>
      <c r="Y39" s="158">
        <f t="shared" si="2"/>
        <v>0</v>
      </c>
      <c r="AA39" s="158">
        <v>25933379</v>
      </c>
      <c r="AB39" s="158">
        <f t="shared" si="3"/>
        <v>0</v>
      </c>
    </row>
    <row r="40" spans="1:28" s="59" customFormat="1" ht="42.75" customHeight="1">
      <c r="A40" s="140"/>
      <c r="B40" s="140" t="s">
        <v>300</v>
      </c>
      <c r="C40" s="251" t="s">
        <v>272</v>
      </c>
      <c r="D40" s="204"/>
      <c r="E40" s="150">
        <f>'درآمد سود سهام'!R32</f>
        <v>0</v>
      </c>
      <c r="F40" s="150"/>
      <c r="G40" s="150">
        <f t="shared" si="4"/>
        <v>4317270609</v>
      </c>
      <c r="H40" s="203"/>
      <c r="I40" s="150">
        <f>'درآمد ناشی ازفروش'!K37</f>
        <v>21613218</v>
      </c>
      <c r="J40" s="252"/>
      <c r="K40" s="151">
        <f t="shared" si="0"/>
        <v>4338883827</v>
      </c>
      <c r="L40" s="151"/>
      <c r="M40" s="253">
        <f>K40/($K$206+'[1]درآمد سرمایه گذاری در اوراق بها'!$I$11+'[1]درآمد سپرده بانکی'!$E$11+'[1]سایر درآمدها'!$C$11)</f>
        <v>3.9152297351013957E-3</v>
      </c>
      <c r="N40" s="204"/>
      <c r="O40" s="150">
        <v>0</v>
      </c>
      <c r="P40" s="150"/>
      <c r="Q40" s="150">
        <f>'درآمد ناشی از تغییر قیمت اوراق '!S36</f>
        <v>141478890</v>
      </c>
      <c r="R40" s="203"/>
      <c r="S40" s="150">
        <f>'درآمد ناشی ازفروش'!S37</f>
        <v>130350058</v>
      </c>
      <c r="T40" s="203"/>
      <c r="U40" s="260">
        <f t="shared" si="1"/>
        <v>271828948</v>
      </c>
      <c r="V40" s="201"/>
      <c r="W40" s="253">
        <f>U40/[1]درآمدها!$E$11</f>
        <v>4.6277478780826816E-4</v>
      </c>
      <c r="X40" s="59">
        <v>0</v>
      </c>
      <c r="Y40" s="158">
        <f t="shared" si="2"/>
        <v>0</v>
      </c>
      <c r="AA40" s="158">
        <v>21613218</v>
      </c>
      <c r="AB40" s="158">
        <f t="shared" si="3"/>
        <v>0</v>
      </c>
    </row>
    <row r="41" spans="1:28" s="59" customFormat="1" ht="42.75" customHeight="1">
      <c r="A41" s="140"/>
      <c r="B41" s="140" t="s">
        <v>301</v>
      </c>
      <c r="C41" s="251" t="s">
        <v>256</v>
      </c>
      <c r="D41" s="204"/>
      <c r="E41" s="150">
        <f>'درآمد سود سهام'!R33</f>
        <v>0</v>
      </c>
      <c r="F41" s="150"/>
      <c r="G41" s="150">
        <f t="shared" si="4"/>
        <v>92546270</v>
      </c>
      <c r="H41" s="203"/>
      <c r="I41" s="150">
        <f>'درآمد ناشی ازفروش'!K38</f>
        <v>6963707</v>
      </c>
      <c r="J41" s="252"/>
      <c r="K41" s="151">
        <f t="shared" si="0"/>
        <v>99509977</v>
      </c>
      <c r="L41" s="151"/>
      <c r="M41" s="253">
        <f>K41/($K$206+'[1]درآمد سرمایه گذاری در اوراق بها'!$I$11+'[1]درآمد سپرده بانکی'!$E$11+'[1]سایر درآمدها'!$C$11)</f>
        <v>8.9793697278831516E-5</v>
      </c>
      <c r="N41" s="204"/>
      <c r="O41" s="150">
        <v>0</v>
      </c>
      <c r="P41" s="150"/>
      <c r="Q41" s="150">
        <f>'درآمد ناشی از تغییر قیمت اوراق '!S37</f>
        <v>52402448208</v>
      </c>
      <c r="R41" s="203"/>
      <c r="S41" s="150">
        <f>'درآمد ناشی ازفروش'!S38</f>
        <v>64509071</v>
      </c>
      <c r="T41" s="203"/>
      <c r="U41" s="260">
        <f t="shared" si="1"/>
        <v>52466957279</v>
      </c>
      <c r="V41" s="201"/>
      <c r="W41" s="253">
        <f>U41/[1]درآمدها!$E$11</f>
        <v>8.9322293303856284E-2</v>
      </c>
      <c r="X41" s="59">
        <v>0</v>
      </c>
      <c r="Y41" s="158">
        <f t="shared" si="2"/>
        <v>0</v>
      </c>
      <c r="AA41" s="158">
        <v>6963707</v>
      </c>
      <c r="AB41" s="158">
        <f t="shared" si="3"/>
        <v>0</v>
      </c>
    </row>
    <row r="42" spans="1:28" s="59" customFormat="1" ht="42.75" customHeight="1">
      <c r="A42" s="140"/>
      <c r="B42" s="140" t="s">
        <v>302</v>
      </c>
      <c r="C42" s="251" t="s">
        <v>88</v>
      </c>
      <c r="D42" s="204"/>
      <c r="E42" s="150">
        <v>0</v>
      </c>
      <c r="F42" s="150"/>
      <c r="G42" s="150">
        <f t="shared" si="4"/>
        <v>60991693440</v>
      </c>
      <c r="H42" s="203"/>
      <c r="I42" s="150">
        <f>'درآمد ناشی ازفروش'!K39</f>
        <v>4354077818</v>
      </c>
      <c r="J42" s="252"/>
      <c r="K42" s="151">
        <f t="shared" si="0"/>
        <v>65345771258</v>
      </c>
      <c r="L42" s="151"/>
      <c r="M42" s="253">
        <f>K42/($K$206+'[1]درآمد سرمایه گذاری در اوراق بها'!$I$11+'[1]درآمد سپرده بانکی'!$E$11+'[1]سایر درآمدها'!$C$11)</f>
        <v>5.8965327695660319E-2</v>
      </c>
      <c r="N42" s="204"/>
      <c r="O42" s="150">
        <f>'درآمد سود سهام'!T20</f>
        <v>3995116450</v>
      </c>
      <c r="P42" s="150"/>
      <c r="Q42" s="150">
        <f>'درآمد ناشی از تغییر قیمت اوراق '!S38</f>
        <v>22020531292</v>
      </c>
      <c r="R42" s="203"/>
      <c r="S42" s="150">
        <f>'درآمد ناشی ازفروش'!S39</f>
        <v>3775366067</v>
      </c>
      <c r="T42" s="203"/>
      <c r="U42" s="260">
        <f t="shared" si="1"/>
        <v>29791013809</v>
      </c>
      <c r="V42" s="201"/>
      <c r="W42" s="253">
        <f>U42/[1]درآمدها!$E$11</f>
        <v>5.0717667104583586E-2</v>
      </c>
      <c r="X42" s="59">
        <v>3995116450</v>
      </c>
      <c r="Y42" s="158">
        <f t="shared" si="2"/>
        <v>0</v>
      </c>
      <c r="AA42" s="158">
        <v>4354077818</v>
      </c>
      <c r="AB42" s="158">
        <f t="shared" si="3"/>
        <v>0</v>
      </c>
    </row>
    <row r="43" spans="1:28" s="59" customFormat="1" ht="42.75" customHeight="1">
      <c r="A43" s="140"/>
      <c r="B43" s="140" t="s">
        <v>303</v>
      </c>
      <c r="C43" s="251" t="s">
        <v>183</v>
      </c>
      <c r="D43" s="204"/>
      <c r="E43" s="150">
        <v>0</v>
      </c>
      <c r="F43" s="150"/>
      <c r="G43" s="150">
        <v>0</v>
      </c>
      <c r="H43" s="203"/>
      <c r="I43" s="150">
        <f>'درآمد ناشی ازفروش'!K40</f>
        <v>0</v>
      </c>
      <c r="J43" s="252"/>
      <c r="K43" s="151">
        <f t="shared" si="0"/>
        <v>0</v>
      </c>
      <c r="L43" s="151"/>
      <c r="M43" s="253">
        <f>K43/($K$206+'[1]درآمد سرمایه گذاری در اوراق بها'!$I$11+'[1]درآمد سپرده بانکی'!$E$11+'[1]سایر درآمدها'!$C$11)</f>
        <v>0</v>
      </c>
      <c r="N43" s="204"/>
      <c r="O43" s="150">
        <f>'درآمد سود سهام'!T21</f>
        <v>203006280</v>
      </c>
      <c r="P43" s="150"/>
      <c r="Q43" s="150">
        <f>'درآمد ناشی از تغییر قیمت اوراق '!S39</f>
        <v>2931211845</v>
      </c>
      <c r="R43" s="203"/>
      <c r="S43" s="150">
        <f>'درآمد ناشی ازفروش'!S40</f>
        <v>744090943</v>
      </c>
      <c r="T43" s="203"/>
      <c r="U43" s="260">
        <f t="shared" si="1"/>
        <v>3878309068</v>
      </c>
      <c r="V43" s="201"/>
      <c r="W43" s="253">
        <f>U43/[1]درآمدها!$E$11</f>
        <v>6.6026214985704258E-3</v>
      </c>
      <c r="X43" s="59">
        <v>203006280</v>
      </c>
      <c r="Y43" s="158">
        <f t="shared" si="2"/>
        <v>0</v>
      </c>
      <c r="AA43" s="158">
        <v>0</v>
      </c>
      <c r="AB43" s="158">
        <f t="shared" si="3"/>
        <v>0</v>
      </c>
    </row>
    <row r="44" spans="1:28" s="59" customFormat="1" ht="42.75" customHeight="1">
      <c r="A44" s="140"/>
      <c r="B44" s="140" t="s">
        <v>304</v>
      </c>
      <c r="C44" s="251" t="s">
        <v>188</v>
      </c>
      <c r="D44" s="204"/>
      <c r="E44" s="150">
        <v>0</v>
      </c>
      <c r="F44" s="150"/>
      <c r="G44" s="150">
        <f t="shared" ref="G44:G49" si="5">VLOOKUP(B44,a,10,0)</f>
        <v>23804243566</v>
      </c>
      <c r="H44" s="203"/>
      <c r="I44" s="150">
        <f>'درآمد ناشی ازفروش'!K41</f>
        <v>5010716726</v>
      </c>
      <c r="J44" s="252"/>
      <c r="K44" s="151">
        <f t="shared" si="0"/>
        <v>28814960292</v>
      </c>
      <c r="L44" s="151"/>
      <c r="M44" s="253">
        <f>K44/($K$206+'[1]درآمد سرمایه گذاری در اوراق بها'!$I$11+'[1]درآمد سپرده بانکی'!$E$11+'[1]سایر درآمدها'!$C$11)</f>
        <v>2.600143120886661E-2</v>
      </c>
      <c r="N44" s="204"/>
      <c r="O44" s="150">
        <f>'درآمد سود سهام'!T22</f>
        <v>3855594000</v>
      </c>
      <c r="P44" s="150"/>
      <c r="Q44" s="150">
        <f>'درآمد ناشی از تغییر قیمت اوراق '!S40</f>
        <v>1714416297</v>
      </c>
      <c r="R44" s="203"/>
      <c r="S44" s="150">
        <f>'درآمد ناشی ازفروش'!S41</f>
        <v>3069932298</v>
      </c>
      <c r="T44" s="203"/>
      <c r="U44" s="260">
        <f t="shared" si="1"/>
        <v>8639942595</v>
      </c>
      <c r="V44" s="201"/>
      <c r="W44" s="253">
        <f>U44/[1]درآمدها!$E$11</f>
        <v>1.4709057407221924E-2</v>
      </c>
      <c r="X44" s="59">
        <v>3855594000</v>
      </c>
      <c r="Y44" s="158">
        <f t="shared" si="2"/>
        <v>0</v>
      </c>
      <c r="AA44" s="158">
        <v>5010716726</v>
      </c>
      <c r="AB44" s="158">
        <f t="shared" si="3"/>
        <v>0</v>
      </c>
    </row>
    <row r="45" spans="1:28" s="59" customFormat="1" ht="42.75" customHeight="1">
      <c r="A45" s="140"/>
      <c r="B45" s="140" t="s">
        <v>305</v>
      </c>
      <c r="C45" s="251" t="s">
        <v>221</v>
      </c>
      <c r="D45" s="204"/>
      <c r="E45" s="150">
        <v>0</v>
      </c>
      <c r="F45" s="150"/>
      <c r="G45" s="150">
        <f t="shared" si="5"/>
        <v>3990458138</v>
      </c>
      <c r="H45" s="203"/>
      <c r="I45" s="150">
        <f>'درآمد ناشی ازفروش'!K42</f>
        <v>93944865</v>
      </c>
      <c r="J45" s="252"/>
      <c r="K45" s="151">
        <f t="shared" si="0"/>
        <v>4084403003</v>
      </c>
      <c r="L45" s="151"/>
      <c r="M45" s="253">
        <f>K45/($K$206+'[1]درآمد سرمایه گذاری در اوراق بها'!$I$11+'[1]درآمد سپرده بانکی'!$E$11+'[1]سایر درآمدها'!$C$11)</f>
        <v>3.6855967398739566E-3</v>
      </c>
      <c r="N45" s="204"/>
      <c r="O45" s="150">
        <f>'درآمد سود سهام'!T23</f>
        <v>1359850000</v>
      </c>
      <c r="P45" s="150"/>
      <c r="Q45" s="150">
        <f>'درآمد ناشی از تغییر قیمت اوراق '!S41</f>
        <v>74364757</v>
      </c>
      <c r="R45" s="203"/>
      <c r="S45" s="150">
        <f>'درآمد ناشی ازفروش'!S42</f>
        <v>-536342762</v>
      </c>
      <c r="T45" s="203"/>
      <c r="U45" s="260">
        <f t="shared" si="1"/>
        <v>897871995</v>
      </c>
      <c r="V45" s="201"/>
      <c r="W45" s="253">
        <f>U45/[1]درآمدها!$E$11</f>
        <v>1.5285808410850762E-3</v>
      </c>
      <c r="X45" s="59">
        <v>1359850000</v>
      </c>
      <c r="Y45" s="158">
        <f t="shared" si="2"/>
        <v>0</v>
      </c>
      <c r="AA45" s="158">
        <v>93944865</v>
      </c>
      <c r="AB45" s="158">
        <f t="shared" si="3"/>
        <v>0</v>
      </c>
    </row>
    <row r="46" spans="1:28" s="59" customFormat="1" ht="42.75" customHeight="1">
      <c r="A46" s="140"/>
      <c r="B46" s="140" t="s">
        <v>306</v>
      </c>
      <c r="C46" s="251" t="s">
        <v>126</v>
      </c>
      <c r="D46" s="204"/>
      <c r="E46" s="150">
        <v>0</v>
      </c>
      <c r="F46" s="150"/>
      <c r="G46" s="150">
        <f t="shared" si="5"/>
        <v>1330018875</v>
      </c>
      <c r="H46" s="203"/>
      <c r="I46" s="150">
        <f>'درآمد ناشی ازفروش'!K43</f>
        <v>30766133</v>
      </c>
      <c r="J46" s="252"/>
      <c r="K46" s="151">
        <f t="shared" si="0"/>
        <v>1360785008</v>
      </c>
      <c r="L46" s="151"/>
      <c r="M46" s="253">
        <f>K46/($K$206+'[1]درآمد سرمایه گذاری در اوراق بها'!$I$11+'[1]درآمد سپرده بانکی'!$E$11+'[1]سایر درآمدها'!$C$11)</f>
        <v>1.2279162427092545E-3</v>
      </c>
      <c r="N46" s="204"/>
      <c r="O46" s="150">
        <f>'درآمد سود سهام'!T24</f>
        <v>405581250</v>
      </c>
      <c r="P46" s="150"/>
      <c r="Q46" s="150">
        <f>'درآمد ناشی از تغییر قیمت اوراق '!S42</f>
        <v>9321471832</v>
      </c>
      <c r="R46" s="203"/>
      <c r="S46" s="150">
        <f>'درآمد ناشی ازفروش'!S43</f>
        <v>17371647</v>
      </c>
      <c r="T46" s="203"/>
      <c r="U46" s="260">
        <f t="shared" si="1"/>
        <v>9744424729</v>
      </c>
      <c r="V46" s="201"/>
      <c r="W46" s="253">
        <f>U46/[1]درآمدها!$E$11</f>
        <v>1.6589381371834674E-2</v>
      </c>
      <c r="X46" s="59">
        <v>405581250</v>
      </c>
      <c r="Y46" s="158">
        <f t="shared" si="2"/>
        <v>0</v>
      </c>
      <c r="AA46" s="158">
        <v>30766133</v>
      </c>
      <c r="AB46" s="158">
        <f t="shared" si="3"/>
        <v>0</v>
      </c>
    </row>
    <row r="47" spans="1:28" s="59" customFormat="1" ht="42.75" customHeight="1">
      <c r="A47" s="140"/>
      <c r="B47" s="140" t="s">
        <v>307</v>
      </c>
      <c r="C47" s="251" t="s">
        <v>552</v>
      </c>
      <c r="D47" s="204"/>
      <c r="E47" s="150">
        <v>0</v>
      </c>
      <c r="F47" s="150"/>
      <c r="G47" s="150">
        <f t="shared" si="5"/>
        <v>74364757</v>
      </c>
      <c r="H47" s="203"/>
      <c r="I47" s="150">
        <f>'درآمد ناشی ازفروش'!K44</f>
        <v>-206664387</v>
      </c>
      <c r="J47" s="252"/>
      <c r="K47" s="151">
        <f t="shared" si="0"/>
        <v>-132299630</v>
      </c>
      <c r="L47" s="151"/>
      <c r="M47" s="253">
        <f>K47/($K$206+'[1]درآمد سرمایه گذاری در اوراق بها'!$I$11+'[1]درآمد سپرده بانکی'!$E$11+'[1]سایر درآمدها'!$C$11)</f>
        <v>-1.1938172718421408E-4</v>
      </c>
      <c r="N47" s="204"/>
      <c r="O47" s="150">
        <v>0</v>
      </c>
      <c r="P47" s="150"/>
      <c r="Q47" s="150">
        <f>'درآمد ناشی از تغییر قیمت اوراق '!S43</f>
        <v>-117820416</v>
      </c>
      <c r="R47" s="203"/>
      <c r="S47" s="150">
        <f>'درآمد ناشی ازفروش'!S44</f>
        <v>-206664387</v>
      </c>
      <c r="T47" s="203"/>
      <c r="U47" s="260">
        <f t="shared" si="1"/>
        <v>-324484803</v>
      </c>
      <c r="V47" s="201"/>
      <c r="W47" s="253">
        <f>U47/[1]درآمدها!$E$11</f>
        <v>-5.524186697559993E-4</v>
      </c>
      <c r="X47" s="59">
        <v>0</v>
      </c>
      <c r="Y47" s="158">
        <f t="shared" si="2"/>
        <v>0</v>
      </c>
      <c r="AA47" s="158">
        <v>-206664387</v>
      </c>
      <c r="AB47" s="158">
        <f t="shared" si="3"/>
        <v>0</v>
      </c>
    </row>
    <row r="48" spans="1:28" s="59" customFormat="1" ht="42.75" customHeight="1">
      <c r="A48" s="140"/>
      <c r="B48" s="140" t="s">
        <v>308</v>
      </c>
      <c r="C48" s="251" t="s">
        <v>186</v>
      </c>
      <c r="D48" s="204"/>
      <c r="E48" s="150">
        <f>'درآمد سود سهام'!R40</f>
        <v>0</v>
      </c>
      <c r="F48" s="150"/>
      <c r="G48" s="150">
        <f t="shared" si="5"/>
        <v>10932134092</v>
      </c>
      <c r="H48" s="203"/>
      <c r="I48" s="150">
        <f>'درآمد ناشی ازفروش'!K45</f>
        <v>37277946</v>
      </c>
      <c r="J48" s="252"/>
      <c r="K48" s="151">
        <f t="shared" si="0"/>
        <v>10969412038</v>
      </c>
      <c r="L48" s="151"/>
      <c r="M48" s="253">
        <f>K48/($K$206+'[1]درآمد سرمایه گذاری در اوراق بها'!$I$11+'[1]درآمد سپرده بانکی'!$E$11+'[1]سایر درآمدها'!$C$11)</f>
        <v>9.8983448048324072E-3</v>
      </c>
      <c r="N48" s="204"/>
      <c r="O48" s="150">
        <v>1119769000</v>
      </c>
      <c r="P48" s="150"/>
      <c r="Q48" s="150">
        <f>'درآمد ناشی از تغییر قیمت اوراق '!S44</f>
        <v>48173785</v>
      </c>
      <c r="R48" s="203"/>
      <c r="S48" s="150">
        <f>'درآمد ناشی ازفروش'!S45</f>
        <v>-627965462</v>
      </c>
      <c r="T48" s="203"/>
      <c r="U48" s="260">
        <f t="shared" si="1"/>
        <v>539977323</v>
      </c>
      <c r="V48" s="201"/>
      <c r="W48" s="253">
        <f>U48/[1]درآمدها!$E$11</f>
        <v>9.1928358959253193E-4</v>
      </c>
      <c r="X48" s="59">
        <v>1119769000</v>
      </c>
      <c r="Y48" s="158">
        <f t="shared" si="2"/>
        <v>0</v>
      </c>
      <c r="AA48" s="158">
        <v>37277946</v>
      </c>
      <c r="AB48" s="158">
        <f t="shared" si="3"/>
        <v>0</v>
      </c>
    </row>
    <row r="49" spans="1:28" s="59" customFormat="1" ht="42.75" customHeight="1">
      <c r="A49" s="140"/>
      <c r="B49" s="140" t="s">
        <v>499</v>
      </c>
      <c r="C49" s="251" t="s">
        <v>181</v>
      </c>
      <c r="D49" s="204"/>
      <c r="E49" s="150">
        <f>'درآمد سود سهام'!N26</f>
        <v>15886849</v>
      </c>
      <c r="F49" s="150"/>
      <c r="G49" s="150">
        <f t="shared" si="5"/>
        <v>168647462</v>
      </c>
      <c r="H49" s="203"/>
      <c r="I49" s="150">
        <f>'درآمد ناشی ازفروش'!K46</f>
        <v>-17134498</v>
      </c>
      <c r="J49" s="252"/>
      <c r="K49" s="151">
        <f t="shared" si="0"/>
        <v>167399813</v>
      </c>
      <c r="L49" s="151"/>
      <c r="M49" s="253">
        <f>K49/($K$206+'[1]درآمد سرمایه گذاری در اوراق بها'!$I$11+'[1]درآمد سپرده بانکی'!$E$11+'[1]سایر درآمدها'!$C$11)</f>
        <v>1.5105468402484915E-4</v>
      </c>
      <c r="N49" s="204"/>
      <c r="O49" s="150">
        <v>15886849</v>
      </c>
      <c r="P49" s="150"/>
      <c r="Q49" s="150">
        <f>'درآمد ناشی از تغییر قیمت اوراق '!S45</f>
        <v>5184634712</v>
      </c>
      <c r="R49" s="203"/>
      <c r="S49" s="150">
        <f>'درآمد ناشی ازفروش'!S46</f>
        <v>-69794064</v>
      </c>
      <c r="T49" s="203"/>
      <c r="U49" s="260">
        <f t="shared" si="1"/>
        <v>5130727497</v>
      </c>
      <c r="V49" s="201"/>
      <c r="W49" s="253">
        <f>U49/[1]درآمدها!$E$11</f>
        <v>8.7347993883499925E-3</v>
      </c>
      <c r="X49" s="59">
        <v>15886849</v>
      </c>
      <c r="Y49" s="158">
        <f t="shared" si="2"/>
        <v>0</v>
      </c>
      <c r="AA49" s="158">
        <v>-17134498</v>
      </c>
      <c r="AB49" s="158">
        <f t="shared" si="3"/>
        <v>0</v>
      </c>
    </row>
    <row r="50" spans="1:28" s="59" customFormat="1" ht="42.75" customHeight="1">
      <c r="A50" s="242"/>
      <c r="B50" s="242" t="s">
        <v>309</v>
      </c>
      <c r="C50" s="251" t="s">
        <v>480</v>
      </c>
      <c r="D50" s="204"/>
      <c r="E50" s="150">
        <f>'درآمد سود سهام'!R42</f>
        <v>0</v>
      </c>
      <c r="F50" s="150"/>
      <c r="G50" s="150">
        <v>0</v>
      </c>
      <c r="H50" s="203"/>
      <c r="I50" s="150">
        <f>'درآمد ناشی ازفروش'!K47</f>
        <v>0</v>
      </c>
      <c r="J50" s="252"/>
      <c r="K50" s="151">
        <f t="shared" si="0"/>
        <v>0</v>
      </c>
      <c r="L50" s="151"/>
      <c r="M50" s="253">
        <f>K50/($K$206+'[1]درآمد سرمایه گذاری در اوراق بها'!$I$11+'[1]درآمد سپرده بانکی'!$E$11+'[1]سایر درآمدها'!$C$11)</f>
        <v>0</v>
      </c>
      <c r="N50" s="204"/>
      <c r="O50" s="150">
        <v>0</v>
      </c>
      <c r="P50" s="150"/>
      <c r="Q50" s="150">
        <f>'درآمد ناشی از تغییر قیمت اوراق '!S46</f>
        <v>3822893609</v>
      </c>
      <c r="R50" s="203"/>
      <c r="S50" s="150">
        <f>'درآمد ناشی ازفروش'!S47</f>
        <v>67182055</v>
      </c>
      <c r="T50" s="203"/>
      <c r="U50" s="260">
        <f t="shared" si="1"/>
        <v>3890075664</v>
      </c>
      <c r="V50" s="201"/>
      <c r="W50" s="253">
        <f>U50/[1]درآمدها!$E$11</f>
        <v>6.6226535224118517E-3</v>
      </c>
      <c r="X50" s="243">
        <v>0</v>
      </c>
      <c r="Y50" s="158">
        <f t="shared" si="2"/>
        <v>0</v>
      </c>
      <c r="AA50" s="158">
        <v>0</v>
      </c>
      <c r="AB50" s="158">
        <f t="shared" si="3"/>
        <v>0</v>
      </c>
    </row>
    <row r="51" spans="1:28" s="59" customFormat="1" ht="42.75" customHeight="1">
      <c r="A51" s="140"/>
      <c r="B51" s="140" t="s">
        <v>310</v>
      </c>
      <c r="C51" s="251" t="s">
        <v>264</v>
      </c>
      <c r="D51" s="204"/>
      <c r="E51" s="150">
        <f>'درآمد سود سهام'!R43</f>
        <v>0</v>
      </c>
      <c r="F51" s="150"/>
      <c r="G51" s="150">
        <f t="shared" ref="G51:G61" si="6">VLOOKUP(B50,a,10,0)</f>
        <v>273464129</v>
      </c>
      <c r="H51" s="203"/>
      <c r="I51" s="150">
        <f>'درآمد ناشی ازفروش'!K48</f>
        <v>83067</v>
      </c>
      <c r="J51" s="252"/>
      <c r="K51" s="151">
        <f t="shared" si="0"/>
        <v>273547196</v>
      </c>
      <c r="L51" s="151"/>
      <c r="M51" s="253">
        <f>K51/($K$206+'[1]درآمد سرمایه گذاری در اوراق بها'!$I$11+'[1]درآمد سپرده بانکی'!$E$11+'[1]سایر درآمدها'!$C$11)</f>
        <v>2.4683770260641497E-4</v>
      </c>
      <c r="N51" s="204"/>
      <c r="O51" s="150">
        <v>0</v>
      </c>
      <c r="P51" s="150"/>
      <c r="Q51" s="150">
        <f>'درآمد ناشی از تغییر قیمت اوراق '!S47</f>
        <v>1893354168</v>
      </c>
      <c r="R51" s="203"/>
      <c r="S51" s="150">
        <f>'درآمد ناشی ازفروش'!S48</f>
        <v>15690020</v>
      </c>
      <c r="T51" s="203"/>
      <c r="U51" s="260">
        <f t="shared" si="1"/>
        <v>1909044188</v>
      </c>
      <c r="V51" s="201"/>
      <c r="W51" s="253">
        <f>U51/[1]درآمدها!$E$11</f>
        <v>3.2500494355675014E-3</v>
      </c>
      <c r="X51" s="59">
        <v>0</v>
      </c>
      <c r="Y51" s="158">
        <f t="shared" si="2"/>
        <v>0</v>
      </c>
      <c r="AA51" s="158">
        <v>83067</v>
      </c>
      <c r="AB51" s="158">
        <f t="shared" si="3"/>
        <v>0</v>
      </c>
    </row>
    <row r="52" spans="1:28" s="59" customFormat="1" ht="42.75" customHeight="1">
      <c r="A52" s="140"/>
      <c r="B52" s="140" t="s">
        <v>311</v>
      </c>
      <c r="C52" s="251" t="s">
        <v>257</v>
      </c>
      <c r="D52" s="204"/>
      <c r="E52" s="150">
        <v>0</v>
      </c>
      <c r="F52" s="150"/>
      <c r="G52" s="150">
        <f t="shared" si="6"/>
        <v>5366832106</v>
      </c>
      <c r="H52" s="203"/>
      <c r="I52" s="150">
        <f>'درآمد ناشی ازفروش'!K49</f>
        <v>180873578</v>
      </c>
      <c r="J52" s="252"/>
      <c r="K52" s="151">
        <f t="shared" si="0"/>
        <v>5547705684</v>
      </c>
      <c r="L52" s="151"/>
      <c r="M52" s="253">
        <f>K52/($K$206+'[1]درآمد سرمایه گذاری در اوراق بها'!$I$11+'[1]درآمد سپرده بانکی'!$E$11+'[1]سایر درآمدها'!$C$11)</f>
        <v>5.0060207006293348E-3</v>
      </c>
      <c r="N52" s="204"/>
      <c r="O52" s="150">
        <v>0</v>
      </c>
      <c r="P52" s="150"/>
      <c r="Q52" s="150">
        <f>'درآمد ناشی از تغییر قیمت اوراق '!S48</f>
        <v>4438914264</v>
      </c>
      <c r="R52" s="203"/>
      <c r="S52" s="150">
        <f>'درآمد ناشی ازفروش'!S49</f>
        <v>235100503</v>
      </c>
      <c r="T52" s="203"/>
      <c r="U52" s="260">
        <f t="shared" si="1"/>
        <v>4674014767</v>
      </c>
      <c r="V52" s="201"/>
      <c r="W52" s="253">
        <f>U52/[1]درآمدها!$E$11</f>
        <v>7.9572694811412686E-3</v>
      </c>
      <c r="X52" s="59">
        <v>0</v>
      </c>
      <c r="Y52" s="158">
        <f t="shared" si="2"/>
        <v>0</v>
      </c>
      <c r="AA52" s="158">
        <v>180873578</v>
      </c>
      <c r="AB52" s="158">
        <f t="shared" si="3"/>
        <v>0</v>
      </c>
    </row>
    <row r="53" spans="1:28" s="59" customFormat="1" ht="42.75" customHeight="1">
      <c r="A53" s="140"/>
      <c r="B53" s="140" t="s">
        <v>312</v>
      </c>
      <c r="C53" s="251" t="s">
        <v>258</v>
      </c>
      <c r="D53" s="204"/>
      <c r="E53" s="150">
        <f>'درآمد سود سهام'!R45</f>
        <v>0</v>
      </c>
      <c r="F53" s="150"/>
      <c r="G53" s="150">
        <f t="shared" si="6"/>
        <v>4632566549</v>
      </c>
      <c r="H53" s="203"/>
      <c r="I53" s="150">
        <f>'درآمد ناشی ازفروش'!K50</f>
        <v>70872010</v>
      </c>
      <c r="J53" s="252"/>
      <c r="K53" s="151">
        <f t="shared" si="0"/>
        <v>4703438559</v>
      </c>
      <c r="L53" s="151"/>
      <c r="M53" s="253">
        <f>K53/($K$206+'[1]درآمد سرمایه گذاری در اوراق بها'!$I$11+'[1]درآمد سپرده بانکی'!$E$11+'[1]سایر درآمدها'!$C$11)</f>
        <v>4.2441888830547069E-3</v>
      </c>
      <c r="N53" s="204"/>
      <c r="O53" s="150">
        <v>0</v>
      </c>
      <c r="P53" s="150"/>
      <c r="Q53" s="150">
        <f>'درآمد ناشی از تغییر قیمت اوراق '!S49</f>
        <v>1780598941</v>
      </c>
      <c r="R53" s="203"/>
      <c r="S53" s="150">
        <f>'درآمد ناشی ازفروش'!S50</f>
        <v>2691555255</v>
      </c>
      <c r="T53" s="203"/>
      <c r="U53" s="260">
        <f t="shared" si="1"/>
        <v>4472154196</v>
      </c>
      <c r="V53" s="201"/>
      <c r="W53" s="253">
        <f>U53/[1]درآمدها!$E$11</f>
        <v>7.6136122525837686E-3</v>
      </c>
      <c r="X53" s="59">
        <v>0</v>
      </c>
      <c r="Y53" s="158">
        <f t="shared" si="2"/>
        <v>0</v>
      </c>
      <c r="AA53" s="158">
        <v>70872010</v>
      </c>
      <c r="AB53" s="158">
        <f t="shared" si="3"/>
        <v>0</v>
      </c>
    </row>
    <row r="54" spans="1:28" s="59" customFormat="1" ht="42.75" customHeight="1">
      <c r="A54" s="140"/>
      <c r="B54" s="140" t="s">
        <v>313</v>
      </c>
      <c r="C54" s="251" t="s">
        <v>225</v>
      </c>
      <c r="D54" s="204"/>
      <c r="E54" s="150">
        <f>'درآمد سود سهام'!R46</f>
        <v>0</v>
      </c>
      <c r="F54" s="150"/>
      <c r="G54" s="150">
        <f t="shared" si="6"/>
        <v>1499917766</v>
      </c>
      <c r="H54" s="203"/>
      <c r="I54" s="150">
        <f>'درآمد ناشی ازفروش'!K51</f>
        <v>173183801</v>
      </c>
      <c r="J54" s="252"/>
      <c r="K54" s="151">
        <f t="shared" si="0"/>
        <v>1673101567</v>
      </c>
      <c r="L54" s="151"/>
      <c r="M54" s="253">
        <f>K54/($K$206+'[1]درآمد سرمایه گذاری در اوراق بها'!$I$11+'[1]درآمد سپرده بانکی'!$E$11+'[1]سایر درآمدها'!$C$11)</f>
        <v>1.5097378187911414E-3</v>
      </c>
      <c r="N54" s="204"/>
      <c r="O54" s="150">
        <v>0</v>
      </c>
      <c r="P54" s="150"/>
      <c r="Q54" s="150">
        <f>'درآمد ناشی از تغییر قیمت اوراق '!S50</f>
        <v>1366153239</v>
      </c>
      <c r="R54" s="203"/>
      <c r="S54" s="150">
        <f>'درآمد ناشی ازفروش'!S51</f>
        <v>387951676</v>
      </c>
      <c r="T54" s="203"/>
      <c r="U54" s="260">
        <f t="shared" si="1"/>
        <v>1754104915</v>
      </c>
      <c r="V54" s="201"/>
      <c r="W54" s="253">
        <f>U54/[1]درآمدها!$E$11</f>
        <v>2.9862733009310151E-3</v>
      </c>
      <c r="X54" s="59">
        <v>0</v>
      </c>
      <c r="Y54" s="158">
        <f t="shared" si="2"/>
        <v>0</v>
      </c>
      <c r="AA54" s="158">
        <v>173183801</v>
      </c>
      <c r="AB54" s="158">
        <f t="shared" si="3"/>
        <v>0</v>
      </c>
    </row>
    <row r="55" spans="1:28" s="59" customFormat="1" ht="42.75" customHeight="1">
      <c r="A55" s="140"/>
      <c r="B55" s="140" t="s">
        <v>314</v>
      </c>
      <c r="C55" s="251" t="s">
        <v>210</v>
      </c>
      <c r="D55" s="204"/>
      <c r="E55" s="150">
        <f>'درآمد سود سهام'!R47</f>
        <v>0</v>
      </c>
      <c r="F55" s="150"/>
      <c r="G55" s="150">
        <f t="shared" si="6"/>
        <v>2463373687</v>
      </c>
      <c r="H55" s="203"/>
      <c r="I55" s="150">
        <f>'درآمد ناشی ازفروش'!K52</f>
        <v>48111086</v>
      </c>
      <c r="J55" s="252"/>
      <c r="K55" s="151">
        <f t="shared" si="0"/>
        <v>2511484773</v>
      </c>
      <c r="L55" s="151"/>
      <c r="M55" s="253">
        <f>K55/($K$206+'[1]درآمد سرمایه گذاری در اوراق بها'!$I$11+'[1]درآمد سپرده بانکی'!$E$11+'[1]سایر درآمدها'!$C$11)</f>
        <v>2.2662602306415657E-3</v>
      </c>
      <c r="N55" s="204"/>
      <c r="O55" s="150">
        <f>'درآمد سود سهام'!T27</f>
        <v>192138400</v>
      </c>
      <c r="P55" s="150"/>
      <c r="Q55" s="150">
        <f>'درآمد ناشی از تغییر قیمت اوراق '!S51</f>
        <v>7534218075</v>
      </c>
      <c r="R55" s="203"/>
      <c r="S55" s="150">
        <f>'درآمد ناشی ازفروش'!S52</f>
        <v>534530938</v>
      </c>
      <c r="T55" s="203"/>
      <c r="U55" s="260">
        <f t="shared" si="1"/>
        <v>8260887413</v>
      </c>
      <c r="V55" s="201"/>
      <c r="W55" s="253">
        <f>U55/[1]درآمدها!$E$11</f>
        <v>1.4063735476984845E-2</v>
      </c>
      <c r="X55" s="59">
        <v>192138400</v>
      </c>
      <c r="Y55" s="158">
        <f t="shared" si="2"/>
        <v>0</v>
      </c>
      <c r="AA55" s="158">
        <v>48111086</v>
      </c>
      <c r="AB55" s="158">
        <f t="shared" si="3"/>
        <v>0</v>
      </c>
    </row>
    <row r="56" spans="1:28" s="59" customFormat="1" ht="42.75" customHeight="1">
      <c r="A56" s="140"/>
      <c r="B56" s="140" t="s">
        <v>315</v>
      </c>
      <c r="C56" s="251" t="s">
        <v>146</v>
      </c>
      <c r="D56" s="204"/>
      <c r="E56" s="150">
        <f>'درآمد سود سهام'!R48</f>
        <v>0</v>
      </c>
      <c r="F56" s="150"/>
      <c r="G56" s="150">
        <f t="shared" si="6"/>
        <v>2654871167</v>
      </c>
      <c r="H56" s="203"/>
      <c r="I56" s="150">
        <f>'درآمد ناشی ازفروش'!K53</f>
        <v>-127257556</v>
      </c>
      <c r="J56" s="252"/>
      <c r="K56" s="151">
        <f t="shared" si="0"/>
        <v>2527613611</v>
      </c>
      <c r="L56" s="151"/>
      <c r="M56" s="253">
        <f>K56/($K$206+'[1]درآمد سرمایه گذاری در اوراق بها'!$I$11+'[1]درآمد سپرده بانکی'!$E$11+'[1]سایر درآمدها'!$C$11)</f>
        <v>2.280814228547035E-3</v>
      </c>
      <c r="N56" s="204"/>
      <c r="O56" s="150">
        <f>'درآمد سود سهام'!T28</f>
        <v>97559875</v>
      </c>
      <c r="P56" s="150"/>
      <c r="Q56" s="150">
        <f>'درآمد ناشی از تغییر قیمت اوراق '!S52</f>
        <v>18090025771</v>
      </c>
      <c r="R56" s="203"/>
      <c r="S56" s="150">
        <f>'درآمد ناشی ازفروش'!S53</f>
        <v>-165441043</v>
      </c>
      <c r="T56" s="203"/>
      <c r="U56" s="260">
        <f t="shared" si="1"/>
        <v>18022144603</v>
      </c>
      <c r="V56" s="201"/>
      <c r="W56" s="253">
        <f>U56/[1]درآمدها!$E$11</f>
        <v>3.0681773246987846E-2</v>
      </c>
      <c r="X56" s="59">
        <v>97559875</v>
      </c>
      <c r="Y56" s="158">
        <f t="shared" si="2"/>
        <v>0</v>
      </c>
      <c r="AA56" s="158">
        <v>-127257556</v>
      </c>
      <c r="AB56" s="158">
        <f t="shared" si="3"/>
        <v>0</v>
      </c>
    </row>
    <row r="57" spans="1:28" s="59" customFormat="1" ht="42.75" customHeight="1">
      <c r="A57" s="140"/>
      <c r="B57" s="140" t="s">
        <v>316</v>
      </c>
      <c r="C57" s="251" t="s">
        <v>200</v>
      </c>
      <c r="D57" s="204"/>
      <c r="E57" s="150">
        <f>'درآمد سود سهام'!R49</f>
        <v>0</v>
      </c>
      <c r="F57" s="150"/>
      <c r="G57" s="150">
        <f t="shared" si="6"/>
        <v>3074292594</v>
      </c>
      <c r="H57" s="203"/>
      <c r="I57" s="150">
        <f>'درآمد ناشی ازفروش'!K54</f>
        <v>-95442010</v>
      </c>
      <c r="J57" s="252"/>
      <c r="K57" s="151">
        <f t="shared" si="0"/>
        <v>2978850584</v>
      </c>
      <c r="L57" s="151"/>
      <c r="M57" s="253">
        <f>K57/($K$206+'[1]درآمد سرمایه گذاری در اوراق بها'!$I$11+'[1]درآمد سپرده بانکی'!$E$11+'[1]سایر درآمدها'!$C$11)</f>
        <v>2.6879918541089249E-3</v>
      </c>
      <c r="N57" s="204"/>
      <c r="O57" s="150">
        <v>0</v>
      </c>
      <c r="P57" s="150"/>
      <c r="Q57" s="150">
        <f>'درآمد ناشی از تغییر قیمت اوراق '!S53</f>
        <v>19018323766</v>
      </c>
      <c r="R57" s="203"/>
      <c r="S57" s="150">
        <f>'درآمد ناشی ازفروش'!S54</f>
        <v>-52563990</v>
      </c>
      <c r="T57" s="203"/>
      <c r="U57" s="260">
        <f t="shared" si="1"/>
        <v>18965759776</v>
      </c>
      <c r="V57" s="201"/>
      <c r="W57" s="253">
        <f>U57/[1]درآمدها!$E$11</f>
        <v>3.2288229493353991E-2</v>
      </c>
      <c r="X57" s="59">
        <v>0</v>
      </c>
      <c r="Y57" s="158">
        <f t="shared" si="2"/>
        <v>0</v>
      </c>
      <c r="AA57" s="158">
        <v>-95442010</v>
      </c>
      <c r="AB57" s="158">
        <f t="shared" si="3"/>
        <v>0</v>
      </c>
    </row>
    <row r="58" spans="1:28" s="59" customFormat="1" ht="42.75" customHeight="1">
      <c r="A58" s="140"/>
      <c r="B58" s="140" t="s">
        <v>317</v>
      </c>
      <c r="C58" s="251" t="s">
        <v>155</v>
      </c>
      <c r="D58" s="204"/>
      <c r="E58" s="150">
        <f>'درآمد سود سهام'!R50</f>
        <v>0</v>
      </c>
      <c r="F58" s="150"/>
      <c r="G58" s="150">
        <f t="shared" si="6"/>
        <v>9628700638</v>
      </c>
      <c r="H58" s="203"/>
      <c r="I58" s="150">
        <f>'درآمد ناشی ازفروش'!K55</f>
        <v>135385068</v>
      </c>
      <c r="J58" s="252"/>
      <c r="K58" s="151">
        <f t="shared" si="0"/>
        <v>9764085706</v>
      </c>
      <c r="L58" s="151"/>
      <c r="M58" s="253">
        <f>K58/($K$206+'[1]درآمد سرمایه گذاری در اوراق بها'!$I$11+'[1]درآمد سپرده بانکی'!$E$11+'[1]سایر درآمدها'!$C$11)</f>
        <v>8.8107080568326328E-3</v>
      </c>
      <c r="N58" s="204"/>
      <c r="O58" s="150">
        <f>'درآمد سود سهام'!T29</f>
        <v>1357020000</v>
      </c>
      <c r="P58" s="150"/>
      <c r="Q58" s="150">
        <f>'درآمد ناشی از تغییر قیمت اوراق '!S54</f>
        <v>4431867890</v>
      </c>
      <c r="R58" s="203"/>
      <c r="S58" s="150">
        <f>'درآمد ناشی ازفروش'!S55</f>
        <v>-241077402</v>
      </c>
      <c r="T58" s="203"/>
      <c r="U58" s="260">
        <f t="shared" si="1"/>
        <v>5547810488</v>
      </c>
      <c r="V58" s="201"/>
      <c r="W58" s="253">
        <f>U58/[1]درآمدها!$E$11</f>
        <v>9.4448617054011651E-3</v>
      </c>
      <c r="X58" s="59">
        <v>1357020000</v>
      </c>
      <c r="Y58" s="158">
        <f t="shared" si="2"/>
        <v>0</v>
      </c>
      <c r="AA58" s="158">
        <v>135385068</v>
      </c>
      <c r="AB58" s="158">
        <f t="shared" si="3"/>
        <v>0</v>
      </c>
    </row>
    <row r="59" spans="1:28" s="59" customFormat="1" ht="42.75" customHeight="1">
      <c r="A59" s="140"/>
      <c r="B59" s="140" t="s">
        <v>318</v>
      </c>
      <c r="C59" s="251" t="s">
        <v>93</v>
      </c>
      <c r="D59" s="204"/>
      <c r="E59" s="150">
        <f>'درآمد سود سهام'!R51</f>
        <v>0</v>
      </c>
      <c r="F59" s="150"/>
      <c r="G59" s="150">
        <f t="shared" si="6"/>
        <v>11950972694</v>
      </c>
      <c r="H59" s="203"/>
      <c r="I59" s="150">
        <f>'درآمد ناشی ازفروش'!K56</f>
        <v>1384815340</v>
      </c>
      <c r="J59" s="252"/>
      <c r="K59" s="151">
        <f t="shared" si="0"/>
        <v>13335788034</v>
      </c>
      <c r="L59" s="151"/>
      <c r="M59" s="253">
        <f>K59/($K$206+'[1]درآمد سرمایه گذاری در اوراق بها'!$I$11+'[1]درآمد سپرده بانکی'!$E$11+'[1]سایر درآمدها'!$C$11)</f>
        <v>1.2033664862566089E-2</v>
      </c>
      <c r="N59" s="204"/>
      <c r="O59" s="150">
        <f>'درآمد سود سهام'!T30</f>
        <v>509397000</v>
      </c>
      <c r="P59" s="150"/>
      <c r="Q59" s="150">
        <f>'درآمد ناشی از تغییر قیمت اوراق '!S55</f>
        <v>3481909393</v>
      </c>
      <c r="R59" s="203"/>
      <c r="S59" s="150">
        <f>'درآمد ناشی ازفروش'!S56</f>
        <v>3159549269</v>
      </c>
      <c r="T59" s="203"/>
      <c r="U59" s="260">
        <f t="shared" si="1"/>
        <v>7150855662</v>
      </c>
      <c r="V59" s="201"/>
      <c r="W59" s="253">
        <f>U59/[1]درآمدها!$E$11</f>
        <v>1.2173963575173028E-2</v>
      </c>
      <c r="X59" s="59">
        <v>509397000</v>
      </c>
      <c r="Y59" s="158">
        <f t="shared" si="2"/>
        <v>0</v>
      </c>
      <c r="AA59" s="158">
        <v>1384815340</v>
      </c>
      <c r="AB59" s="158">
        <f t="shared" si="3"/>
        <v>0</v>
      </c>
    </row>
    <row r="60" spans="1:28" s="59" customFormat="1" ht="42.75" customHeight="1">
      <c r="A60" s="140"/>
      <c r="B60" s="140" t="s">
        <v>319</v>
      </c>
      <c r="C60" s="251" t="s">
        <v>216</v>
      </c>
      <c r="D60" s="204"/>
      <c r="E60" s="150">
        <f>'درآمد سود سهام'!R52</f>
        <v>0</v>
      </c>
      <c r="F60" s="150"/>
      <c r="G60" s="150">
        <f t="shared" si="6"/>
        <v>23522039010</v>
      </c>
      <c r="H60" s="203"/>
      <c r="I60" s="150">
        <f>'درآمد ناشی ازفروش'!K57</f>
        <v>506231373</v>
      </c>
      <c r="J60" s="252"/>
      <c r="K60" s="151">
        <f t="shared" si="0"/>
        <v>24028270383</v>
      </c>
      <c r="L60" s="151"/>
      <c r="M60" s="253">
        <f>K60/($K$206+'[1]درآمد سرمایه گذاری در اوراق بها'!$I$11+'[1]درآمد سپرده بانکی'!$E$11+'[1]سایر درآمدها'!$C$11)</f>
        <v>2.1682119742676809E-2</v>
      </c>
      <c r="N60" s="204"/>
      <c r="O60" s="150">
        <v>0</v>
      </c>
      <c r="P60" s="150"/>
      <c r="Q60" s="150">
        <f>'درآمد ناشی از تغییر قیمت اوراق '!S56</f>
        <v>839441034</v>
      </c>
      <c r="R60" s="203"/>
      <c r="S60" s="150">
        <f>'درآمد ناشی ازفروش'!S57</f>
        <v>-1765939810</v>
      </c>
      <c r="T60" s="203"/>
      <c r="U60" s="260">
        <f t="shared" si="1"/>
        <v>-926498776</v>
      </c>
      <c r="V60" s="201"/>
      <c r="W60" s="253">
        <f>U60/[1]درآمدها!$E$11</f>
        <v>-1.5773164617773534E-3</v>
      </c>
      <c r="X60" s="59">
        <v>0</v>
      </c>
      <c r="Y60" s="158">
        <f t="shared" si="2"/>
        <v>0</v>
      </c>
      <c r="AA60" s="158">
        <v>506231373</v>
      </c>
      <c r="AB60" s="158">
        <f t="shared" si="3"/>
        <v>0</v>
      </c>
    </row>
    <row r="61" spans="1:28" s="59" customFormat="1" ht="42.75" customHeight="1">
      <c r="A61" s="140"/>
      <c r="B61" s="140" t="s">
        <v>320</v>
      </c>
      <c r="C61" s="251" t="s">
        <v>226</v>
      </c>
      <c r="D61" s="204"/>
      <c r="E61" s="150">
        <v>0</v>
      </c>
      <c r="F61" s="150"/>
      <c r="G61" s="150">
        <f t="shared" si="6"/>
        <v>2484080513</v>
      </c>
      <c r="H61" s="203"/>
      <c r="I61" s="150">
        <f>'درآمد ناشی ازفروش'!K58</f>
        <v>415239800</v>
      </c>
      <c r="J61" s="252"/>
      <c r="K61" s="151">
        <f t="shared" si="0"/>
        <v>2899320313</v>
      </c>
      <c r="L61" s="151"/>
      <c r="M61" s="253">
        <f>K61/($K$206+'[1]درآمد سرمایه گذاری در اوراق بها'!$I$11+'[1]درآمد سپرده بانکی'!$E$11+'[1]سایر درآمدها'!$C$11)</f>
        <v>2.6162270191248164E-3</v>
      </c>
      <c r="N61" s="204"/>
      <c r="O61" s="150">
        <v>0</v>
      </c>
      <c r="P61" s="150"/>
      <c r="Q61" s="150">
        <f>'درآمد ناشی از تغییر قیمت اوراق '!S57</f>
        <v>3848315903</v>
      </c>
      <c r="R61" s="203"/>
      <c r="S61" s="150">
        <f>'درآمد ناشی ازفروش'!S58</f>
        <v>1215132452</v>
      </c>
      <c r="T61" s="203"/>
      <c r="U61" s="260">
        <f t="shared" si="1"/>
        <v>5063448355</v>
      </c>
      <c r="V61" s="201"/>
      <c r="W61" s="253">
        <f>U61/[1]درآمدها!$E$11</f>
        <v>8.6202601132210899E-3</v>
      </c>
      <c r="X61" s="59">
        <v>0</v>
      </c>
      <c r="Y61" s="158">
        <f t="shared" si="2"/>
        <v>0</v>
      </c>
      <c r="AA61" s="158">
        <v>415239800</v>
      </c>
      <c r="AB61" s="158">
        <f t="shared" si="3"/>
        <v>0</v>
      </c>
    </row>
    <row r="62" spans="1:28" s="59" customFormat="1" ht="42.75" customHeight="1">
      <c r="A62" s="140"/>
      <c r="B62" s="140" t="s">
        <v>500</v>
      </c>
      <c r="C62" s="251" t="s">
        <v>161</v>
      </c>
      <c r="D62" s="204"/>
      <c r="E62" s="150">
        <v>0</v>
      </c>
      <c r="F62" s="150"/>
      <c r="G62" s="150">
        <v>0</v>
      </c>
      <c r="H62" s="203"/>
      <c r="I62" s="150">
        <f>'درآمد ناشی ازفروش'!K59</f>
        <v>0</v>
      </c>
      <c r="J62" s="252"/>
      <c r="K62" s="151">
        <f t="shared" si="0"/>
        <v>0</v>
      </c>
      <c r="L62" s="151"/>
      <c r="M62" s="253">
        <f>K62/($K$206+'[1]درآمد سرمایه گذاری در اوراق بها'!$I$11+'[1]درآمد سپرده بانکی'!$E$11+'[1]سایر درآمدها'!$C$11)</f>
        <v>0</v>
      </c>
      <c r="N62" s="204"/>
      <c r="O62" s="150">
        <v>0</v>
      </c>
      <c r="P62" s="150"/>
      <c r="Q62" s="150">
        <f>'درآمد ناشی از تغییر قیمت اوراق '!S58</f>
        <v>15967165669</v>
      </c>
      <c r="R62" s="203"/>
      <c r="S62" s="150">
        <f>'درآمد ناشی ازفروش'!S59</f>
        <v>1161841566</v>
      </c>
      <c r="T62" s="203"/>
      <c r="U62" s="260">
        <f t="shared" si="1"/>
        <v>17129007235</v>
      </c>
      <c r="V62" s="201"/>
      <c r="W62" s="253">
        <f>U62/[1]درآمدها!$E$11</f>
        <v>2.9161252864589739E-2</v>
      </c>
      <c r="X62" s="59">
        <v>0</v>
      </c>
      <c r="Y62" s="158">
        <f t="shared" si="2"/>
        <v>0</v>
      </c>
      <c r="AA62" s="158">
        <v>0</v>
      </c>
      <c r="AB62" s="158">
        <f t="shared" si="3"/>
        <v>0</v>
      </c>
    </row>
    <row r="63" spans="1:28" s="59" customFormat="1" ht="42.75" customHeight="1">
      <c r="A63" s="140"/>
      <c r="B63" s="140" t="s">
        <v>321</v>
      </c>
      <c r="C63" s="251" t="s">
        <v>481</v>
      </c>
      <c r="D63" s="204"/>
      <c r="E63" s="150">
        <v>0</v>
      </c>
      <c r="F63" s="150"/>
      <c r="G63" s="150">
        <f t="shared" ref="G63:G70" si="7">VLOOKUP(B62,a,10,0)</f>
        <v>3073354078</v>
      </c>
      <c r="H63" s="203"/>
      <c r="I63" s="150">
        <f>'درآمد ناشی ازفروش'!K60</f>
        <v>40393461</v>
      </c>
      <c r="J63" s="252"/>
      <c r="K63" s="151">
        <f t="shared" si="0"/>
        <v>3113747539</v>
      </c>
      <c r="L63" s="151"/>
      <c r="M63" s="253">
        <f>K63/($K$206+'[1]درآمد سرمایه گذاری در اوراق بها'!$I$11+'[1]درآمد سپرده بانکی'!$E$11+'[1]سایر درآمدها'!$C$11)</f>
        <v>2.8097173002026988E-3</v>
      </c>
      <c r="N63" s="204"/>
      <c r="O63" s="150">
        <v>19116627</v>
      </c>
      <c r="P63" s="150"/>
      <c r="Q63" s="150">
        <f>'درآمد ناشی از تغییر قیمت اوراق '!S59</f>
        <v>1253172861</v>
      </c>
      <c r="R63" s="203"/>
      <c r="S63" s="150">
        <f>'درآمد ناشی ازفروش'!S60</f>
        <v>317264763</v>
      </c>
      <c r="T63" s="203"/>
      <c r="U63" s="260">
        <f t="shared" si="1"/>
        <v>1589554251</v>
      </c>
      <c r="V63" s="201"/>
      <c r="W63" s="253">
        <f>U63/[1]درآمدها!$E$11</f>
        <v>2.7061342679965627E-3</v>
      </c>
      <c r="X63" s="59">
        <v>19116627</v>
      </c>
      <c r="Y63" s="158">
        <f t="shared" si="2"/>
        <v>0</v>
      </c>
      <c r="AA63" s="158">
        <v>40393461</v>
      </c>
      <c r="AB63" s="158">
        <f t="shared" si="3"/>
        <v>0</v>
      </c>
    </row>
    <row r="64" spans="1:28" s="59" customFormat="1" ht="42.75" customHeight="1">
      <c r="A64" s="140"/>
      <c r="B64" s="140" t="s">
        <v>501</v>
      </c>
      <c r="C64" s="251" t="s">
        <v>130</v>
      </c>
      <c r="D64" s="204"/>
      <c r="E64" s="150">
        <v>0</v>
      </c>
      <c r="F64" s="150"/>
      <c r="G64" s="150">
        <f t="shared" si="7"/>
        <v>1494464891</v>
      </c>
      <c r="H64" s="203"/>
      <c r="I64" s="150">
        <f>'درآمد ناشی ازفروش'!K61</f>
        <v>8773410</v>
      </c>
      <c r="J64" s="252"/>
      <c r="K64" s="151">
        <f t="shared" si="0"/>
        <v>1503238301</v>
      </c>
      <c r="L64" s="151"/>
      <c r="M64" s="253">
        <f>K64/($K$206+'[1]درآمد سرمایه گذاری در اوراق بها'!$I$11+'[1]درآمد سپرده بانکی'!$E$11+'[1]سایر درآمدها'!$C$11)</f>
        <v>1.356460216425726E-3</v>
      </c>
      <c r="N64" s="204"/>
      <c r="O64" s="150">
        <v>479200560</v>
      </c>
      <c r="P64" s="150"/>
      <c r="Q64" s="150">
        <f>'درآمد ناشی از تغییر قیمت اوراق '!S60</f>
        <v>3272580231</v>
      </c>
      <c r="R64" s="203"/>
      <c r="S64" s="150">
        <f>'درآمد ناشی ازفروش'!S61</f>
        <v>-885761690</v>
      </c>
      <c r="T64" s="203"/>
      <c r="U64" s="260">
        <f t="shared" si="1"/>
        <v>2866019101</v>
      </c>
      <c r="V64" s="201"/>
      <c r="W64" s="253">
        <f>U64/[1]درآمدها!$E$11</f>
        <v>4.8792499514059059E-3</v>
      </c>
      <c r="X64" s="59">
        <v>479200560</v>
      </c>
      <c r="Y64" s="158">
        <f t="shared" si="2"/>
        <v>0</v>
      </c>
      <c r="AA64" s="158">
        <v>8773410</v>
      </c>
      <c r="AB64" s="158">
        <f t="shared" si="3"/>
        <v>0</v>
      </c>
    </row>
    <row r="65" spans="1:28" s="59" customFormat="1" ht="42.75" customHeight="1">
      <c r="A65" s="140"/>
      <c r="B65" s="140" t="s">
        <v>322</v>
      </c>
      <c r="C65" s="251" t="s">
        <v>482</v>
      </c>
      <c r="D65" s="204"/>
      <c r="E65" s="150">
        <f>'درآمد سود سهام'!R57</f>
        <v>0</v>
      </c>
      <c r="F65" s="150"/>
      <c r="G65" s="150">
        <f t="shared" si="7"/>
        <v>3126298386</v>
      </c>
      <c r="H65" s="203"/>
      <c r="I65" s="150">
        <f>'درآمد ناشی ازفروش'!K62</f>
        <v>119788897</v>
      </c>
      <c r="J65" s="252"/>
      <c r="K65" s="151">
        <f t="shared" si="0"/>
        <v>3246087283</v>
      </c>
      <c r="L65" s="151"/>
      <c r="M65" s="253">
        <f>K65/($K$206+'[1]درآمد سرمایه گذاری در اوراق بها'!$I$11+'[1]درآمد سپرده بانکی'!$E$11+'[1]سایر درآمدها'!$C$11)</f>
        <v>2.929135224605335E-3</v>
      </c>
      <c r="N65" s="204"/>
      <c r="O65" s="150">
        <v>0</v>
      </c>
      <c r="P65" s="150"/>
      <c r="Q65" s="150">
        <f>'درآمد ناشی از تغییر قیمت اوراق '!S61</f>
        <v>2977818598</v>
      </c>
      <c r="R65" s="203"/>
      <c r="S65" s="150">
        <f>'درآمد ناشی ازفروش'!S62</f>
        <v>247106453</v>
      </c>
      <c r="T65" s="203"/>
      <c r="U65" s="260">
        <f t="shared" si="1"/>
        <v>3224925051</v>
      </c>
      <c r="V65" s="201"/>
      <c r="W65" s="253">
        <f>U65/[1]درآمدها!$E$11</f>
        <v>5.490268851623902E-3</v>
      </c>
      <c r="X65" s="59">
        <v>0</v>
      </c>
      <c r="Y65" s="158">
        <f t="shared" si="2"/>
        <v>0</v>
      </c>
      <c r="AA65" s="158">
        <v>119788897</v>
      </c>
      <c r="AB65" s="158">
        <f t="shared" si="3"/>
        <v>0</v>
      </c>
    </row>
    <row r="66" spans="1:28" s="59" customFormat="1" ht="42.75" customHeight="1">
      <c r="A66" s="140"/>
      <c r="B66" s="140" t="s">
        <v>448</v>
      </c>
      <c r="C66" s="251" t="s">
        <v>103</v>
      </c>
      <c r="D66" s="204"/>
      <c r="E66" s="150">
        <f>'درآمد سود سهام'!R58</f>
        <v>0</v>
      </c>
      <c r="F66" s="150"/>
      <c r="G66" s="150">
        <f t="shared" si="7"/>
        <v>16663836172</v>
      </c>
      <c r="H66" s="203"/>
      <c r="I66" s="150">
        <f>'درآمد ناشی ازفروش'!K63</f>
        <v>1308842994</v>
      </c>
      <c r="J66" s="252"/>
      <c r="K66" s="151">
        <f t="shared" si="0"/>
        <v>17972679166</v>
      </c>
      <c r="L66" s="151"/>
      <c r="M66" s="253">
        <f>K66/($K$206+'[1]درآمد سرمایه گذاری در اوراق بها'!$I$11+'[1]درآمد سپرده بانکی'!$E$11+'[1]سایر درآمدها'!$C$11)</f>
        <v>1.6217804093366098E-2</v>
      </c>
      <c r="N66" s="204"/>
      <c r="O66" s="150">
        <v>1142817130</v>
      </c>
      <c r="P66" s="150"/>
      <c r="Q66" s="150">
        <f>'درآمد ناشی از تغییر قیمت اوراق '!S62</f>
        <v>4041156489</v>
      </c>
      <c r="R66" s="203"/>
      <c r="S66" s="150">
        <f>'درآمد ناشی ازفروش'!S63</f>
        <v>1978064054</v>
      </c>
      <c r="T66" s="203"/>
      <c r="U66" s="260">
        <f t="shared" si="1"/>
        <v>7162037673</v>
      </c>
      <c r="V66" s="201"/>
      <c r="W66" s="253">
        <f>U66/[1]درآمدها!$E$11</f>
        <v>1.2193000373151566E-2</v>
      </c>
      <c r="X66" s="59">
        <v>1142817130</v>
      </c>
      <c r="Y66" s="158">
        <f t="shared" si="2"/>
        <v>0</v>
      </c>
      <c r="AA66" s="158">
        <v>1308842994</v>
      </c>
      <c r="AB66" s="158">
        <f t="shared" si="3"/>
        <v>0</v>
      </c>
    </row>
    <row r="67" spans="1:28" s="59" customFormat="1" ht="42.75" customHeight="1">
      <c r="A67" s="140"/>
      <c r="B67" s="140" t="s">
        <v>323</v>
      </c>
      <c r="C67" s="251" t="s">
        <v>440</v>
      </c>
      <c r="D67" s="204"/>
      <c r="E67" s="150">
        <v>0</v>
      </c>
      <c r="F67" s="150"/>
      <c r="G67" s="150">
        <f t="shared" si="7"/>
        <v>906438830</v>
      </c>
      <c r="H67" s="203"/>
      <c r="I67" s="150">
        <f>'درآمد ناشی ازفروش'!K64</f>
        <v>0</v>
      </c>
      <c r="J67" s="252"/>
      <c r="K67" s="151">
        <f t="shared" si="0"/>
        <v>906438830</v>
      </c>
      <c r="L67" s="151"/>
      <c r="M67" s="253">
        <f>K67/($K$206+'[1]درآمد سرمایه گذاری در اوراق بها'!$I$11+'[1]درآمد سپرده بانکی'!$E$11+'[1]سایر درآمدها'!$C$11)</f>
        <v>8.179329988469219E-4</v>
      </c>
      <c r="N67" s="204"/>
      <c r="O67" s="150">
        <v>0</v>
      </c>
      <c r="P67" s="150"/>
      <c r="Q67" s="150">
        <f>'درآمد ناشی از تغییر قیمت اوراق '!S63</f>
        <v>165383073</v>
      </c>
      <c r="R67" s="203"/>
      <c r="S67" s="150">
        <f>'درآمد ناشی ازفروش'!S64</f>
        <v>324247035</v>
      </c>
      <c r="T67" s="203"/>
      <c r="U67" s="260">
        <f t="shared" si="1"/>
        <v>489630108</v>
      </c>
      <c r="V67" s="201"/>
      <c r="W67" s="253">
        <f>U67/[1]درآمدها!$E$11</f>
        <v>8.3357004837556685E-4</v>
      </c>
      <c r="X67" s="59">
        <v>0</v>
      </c>
      <c r="Y67" s="158">
        <f t="shared" si="2"/>
        <v>0</v>
      </c>
      <c r="AA67" s="158">
        <v>0</v>
      </c>
      <c r="AB67" s="158">
        <f t="shared" si="3"/>
        <v>0</v>
      </c>
    </row>
    <row r="68" spans="1:28" s="59" customFormat="1" ht="42.75" customHeight="1">
      <c r="A68" s="140"/>
      <c r="B68" s="140" t="s">
        <v>324</v>
      </c>
      <c r="C68" s="251" t="s">
        <v>553</v>
      </c>
      <c r="D68" s="204"/>
      <c r="E68" s="150">
        <f>'درآمد سود سهام'!R60</f>
        <v>0</v>
      </c>
      <c r="F68" s="150"/>
      <c r="G68" s="150">
        <f t="shared" si="7"/>
        <v>3272580231</v>
      </c>
      <c r="H68" s="203"/>
      <c r="I68" s="150">
        <v>0</v>
      </c>
      <c r="J68" s="252"/>
      <c r="K68" s="151">
        <f t="shared" si="0"/>
        <v>3272580231</v>
      </c>
      <c r="L68" s="151"/>
      <c r="M68" s="253">
        <f>K68/($K$206+'[1]درآمد سرمایه گذاری در اوراق بها'!$I$11+'[1]درآمد سپرده بانکی'!$E$11+'[1]سایر درآمدها'!$C$11)</f>
        <v>2.9530413677324287E-3</v>
      </c>
      <c r="N68" s="204"/>
      <c r="O68" s="150">
        <v>0</v>
      </c>
      <c r="P68" s="150"/>
      <c r="Q68" s="150">
        <f>'درآمد ناشی از تغییر قیمت اوراق '!S64</f>
        <v>8963424266</v>
      </c>
      <c r="R68" s="203"/>
      <c r="S68" s="150">
        <f>'درآمد ناشی ازفروش'!S65</f>
        <v>-167220470</v>
      </c>
      <c r="T68" s="203"/>
      <c r="U68" s="260">
        <f t="shared" si="1"/>
        <v>8796203796</v>
      </c>
      <c r="V68" s="201"/>
      <c r="W68" s="253">
        <f>U68/[1]درآمدها!$E$11</f>
        <v>1.4975084056213847E-2</v>
      </c>
      <c r="X68" s="59">
        <v>0</v>
      </c>
      <c r="Y68" s="158">
        <f t="shared" si="2"/>
        <v>0</v>
      </c>
      <c r="AA68" s="158">
        <v>0</v>
      </c>
      <c r="AB68" s="158">
        <f t="shared" si="3"/>
        <v>0</v>
      </c>
    </row>
    <row r="69" spans="1:28" s="243" customFormat="1" ht="42.75" customHeight="1">
      <c r="A69" s="242"/>
      <c r="B69" s="242" t="s">
        <v>529</v>
      </c>
      <c r="C69" s="251" t="s">
        <v>132</v>
      </c>
      <c r="D69" s="204"/>
      <c r="E69" s="150">
        <f>'درآمد سود سهام'!R61</f>
        <v>0</v>
      </c>
      <c r="F69" s="150"/>
      <c r="G69" s="150">
        <f t="shared" si="7"/>
        <v>4260353486</v>
      </c>
      <c r="H69" s="203"/>
      <c r="I69" s="150">
        <v>7811008</v>
      </c>
      <c r="J69" s="252"/>
      <c r="K69" s="151">
        <f t="shared" si="0"/>
        <v>4268164494</v>
      </c>
      <c r="L69" s="151"/>
      <c r="M69" s="253">
        <f>K69/($K$206+'[1]درآمد سرمایه گذاری در اوراق بها'!$I$11+'[1]درآمد سپرده بانکی'!$E$11+'[1]سایر درآمدها'!$C$11)</f>
        <v>3.8514155270128652E-3</v>
      </c>
      <c r="N69" s="204"/>
      <c r="O69" s="150">
        <v>0</v>
      </c>
      <c r="P69" s="150"/>
      <c r="Q69" s="150">
        <f>'درآمد ناشی از تغییر قیمت اوراق '!S65</f>
        <v>3426454958</v>
      </c>
      <c r="R69" s="203"/>
      <c r="S69" s="150">
        <f>'درآمد ناشی ازفروش'!S66</f>
        <v>13901399</v>
      </c>
      <c r="T69" s="203"/>
      <c r="U69" s="260">
        <f t="shared" si="1"/>
        <v>3440356357</v>
      </c>
      <c r="V69" s="201"/>
      <c r="W69" s="253">
        <f>U69/[1]درآمدها!$E$11</f>
        <v>5.8570295577772737E-3</v>
      </c>
      <c r="X69" s="243">
        <v>0</v>
      </c>
      <c r="Y69" s="158">
        <f t="shared" si="2"/>
        <v>0</v>
      </c>
      <c r="AA69" s="244">
        <v>7811008</v>
      </c>
      <c r="AB69" s="158">
        <f t="shared" si="3"/>
        <v>0</v>
      </c>
    </row>
    <row r="70" spans="1:28" s="243" customFormat="1" ht="42.6" customHeight="1">
      <c r="A70" s="242"/>
      <c r="B70" s="242" t="s">
        <v>325</v>
      </c>
      <c r="C70" s="251" t="s">
        <v>147</v>
      </c>
      <c r="D70" s="204"/>
      <c r="E70" s="150">
        <f>'درآمد سود سهام'!R62</f>
        <v>0</v>
      </c>
      <c r="F70" s="150"/>
      <c r="G70" s="150">
        <f t="shared" si="7"/>
        <v>4953954370</v>
      </c>
      <c r="H70" s="203"/>
      <c r="I70" s="150">
        <v>64748027</v>
      </c>
      <c r="J70" s="252"/>
      <c r="K70" s="151">
        <f t="shared" si="0"/>
        <v>5018702397</v>
      </c>
      <c r="L70" s="151"/>
      <c r="M70" s="253">
        <f>K70/($K$206+'[1]درآمد سرمایه گذاری در اوراق بها'!$I$11+'[1]درآمد سپرده بانکی'!$E$11+'[1]سایر درآمدها'!$C$11)</f>
        <v>4.5286699620960026E-3</v>
      </c>
      <c r="N70" s="204"/>
      <c r="O70" s="150">
        <v>0</v>
      </c>
      <c r="P70" s="150"/>
      <c r="Q70" s="150">
        <f>'درآمد ناشی از تغییر قیمت اوراق '!S66</f>
        <v>16818060606</v>
      </c>
      <c r="R70" s="203"/>
      <c r="S70" s="150">
        <f>'درآمد ناشی ازفروش'!S67</f>
        <v>-422155294</v>
      </c>
      <c r="T70" s="203"/>
      <c r="U70" s="260">
        <f t="shared" si="1"/>
        <v>16395905312</v>
      </c>
      <c r="V70" s="201"/>
      <c r="W70" s="253">
        <f>U70/[1]درآمدها!$E$11</f>
        <v>2.7913184587262049E-2</v>
      </c>
      <c r="X70" s="243">
        <v>0</v>
      </c>
      <c r="Y70" s="158">
        <f t="shared" si="2"/>
        <v>0</v>
      </c>
      <c r="AA70" s="244">
        <v>64748027</v>
      </c>
      <c r="AB70" s="158">
        <f t="shared" si="3"/>
        <v>0</v>
      </c>
    </row>
    <row r="71" spans="1:28" s="243" customFormat="1" ht="42.75" customHeight="1">
      <c r="A71" s="242"/>
      <c r="B71" s="242" t="s">
        <v>326</v>
      </c>
      <c r="C71" s="251" t="s">
        <v>518</v>
      </c>
      <c r="D71" s="204"/>
      <c r="E71" s="150">
        <f>'درآمد سود سهام'!R63</f>
        <v>0</v>
      </c>
      <c r="F71" s="150"/>
      <c r="G71" s="150">
        <v>0</v>
      </c>
      <c r="H71" s="203"/>
      <c r="I71" s="150">
        <v>0</v>
      </c>
      <c r="J71" s="252"/>
      <c r="K71" s="151">
        <f t="shared" si="0"/>
        <v>0</v>
      </c>
      <c r="L71" s="151"/>
      <c r="M71" s="253">
        <f>K71/($K$206+'[1]درآمد سرمایه گذاری در اوراق بها'!$I$11+'[1]درآمد سپرده بانکی'!$E$11+'[1]سایر درآمدها'!$C$11)</f>
        <v>0</v>
      </c>
      <c r="N71" s="204"/>
      <c r="O71" s="150">
        <v>0</v>
      </c>
      <c r="P71" s="150"/>
      <c r="Q71" s="150">
        <f>'درآمد ناشی از تغییر قیمت اوراق '!S67</f>
        <v>3008442265</v>
      </c>
      <c r="R71" s="203"/>
      <c r="S71" s="150">
        <f>'درآمد ناشی ازفروش'!S68</f>
        <v>186464792</v>
      </c>
      <c r="T71" s="203"/>
      <c r="U71" s="260">
        <f t="shared" si="1"/>
        <v>3194907057</v>
      </c>
      <c r="V71" s="201"/>
      <c r="W71" s="253">
        <f>U71/[1]درآمدها!$E$11</f>
        <v>5.439164762431092E-3</v>
      </c>
      <c r="X71" s="243">
        <v>0</v>
      </c>
      <c r="Y71" s="158">
        <f t="shared" si="2"/>
        <v>0</v>
      </c>
      <c r="AA71" s="244">
        <v>0</v>
      </c>
      <c r="AB71" s="158">
        <f t="shared" si="3"/>
        <v>0</v>
      </c>
    </row>
    <row r="72" spans="1:28" s="243" customFormat="1" ht="42.75" customHeight="1">
      <c r="A72" s="242"/>
      <c r="B72" s="242" t="s">
        <v>327</v>
      </c>
      <c r="C72" s="251" t="s">
        <v>185</v>
      </c>
      <c r="D72" s="204"/>
      <c r="E72" s="150">
        <f>'درآمد سود سهام'!R64</f>
        <v>0</v>
      </c>
      <c r="F72" s="150"/>
      <c r="G72" s="150">
        <f>VLOOKUP(B70,a,10,0)</f>
        <v>304733442</v>
      </c>
      <c r="H72" s="203"/>
      <c r="I72" s="150">
        <f>'درآمد ناشی ازفروش'!K68</f>
        <v>-66723073</v>
      </c>
      <c r="J72" s="252"/>
      <c r="K72" s="151">
        <f t="shared" si="0"/>
        <v>238010369</v>
      </c>
      <c r="L72" s="151"/>
      <c r="M72" s="253">
        <f>K72/($K$206+'[1]درآمد سرمایه گذاری در اوراق بها'!$I$11+'[1]درآمد سپرده بانکی'!$E$11+'[1]سایر درآمدها'!$C$11)</f>
        <v>2.1477073623692009E-4</v>
      </c>
      <c r="N72" s="204"/>
      <c r="O72" s="150">
        <v>0</v>
      </c>
      <c r="P72" s="150"/>
      <c r="Q72" s="150">
        <f>'درآمد ناشی از تغییر قیمت اوراق '!S68</f>
        <v>1555348613</v>
      </c>
      <c r="R72" s="203"/>
      <c r="S72" s="150">
        <f>'درآمد ناشی ازفروش'!S69</f>
        <v>739946707</v>
      </c>
      <c r="T72" s="203"/>
      <c r="U72" s="260">
        <f t="shared" si="1"/>
        <v>2295295320</v>
      </c>
      <c r="V72" s="201"/>
      <c r="W72" s="253">
        <f>U72/[1]درآمدها!$E$11</f>
        <v>3.9076221001683419E-3</v>
      </c>
      <c r="X72" s="243">
        <v>0</v>
      </c>
      <c r="Y72" s="158">
        <f t="shared" si="2"/>
        <v>0</v>
      </c>
      <c r="AA72" s="244">
        <v>-66723073</v>
      </c>
      <c r="AB72" s="158">
        <f t="shared" si="3"/>
        <v>0</v>
      </c>
    </row>
    <row r="73" spans="1:28" s="243" customFormat="1" ht="42.75" customHeight="1">
      <c r="A73" s="242"/>
      <c r="B73" s="242" t="s">
        <v>328</v>
      </c>
      <c r="C73" s="251" t="s">
        <v>128</v>
      </c>
      <c r="D73" s="204"/>
      <c r="E73" s="150">
        <f>'درآمد سود سهام'!R65</f>
        <v>0</v>
      </c>
      <c r="F73" s="150"/>
      <c r="G73" s="150">
        <v>7384040605</v>
      </c>
      <c r="H73" s="203"/>
      <c r="I73" s="150">
        <f>'درآمد ناشی ازفروش'!K69</f>
        <v>153272888</v>
      </c>
      <c r="J73" s="252"/>
      <c r="K73" s="151">
        <f t="shared" si="0"/>
        <v>7537313493</v>
      </c>
      <c r="L73" s="151"/>
      <c r="M73" s="253">
        <f>K73/($K$206+'[1]درآمد سرمایه گذاری در اوراق بها'!$I$11+'[1]درآمد سپرده بانکی'!$E$11+'[1]سایر درآمدها'!$C$11)</f>
        <v>6.8013606925674819E-3</v>
      </c>
      <c r="N73" s="204"/>
      <c r="O73" s="150">
        <v>0</v>
      </c>
      <c r="P73" s="150"/>
      <c r="Q73" s="150">
        <f>'درآمد ناشی از تغییر قیمت اوراق '!S69</f>
        <v>-664858821</v>
      </c>
      <c r="R73" s="203"/>
      <c r="S73" s="150">
        <f>'درآمد ناشی ازفروش'!S70</f>
        <v>551160060</v>
      </c>
      <c r="T73" s="203"/>
      <c r="U73" s="260">
        <f t="shared" si="1"/>
        <v>-113698761</v>
      </c>
      <c r="V73" s="201"/>
      <c r="W73" s="253">
        <f>U73/[1]درآمدها!$E$11</f>
        <v>-1.9356628638329571E-4</v>
      </c>
      <c r="X73" s="243">
        <v>0</v>
      </c>
      <c r="Y73" s="158">
        <f t="shared" si="2"/>
        <v>0</v>
      </c>
      <c r="AA73" s="244">
        <v>153272888</v>
      </c>
      <c r="AB73" s="158">
        <f t="shared" si="3"/>
        <v>0</v>
      </c>
    </row>
    <row r="74" spans="1:28" s="243" customFormat="1" ht="42.75" customHeight="1">
      <c r="A74" s="242"/>
      <c r="B74" s="242" t="s">
        <v>329</v>
      </c>
      <c r="C74" s="251" t="s">
        <v>176</v>
      </c>
      <c r="D74" s="204"/>
      <c r="E74" s="150">
        <f>'درآمد سود سهام'!R66</f>
        <v>0</v>
      </c>
      <c r="F74" s="150"/>
      <c r="G74" s="150">
        <f t="shared" ref="G74:G101" si="8">VLOOKUP(B72,a,10,0)</f>
        <v>2722988873</v>
      </c>
      <c r="H74" s="203"/>
      <c r="I74" s="150">
        <f>'درآمد ناشی ازفروش'!K70</f>
        <v>246054014</v>
      </c>
      <c r="J74" s="252"/>
      <c r="K74" s="151">
        <f t="shared" si="0"/>
        <v>2969042887</v>
      </c>
      <c r="L74" s="151"/>
      <c r="M74" s="253">
        <f>K74/($K$206+'[1]درآمد سرمایه گذاری در اوراق بها'!$I$11+'[1]درآمد سپرده بانکی'!$E$11+'[1]سایر درآمدها'!$C$11)</f>
        <v>2.6791417930198697E-3</v>
      </c>
      <c r="N74" s="204"/>
      <c r="O74" s="150">
        <v>0</v>
      </c>
      <c r="P74" s="150"/>
      <c r="Q74" s="150">
        <f>'درآمد ناشی از تغییر قیمت اوراق '!S70</f>
        <v>7679208860</v>
      </c>
      <c r="R74" s="203"/>
      <c r="S74" s="150">
        <f>'درآمد ناشی ازفروش'!S71</f>
        <v>3376738660</v>
      </c>
      <c r="T74" s="203"/>
      <c r="U74" s="260">
        <f t="shared" si="1"/>
        <v>11055947520</v>
      </c>
      <c r="V74" s="201"/>
      <c r="W74" s="253">
        <f>U74/[1]درآمدها!$E$11</f>
        <v>1.8822181394703218E-2</v>
      </c>
      <c r="X74" s="243">
        <v>0</v>
      </c>
      <c r="Y74" s="158">
        <f t="shared" si="2"/>
        <v>0</v>
      </c>
      <c r="AA74" s="244">
        <v>246054014</v>
      </c>
      <c r="AB74" s="158">
        <f t="shared" si="3"/>
        <v>0</v>
      </c>
    </row>
    <row r="75" spans="1:28" s="243" customFormat="1" ht="42.75" customHeight="1">
      <c r="A75" s="242"/>
      <c r="B75" s="242" t="s">
        <v>330</v>
      </c>
      <c r="C75" s="251" t="s">
        <v>179</v>
      </c>
      <c r="D75" s="204"/>
      <c r="E75" s="150">
        <f>'درآمد سود سهام'!N34</f>
        <v>1076109812</v>
      </c>
      <c r="F75" s="150"/>
      <c r="G75" s="150">
        <f t="shared" si="8"/>
        <v>12544918906</v>
      </c>
      <c r="H75" s="203"/>
      <c r="I75" s="150">
        <f>'درآمد ناشی ازفروش'!K71</f>
        <v>431873304</v>
      </c>
      <c r="J75" s="252"/>
      <c r="K75" s="151">
        <f t="shared" si="0"/>
        <v>14052902022</v>
      </c>
      <c r="L75" s="151"/>
      <c r="M75" s="253">
        <f>K75/($K$206+'[1]درآمد سرمایه گذاری در اوراق بها'!$I$11+'[1]درآمد سپرده بانکی'!$E$11+'[1]سایر درآمدها'!$C$11)</f>
        <v>1.2680758935885869E-2</v>
      </c>
      <c r="N75" s="204"/>
      <c r="O75" s="150">
        <v>1076109812</v>
      </c>
      <c r="P75" s="150"/>
      <c r="Q75" s="150">
        <f>'درآمد ناشی از تغییر قیمت اوراق '!S71</f>
        <v>4268563126</v>
      </c>
      <c r="R75" s="203"/>
      <c r="S75" s="150">
        <f>'درآمد ناشی ازفروش'!S72</f>
        <v>1666669903</v>
      </c>
      <c r="T75" s="203"/>
      <c r="U75" s="260">
        <f t="shared" si="1"/>
        <v>7011342841</v>
      </c>
      <c r="V75" s="201"/>
      <c r="W75" s="253">
        <f>U75/[1]درآمدها!$E$11</f>
        <v>1.1936450180776166E-2</v>
      </c>
      <c r="X75" s="243">
        <v>1076109812</v>
      </c>
      <c r="Y75" s="158">
        <f t="shared" si="2"/>
        <v>0</v>
      </c>
      <c r="AA75" s="244">
        <v>431873304</v>
      </c>
      <c r="AB75" s="158">
        <f t="shared" si="3"/>
        <v>0</v>
      </c>
    </row>
    <row r="76" spans="1:28" s="243" customFormat="1" ht="42.75" customHeight="1">
      <c r="A76" s="242"/>
      <c r="B76" s="242" t="s">
        <v>502</v>
      </c>
      <c r="C76" s="251" t="s">
        <v>144</v>
      </c>
      <c r="D76" s="204"/>
      <c r="E76" s="150">
        <f>'درآمد سود سهام'!R68</f>
        <v>0</v>
      </c>
      <c r="F76" s="150"/>
      <c r="G76" s="150">
        <f t="shared" si="8"/>
        <v>1361962096</v>
      </c>
      <c r="H76" s="203"/>
      <c r="I76" s="150">
        <f>'درآمد ناشی ازفروش'!K72</f>
        <v>288835684</v>
      </c>
      <c r="J76" s="252"/>
      <c r="K76" s="151">
        <f t="shared" ref="K76:K139" si="9">E76+G76+I76</f>
        <v>1650797780</v>
      </c>
      <c r="L76" s="151"/>
      <c r="M76" s="253">
        <f>K76/($K$206+'[1]درآمد سرمایه گذاری در اوراق بها'!$I$11+'[1]درآمد سپرده بانکی'!$E$11+'[1]سایر درآمدها'!$C$11)</f>
        <v>1.4896118016979052E-3</v>
      </c>
      <c r="N76" s="204"/>
      <c r="O76" s="150">
        <v>0</v>
      </c>
      <c r="P76" s="150"/>
      <c r="Q76" s="150">
        <f>'درآمد ناشی از تغییر قیمت اوراق '!S72</f>
        <v>1626754759</v>
      </c>
      <c r="R76" s="203"/>
      <c r="S76" s="150">
        <f>'درآمد ناشی ازفروش'!S73</f>
        <v>27951895</v>
      </c>
      <c r="T76" s="203"/>
      <c r="U76" s="260">
        <f t="shared" ref="U76:U139" si="10">O76+Q76+S76</f>
        <v>1654706654</v>
      </c>
      <c r="V76" s="201"/>
      <c r="W76" s="253">
        <f>U76/[1]درآمدها!$E$11</f>
        <v>2.8170528794813255E-3</v>
      </c>
      <c r="X76" s="243">
        <v>0</v>
      </c>
      <c r="Y76" s="158">
        <f t="shared" ref="Y76:Y139" si="11">X76-O76</f>
        <v>0</v>
      </c>
      <c r="AA76" s="244">
        <v>288835684</v>
      </c>
      <c r="AB76" s="158">
        <f t="shared" ref="AB76:AB139" si="12">AA76-I76</f>
        <v>0</v>
      </c>
    </row>
    <row r="77" spans="1:28" s="243" customFormat="1" ht="42.75" customHeight="1">
      <c r="A77" s="242"/>
      <c r="B77" s="242" t="s">
        <v>331</v>
      </c>
      <c r="C77" s="251" t="s">
        <v>166</v>
      </c>
      <c r="D77" s="204"/>
      <c r="E77" s="150">
        <f>'درآمد سود سهام'!R69</f>
        <v>0</v>
      </c>
      <c r="F77" s="150"/>
      <c r="G77" s="150">
        <f t="shared" si="8"/>
        <v>995378793</v>
      </c>
      <c r="H77" s="203"/>
      <c r="I77" s="150">
        <f>'درآمد ناشی ازفروش'!K73</f>
        <v>-114485</v>
      </c>
      <c r="J77" s="252"/>
      <c r="K77" s="151">
        <f t="shared" si="9"/>
        <v>995264308</v>
      </c>
      <c r="L77" s="151"/>
      <c r="M77" s="253">
        <f>K77/($K$206+'[1]درآمد سرمایه گذاری در اوراق بها'!$I$11+'[1]درآمد سپرده بانکی'!$E$11+'[1]سایر درآمدها'!$C$11)</f>
        <v>8.9808544509037251E-4</v>
      </c>
      <c r="N77" s="204"/>
      <c r="O77" s="150">
        <v>1020931280</v>
      </c>
      <c r="P77" s="150"/>
      <c r="Q77" s="150">
        <f>'درآمد ناشی از تغییر قیمت اوراق '!S73</f>
        <v>3890190585</v>
      </c>
      <c r="R77" s="203"/>
      <c r="S77" s="150">
        <f>'درآمد ناشی ازفروش'!S74</f>
        <v>-457406167</v>
      </c>
      <c r="T77" s="203"/>
      <c r="U77" s="260">
        <f t="shared" si="10"/>
        <v>4453715698</v>
      </c>
      <c r="V77" s="201"/>
      <c r="W77" s="253">
        <f>U77/[1]درآمدها!$E$11</f>
        <v>7.5822216591159494E-3</v>
      </c>
      <c r="X77" s="243">
        <v>1020931280</v>
      </c>
      <c r="Y77" s="158">
        <f t="shared" si="11"/>
        <v>0</v>
      </c>
      <c r="AA77" s="244">
        <v>-114485</v>
      </c>
      <c r="AB77" s="158">
        <f t="shared" si="12"/>
        <v>0</v>
      </c>
    </row>
    <row r="78" spans="1:28" s="243" customFormat="1" ht="42.75" customHeight="1">
      <c r="A78" s="242"/>
      <c r="B78" s="242" t="s">
        <v>332</v>
      </c>
      <c r="C78" s="251" t="s">
        <v>483</v>
      </c>
      <c r="D78" s="204"/>
      <c r="E78" s="150">
        <f>'درآمد سود سهام'!R70</f>
        <v>0</v>
      </c>
      <c r="F78" s="150"/>
      <c r="G78" s="150">
        <f t="shared" si="8"/>
        <v>1559349571</v>
      </c>
      <c r="H78" s="203"/>
      <c r="I78" s="150">
        <f>'درآمد ناشی ازفروش'!K74</f>
        <v>-226294785</v>
      </c>
      <c r="J78" s="252"/>
      <c r="K78" s="151">
        <f t="shared" si="9"/>
        <v>1333054786</v>
      </c>
      <c r="L78" s="151"/>
      <c r="M78" s="253">
        <f>K78/($K$206+'[1]درآمد سرمایه گذاری در اوراق بها'!$I$11+'[1]درآمد سپرده بانکی'!$E$11+'[1]سایر درآمدها'!$C$11)</f>
        <v>1.2028936345767774E-3</v>
      </c>
      <c r="N78" s="204"/>
      <c r="O78" s="150">
        <v>0</v>
      </c>
      <c r="P78" s="150"/>
      <c r="Q78" s="150">
        <f>'درآمد ناشی از تغییر قیمت اوراق '!S74</f>
        <v>10328055444</v>
      </c>
      <c r="R78" s="203"/>
      <c r="S78" s="150">
        <f>'درآمد ناشی ازفروش'!S75</f>
        <v>511263471</v>
      </c>
      <c r="T78" s="203"/>
      <c r="U78" s="260">
        <f t="shared" si="10"/>
        <v>10839318915</v>
      </c>
      <c r="V78" s="201"/>
      <c r="W78" s="253">
        <f>U78/[1]درآمدها!$E$11</f>
        <v>1.8453382348649905E-2</v>
      </c>
      <c r="X78" s="243">
        <v>0</v>
      </c>
      <c r="Y78" s="158">
        <f t="shared" si="11"/>
        <v>0</v>
      </c>
      <c r="AA78" s="244">
        <v>-226294785</v>
      </c>
      <c r="AB78" s="158">
        <f t="shared" si="12"/>
        <v>0</v>
      </c>
    </row>
    <row r="79" spans="1:28" s="243" customFormat="1" ht="42.75" customHeight="1">
      <c r="A79" s="242"/>
      <c r="B79" s="242" t="s">
        <v>333</v>
      </c>
      <c r="C79" s="251" t="s">
        <v>135</v>
      </c>
      <c r="D79" s="204"/>
      <c r="E79" s="150">
        <f>'درآمد سود سهام'!R71</f>
        <v>0</v>
      </c>
      <c r="F79" s="150"/>
      <c r="G79" s="150">
        <f t="shared" si="8"/>
        <v>3428729643</v>
      </c>
      <c r="H79" s="203"/>
      <c r="I79" s="150">
        <f>'درآمد ناشی ازفروش'!K75</f>
        <v>255985884</v>
      </c>
      <c r="J79" s="252"/>
      <c r="K79" s="151">
        <f t="shared" si="9"/>
        <v>3684715527</v>
      </c>
      <c r="L79" s="151"/>
      <c r="M79" s="253">
        <f>K79/($K$206+'[1]درآمد سرمایه گذاری در اوراق بها'!$I$11+'[1]درآمد سپرده بانکی'!$E$11+'[1]سایر درآمدها'!$C$11)</f>
        <v>3.3249352533771376E-3</v>
      </c>
      <c r="N79" s="204"/>
      <c r="O79" s="150">
        <v>10246302</v>
      </c>
      <c r="P79" s="150"/>
      <c r="Q79" s="150">
        <f>'درآمد ناشی از تغییر قیمت اوراق '!S75</f>
        <v>3835572759</v>
      </c>
      <c r="R79" s="203"/>
      <c r="S79" s="150">
        <f>'درآمد ناشی ازفروش'!S76</f>
        <v>-149543794</v>
      </c>
      <c r="T79" s="203"/>
      <c r="U79" s="260">
        <f t="shared" si="10"/>
        <v>3696275267</v>
      </c>
      <c r="V79" s="201"/>
      <c r="W79" s="253">
        <f>U79/[1]درآمدها!$E$11</f>
        <v>6.2927183250802076E-3</v>
      </c>
      <c r="X79" s="243">
        <v>10246302</v>
      </c>
      <c r="Y79" s="158">
        <f t="shared" si="11"/>
        <v>0</v>
      </c>
      <c r="AA79" s="244">
        <v>255985884</v>
      </c>
      <c r="AB79" s="158">
        <f t="shared" si="12"/>
        <v>0</v>
      </c>
    </row>
    <row r="80" spans="1:28" s="243" customFormat="1" ht="42.75" customHeight="1">
      <c r="A80" s="242"/>
      <c r="B80" s="242" t="s">
        <v>449</v>
      </c>
      <c r="C80" s="251" t="s">
        <v>270</v>
      </c>
      <c r="D80" s="204"/>
      <c r="E80" s="150">
        <f>'درآمد سود سهام'!R72</f>
        <v>0</v>
      </c>
      <c r="F80" s="150"/>
      <c r="G80" s="150">
        <f t="shared" si="8"/>
        <v>3492238340</v>
      </c>
      <c r="H80" s="203"/>
      <c r="I80" s="150">
        <f>'درآمد ناشی ازفروش'!K76</f>
        <v>202148190</v>
      </c>
      <c r="J80" s="252"/>
      <c r="K80" s="151">
        <f t="shared" si="9"/>
        <v>3694386530</v>
      </c>
      <c r="L80" s="151"/>
      <c r="M80" s="253">
        <f>K80/($K$206+'[1]درآمد سرمایه گذاری در اوراق بها'!$I$11+'[1]درآمد سپرده بانکی'!$E$11+'[1]سایر درآمدها'!$C$11)</f>
        <v>3.3336619674408409E-3</v>
      </c>
      <c r="N80" s="204"/>
      <c r="O80" s="150">
        <v>0</v>
      </c>
      <c r="P80" s="150"/>
      <c r="Q80" s="150">
        <f>'درآمد ناشی از تغییر قیمت اوراق '!S76</f>
        <v>-1123050833</v>
      </c>
      <c r="R80" s="203"/>
      <c r="S80" s="150">
        <f>'درآمد ناشی ازفروش'!S77</f>
        <v>-86930617</v>
      </c>
      <c r="T80" s="203"/>
      <c r="U80" s="260">
        <f t="shared" si="10"/>
        <v>-1209981450</v>
      </c>
      <c r="V80" s="201"/>
      <c r="W80" s="253">
        <f>U80/[1]درآمدها!$E$11</f>
        <v>-2.0599311180635946E-3</v>
      </c>
      <c r="X80" s="243">
        <v>0</v>
      </c>
      <c r="Y80" s="158">
        <f t="shared" si="11"/>
        <v>0</v>
      </c>
      <c r="AA80" s="244">
        <v>202148190</v>
      </c>
      <c r="AB80" s="158">
        <f t="shared" si="12"/>
        <v>0</v>
      </c>
    </row>
    <row r="81" spans="1:28" s="243" customFormat="1" ht="42.75" customHeight="1">
      <c r="A81" s="242"/>
      <c r="B81" s="242" t="s">
        <v>334</v>
      </c>
      <c r="C81" s="251" t="s">
        <v>266</v>
      </c>
      <c r="D81" s="204"/>
      <c r="E81" s="150">
        <v>0</v>
      </c>
      <c r="F81" s="150"/>
      <c r="G81" s="150">
        <f t="shared" si="8"/>
        <v>1759530832</v>
      </c>
      <c r="H81" s="203"/>
      <c r="I81" s="150">
        <f>'درآمد ناشی ازفروش'!K77</f>
        <v>79902413</v>
      </c>
      <c r="J81" s="252"/>
      <c r="K81" s="151">
        <f t="shared" si="9"/>
        <v>1839433245</v>
      </c>
      <c r="L81" s="151"/>
      <c r="M81" s="253">
        <f>K81/($K$206+'[1]درآمد سرمایه گذاری در اوراق بها'!$I$11+'[1]درآمد سپرده بانکی'!$E$11+'[1]سایر درآمدها'!$C$11)</f>
        <v>1.6598286618652192E-3</v>
      </c>
      <c r="N81" s="204"/>
      <c r="O81" s="150">
        <v>89102100</v>
      </c>
      <c r="P81" s="150"/>
      <c r="Q81" s="150">
        <f>'درآمد ناشی از تغییر قیمت اوراق '!S77</f>
        <v>2167757541</v>
      </c>
      <c r="R81" s="203"/>
      <c r="S81" s="150">
        <f>'درآمد ناشی ازفروش'!S78</f>
        <v>1289915700</v>
      </c>
      <c r="T81" s="203"/>
      <c r="U81" s="260">
        <f t="shared" si="10"/>
        <v>3546775341</v>
      </c>
      <c r="V81" s="201"/>
      <c r="W81" s="253">
        <f>U81/[1]درآمدها!$E$11</f>
        <v>6.0382023986454633E-3</v>
      </c>
      <c r="X81" s="243">
        <v>89102100</v>
      </c>
      <c r="Y81" s="158">
        <f t="shared" si="11"/>
        <v>0</v>
      </c>
      <c r="AA81" s="244">
        <v>79902413</v>
      </c>
      <c r="AB81" s="158">
        <f t="shared" si="12"/>
        <v>0</v>
      </c>
    </row>
    <row r="82" spans="1:28" s="243" customFormat="1" ht="42.75" customHeight="1">
      <c r="A82" s="242"/>
      <c r="B82" s="242" t="s">
        <v>503</v>
      </c>
      <c r="C82" s="251" t="s">
        <v>439</v>
      </c>
      <c r="D82" s="204"/>
      <c r="E82" s="150">
        <f>'درآمد سود سهام'!R74</f>
        <v>0</v>
      </c>
      <c r="F82" s="150"/>
      <c r="G82" s="150">
        <f t="shared" si="8"/>
        <v>-555958600</v>
      </c>
      <c r="H82" s="203"/>
      <c r="I82" s="150">
        <f>'درآمد ناشی ازفروش'!K78</f>
        <v>271954338</v>
      </c>
      <c r="J82" s="252"/>
      <c r="K82" s="151">
        <f t="shared" si="9"/>
        <v>-284004262</v>
      </c>
      <c r="L82" s="151"/>
      <c r="M82" s="253">
        <f>K82/($K$206+'[1]درآمد سرمایه گذاری در اوراق بها'!$I$11+'[1]درآمد سپرده بانکی'!$E$11+'[1]سایر درآمدها'!$C$11)</f>
        <v>-2.562737274869027E-4</v>
      </c>
      <c r="N82" s="204"/>
      <c r="O82" s="150">
        <v>0</v>
      </c>
      <c r="P82" s="150"/>
      <c r="Q82" s="150">
        <f>'درآمد ناشی از تغییر قیمت اوراق '!S78</f>
        <v>11255833529</v>
      </c>
      <c r="R82" s="203"/>
      <c r="S82" s="150">
        <f>'درآمد ناشی ازفروش'!S79</f>
        <v>1183530087</v>
      </c>
      <c r="T82" s="203"/>
      <c r="U82" s="260">
        <f t="shared" si="10"/>
        <v>12439363616</v>
      </c>
      <c r="V82" s="201"/>
      <c r="W82" s="253">
        <f>U82/[1]درآمدها!$E$11</f>
        <v>2.1177376067630191E-2</v>
      </c>
      <c r="X82" s="243">
        <v>0</v>
      </c>
      <c r="Y82" s="158">
        <f t="shared" si="11"/>
        <v>0</v>
      </c>
      <c r="AA82" s="244">
        <v>271954338</v>
      </c>
      <c r="AB82" s="158">
        <f t="shared" si="12"/>
        <v>0</v>
      </c>
    </row>
    <row r="83" spans="1:28" s="243" customFormat="1" ht="42.75" customHeight="1">
      <c r="A83" s="242"/>
      <c r="B83" s="242" t="s">
        <v>530</v>
      </c>
      <c r="C83" s="251" t="s">
        <v>180</v>
      </c>
      <c r="D83" s="204"/>
      <c r="E83" s="150">
        <f>'درآمد سود سهام'!R75</f>
        <v>0</v>
      </c>
      <c r="F83" s="150"/>
      <c r="G83" s="150">
        <f t="shared" si="8"/>
        <v>10313252724</v>
      </c>
      <c r="H83" s="203"/>
      <c r="I83" s="150">
        <f>'درآمد ناشی ازفروش'!K79</f>
        <v>248055294</v>
      </c>
      <c r="J83" s="252"/>
      <c r="K83" s="151">
        <f t="shared" si="9"/>
        <v>10561308018</v>
      </c>
      <c r="L83" s="151"/>
      <c r="M83" s="253">
        <f>K83/($K$206+'[1]درآمد سرمایه گذاری در اوراق بها'!$I$11+'[1]درآمد سپرده بانکی'!$E$11+'[1]سایر درآمدها'!$C$11)</f>
        <v>9.5300885763121828E-3</v>
      </c>
      <c r="N83" s="204"/>
      <c r="O83" s="150">
        <v>59854950</v>
      </c>
      <c r="P83" s="150"/>
      <c r="Q83" s="150">
        <f>'درآمد ناشی از تغییر قیمت اوراق '!S79</f>
        <v>1720746978</v>
      </c>
      <c r="R83" s="203"/>
      <c r="S83" s="150">
        <f>'درآمد ناشی ازفروش'!S80</f>
        <v>486950226</v>
      </c>
      <c r="T83" s="203"/>
      <c r="U83" s="260">
        <f t="shared" si="10"/>
        <v>2267552154</v>
      </c>
      <c r="V83" s="201"/>
      <c r="W83" s="253">
        <f>U83/[1]درآمدها!$E$11</f>
        <v>3.8603907885172385E-3</v>
      </c>
      <c r="X83" s="243">
        <v>59854950</v>
      </c>
      <c r="Y83" s="158">
        <f t="shared" si="11"/>
        <v>0</v>
      </c>
      <c r="AA83" s="244">
        <v>248055294</v>
      </c>
      <c r="AB83" s="158">
        <f t="shared" si="12"/>
        <v>0</v>
      </c>
    </row>
    <row r="84" spans="1:28" s="243" customFormat="1" ht="42.75" customHeight="1">
      <c r="A84" s="242"/>
      <c r="B84" s="242" t="s">
        <v>335</v>
      </c>
      <c r="C84" s="251" t="s">
        <v>484</v>
      </c>
      <c r="D84" s="204"/>
      <c r="E84" s="150">
        <f>'درآمد سود سهام'!R76</f>
        <v>0</v>
      </c>
      <c r="F84" s="150"/>
      <c r="G84" s="150">
        <f t="shared" si="8"/>
        <v>2879230839</v>
      </c>
      <c r="H84" s="203"/>
      <c r="I84" s="150">
        <f>'درآمد ناشی ازفروش'!K80</f>
        <v>387179639</v>
      </c>
      <c r="J84" s="252"/>
      <c r="K84" s="151">
        <f t="shared" si="9"/>
        <v>3266410478</v>
      </c>
      <c r="L84" s="151"/>
      <c r="M84" s="253">
        <f>K84/($K$206+'[1]درآمد سرمایه گذاری در اوراق بها'!$I$11+'[1]درآمد سپرده بانکی'!$E$11+'[1]سایر درآمدها'!$C$11)</f>
        <v>2.9474740372006656E-3</v>
      </c>
      <c r="N84" s="204"/>
      <c r="O84" s="150">
        <v>0</v>
      </c>
      <c r="P84" s="150"/>
      <c r="Q84" s="150">
        <f>'درآمد ناشی از تغییر قیمت اوراق '!S80</f>
        <v>4543824669</v>
      </c>
      <c r="R84" s="203"/>
      <c r="S84" s="150">
        <f>'درآمد ناشی ازفروش'!S81</f>
        <v>-400430751</v>
      </c>
      <c r="T84" s="203"/>
      <c r="U84" s="260">
        <f t="shared" si="10"/>
        <v>4143393918</v>
      </c>
      <c r="V84" s="201"/>
      <c r="W84" s="253">
        <f>U84/[1]درآمدها!$E$11</f>
        <v>7.053914806779589E-3</v>
      </c>
      <c r="X84" s="243">
        <v>0</v>
      </c>
      <c r="Y84" s="158">
        <f t="shared" si="11"/>
        <v>0</v>
      </c>
      <c r="AA84" s="244">
        <v>387179639</v>
      </c>
      <c r="AB84" s="158">
        <f t="shared" si="12"/>
        <v>0</v>
      </c>
    </row>
    <row r="85" spans="1:28" s="243" customFormat="1" ht="42.75" customHeight="1">
      <c r="A85" s="242"/>
      <c r="B85" s="242" t="s">
        <v>336</v>
      </c>
      <c r="C85" s="251" t="s">
        <v>513</v>
      </c>
      <c r="D85" s="204"/>
      <c r="E85" s="150">
        <f>'درآمد سود سهام'!R77</f>
        <v>0</v>
      </c>
      <c r="F85" s="150"/>
      <c r="G85" s="150">
        <f t="shared" si="8"/>
        <v>226250574</v>
      </c>
      <c r="H85" s="203"/>
      <c r="I85" s="150">
        <f>'درآمد ناشی ازفروش'!K81</f>
        <v>-232950675</v>
      </c>
      <c r="J85" s="252"/>
      <c r="K85" s="151">
        <f t="shared" si="9"/>
        <v>-6700101</v>
      </c>
      <c r="L85" s="151"/>
      <c r="M85" s="253">
        <f>K85/($K$206+'[1]درآمد سرمایه گذاری در اوراق بها'!$I$11+'[1]درآمد سپرده بانکی'!$E$11+'[1]سایر درآمدها'!$C$11)</f>
        <v>-6.045894683822471E-6</v>
      </c>
      <c r="N85" s="204"/>
      <c r="O85" s="150">
        <v>0</v>
      </c>
      <c r="P85" s="150"/>
      <c r="Q85" s="150">
        <f>'درآمد ناشی از تغییر قیمت اوراق '!S81</f>
        <v>0</v>
      </c>
      <c r="R85" s="203"/>
      <c r="S85" s="150">
        <f>'درآمد ناشی ازفروش'!S82</f>
        <v>144247038</v>
      </c>
      <c r="T85" s="203"/>
      <c r="U85" s="260">
        <f t="shared" si="10"/>
        <v>144247038</v>
      </c>
      <c r="V85" s="201"/>
      <c r="W85" s="253">
        <f>U85/[1]درآمدها!$E$11</f>
        <v>2.4557315507994093E-4</v>
      </c>
      <c r="X85" s="243">
        <v>0</v>
      </c>
      <c r="Y85" s="158">
        <f t="shared" si="11"/>
        <v>0</v>
      </c>
      <c r="AA85" s="244">
        <v>-232950675</v>
      </c>
      <c r="AB85" s="158">
        <f t="shared" si="12"/>
        <v>0</v>
      </c>
    </row>
    <row r="86" spans="1:28" s="243" customFormat="1" ht="42.75" customHeight="1">
      <c r="A86" s="242"/>
      <c r="B86" s="242" t="s">
        <v>337</v>
      </c>
      <c r="C86" s="251" t="s">
        <v>117</v>
      </c>
      <c r="D86" s="204"/>
      <c r="E86" s="150">
        <v>0</v>
      </c>
      <c r="F86" s="150"/>
      <c r="G86" s="150">
        <f t="shared" si="8"/>
        <v>4175889465</v>
      </c>
      <c r="H86" s="203"/>
      <c r="I86" s="150">
        <f>'درآمد ناشی ازفروش'!K82</f>
        <v>24066843</v>
      </c>
      <c r="J86" s="252"/>
      <c r="K86" s="151">
        <f t="shared" si="9"/>
        <v>4199956308</v>
      </c>
      <c r="L86" s="151"/>
      <c r="M86" s="253">
        <f>K86/($K$206+'[1]درآمد سرمایه گذاری در اوراق بها'!$I$11+'[1]درآمد سپرده بانکی'!$E$11+'[1]سایر درآمدها'!$C$11)</f>
        <v>3.7898672743625584E-3</v>
      </c>
      <c r="N86" s="204"/>
      <c r="O86" s="150">
        <v>2477274839</v>
      </c>
      <c r="P86" s="150"/>
      <c r="Q86" s="150">
        <f>'درآمد ناشی از تغییر قیمت اوراق '!S82</f>
        <v>2059015514</v>
      </c>
      <c r="R86" s="203"/>
      <c r="S86" s="150">
        <f>'درآمد ناشی ازفروش'!S83</f>
        <v>1437958738</v>
      </c>
      <c r="T86" s="203"/>
      <c r="U86" s="260">
        <f t="shared" si="10"/>
        <v>5974249091</v>
      </c>
      <c r="V86" s="201"/>
      <c r="W86" s="253">
        <f>U86/[1]درآمدها!$E$11</f>
        <v>1.0170851470172574E-2</v>
      </c>
      <c r="X86" s="243">
        <v>2477274839</v>
      </c>
      <c r="Y86" s="158">
        <f t="shared" si="11"/>
        <v>0</v>
      </c>
      <c r="AA86" s="244">
        <v>24066843</v>
      </c>
      <c r="AB86" s="158">
        <f t="shared" si="12"/>
        <v>0</v>
      </c>
    </row>
    <row r="87" spans="1:28" s="243" customFormat="1" ht="52.5" customHeight="1">
      <c r="A87" s="242"/>
      <c r="B87" s="242" t="s">
        <v>338</v>
      </c>
      <c r="C87" s="251" t="s">
        <v>90</v>
      </c>
      <c r="D87" s="204"/>
      <c r="E87" s="150">
        <f>'درآمد سود سهام'!R79</f>
        <v>0</v>
      </c>
      <c r="F87" s="150"/>
      <c r="G87" s="150">
        <f t="shared" si="8"/>
        <v>9727963653</v>
      </c>
      <c r="H87" s="203"/>
      <c r="I87" s="150">
        <f>'درآمد ناشی ازفروش'!K83</f>
        <v>408382096</v>
      </c>
      <c r="J87" s="252"/>
      <c r="K87" s="151">
        <f t="shared" si="9"/>
        <v>10136345749</v>
      </c>
      <c r="L87" s="151"/>
      <c r="M87" s="253">
        <f>K87/($K$206+'[1]درآمد سرمایه گذاری در اوراق بها'!$I$11+'[1]درآمد سپرده بانکی'!$E$11+'[1]سایر درآمدها'!$C$11)</f>
        <v>9.1466201594969394E-3</v>
      </c>
      <c r="N87" s="204"/>
      <c r="O87" s="150">
        <v>414758200</v>
      </c>
      <c r="P87" s="150"/>
      <c r="Q87" s="150">
        <f>'درآمد ناشی از تغییر قیمت اوراق '!S83</f>
        <v>4317789098</v>
      </c>
      <c r="R87" s="203"/>
      <c r="S87" s="150">
        <f>'درآمد ناشی ازفروش'!S84</f>
        <v>-1801957425</v>
      </c>
      <c r="T87" s="203"/>
      <c r="U87" s="260">
        <f t="shared" si="10"/>
        <v>2930589873</v>
      </c>
      <c r="V87" s="201"/>
      <c r="W87" s="253">
        <f>U87/[1]درآمدها!$E$11</f>
        <v>4.9891783660606839E-3</v>
      </c>
      <c r="X87" s="243">
        <v>414758200</v>
      </c>
      <c r="Y87" s="158">
        <f t="shared" si="11"/>
        <v>0</v>
      </c>
      <c r="AA87" s="244">
        <v>408382096</v>
      </c>
      <c r="AB87" s="158">
        <f t="shared" si="12"/>
        <v>0</v>
      </c>
    </row>
    <row r="88" spans="1:28" s="243" customFormat="1" ht="42.75" customHeight="1">
      <c r="A88" s="242"/>
      <c r="B88" s="242" t="s">
        <v>339</v>
      </c>
      <c r="C88" s="159" t="s">
        <v>214</v>
      </c>
      <c r="D88" s="10"/>
      <c r="E88" s="150">
        <v>0</v>
      </c>
      <c r="F88" s="9"/>
      <c r="G88" s="150">
        <f t="shared" si="8"/>
        <v>4077022607</v>
      </c>
      <c r="H88" s="203"/>
      <c r="I88" s="150">
        <f>'درآمد ناشی ازفروش'!K84</f>
        <v>-738858221</v>
      </c>
      <c r="J88" s="9"/>
      <c r="K88" s="151">
        <f t="shared" si="9"/>
        <v>3338164386</v>
      </c>
      <c r="L88" s="254"/>
      <c r="M88" s="253">
        <f>K88/($K$206+'[1]درآمد سرمایه گذاری در اوراق بها'!$I$11+'[1]درآمد سپرده بانکی'!$E$11+'[1]سایر درآمدها'!$C$11)</f>
        <v>3.012221803080715E-3</v>
      </c>
      <c r="N88" s="10"/>
      <c r="O88" s="150">
        <v>0</v>
      </c>
      <c r="P88" s="9"/>
      <c r="Q88" s="150">
        <f>'درآمد ناشی از تغییر قیمت اوراق '!S84</f>
        <v>-3541670173</v>
      </c>
      <c r="R88" s="9"/>
      <c r="S88" s="150">
        <f>'درآمد ناشی ازفروش'!S85</f>
        <v>-102376445</v>
      </c>
      <c r="T88" s="6"/>
      <c r="U88" s="260">
        <f t="shared" si="10"/>
        <v>-3644046618</v>
      </c>
      <c r="V88" s="254"/>
      <c r="W88" s="253">
        <f>U88/[1]درآمدها!$E$11</f>
        <v>-6.2038017393511282E-3</v>
      </c>
      <c r="X88" s="243">
        <v>0</v>
      </c>
      <c r="Y88" s="158">
        <f t="shared" si="11"/>
        <v>0</v>
      </c>
      <c r="AA88" s="244">
        <v>-738858221</v>
      </c>
      <c r="AB88" s="158">
        <f t="shared" si="12"/>
        <v>0</v>
      </c>
    </row>
    <row r="89" spans="1:28" s="243" customFormat="1" ht="42.75" customHeight="1">
      <c r="A89" s="242"/>
      <c r="B89" s="242" t="s">
        <v>340</v>
      </c>
      <c r="C89" s="251" t="s">
        <v>143</v>
      </c>
      <c r="D89" s="204"/>
      <c r="E89" s="150">
        <f>'درآمد سود سهام'!R81</f>
        <v>0</v>
      </c>
      <c r="F89" s="150"/>
      <c r="G89" s="150">
        <f t="shared" si="8"/>
        <v>6565811873</v>
      </c>
      <c r="H89" s="203"/>
      <c r="I89" s="150">
        <f>'درآمد ناشی ازفروش'!K85</f>
        <v>-213913905</v>
      </c>
      <c r="J89" s="252"/>
      <c r="K89" s="151">
        <f t="shared" si="9"/>
        <v>6351897968</v>
      </c>
      <c r="L89" s="151"/>
      <c r="M89" s="253">
        <f>K89/($K$206+'[1]درآمد سرمایه گذاری در اوراق بها'!$I$11+'[1]درآمد سپرده بانکی'!$E$11+'[1]سایر درآمدها'!$C$11)</f>
        <v>5.7316906352477305E-3</v>
      </c>
      <c r="N89" s="204"/>
      <c r="O89" s="150">
        <f>'درآمد سود سهام'!T41</f>
        <v>48568308</v>
      </c>
      <c r="P89" s="150"/>
      <c r="Q89" s="150">
        <f>'درآمد ناشی از تغییر قیمت اوراق '!S85</f>
        <v>12328992431</v>
      </c>
      <c r="R89" s="203"/>
      <c r="S89" s="150">
        <f>'درآمد ناشی ازفروش'!S86</f>
        <v>863687275</v>
      </c>
      <c r="T89" s="203"/>
      <c r="U89" s="260">
        <f t="shared" si="10"/>
        <v>13241248014</v>
      </c>
      <c r="V89" s="201"/>
      <c r="W89" s="253">
        <f>U89/[1]درآمدها!$E$11</f>
        <v>2.2542542967114387E-2</v>
      </c>
      <c r="X89" s="243">
        <v>48568308</v>
      </c>
      <c r="Y89" s="158">
        <f t="shared" si="11"/>
        <v>0</v>
      </c>
      <c r="AA89" s="244">
        <v>-213913905</v>
      </c>
      <c r="AB89" s="158">
        <f t="shared" si="12"/>
        <v>0</v>
      </c>
    </row>
    <row r="90" spans="1:28" s="243" customFormat="1" ht="42.75" customHeight="1">
      <c r="A90" s="242"/>
      <c r="B90" s="242" t="s">
        <v>341</v>
      </c>
      <c r="C90" s="251" t="s">
        <v>227</v>
      </c>
      <c r="D90" s="204"/>
      <c r="E90" s="150">
        <v>0</v>
      </c>
      <c r="F90" s="150"/>
      <c r="G90" s="150">
        <f t="shared" si="8"/>
        <v>-244418514</v>
      </c>
      <c r="H90" s="203"/>
      <c r="I90" s="150">
        <f>'درآمد ناشی ازفروش'!K86</f>
        <v>747022429</v>
      </c>
      <c r="J90" s="252"/>
      <c r="K90" s="151">
        <f t="shared" si="9"/>
        <v>502603915</v>
      </c>
      <c r="L90" s="151"/>
      <c r="M90" s="253">
        <f>K90/($K$206+'[1]درآمد سرمایه گذاری در اوراق بها'!$I$11+'[1]درآمد سپرده بانکی'!$E$11+'[1]سایر درآمدها'!$C$11)</f>
        <v>4.5352903452751847E-4</v>
      </c>
      <c r="N90" s="204"/>
      <c r="O90" s="150">
        <v>0</v>
      </c>
      <c r="P90" s="150"/>
      <c r="Q90" s="150">
        <f>'درآمد ناشی از تغییر قیمت اوراق '!S86</f>
        <v>2358797745</v>
      </c>
      <c r="R90" s="203"/>
      <c r="S90" s="150">
        <f>'درآمد ناشی ازفروش'!S87</f>
        <v>-525516366</v>
      </c>
      <c r="T90" s="203"/>
      <c r="U90" s="260">
        <f t="shared" si="10"/>
        <v>1833281379</v>
      </c>
      <c r="V90" s="201"/>
      <c r="W90" s="253">
        <f>U90/[1]درآمدها!$E$11</f>
        <v>3.1210671541854118E-3</v>
      </c>
      <c r="X90" s="243">
        <v>0</v>
      </c>
      <c r="Y90" s="158">
        <f t="shared" si="11"/>
        <v>0</v>
      </c>
      <c r="AA90" s="244">
        <v>747022429</v>
      </c>
      <c r="AB90" s="158">
        <f t="shared" si="12"/>
        <v>0</v>
      </c>
    </row>
    <row r="91" spans="1:28" s="243" customFormat="1" ht="42.75" customHeight="1">
      <c r="A91" s="242"/>
      <c r="B91" s="242" t="s">
        <v>342</v>
      </c>
      <c r="C91" s="159" t="s">
        <v>207</v>
      </c>
      <c r="D91" s="10"/>
      <c r="E91" s="150">
        <f>'درآمد سود سهام'!R83</f>
        <v>0</v>
      </c>
      <c r="F91" s="9"/>
      <c r="G91" s="150">
        <f t="shared" si="8"/>
        <v>3117070940</v>
      </c>
      <c r="H91" s="203"/>
      <c r="I91" s="150">
        <f>'درآمد ناشی ازفروش'!K87</f>
        <v>13103662</v>
      </c>
      <c r="J91" s="9"/>
      <c r="K91" s="151">
        <f t="shared" si="9"/>
        <v>3130174602</v>
      </c>
      <c r="L91" s="255"/>
      <c r="M91" s="253">
        <f>K91/($K$206+'[1]درآمد سرمایه گذاری در اوراق بها'!$I$11+'[1]درآمد سپرده بانکی'!$E$11+'[1]سایر درآمدها'!$C$11)</f>
        <v>2.8245404040428521E-3</v>
      </c>
      <c r="N91" s="10"/>
      <c r="O91" s="150">
        <f>'درآمد سود سهام'!T42</f>
        <v>332986200</v>
      </c>
      <c r="P91" s="9"/>
      <c r="Q91" s="150">
        <f>'درآمد ناشی از تغییر قیمت اوراق '!S87</f>
        <v>7256508245</v>
      </c>
      <c r="R91" s="9"/>
      <c r="S91" s="150">
        <f>'درآمد ناشی ازفروش'!S88</f>
        <v>-678085437</v>
      </c>
      <c r="T91" s="6"/>
      <c r="U91" s="260">
        <f t="shared" si="10"/>
        <v>6911409008</v>
      </c>
      <c r="V91" s="255"/>
      <c r="W91" s="253">
        <f>U91/[1]درآمدها!$E$11</f>
        <v>1.1766317975572467E-2</v>
      </c>
      <c r="X91" s="243">
        <v>332986200</v>
      </c>
      <c r="Y91" s="158">
        <f t="shared" si="11"/>
        <v>0</v>
      </c>
      <c r="AA91" s="244">
        <v>13103662</v>
      </c>
      <c r="AB91" s="158">
        <f t="shared" si="12"/>
        <v>0</v>
      </c>
    </row>
    <row r="92" spans="1:28" s="243" customFormat="1" ht="42.75" customHeight="1">
      <c r="A92" s="242"/>
      <c r="B92" s="242" t="s">
        <v>343</v>
      </c>
      <c r="C92" s="251" t="s">
        <v>184</v>
      </c>
      <c r="D92" s="204"/>
      <c r="E92" s="150">
        <f>'درآمد سود سهام'!R84</f>
        <v>0</v>
      </c>
      <c r="F92" s="150"/>
      <c r="G92" s="150">
        <f t="shared" si="8"/>
        <v>6967315220</v>
      </c>
      <c r="H92" s="203"/>
      <c r="I92" s="150">
        <f>'درآمد ناشی ازفروش'!K88</f>
        <v>122682216</v>
      </c>
      <c r="J92" s="252"/>
      <c r="K92" s="151">
        <f t="shared" si="9"/>
        <v>7089997436</v>
      </c>
      <c r="L92" s="151"/>
      <c r="M92" s="253">
        <f>K92/($K$206+'[1]درآمد سرمایه گذاری در اوراق بها'!$I$11+'[1]درآمد سپرده بانکی'!$E$11+'[1]سایر درآمدها'!$C$11)</f>
        <v>6.3977211398197351E-3</v>
      </c>
      <c r="N92" s="204"/>
      <c r="O92" s="150">
        <f>'درآمد سود سهام'!T43</f>
        <v>920346050</v>
      </c>
      <c r="P92" s="150"/>
      <c r="Q92" s="150">
        <f>'درآمد ناشی از تغییر قیمت اوراق '!S88</f>
        <v>747433411</v>
      </c>
      <c r="R92" s="203"/>
      <c r="S92" s="150">
        <f>'درآمد ناشی ازفروش'!S89</f>
        <v>309311180</v>
      </c>
      <c r="T92" s="203"/>
      <c r="U92" s="260">
        <f t="shared" si="10"/>
        <v>1977090641</v>
      </c>
      <c r="V92" s="201"/>
      <c r="W92" s="253">
        <f>U92/[1]درآمدها!$E$11</f>
        <v>3.3658950181659386E-3</v>
      </c>
      <c r="X92" s="243">
        <v>920346050</v>
      </c>
      <c r="Y92" s="158">
        <f t="shared" si="11"/>
        <v>0</v>
      </c>
      <c r="AA92" s="244">
        <v>122682216</v>
      </c>
      <c r="AB92" s="158">
        <f t="shared" si="12"/>
        <v>0</v>
      </c>
    </row>
    <row r="93" spans="1:28" s="243" customFormat="1" ht="42.75" customHeight="1">
      <c r="A93" s="242"/>
      <c r="B93" s="242" t="s">
        <v>344</v>
      </c>
      <c r="C93" s="251" t="s">
        <v>205</v>
      </c>
      <c r="D93" s="204"/>
      <c r="E93" s="150">
        <f>'درآمد سود سهام'!N44</f>
        <v>8442697698</v>
      </c>
      <c r="F93" s="150"/>
      <c r="G93" s="150">
        <f t="shared" si="8"/>
        <v>-4138816864</v>
      </c>
      <c r="H93" s="203"/>
      <c r="I93" s="150">
        <f>'درآمد ناشی ازفروش'!K89</f>
        <v>109234837</v>
      </c>
      <c r="J93" s="252"/>
      <c r="K93" s="151">
        <f t="shared" si="9"/>
        <v>4413115671</v>
      </c>
      <c r="L93" s="151"/>
      <c r="M93" s="253">
        <f>K93/($K$206+'[1]درآمد سرمایه گذاری در اوراق بها'!$I$11+'[1]درآمد سپرده بانکی'!$E$11+'[1]سایر درآمدها'!$C$11)</f>
        <v>3.982213488183616E-3</v>
      </c>
      <c r="N93" s="204"/>
      <c r="O93" s="150">
        <f>'درآمد سود سهام'!T44</f>
        <v>8442697698</v>
      </c>
      <c r="P93" s="150"/>
      <c r="Q93" s="150">
        <f>'درآمد ناشی از تغییر قیمت اوراق '!S89</f>
        <v>18961877493</v>
      </c>
      <c r="R93" s="203"/>
      <c r="S93" s="150">
        <f>'درآمد ناشی ازفروش'!S90</f>
        <v>3520481977</v>
      </c>
      <c r="T93" s="203"/>
      <c r="U93" s="260">
        <f t="shared" si="10"/>
        <v>30925057168</v>
      </c>
      <c r="V93" s="201"/>
      <c r="W93" s="253">
        <f>U93/[1]درآمدها!$E$11</f>
        <v>5.264831753268516E-2</v>
      </c>
      <c r="X93" s="243">
        <v>8442697698</v>
      </c>
      <c r="Y93" s="158">
        <f t="shared" si="11"/>
        <v>0</v>
      </c>
      <c r="AA93" s="244">
        <v>109234837</v>
      </c>
      <c r="AB93" s="158">
        <f t="shared" si="12"/>
        <v>0</v>
      </c>
    </row>
    <row r="94" spans="1:28" s="243" customFormat="1" ht="42.75" customHeight="1">
      <c r="A94" s="242"/>
      <c r="B94" s="242" t="s">
        <v>345</v>
      </c>
      <c r="C94" s="251" t="s">
        <v>158</v>
      </c>
      <c r="D94" s="204"/>
      <c r="E94" s="150">
        <f>'درآمد سود سهام'!R86</f>
        <v>0</v>
      </c>
      <c r="F94" s="150"/>
      <c r="G94" s="150">
        <f t="shared" si="8"/>
        <v>10779766337</v>
      </c>
      <c r="H94" s="203"/>
      <c r="I94" s="150">
        <f>'درآمد ناشی ازفروش'!K90</f>
        <v>2734647493</v>
      </c>
      <c r="J94" s="252"/>
      <c r="K94" s="151">
        <f t="shared" si="9"/>
        <v>13514413830</v>
      </c>
      <c r="L94" s="151"/>
      <c r="M94" s="253">
        <f>K94/($K$206+'[1]درآمد سرمایه گذاری در اوراق بها'!$I$11+'[1]درآمد سپرده بانکی'!$E$11+'[1]سایر درآمدها'!$C$11)</f>
        <v>1.2194849410445288E-2</v>
      </c>
      <c r="N94" s="204"/>
      <c r="O94" s="150">
        <f>'درآمد سود سهام'!T45</f>
        <v>3098744000</v>
      </c>
      <c r="P94" s="150"/>
      <c r="Q94" s="150">
        <f>'درآمد ناشی از تغییر قیمت اوراق '!S90</f>
        <v>16194105727</v>
      </c>
      <c r="R94" s="203"/>
      <c r="S94" s="150">
        <f>'درآمد ناشی ازفروش'!S91</f>
        <v>-9656053</v>
      </c>
      <c r="T94" s="203"/>
      <c r="U94" s="260">
        <f t="shared" si="10"/>
        <v>19283193674</v>
      </c>
      <c r="V94" s="201"/>
      <c r="W94" s="253">
        <f>U94/[1]درآمدها!$E$11</f>
        <v>3.2828644360390527E-2</v>
      </c>
      <c r="X94" s="243">
        <v>3098744000</v>
      </c>
      <c r="Y94" s="158">
        <f t="shared" si="11"/>
        <v>0</v>
      </c>
      <c r="AA94" s="244">
        <v>2734647493</v>
      </c>
      <c r="AB94" s="158">
        <f t="shared" si="12"/>
        <v>0</v>
      </c>
    </row>
    <row r="95" spans="1:28" s="243" customFormat="1" ht="42.75" customHeight="1">
      <c r="A95" s="242"/>
      <c r="B95" s="242" t="s">
        <v>346</v>
      </c>
      <c r="C95" s="251" t="s">
        <v>160</v>
      </c>
      <c r="D95" s="204"/>
      <c r="E95" s="150">
        <f>'درآمد سود سهام'!R87</f>
        <v>0</v>
      </c>
      <c r="F95" s="150"/>
      <c r="G95" s="150">
        <f t="shared" si="8"/>
        <v>5170665006</v>
      </c>
      <c r="H95" s="203"/>
      <c r="I95" s="150">
        <f>'درآمد ناشی ازفروش'!K91</f>
        <v>-271084583</v>
      </c>
      <c r="J95" s="252"/>
      <c r="K95" s="151">
        <f t="shared" si="9"/>
        <v>4899580423</v>
      </c>
      <c r="L95" s="151"/>
      <c r="M95" s="253">
        <f>K95/($K$206+'[1]درآمد سرمایه گذاری در اوراق بها'!$I$11+'[1]درآمد سپرده بانکی'!$E$11+'[1]سایر درآمدها'!$C$11)</f>
        <v>4.421179207951694E-3</v>
      </c>
      <c r="N95" s="204"/>
      <c r="O95" s="150">
        <f>'درآمد سود سهام'!T46</f>
        <v>658753000</v>
      </c>
      <c r="P95" s="150"/>
      <c r="Q95" s="150">
        <f>'درآمد ناشی از تغییر قیمت اوراق '!S91</f>
        <v>19187645573</v>
      </c>
      <c r="R95" s="203"/>
      <c r="S95" s="150">
        <f>'درآمد ناشی ازفروش'!S92</f>
        <v>-288250539</v>
      </c>
      <c r="T95" s="203"/>
      <c r="U95" s="260">
        <f t="shared" si="10"/>
        <v>19558148034</v>
      </c>
      <c r="V95" s="201"/>
      <c r="W95" s="253">
        <f>U95/[1]درآمدها!$E$11</f>
        <v>3.3296740001204903E-2</v>
      </c>
      <c r="X95" s="243">
        <v>658753000</v>
      </c>
      <c r="Y95" s="158">
        <f t="shared" si="11"/>
        <v>0</v>
      </c>
      <c r="AA95" s="244">
        <v>-271084583</v>
      </c>
      <c r="AB95" s="158">
        <f t="shared" si="12"/>
        <v>0</v>
      </c>
    </row>
    <row r="96" spans="1:28" s="243" customFormat="1" ht="42.75" customHeight="1">
      <c r="A96" s="242"/>
      <c r="B96" s="242" t="s">
        <v>347</v>
      </c>
      <c r="C96" s="251" t="s">
        <v>123</v>
      </c>
      <c r="D96" s="204"/>
      <c r="E96" s="150">
        <f>'درآمد سود سهام'!R88</f>
        <v>0</v>
      </c>
      <c r="F96" s="150"/>
      <c r="G96" s="150">
        <f t="shared" si="8"/>
        <v>6989190581</v>
      </c>
      <c r="H96" s="203"/>
      <c r="I96" s="150">
        <f>'درآمد ناشی ازفروش'!K92</f>
        <v>95329459</v>
      </c>
      <c r="J96" s="252"/>
      <c r="K96" s="151">
        <f t="shared" si="9"/>
        <v>7084520040</v>
      </c>
      <c r="L96" s="151"/>
      <c r="M96" s="253">
        <f>K96/($K$206+'[1]درآمد سرمایه گذاری در اوراق بها'!$I$11+'[1]درآمد سپرده بانکی'!$E$11+'[1]سایر درآمدها'!$C$11)</f>
        <v>6.3927785636768396E-3</v>
      </c>
      <c r="N96" s="204"/>
      <c r="O96" s="150">
        <f>'درآمد سود سهام'!T47</f>
        <v>50327850</v>
      </c>
      <c r="P96" s="150"/>
      <c r="Q96" s="150">
        <f>'درآمد ناشی از تغییر قیمت اوراق '!S92</f>
        <v>3528362991</v>
      </c>
      <c r="R96" s="203"/>
      <c r="S96" s="150">
        <f>'درآمد ناشی ازفروش'!S93</f>
        <v>-328209077</v>
      </c>
      <c r="T96" s="203"/>
      <c r="U96" s="260">
        <f t="shared" si="10"/>
        <v>3250481764</v>
      </c>
      <c r="V96" s="201"/>
      <c r="W96" s="253">
        <f>U96/[1]درآمدها!$E$11</f>
        <v>5.5337778396204705E-3</v>
      </c>
      <c r="X96" s="243">
        <v>50327850</v>
      </c>
      <c r="Y96" s="158">
        <f t="shared" si="11"/>
        <v>0</v>
      </c>
      <c r="AA96" s="244">
        <v>95329459</v>
      </c>
      <c r="AB96" s="158">
        <f t="shared" si="12"/>
        <v>0</v>
      </c>
    </row>
    <row r="97" spans="1:28" s="243" customFormat="1" ht="42.75" customHeight="1">
      <c r="A97" s="242"/>
      <c r="B97" s="242" t="s">
        <v>348</v>
      </c>
      <c r="C97" s="251" t="s">
        <v>197</v>
      </c>
      <c r="D97" s="204"/>
      <c r="E97" s="150">
        <v>0</v>
      </c>
      <c r="F97" s="150"/>
      <c r="G97" s="150">
        <f t="shared" si="8"/>
        <v>1891833553</v>
      </c>
      <c r="H97" s="203"/>
      <c r="I97" s="150">
        <f>'درآمد ناشی ازفروش'!K93</f>
        <v>-101086895</v>
      </c>
      <c r="J97" s="252"/>
      <c r="K97" s="151">
        <f t="shared" si="9"/>
        <v>1790746658</v>
      </c>
      <c r="L97" s="151"/>
      <c r="M97" s="253">
        <f>K97/($K$206+'[1]درآمد سرمایه گذاری در اوراق بها'!$I$11+'[1]درآمد سپرده بانکی'!$E$11+'[1]سایر درآمدها'!$C$11)</f>
        <v>1.6158958946551785E-3</v>
      </c>
      <c r="N97" s="204"/>
      <c r="O97" s="150">
        <v>0</v>
      </c>
      <c r="P97" s="150"/>
      <c r="Q97" s="150">
        <f>'درآمد ناشی از تغییر قیمت اوراق '!S93</f>
        <v>-41891</v>
      </c>
      <c r="R97" s="203"/>
      <c r="S97" s="150">
        <f>'درآمد ناشی ازفروش'!S94</f>
        <v>7173739424</v>
      </c>
      <c r="T97" s="203"/>
      <c r="U97" s="260">
        <f t="shared" si="10"/>
        <v>7173697533</v>
      </c>
      <c r="V97" s="201"/>
      <c r="W97" s="253">
        <f>U97/[1]درآمدها!$E$11</f>
        <v>1.2212850684448707E-2</v>
      </c>
      <c r="X97" s="243">
        <v>0</v>
      </c>
      <c r="Y97" s="158">
        <f t="shared" si="11"/>
        <v>0</v>
      </c>
      <c r="AA97" s="244">
        <v>-101086895</v>
      </c>
      <c r="AB97" s="158">
        <f t="shared" si="12"/>
        <v>0</v>
      </c>
    </row>
    <row r="98" spans="1:28" s="243" customFormat="1" ht="42.75" customHeight="1">
      <c r="A98" s="242"/>
      <c r="B98" s="242" t="s">
        <v>349</v>
      </c>
      <c r="C98" s="251" t="s">
        <v>125</v>
      </c>
      <c r="D98" s="204"/>
      <c r="E98" s="150">
        <f>'درآمد سود سهام'!R90</f>
        <v>0</v>
      </c>
      <c r="F98" s="150"/>
      <c r="G98" s="150">
        <f t="shared" si="8"/>
        <v>14339133566</v>
      </c>
      <c r="H98" s="203"/>
      <c r="I98" s="150">
        <f>'درآمد ناشی ازفروش'!K94</f>
        <v>6580205235</v>
      </c>
      <c r="J98" s="252"/>
      <c r="K98" s="151">
        <f t="shared" si="9"/>
        <v>20919338801</v>
      </c>
      <c r="L98" s="151"/>
      <c r="M98" s="253">
        <f>K98/($K$206+'[1]درآمد سرمایه گذاری در اوراق بها'!$I$11+'[1]درآمد سپرده بانکی'!$E$11+'[1]سایر درآمدها'!$C$11)</f>
        <v>1.8876748163355602E-2</v>
      </c>
      <c r="N98" s="204"/>
      <c r="O98" s="150">
        <f>'درآمد سود سهام'!T48</f>
        <v>1713622300</v>
      </c>
      <c r="P98" s="150"/>
      <c r="Q98" s="150">
        <f>'درآمد ناشی از تغییر قیمت اوراق '!S94</f>
        <v>10977473136</v>
      </c>
      <c r="R98" s="203"/>
      <c r="S98" s="150">
        <f>'درآمد ناشی ازفروش'!S95</f>
        <v>-972969338</v>
      </c>
      <c r="T98" s="203"/>
      <c r="U98" s="260">
        <f t="shared" si="10"/>
        <v>11718126098</v>
      </c>
      <c r="V98" s="201"/>
      <c r="W98" s="253">
        <f>U98/[1]درآمدها!$E$11</f>
        <v>1.9949506328930354E-2</v>
      </c>
      <c r="X98" s="243">
        <v>1713622300</v>
      </c>
      <c r="Y98" s="158">
        <f t="shared" si="11"/>
        <v>0</v>
      </c>
      <c r="AA98" s="244">
        <v>6580205235</v>
      </c>
      <c r="AB98" s="158">
        <f t="shared" si="12"/>
        <v>0</v>
      </c>
    </row>
    <row r="99" spans="1:28" s="243" customFormat="1" ht="42.75" customHeight="1">
      <c r="A99" s="242"/>
      <c r="B99" s="242" t="s">
        <v>504</v>
      </c>
      <c r="C99" s="251" t="s">
        <v>157</v>
      </c>
      <c r="D99" s="204"/>
      <c r="E99" s="150">
        <v>0</v>
      </c>
      <c r="F99" s="150"/>
      <c r="G99" s="150">
        <f t="shared" si="8"/>
        <v>17075871117</v>
      </c>
      <c r="H99" s="203"/>
      <c r="I99" s="150">
        <f>'درآمد ناشی ازفروش'!K95</f>
        <v>562151979</v>
      </c>
      <c r="J99" s="252"/>
      <c r="K99" s="151">
        <f t="shared" si="9"/>
        <v>17638023096</v>
      </c>
      <c r="L99" s="151"/>
      <c r="M99" s="253">
        <f>K99/($K$206+'[1]درآمد سرمایه گذاری در اوراق بها'!$I$11+'[1]درآمد سپرده بانکی'!$E$11+'[1]سایر درآمدها'!$C$11)</f>
        <v>1.5915824264327413E-2</v>
      </c>
      <c r="N99" s="204"/>
      <c r="O99" s="150">
        <f>'درآمد سود سهام'!T49</f>
        <v>4822394400</v>
      </c>
      <c r="P99" s="150"/>
      <c r="Q99" s="150">
        <f>'درآمد ناشی از تغییر قیمت اوراق '!S95</f>
        <v>10537474987</v>
      </c>
      <c r="R99" s="203"/>
      <c r="S99" s="150">
        <f>'درآمد ناشی ازفروش'!S96</f>
        <v>19646871969</v>
      </c>
      <c r="T99" s="203"/>
      <c r="U99" s="260">
        <f t="shared" si="10"/>
        <v>35006741356</v>
      </c>
      <c r="V99" s="201"/>
      <c r="W99" s="253">
        <f>U99/[1]درآمدها!$E$11</f>
        <v>5.9597174701503192E-2</v>
      </c>
      <c r="X99" s="243">
        <v>4822394400</v>
      </c>
      <c r="Y99" s="158">
        <f t="shared" si="11"/>
        <v>0</v>
      </c>
      <c r="AA99" s="244">
        <v>562151979</v>
      </c>
      <c r="AB99" s="158">
        <f t="shared" si="12"/>
        <v>0</v>
      </c>
    </row>
    <row r="100" spans="1:28" s="243" customFormat="1" ht="42.75" customHeight="1">
      <c r="A100" s="242"/>
      <c r="B100" s="242" t="s">
        <v>452</v>
      </c>
      <c r="C100" s="251" t="s">
        <v>156</v>
      </c>
      <c r="D100" s="204"/>
      <c r="E100" s="150">
        <f>'درآمد سود سهام'!R92</f>
        <v>0</v>
      </c>
      <c r="F100" s="150"/>
      <c r="G100" s="150">
        <f t="shared" si="8"/>
        <v>15117951339</v>
      </c>
      <c r="H100" s="203"/>
      <c r="I100" s="150">
        <f>'درآمد ناشی ازفروش'!K96</f>
        <v>17825623479</v>
      </c>
      <c r="J100" s="252"/>
      <c r="K100" s="151">
        <f t="shared" si="9"/>
        <v>32943574818</v>
      </c>
      <c r="L100" s="151"/>
      <c r="M100" s="253">
        <f>K100/($K$206+'[1]درآمد سرمایه گذاری در اوراق بها'!$I$11+'[1]درآمد سپرده بانکی'!$E$11+'[1]سایر درآمدها'!$C$11)</f>
        <v>2.9726922602846439E-2</v>
      </c>
      <c r="N100" s="204"/>
      <c r="O100" s="150">
        <v>0</v>
      </c>
      <c r="P100" s="150"/>
      <c r="Q100" s="150">
        <f>'درآمد ناشی از تغییر قیمت اوراق '!S96</f>
        <v>465994821</v>
      </c>
      <c r="R100" s="203"/>
      <c r="S100" s="150">
        <f>'درآمد ناشی ازفروش'!S97</f>
        <v>299973149</v>
      </c>
      <c r="T100" s="203"/>
      <c r="U100" s="260">
        <f t="shared" si="10"/>
        <v>765967970</v>
      </c>
      <c r="V100" s="201"/>
      <c r="W100" s="253">
        <f>U100/[1]درآمدها!$E$11</f>
        <v>1.3040210301100085E-3</v>
      </c>
      <c r="X100" s="243">
        <v>0</v>
      </c>
      <c r="Y100" s="158">
        <f t="shared" si="11"/>
        <v>0</v>
      </c>
      <c r="AA100" s="244">
        <v>17825623479</v>
      </c>
      <c r="AB100" s="158">
        <f t="shared" si="12"/>
        <v>0</v>
      </c>
    </row>
    <row r="101" spans="1:28" s="243" customFormat="1" ht="42.75" customHeight="1">
      <c r="A101" s="242"/>
      <c r="B101" s="242" t="s">
        <v>350</v>
      </c>
      <c r="C101" s="251" t="s">
        <v>485</v>
      </c>
      <c r="D101" s="204"/>
      <c r="E101" s="150">
        <v>0</v>
      </c>
      <c r="F101" s="150"/>
      <c r="G101" s="150">
        <f t="shared" si="8"/>
        <v>4646169701</v>
      </c>
      <c r="H101" s="203"/>
      <c r="I101" s="150">
        <f>'درآمد ناشی ازفروش'!K97</f>
        <v>127246160</v>
      </c>
      <c r="J101" s="252"/>
      <c r="K101" s="151">
        <f t="shared" si="9"/>
        <v>4773415861</v>
      </c>
      <c r="L101" s="151"/>
      <c r="M101" s="253">
        <f>K101/($K$206+'[1]درآمد سرمایه گذاری در اوراق بها'!$I$11+'[1]درآمد سپرده بانکی'!$E$11+'[1]سایر درآمدها'!$C$11)</f>
        <v>4.3073335129864103E-3</v>
      </c>
      <c r="N101" s="204"/>
      <c r="O101" s="150">
        <f>'درآمد سود سهام'!T50</f>
        <v>137104850</v>
      </c>
      <c r="P101" s="150"/>
      <c r="Q101" s="150">
        <f>'درآمد ناشی از تغییر قیمت اوراق '!S97</f>
        <v>4292086519</v>
      </c>
      <c r="R101" s="203"/>
      <c r="S101" s="150">
        <f>'درآمد ناشی ازفروش'!S98</f>
        <v>-10322919</v>
      </c>
      <c r="T101" s="203"/>
      <c r="U101" s="260">
        <f t="shared" si="10"/>
        <v>4418868450</v>
      </c>
      <c r="V101" s="201"/>
      <c r="W101" s="253">
        <f>U101/[1]درآمدها!$E$11</f>
        <v>7.5228960136409055E-3</v>
      </c>
      <c r="X101" s="243">
        <v>137104850</v>
      </c>
      <c r="Y101" s="158">
        <f t="shared" si="11"/>
        <v>0</v>
      </c>
      <c r="AA101" s="244">
        <v>127246160</v>
      </c>
      <c r="AB101" s="158">
        <f t="shared" si="12"/>
        <v>0</v>
      </c>
    </row>
    <row r="102" spans="1:28" s="243" customFormat="1" ht="42.75" customHeight="1">
      <c r="A102" s="242"/>
      <c r="B102" s="242" t="s">
        <v>351</v>
      </c>
      <c r="C102" s="251" t="s">
        <v>441</v>
      </c>
      <c r="D102" s="204"/>
      <c r="E102" s="150">
        <f>'درآمد سود سهام'!R94</f>
        <v>0</v>
      </c>
      <c r="F102" s="150"/>
      <c r="G102" s="150">
        <v>0</v>
      </c>
      <c r="H102" s="203"/>
      <c r="I102" s="150">
        <f>'درآمد ناشی ازفروش'!K98</f>
        <v>0</v>
      </c>
      <c r="J102" s="252"/>
      <c r="K102" s="151">
        <f t="shared" si="9"/>
        <v>0</v>
      </c>
      <c r="L102" s="151"/>
      <c r="M102" s="253">
        <f>K102/($K$206+'[1]درآمد سرمایه گذاری در اوراق بها'!$I$11+'[1]درآمد سپرده بانکی'!$E$11+'[1]سایر درآمدها'!$C$11)</f>
        <v>0</v>
      </c>
      <c r="N102" s="204"/>
      <c r="O102" s="150">
        <v>0</v>
      </c>
      <c r="P102" s="150"/>
      <c r="Q102" s="150">
        <f>'درآمد ناشی از تغییر قیمت اوراق '!S98</f>
        <v>7249133025</v>
      </c>
      <c r="R102" s="203"/>
      <c r="S102" s="150">
        <f>'درآمد ناشی ازفروش'!S99</f>
        <v>756393485</v>
      </c>
      <c r="T102" s="203"/>
      <c r="U102" s="260">
        <f t="shared" si="10"/>
        <v>8005526510</v>
      </c>
      <c r="V102" s="201"/>
      <c r="W102" s="253">
        <f>U102/[1]درآمدها!$E$11</f>
        <v>1.3628996687868268E-2</v>
      </c>
      <c r="X102" s="243">
        <v>0</v>
      </c>
      <c r="Y102" s="158">
        <f t="shared" si="11"/>
        <v>0</v>
      </c>
      <c r="AA102" s="244">
        <v>0</v>
      </c>
      <c r="AB102" s="158">
        <f t="shared" si="12"/>
        <v>0</v>
      </c>
    </row>
    <row r="103" spans="1:28" s="243" customFormat="1" ht="42.75" customHeight="1">
      <c r="A103" s="242"/>
      <c r="B103" s="242" t="s">
        <v>352</v>
      </c>
      <c r="C103" s="251" t="s">
        <v>134</v>
      </c>
      <c r="D103" s="204"/>
      <c r="E103" s="150">
        <f>'درآمد سود سهام'!R95</f>
        <v>0</v>
      </c>
      <c r="F103" s="150"/>
      <c r="G103" s="150">
        <f>VLOOKUP(B102,a,10,0)</f>
        <v>8501432042</v>
      </c>
      <c r="H103" s="203"/>
      <c r="I103" s="150">
        <f>'درآمد ناشی ازفروش'!K99</f>
        <v>303931334</v>
      </c>
      <c r="J103" s="252"/>
      <c r="K103" s="151">
        <f t="shared" si="9"/>
        <v>8805363376</v>
      </c>
      <c r="L103" s="151"/>
      <c r="M103" s="253">
        <f>K103/($K$206+'[1]درآمد سرمایه گذاری در اوراق بها'!$I$11+'[1]درآمد سپرده بانکی'!$E$11+'[1]سایر درآمدها'!$C$11)</f>
        <v>7.9455965848997633E-3</v>
      </c>
      <c r="N103" s="204"/>
      <c r="O103" s="150">
        <v>0</v>
      </c>
      <c r="P103" s="150"/>
      <c r="Q103" s="150">
        <f>'درآمد ناشی از تغییر قیمت اوراق '!S99</f>
        <v>23246915508</v>
      </c>
      <c r="R103" s="203"/>
      <c r="S103" s="150">
        <f>'درآمد ناشی ازفروش'!S100</f>
        <v>353967819</v>
      </c>
      <c r="T103" s="203"/>
      <c r="U103" s="260">
        <f t="shared" si="10"/>
        <v>23600883327</v>
      </c>
      <c r="V103" s="201"/>
      <c r="W103" s="253">
        <f>U103/[1]درآمدها!$E$11</f>
        <v>4.0179288681719501E-2</v>
      </c>
      <c r="X103" s="243">
        <v>0</v>
      </c>
      <c r="Y103" s="158">
        <f t="shared" si="11"/>
        <v>0</v>
      </c>
      <c r="AA103" s="244">
        <v>303931334</v>
      </c>
      <c r="AB103" s="158">
        <f t="shared" si="12"/>
        <v>0</v>
      </c>
    </row>
    <row r="104" spans="1:28" s="243" customFormat="1" ht="42.6" customHeight="1">
      <c r="A104" s="242"/>
      <c r="B104" s="242" t="s">
        <v>450</v>
      </c>
      <c r="C104" s="251" t="s">
        <v>262</v>
      </c>
      <c r="D104" s="204"/>
      <c r="E104" s="150">
        <f>'درآمد سود سهام'!R96</f>
        <v>0</v>
      </c>
      <c r="F104" s="150"/>
      <c r="G104" s="150">
        <v>0</v>
      </c>
      <c r="H104" s="203"/>
      <c r="I104" s="150">
        <f>'درآمد ناشی ازفروش'!K100</f>
        <v>0</v>
      </c>
      <c r="J104" s="252"/>
      <c r="K104" s="151">
        <f t="shared" si="9"/>
        <v>0</v>
      </c>
      <c r="L104" s="151"/>
      <c r="M104" s="253">
        <f>K104/($K$206+'[1]درآمد سرمایه گذاری در اوراق بها'!$I$11+'[1]درآمد سپرده بانکی'!$E$11+'[1]سایر درآمدها'!$C$11)</f>
        <v>0</v>
      </c>
      <c r="N104" s="204"/>
      <c r="O104" s="150">
        <v>0</v>
      </c>
      <c r="P104" s="150"/>
      <c r="Q104" s="150">
        <f>'درآمد ناشی از تغییر قیمت اوراق '!S100</f>
        <v>4992802596</v>
      </c>
      <c r="R104" s="203"/>
      <c r="S104" s="150">
        <f>'درآمد ناشی ازفروش'!S101</f>
        <v>-80647335</v>
      </c>
      <c r="T104" s="203"/>
      <c r="U104" s="260">
        <f t="shared" si="10"/>
        <v>4912155261</v>
      </c>
      <c r="V104" s="201"/>
      <c r="W104" s="253">
        <f>U104/[1]درآمدها!$E$11</f>
        <v>8.3626914105945152E-3</v>
      </c>
      <c r="X104" s="243">
        <v>0</v>
      </c>
      <c r="Y104" s="158">
        <f t="shared" si="11"/>
        <v>0</v>
      </c>
      <c r="AA104" s="244">
        <v>0</v>
      </c>
      <c r="AB104" s="158">
        <f t="shared" si="12"/>
        <v>0</v>
      </c>
    </row>
    <row r="105" spans="1:28" s="243" customFormat="1" ht="42.75" customHeight="1">
      <c r="A105" s="242"/>
      <c r="B105" s="242" t="s">
        <v>353</v>
      </c>
      <c r="C105" s="251" t="s">
        <v>121</v>
      </c>
      <c r="D105" s="204"/>
      <c r="E105" s="150">
        <f>'درآمد سود سهام'!R97</f>
        <v>0</v>
      </c>
      <c r="F105" s="150"/>
      <c r="G105" s="150">
        <v>11743677215</v>
      </c>
      <c r="H105" s="203"/>
      <c r="I105" s="150">
        <f>'درآمد ناشی ازفروش'!K101</f>
        <v>594695528</v>
      </c>
      <c r="J105" s="252"/>
      <c r="K105" s="151">
        <f t="shared" si="9"/>
        <v>12338372743</v>
      </c>
      <c r="L105" s="151"/>
      <c r="M105" s="253">
        <f>K105/($K$206+'[1]درآمد سرمایه گذاری در اوراق بها'!$I$11+'[1]درآمد سپرده بانکی'!$E$11+'[1]سایر درآمدها'!$C$11)</f>
        <v>1.1133638459170059E-2</v>
      </c>
      <c r="N105" s="204"/>
      <c r="O105" s="150">
        <f>'درآمد سود سهام'!T51</f>
        <v>2247281050</v>
      </c>
      <c r="P105" s="150"/>
      <c r="Q105" s="150">
        <f>'درآمد ناشی از تغییر قیمت اوراق '!S101</f>
        <v>4232133753</v>
      </c>
      <c r="R105" s="203"/>
      <c r="S105" s="150">
        <f>'درآمد ناشی ازفروش'!S102</f>
        <v>-42076577</v>
      </c>
      <c r="T105" s="203"/>
      <c r="U105" s="260">
        <f t="shared" si="10"/>
        <v>6437338226</v>
      </c>
      <c r="V105" s="201"/>
      <c r="W105" s="253">
        <f>U105/[1]درآمدها!$E$11</f>
        <v>1.0959236878579994E-2</v>
      </c>
      <c r="X105" s="243">
        <v>2247281050</v>
      </c>
      <c r="Y105" s="158">
        <f t="shared" si="11"/>
        <v>0</v>
      </c>
      <c r="AA105" s="244">
        <v>594695528</v>
      </c>
      <c r="AB105" s="158">
        <f t="shared" si="12"/>
        <v>0</v>
      </c>
    </row>
    <row r="106" spans="1:28" s="243" customFormat="1" ht="42.75" customHeight="1">
      <c r="A106" s="242"/>
      <c r="B106" s="242" t="s">
        <v>354</v>
      </c>
      <c r="C106" s="251" t="s">
        <v>275</v>
      </c>
      <c r="D106" s="204"/>
      <c r="E106" s="150">
        <v>0</v>
      </c>
      <c r="F106" s="150"/>
      <c r="G106" s="150">
        <f>VLOOKUP(B104,a,10,0)</f>
        <v>1064299364</v>
      </c>
      <c r="H106" s="203"/>
      <c r="I106" s="150">
        <f>'درآمد ناشی ازفروش'!K102</f>
        <v>0</v>
      </c>
      <c r="J106" s="252"/>
      <c r="K106" s="151">
        <f t="shared" si="9"/>
        <v>1064299364</v>
      </c>
      <c r="L106" s="151"/>
      <c r="M106" s="253">
        <f>K106/($K$206+'[1]درآمد سرمایه گذاری در اوراق بها'!$I$11+'[1]درآمد سپرده بانکی'!$E$11+'[1]سایر درآمدها'!$C$11)</f>
        <v>9.6037983111049176E-4</v>
      </c>
      <c r="N106" s="204"/>
      <c r="O106" s="150">
        <v>0</v>
      </c>
      <c r="P106" s="150"/>
      <c r="Q106" s="150">
        <f>'درآمد ناشی از تغییر قیمت اوراق '!S102</f>
        <v>0</v>
      </c>
      <c r="R106" s="203"/>
      <c r="S106" s="150">
        <f>'درآمد ناشی ازفروش'!S103</f>
        <v>-183811290</v>
      </c>
      <c r="T106" s="203"/>
      <c r="U106" s="260">
        <f t="shared" si="10"/>
        <v>-183811290</v>
      </c>
      <c r="V106" s="201"/>
      <c r="W106" s="253">
        <f>U106/[1]درآمدها!$E$11</f>
        <v>-3.1292925699184196E-4</v>
      </c>
      <c r="X106" s="243">
        <v>0</v>
      </c>
      <c r="Y106" s="158">
        <f t="shared" si="11"/>
        <v>0</v>
      </c>
      <c r="AA106" s="244">
        <v>0</v>
      </c>
      <c r="AB106" s="158">
        <f t="shared" si="12"/>
        <v>0</v>
      </c>
    </row>
    <row r="107" spans="1:28" s="243" customFormat="1" ht="42.75" customHeight="1">
      <c r="A107" s="242"/>
      <c r="B107" s="242" t="s">
        <v>531</v>
      </c>
      <c r="C107" s="251" t="s">
        <v>263</v>
      </c>
      <c r="D107" s="204"/>
      <c r="E107" s="150">
        <f>'درآمد سود سهام'!R99</f>
        <v>0</v>
      </c>
      <c r="F107" s="150"/>
      <c r="G107" s="150">
        <f>VLOOKUP(B105,a,10,0)</f>
        <v>4548220038</v>
      </c>
      <c r="H107" s="203"/>
      <c r="I107" s="150">
        <f>'درآمد ناشی ازفروش'!K103</f>
        <v>15360261</v>
      </c>
      <c r="J107" s="252"/>
      <c r="K107" s="151">
        <f t="shared" si="9"/>
        <v>4563580299</v>
      </c>
      <c r="L107" s="151"/>
      <c r="M107" s="253">
        <f>K107/($K$206+'[1]درآمد سرمایه گذاری در اوراق بها'!$I$11+'[1]درآمد سپرده بانکی'!$E$11+'[1]سایر درآمدها'!$C$11)</f>
        <v>4.1179865600415666E-3</v>
      </c>
      <c r="N107" s="204"/>
      <c r="O107" s="150">
        <v>0</v>
      </c>
      <c r="P107" s="150"/>
      <c r="Q107" s="150">
        <f>'درآمد ناشی از تغییر قیمت اوراق '!S103</f>
        <v>23388354926</v>
      </c>
      <c r="R107" s="203"/>
      <c r="S107" s="150">
        <f>'درآمد ناشی ازفروش'!S104</f>
        <v>943876809</v>
      </c>
      <c r="T107" s="203"/>
      <c r="U107" s="260">
        <f t="shared" si="10"/>
        <v>24332231735</v>
      </c>
      <c r="V107" s="201"/>
      <c r="W107" s="253">
        <f>U107/[1]درآمدها!$E$11</f>
        <v>4.1424371690046174E-2</v>
      </c>
      <c r="X107" s="243">
        <v>0</v>
      </c>
      <c r="Y107" s="158">
        <f t="shared" si="11"/>
        <v>0</v>
      </c>
      <c r="AA107" s="244">
        <v>15360261</v>
      </c>
      <c r="AB107" s="158">
        <f t="shared" si="12"/>
        <v>0</v>
      </c>
    </row>
    <row r="108" spans="1:28" s="243" customFormat="1" ht="42.75" customHeight="1">
      <c r="A108" s="242"/>
      <c r="B108" s="242" t="s">
        <v>355</v>
      </c>
      <c r="C108" s="251" t="s">
        <v>122</v>
      </c>
      <c r="D108" s="204"/>
      <c r="E108" s="150">
        <f>'درآمد سود سهام'!R100</f>
        <v>0</v>
      </c>
      <c r="F108" s="150"/>
      <c r="G108" s="150">
        <f>VLOOKUP(B106,a,10,0)</f>
        <v>5536779620</v>
      </c>
      <c r="H108" s="203"/>
      <c r="I108" s="150">
        <f>'درآمد ناشی ازفروش'!K104</f>
        <v>419584878</v>
      </c>
      <c r="J108" s="252"/>
      <c r="K108" s="151">
        <f t="shared" si="9"/>
        <v>5956364498</v>
      </c>
      <c r="L108" s="151"/>
      <c r="M108" s="253">
        <f>K108/($K$206+'[1]درآمد سرمایه گذاری در اوراق بها'!$I$11+'[1]درآمد سپرده بانکی'!$E$11+'[1]سایر درآمدها'!$C$11)</f>
        <v>5.3747775523633303E-3</v>
      </c>
      <c r="N108" s="204"/>
      <c r="O108" s="150">
        <v>0</v>
      </c>
      <c r="P108" s="150"/>
      <c r="Q108" s="150">
        <f>'درآمد ناشی از تغییر قیمت اوراق '!S104</f>
        <v>31917445760</v>
      </c>
      <c r="R108" s="203"/>
      <c r="S108" s="150">
        <f>'درآمد ناشی ازفروش'!S105</f>
        <v>252957</v>
      </c>
      <c r="T108" s="203"/>
      <c r="U108" s="260">
        <f t="shared" si="10"/>
        <v>31917698717</v>
      </c>
      <c r="V108" s="201"/>
      <c r="W108" s="253">
        <f>U108/[1]درآمدها!$E$11</f>
        <v>5.4338238659879259E-2</v>
      </c>
      <c r="X108" s="243">
        <v>0</v>
      </c>
      <c r="Y108" s="158">
        <f t="shared" si="11"/>
        <v>0</v>
      </c>
      <c r="AA108" s="244">
        <v>419584878</v>
      </c>
      <c r="AB108" s="158">
        <f t="shared" si="12"/>
        <v>0</v>
      </c>
    </row>
    <row r="109" spans="1:28" s="243" customFormat="1" ht="42.75" customHeight="1">
      <c r="A109" s="242"/>
      <c r="B109" s="242" t="s">
        <v>532</v>
      </c>
      <c r="C109" s="251" t="s">
        <v>519</v>
      </c>
      <c r="D109" s="204"/>
      <c r="E109" s="150">
        <f>'درآمد سود سهام'!R101</f>
        <v>0</v>
      </c>
      <c r="F109" s="150"/>
      <c r="G109" s="150">
        <v>0</v>
      </c>
      <c r="H109" s="203"/>
      <c r="I109" s="150">
        <f>'درآمد ناشی ازفروش'!K105</f>
        <v>0</v>
      </c>
      <c r="J109" s="252"/>
      <c r="K109" s="151">
        <f t="shared" si="9"/>
        <v>0</v>
      </c>
      <c r="L109" s="151"/>
      <c r="M109" s="253">
        <f>K109/($K$206+'[1]درآمد سرمایه گذاری در اوراق بها'!$I$11+'[1]درآمد سپرده بانکی'!$E$11+'[1]سایر درآمدها'!$C$11)</f>
        <v>0</v>
      </c>
      <c r="N109" s="204"/>
      <c r="O109" s="150">
        <v>0</v>
      </c>
      <c r="P109" s="150"/>
      <c r="Q109" s="150">
        <f>'درآمد ناشی از تغییر قیمت اوراق '!S105</f>
        <v>30219916938</v>
      </c>
      <c r="R109" s="203"/>
      <c r="S109" s="150">
        <f>'درآمد ناشی ازفروش'!S106</f>
        <v>-1075497446</v>
      </c>
      <c r="T109" s="203"/>
      <c r="U109" s="260">
        <f t="shared" si="10"/>
        <v>29144419492</v>
      </c>
      <c r="V109" s="201"/>
      <c r="W109" s="253">
        <f>U109/[1]درآمدها!$E$11</f>
        <v>4.961687357229317E-2</v>
      </c>
      <c r="X109" s="243">
        <v>0</v>
      </c>
      <c r="Y109" s="158">
        <f t="shared" si="11"/>
        <v>0</v>
      </c>
      <c r="AA109" s="244">
        <v>0</v>
      </c>
      <c r="AB109" s="158">
        <f t="shared" si="12"/>
        <v>0</v>
      </c>
    </row>
    <row r="110" spans="1:28" s="243" customFormat="1" ht="42.75" customHeight="1">
      <c r="A110" s="242"/>
      <c r="B110" s="242" t="s">
        <v>356</v>
      </c>
      <c r="C110" s="251" t="s">
        <v>107</v>
      </c>
      <c r="D110" s="204"/>
      <c r="E110" s="150">
        <v>0</v>
      </c>
      <c r="F110" s="150"/>
      <c r="G110" s="150">
        <v>0</v>
      </c>
      <c r="H110" s="203"/>
      <c r="I110" s="150">
        <f>'درآمد ناشی ازفروش'!K106</f>
        <v>0</v>
      </c>
      <c r="J110" s="252"/>
      <c r="K110" s="151">
        <f t="shared" si="9"/>
        <v>0</v>
      </c>
      <c r="L110" s="151"/>
      <c r="M110" s="253">
        <f>K110/($K$206+'[1]درآمد سرمایه گذاری در اوراق بها'!$I$11+'[1]درآمد سپرده بانکی'!$E$11+'[1]سایر درآمدها'!$C$11)</f>
        <v>0</v>
      </c>
      <c r="N110" s="204"/>
      <c r="O110" s="150">
        <v>0</v>
      </c>
      <c r="P110" s="150"/>
      <c r="Q110" s="150">
        <f>'درآمد ناشی از تغییر قیمت اوراق '!S106</f>
        <v>7096786041</v>
      </c>
      <c r="R110" s="203"/>
      <c r="S110" s="150">
        <f>'درآمد ناشی ازفروش'!S107</f>
        <v>-580267204</v>
      </c>
      <c r="T110" s="203"/>
      <c r="U110" s="260">
        <f t="shared" si="10"/>
        <v>6516518837</v>
      </c>
      <c r="V110" s="201"/>
      <c r="W110" s="253">
        <f>U110/[1]درآمدها!$E$11</f>
        <v>1.1094037791888367E-2</v>
      </c>
      <c r="X110" s="243">
        <v>0</v>
      </c>
      <c r="Y110" s="158">
        <f t="shared" si="11"/>
        <v>0</v>
      </c>
      <c r="AA110" s="244">
        <v>0</v>
      </c>
      <c r="AB110" s="158">
        <f t="shared" si="12"/>
        <v>0</v>
      </c>
    </row>
    <row r="111" spans="1:28" s="243" customFormat="1" ht="42.75" customHeight="1">
      <c r="A111" s="242"/>
      <c r="B111" s="242" t="s">
        <v>357</v>
      </c>
      <c r="C111" s="251" t="s">
        <v>514</v>
      </c>
      <c r="D111" s="204"/>
      <c r="E111" s="150">
        <f>'درآمد سود سهام'!R103</f>
        <v>0</v>
      </c>
      <c r="F111" s="150"/>
      <c r="G111" s="150">
        <v>27508128327</v>
      </c>
      <c r="H111" s="203"/>
      <c r="I111" s="150">
        <f>'درآمد ناشی ازفروش'!K107</f>
        <v>338259596</v>
      </c>
      <c r="J111" s="252"/>
      <c r="K111" s="151">
        <f t="shared" si="9"/>
        <v>27846387923</v>
      </c>
      <c r="L111" s="151"/>
      <c r="M111" s="253">
        <f>K111/($K$206+'[1]درآمد سرمایه گذاری در اوراق بها'!$I$11+'[1]درآمد سپرده بانکی'!$E$11+'[1]سایر درآمدها'!$C$11)</f>
        <v>2.5127431468170997E-2</v>
      </c>
      <c r="N111" s="204"/>
      <c r="O111" s="150">
        <v>0</v>
      </c>
      <c r="P111" s="150"/>
      <c r="Q111" s="150">
        <f>'درآمد ناشی از تغییر قیمت اوراق '!S107</f>
        <v>2902879678</v>
      </c>
      <c r="R111" s="203"/>
      <c r="S111" s="150">
        <f>'درآمد ناشی ازفروش'!S108</f>
        <v>-844154727</v>
      </c>
      <c r="T111" s="203"/>
      <c r="U111" s="260">
        <f t="shared" si="10"/>
        <v>2058724951</v>
      </c>
      <c r="V111" s="201"/>
      <c r="W111" s="253">
        <f>U111/[1]درآمدها!$E$11</f>
        <v>3.5048732276836548E-3</v>
      </c>
      <c r="X111" s="243">
        <v>0</v>
      </c>
      <c r="Y111" s="158">
        <f t="shared" si="11"/>
        <v>0</v>
      </c>
      <c r="AA111" s="244">
        <v>338259596</v>
      </c>
      <c r="AB111" s="158">
        <f t="shared" si="12"/>
        <v>0</v>
      </c>
    </row>
    <row r="112" spans="1:28" s="243" customFormat="1" ht="42.75" customHeight="1">
      <c r="A112" s="242"/>
      <c r="B112" s="242" t="s">
        <v>453</v>
      </c>
      <c r="C112" s="251" t="s">
        <v>196</v>
      </c>
      <c r="D112" s="204"/>
      <c r="E112" s="150">
        <f>'درآمد سود سهام'!R104</f>
        <v>0</v>
      </c>
      <c r="F112" s="150"/>
      <c r="G112" s="150">
        <v>0</v>
      </c>
      <c r="H112" s="203"/>
      <c r="I112" s="150">
        <f>'درآمد ناشی ازفروش'!K108</f>
        <v>0</v>
      </c>
      <c r="J112" s="252"/>
      <c r="K112" s="151">
        <f t="shared" si="9"/>
        <v>0</v>
      </c>
      <c r="L112" s="151"/>
      <c r="M112" s="253">
        <f>K112/($K$206+'[1]درآمد سرمایه گذاری در اوراق بها'!$I$11+'[1]درآمد سپرده بانکی'!$E$11+'[1]سایر درآمدها'!$C$11)</f>
        <v>0</v>
      </c>
      <c r="N112" s="204"/>
      <c r="O112" s="150">
        <v>0</v>
      </c>
      <c r="P112" s="150"/>
      <c r="Q112" s="150">
        <f>'درآمد ناشی از تغییر قیمت اوراق '!S108</f>
        <v>1863061786</v>
      </c>
      <c r="R112" s="203"/>
      <c r="S112" s="150">
        <v>0</v>
      </c>
      <c r="T112" s="203"/>
      <c r="U112" s="260">
        <f t="shared" si="10"/>
        <v>1863061786</v>
      </c>
      <c r="V112" s="201"/>
      <c r="W112" s="253">
        <f>U112/[1]درآمدها!$E$11</f>
        <v>3.1717667637438055E-3</v>
      </c>
      <c r="X112" s="243">
        <v>0</v>
      </c>
      <c r="Y112" s="158">
        <f t="shared" si="11"/>
        <v>0</v>
      </c>
      <c r="AA112" s="244">
        <v>0</v>
      </c>
      <c r="AB112" s="158">
        <f t="shared" si="12"/>
        <v>0</v>
      </c>
    </row>
    <row r="113" spans="1:28" s="243" customFormat="1" ht="42.75" customHeight="1">
      <c r="A113" s="242"/>
      <c r="B113" s="242" t="s">
        <v>358</v>
      </c>
      <c r="C113" s="251" t="s">
        <v>141</v>
      </c>
      <c r="D113" s="204"/>
      <c r="E113" s="150">
        <v>0</v>
      </c>
      <c r="F113" s="150"/>
      <c r="G113" s="150">
        <f>VLOOKUP(B109,a,10,0)</f>
        <v>4956865203</v>
      </c>
      <c r="H113" s="203"/>
      <c r="I113" s="150">
        <f>'درآمد ناشی ازفروش'!K109</f>
        <v>204510434</v>
      </c>
      <c r="J113" s="252"/>
      <c r="K113" s="151">
        <f t="shared" si="9"/>
        <v>5161375637</v>
      </c>
      <c r="L113" s="151"/>
      <c r="M113" s="253">
        <f>K113/($K$206+'[1]درآمد سرمایه گذاری در اوراق بها'!$I$11+'[1]درآمد سپرده بانکی'!$E$11+'[1]سایر درآمدها'!$C$11)</f>
        <v>4.6574124069098536E-3</v>
      </c>
      <c r="N113" s="204"/>
      <c r="O113" s="150">
        <f>'درآمد سود سهام'!T52</f>
        <v>917621070</v>
      </c>
      <c r="P113" s="150"/>
      <c r="Q113" s="150">
        <f>'درآمد ناشی از تغییر قیمت اوراق '!S109</f>
        <v>2843048096</v>
      </c>
      <c r="R113" s="203"/>
      <c r="S113" s="150">
        <f>'درآمد ناشی ازفروش'!S109</f>
        <v>-6253817</v>
      </c>
      <c r="T113" s="203"/>
      <c r="U113" s="260">
        <f t="shared" si="10"/>
        <v>3754415349</v>
      </c>
      <c r="V113" s="201"/>
      <c r="W113" s="253">
        <f>U113/[1]درآمدها!$E$11</f>
        <v>6.3916988211188608E-3</v>
      </c>
      <c r="X113" s="243">
        <v>917621070</v>
      </c>
      <c r="Y113" s="158">
        <f t="shared" si="11"/>
        <v>0</v>
      </c>
      <c r="AA113" s="244">
        <v>204510434</v>
      </c>
      <c r="AB113" s="158">
        <f t="shared" si="12"/>
        <v>0</v>
      </c>
    </row>
    <row r="114" spans="1:28" s="243" customFormat="1" ht="42.75" customHeight="1">
      <c r="A114" s="242"/>
      <c r="B114" s="242" t="s">
        <v>359</v>
      </c>
      <c r="C114" s="251" t="s">
        <v>524</v>
      </c>
      <c r="D114" s="204"/>
      <c r="E114" s="150">
        <f>'درآمد سود سهام'!R106</f>
        <v>0</v>
      </c>
      <c r="F114" s="150"/>
      <c r="G114" s="150">
        <v>0</v>
      </c>
      <c r="H114" s="203"/>
      <c r="I114" s="150">
        <v>0</v>
      </c>
      <c r="J114" s="252"/>
      <c r="K114" s="151">
        <f t="shared" si="9"/>
        <v>0</v>
      </c>
      <c r="L114" s="151"/>
      <c r="M114" s="253">
        <f>K114/($K$206+'[1]درآمد سرمایه گذاری در اوراق بها'!$I$11+'[1]درآمد سپرده بانکی'!$E$11+'[1]سایر درآمدها'!$C$11)</f>
        <v>0</v>
      </c>
      <c r="N114" s="204"/>
      <c r="O114" s="150">
        <v>0</v>
      </c>
      <c r="P114" s="150"/>
      <c r="Q114" s="150">
        <f>'درآمد ناشی از تغییر قیمت اوراق '!S110</f>
        <v>9231200721</v>
      </c>
      <c r="R114" s="203"/>
      <c r="S114" s="150">
        <f>'درآمد ناشی ازفروش'!S110</f>
        <v>467513632</v>
      </c>
      <c r="T114" s="203"/>
      <c r="U114" s="260">
        <f t="shared" si="10"/>
        <v>9698714353</v>
      </c>
      <c r="V114" s="201"/>
      <c r="W114" s="253">
        <f>U114/[1]درآمدها!$E$11</f>
        <v>1.6511561810269672E-2</v>
      </c>
      <c r="X114" s="243">
        <v>0</v>
      </c>
      <c r="Y114" s="158">
        <f t="shared" si="11"/>
        <v>0</v>
      </c>
      <c r="AA114" s="244">
        <v>0</v>
      </c>
      <c r="AB114" s="158">
        <f t="shared" si="12"/>
        <v>0</v>
      </c>
    </row>
    <row r="115" spans="1:28" s="243" customFormat="1" ht="42.75" customHeight="1">
      <c r="A115" s="242"/>
      <c r="B115" s="242" t="s">
        <v>360</v>
      </c>
      <c r="C115" s="251" t="s">
        <v>199</v>
      </c>
      <c r="D115" s="204"/>
      <c r="E115" s="150">
        <f>'درآمد سود سهام'!R107</f>
        <v>0</v>
      </c>
      <c r="F115" s="150"/>
      <c r="G115" s="150">
        <f>VLOOKUP(B111,a,10,0)</f>
        <v>3734833788</v>
      </c>
      <c r="H115" s="203"/>
      <c r="I115" s="150">
        <f>'درآمد ناشی ازفروش'!K110</f>
        <v>191603060</v>
      </c>
      <c r="J115" s="252"/>
      <c r="K115" s="151">
        <f t="shared" si="9"/>
        <v>3926436848</v>
      </c>
      <c r="L115" s="151"/>
      <c r="M115" s="253">
        <f>K115/($K$206+'[1]درآمد سرمایه گذاری در اوراق بها'!$I$11+'[1]درآمد سپرده بانکی'!$E$11+'[1]سایر درآمدها'!$C$11)</f>
        <v>3.5430545995781045E-3</v>
      </c>
      <c r="N115" s="204"/>
      <c r="O115" s="150">
        <v>0</v>
      </c>
      <c r="P115" s="150"/>
      <c r="Q115" s="150">
        <f>'درآمد ناشی از تغییر قیمت اوراق '!S111</f>
        <v>1150064640</v>
      </c>
      <c r="R115" s="203"/>
      <c r="S115" s="150">
        <f>'درآمد ناشی ازفروش'!S111</f>
        <v>18911473579</v>
      </c>
      <c r="T115" s="203"/>
      <c r="U115" s="260">
        <f t="shared" si="10"/>
        <v>20061538219</v>
      </c>
      <c r="V115" s="201"/>
      <c r="W115" s="253">
        <f>U115/[1]درآمدها!$E$11</f>
        <v>3.4153735872182338E-2</v>
      </c>
      <c r="X115" s="243">
        <v>0</v>
      </c>
      <c r="Y115" s="158">
        <f t="shared" si="11"/>
        <v>0</v>
      </c>
      <c r="AA115" s="244">
        <v>191603060</v>
      </c>
      <c r="AB115" s="158">
        <f t="shared" si="12"/>
        <v>0</v>
      </c>
    </row>
    <row r="116" spans="1:28" s="243" customFormat="1" ht="42.75" customHeight="1">
      <c r="A116" s="242"/>
      <c r="B116" s="242" t="s">
        <v>361</v>
      </c>
      <c r="C116" s="251" t="s">
        <v>215</v>
      </c>
      <c r="D116" s="204"/>
      <c r="E116" s="150">
        <f>'درآمد سود سهام'!R108</f>
        <v>0</v>
      </c>
      <c r="F116" s="150"/>
      <c r="G116" s="150">
        <f>VLOOKUP(B113,a,10,0)</f>
        <v>-3430328536</v>
      </c>
      <c r="H116" s="203"/>
      <c r="I116" s="150">
        <f>'درآمد ناشی ازفروش'!K111</f>
        <v>15984305901</v>
      </c>
      <c r="J116" s="252"/>
      <c r="K116" s="151">
        <f t="shared" si="9"/>
        <v>12553977365</v>
      </c>
      <c r="L116" s="151"/>
      <c r="M116" s="253">
        <f>K116/($K$206+'[1]درآمد سرمایه گذاری در اوراق بها'!$I$11+'[1]درآمد سپرده بانکی'!$E$11+'[1]سایر درآمدها'!$C$11)</f>
        <v>1.1328191173816803E-2</v>
      </c>
      <c r="N116" s="204"/>
      <c r="O116" s="150">
        <v>0</v>
      </c>
      <c r="P116" s="150"/>
      <c r="Q116" s="150">
        <f>'درآمد ناشی از تغییر قیمت اوراق '!S112</f>
        <v>3194241364</v>
      </c>
      <c r="R116" s="203"/>
      <c r="S116" s="150">
        <f>'درآمد ناشی ازفروش'!S112</f>
        <v>-1651763670</v>
      </c>
      <c r="T116" s="203"/>
      <c r="U116" s="260">
        <f t="shared" si="10"/>
        <v>1542477694</v>
      </c>
      <c r="V116" s="201"/>
      <c r="W116" s="253">
        <f>U116/[1]درآمدها!$E$11</f>
        <v>2.6259888536221566E-3</v>
      </c>
      <c r="X116" s="243">
        <v>0</v>
      </c>
      <c r="Y116" s="158">
        <f t="shared" si="11"/>
        <v>0</v>
      </c>
      <c r="AA116" s="244">
        <v>15984305901</v>
      </c>
      <c r="AB116" s="158">
        <f t="shared" si="12"/>
        <v>0</v>
      </c>
    </row>
    <row r="117" spans="1:28" s="243" customFormat="1" ht="42.75" customHeight="1">
      <c r="A117" s="242"/>
      <c r="B117" s="242" t="s">
        <v>362</v>
      </c>
      <c r="C117" s="251" t="s">
        <v>195</v>
      </c>
      <c r="D117" s="204"/>
      <c r="E117" s="150">
        <f>'درآمد سود سهام'!R109</f>
        <v>0</v>
      </c>
      <c r="F117" s="150"/>
      <c r="G117" s="150">
        <v>0</v>
      </c>
      <c r="H117" s="203"/>
      <c r="I117" s="150">
        <f>'درآمد ناشی ازفروش'!K112</f>
        <v>0</v>
      </c>
      <c r="J117" s="252"/>
      <c r="K117" s="151">
        <f t="shared" si="9"/>
        <v>0</v>
      </c>
      <c r="L117" s="151"/>
      <c r="M117" s="253">
        <f>K117/($K$206+'[1]درآمد سرمایه گذاری در اوراق بها'!$I$11+'[1]درآمد سپرده بانکی'!$E$11+'[1]سایر درآمدها'!$C$11)</f>
        <v>0</v>
      </c>
      <c r="N117" s="204"/>
      <c r="O117" s="150">
        <v>0</v>
      </c>
      <c r="P117" s="150"/>
      <c r="Q117" s="150">
        <f>'درآمد ناشی از تغییر قیمت اوراق '!S113</f>
        <v>-22135</v>
      </c>
      <c r="R117" s="203"/>
      <c r="S117" s="150">
        <f>'درآمد ناشی ازفروش'!S113</f>
        <v>179834985</v>
      </c>
      <c r="T117" s="203"/>
      <c r="U117" s="260">
        <f t="shared" si="10"/>
        <v>179812850</v>
      </c>
      <c r="V117" s="201"/>
      <c r="W117" s="253">
        <f>U117/[1]درآمدها!$E$11</f>
        <v>3.0612211876694586E-4</v>
      </c>
      <c r="X117" s="243">
        <v>0</v>
      </c>
      <c r="Y117" s="158">
        <f t="shared" si="11"/>
        <v>0</v>
      </c>
      <c r="AA117" s="244">
        <v>0</v>
      </c>
      <c r="AB117" s="158">
        <f t="shared" si="12"/>
        <v>0</v>
      </c>
    </row>
    <row r="118" spans="1:28" s="243" customFormat="1" ht="42.75" customHeight="1">
      <c r="A118" s="242"/>
      <c r="B118" s="242" t="s">
        <v>363</v>
      </c>
      <c r="C118" s="251" t="s">
        <v>104</v>
      </c>
      <c r="D118" s="204"/>
      <c r="E118" s="150">
        <f>'درآمد سود سهام'!R110</f>
        <v>0</v>
      </c>
      <c r="F118" s="150"/>
      <c r="G118" s="150">
        <f>VLOOKUP(B114,a,10,0)</f>
        <v>23288302023</v>
      </c>
      <c r="H118" s="203"/>
      <c r="I118" s="150">
        <f>'درآمد ناشی ازفروش'!K113</f>
        <v>289221133</v>
      </c>
      <c r="J118" s="252"/>
      <c r="K118" s="151">
        <f t="shared" si="9"/>
        <v>23577523156</v>
      </c>
      <c r="L118" s="151"/>
      <c r="M118" s="253">
        <f>K118/($K$206+'[1]درآمد سرمایه گذاری در اوراق بها'!$I$11+'[1]درآمد سپرده بانکی'!$E$11+'[1]سایر درآمدها'!$C$11)</f>
        <v>2.1275384043697491E-2</v>
      </c>
      <c r="N118" s="204"/>
      <c r="O118" s="150">
        <v>0</v>
      </c>
      <c r="P118" s="150"/>
      <c r="Q118" s="150">
        <f>'درآمد ناشی از تغییر قیمت اوراق '!S114</f>
        <v>8707169579</v>
      </c>
      <c r="R118" s="203"/>
      <c r="S118" s="150">
        <f>'درآمد ناشی ازفروش'!S114</f>
        <v>533233327</v>
      </c>
      <c r="T118" s="203"/>
      <c r="U118" s="260">
        <f t="shared" si="10"/>
        <v>9240402906</v>
      </c>
      <c r="V118" s="201"/>
      <c r="W118" s="253">
        <f>U118/[1]درآمدها!$E$11</f>
        <v>1.5731310169684556E-2</v>
      </c>
      <c r="X118" s="243">
        <v>0</v>
      </c>
      <c r="Y118" s="158">
        <f t="shared" si="11"/>
        <v>0</v>
      </c>
      <c r="AA118" s="244">
        <v>289221133</v>
      </c>
      <c r="AB118" s="158">
        <f t="shared" si="12"/>
        <v>0</v>
      </c>
    </row>
    <row r="119" spans="1:28" s="243" customFormat="1" ht="42.75" customHeight="1">
      <c r="A119" s="242"/>
      <c r="B119" s="242" t="s">
        <v>364</v>
      </c>
      <c r="C119" s="251" t="s">
        <v>91</v>
      </c>
      <c r="D119" s="204"/>
      <c r="E119" s="150">
        <f>'درآمد سود سهام'!R111</f>
        <v>0</v>
      </c>
      <c r="F119" s="150"/>
      <c r="G119" s="150">
        <v>0</v>
      </c>
      <c r="H119" s="203"/>
      <c r="I119" s="150">
        <f>'درآمد ناشی ازفروش'!K114</f>
        <v>0</v>
      </c>
      <c r="J119" s="252"/>
      <c r="K119" s="151">
        <f t="shared" si="9"/>
        <v>0</v>
      </c>
      <c r="L119" s="151"/>
      <c r="M119" s="253">
        <f>K119/($K$206+'[1]درآمد سرمایه گذاری در اوراق بها'!$I$11+'[1]درآمد سپرده بانکی'!$E$11+'[1]سایر درآمدها'!$C$11)</f>
        <v>0</v>
      </c>
      <c r="N119" s="204"/>
      <c r="O119" s="150">
        <v>0</v>
      </c>
      <c r="P119" s="150"/>
      <c r="Q119" s="150">
        <f>'درآمد ناشی از تغییر قیمت اوراق '!S115</f>
        <v>10429905032</v>
      </c>
      <c r="R119" s="203"/>
      <c r="S119" s="150">
        <f>'درآمد ناشی ازفروش'!S115</f>
        <v>7962511508</v>
      </c>
      <c r="T119" s="203"/>
      <c r="U119" s="260">
        <f t="shared" si="10"/>
        <v>18392416540</v>
      </c>
      <c r="V119" s="201"/>
      <c r="W119" s="253">
        <f>U119/[1]درآمدها!$E$11</f>
        <v>3.1312142154851667E-2</v>
      </c>
      <c r="X119" s="243">
        <v>0</v>
      </c>
      <c r="Y119" s="158">
        <f t="shared" si="11"/>
        <v>0</v>
      </c>
      <c r="AA119" s="244">
        <v>0</v>
      </c>
      <c r="AB119" s="158">
        <f t="shared" si="12"/>
        <v>0</v>
      </c>
    </row>
    <row r="120" spans="1:28" s="243" customFormat="1" ht="42.75" customHeight="1">
      <c r="A120" s="242"/>
      <c r="B120" s="242" t="s">
        <v>365</v>
      </c>
      <c r="C120" s="251" t="s">
        <v>106</v>
      </c>
      <c r="D120" s="204"/>
      <c r="E120" s="150">
        <f>'درآمد سود سهام'!R112</f>
        <v>0</v>
      </c>
      <c r="F120" s="150"/>
      <c r="G120" s="150">
        <f>VLOOKUP(B116,a,10,0)</f>
        <v>31387569203</v>
      </c>
      <c r="H120" s="203"/>
      <c r="I120" s="150">
        <f>'درآمد ناشی ازفروش'!K115</f>
        <v>5094811229</v>
      </c>
      <c r="J120" s="252"/>
      <c r="K120" s="151">
        <f t="shared" si="9"/>
        <v>36482380432</v>
      </c>
      <c r="L120" s="151"/>
      <c r="M120" s="253">
        <f>K120/($K$206+'[1]درآمد سرمایه گذاری در اوراق بها'!$I$11+'[1]درآمد سپرده بانکی'!$E$11+'[1]سایر درآمدها'!$C$11)</f>
        <v>3.2920194771245651E-2</v>
      </c>
      <c r="N120" s="204"/>
      <c r="O120" s="150">
        <v>0</v>
      </c>
      <c r="P120" s="150"/>
      <c r="Q120" s="150">
        <f>'درآمد ناشی از تغییر قیمت اوراق '!S116</f>
        <v>5965767817</v>
      </c>
      <c r="R120" s="203"/>
      <c r="S120" s="150">
        <f>'درآمد ناشی ازفروش'!S116</f>
        <v>1536717275</v>
      </c>
      <c r="T120" s="203"/>
      <c r="U120" s="260">
        <f t="shared" si="10"/>
        <v>7502485092</v>
      </c>
      <c r="V120" s="201"/>
      <c r="W120" s="253">
        <f>U120/[1]درآمدها!$E$11</f>
        <v>1.2772594574750719E-2</v>
      </c>
      <c r="X120" s="243">
        <v>0</v>
      </c>
      <c r="Y120" s="158">
        <f t="shared" si="11"/>
        <v>0</v>
      </c>
      <c r="AA120" s="244">
        <v>5094811229</v>
      </c>
      <c r="AB120" s="158">
        <f t="shared" si="12"/>
        <v>0</v>
      </c>
    </row>
    <row r="121" spans="1:28" s="243" customFormat="1" ht="42.75" customHeight="1">
      <c r="A121" s="242"/>
      <c r="B121" s="242" t="s">
        <v>505</v>
      </c>
      <c r="C121" s="251" t="s">
        <v>187</v>
      </c>
      <c r="D121" s="204"/>
      <c r="E121" s="150">
        <f>'درآمد سود سهام'!N53</f>
        <v>17301089158</v>
      </c>
      <c r="F121" s="150"/>
      <c r="G121" s="150">
        <f t="shared" ref="G121:G129" si="13">VLOOKUP(B118,a,10,0)</f>
        <v>32934340675</v>
      </c>
      <c r="H121" s="203"/>
      <c r="I121" s="150">
        <f>'درآمد ناشی ازفروش'!K116</f>
        <v>874984374</v>
      </c>
      <c r="J121" s="252"/>
      <c r="K121" s="151">
        <f t="shared" si="9"/>
        <v>51110414207</v>
      </c>
      <c r="L121" s="151"/>
      <c r="M121" s="253">
        <f>K121/($K$206+'[1]درآمد سرمایه گذاری در اوراق بها'!$I$11+'[1]درآمد سپرده بانکی'!$E$11+'[1]سایر درآمدها'!$C$11)</f>
        <v>4.6119928870037304E-2</v>
      </c>
      <c r="N121" s="204"/>
      <c r="O121" s="150">
        <f>'درآمد سود سهام'!T53</f>
        <v>17301089158</v>
      </c>
      <c r="P121" s="150"/>
      <c r="Q121" s="150">
        <f>'درآمد ناشی از تغییر قیمت اوراق '!S117</f>
        <v>3706081715</v>
      </c>
      <c r="R121" s="203"/>
      <c r="S121" s="150">
        <f>'درآمد ناشی ازفروش'!S117</f>
        <v>1417681083</v>
      </c>
      <c r="T121" s="203"/>
      <c r="U121" s="260">
        <f t="shared" si="10"/>
        <v>22424851956</v>
      </c>
      <c r="V121" s="201"/>
      <c r="W121" s="253">
        <f>U121/[1]درآمدها!$E$11</f>
        <v>3.8177155825102657E-2</v>
      </c>
      <c r="X121" s="243">
        <v>17301089158</v>
      </c>
      <c r="Y121" s="158">
        <f t="shared" si="11"/>
        <v>0</v>
      </c>
      <c r="AA121" s="244">
        <v>874984374</v>
      </c>
      <c r="AB121" s="158">
        <f t="shared" si="12"/>
        <v>0</v>
      </c>
    </row>
    <row r="122" spans="1:28" s="243" customFormat="1" ht="42.75" customHeight="1">
      <c r="A122" s="242"/>
      <c r="B122" s="242" t="s">
        <v>506</v>
      </c>
      <c r="C122" s="251" t="s">
        <v>189</v>
      </c>
      <c r="D122" s="204"/>
      <c r="E122" s="150">
        <f>'درآمد سود سهام'!R114</f>
        <v>0</v>
      </c>
      <c r="F122" s="150"/>
      <c r="G122" s="150">
        <f t="shared" si="13"/>
        <v>4614643309</v>
      </c>
      <c r="H122" s="203"/>
      <c r="I122" s="150">
        <f>'درآمد ناشی ازفروش'!K117</f>
        <v>437935945</v>
      </c>
      <c r="J122" s="252"/>
      <c r="K122" s="151">
        <f t="shared" si="9"/>
        <v>5052579254</v>
      </c>
      <c r="L122" s="151"/>
      <c r="M122" s="253">
        <f>K122/($K$206+'[1]درآمد سرمایه گذاری در اوراق بها'!$I$11+'[1]درآمد سپرده بانکی'!$E$11+'[1]سایر درآمدها'!$C$11)</f>
        <v>4.5592390400309348E-3</v>
      </c>
      <c r="N122" s="204"/>
      <c r="O122" s="150">
        <v>0</v>
      </c>
      <c r="P122" s="150"/>
      <c r="Q122" s="150">
        <f>'درآمد ناشی از تغییر قیمت اوراق '!S118</f>
        <v>3073152581</v>
      </c>
      <c r="R122" s="203"/>
      <c r="S122" s="150">
        <f>'درآمد ناشی ازفروش'!S118</f>
        <v>42594210</v>
      </c>
      <c r="T122" s="203"/>
      <c r="U122" s="260">
        <f t="shared" si="10"/>
        <v>3115746791</v>
      </c>
      <c r="V122" s="201"/>
      <c r="W122" s="253">
        <f>U122/[1]درآمدها!$E$11</f>
        <v>5.3043984854376789E-3</v>
      </c>
      <c r="X122" s="243">
        <v>0</v>
      </c>
      <c r="Y122" s="158">
        <f t="shared" si="11"/>
        <v>0</v>
      </c>
      <c r="AA122" s="244">
        <v>437935945</v>
      </c>
      <c r="AB122" s="158">
        <f t="shared" si="12"/>
        <v>0</v>
      </c>
    </row>
    <row r="123" spans="1:28" s="243" customFormat="1" ht="42.75" customHeight="1">
      <c r="A123" s="242"/>
      <c r="B123" s="242" t="s">
        <v>366</v>
      </c>
      <c r="C123" s="251" t="s">
        <v>486</v>
      </c>
      <c r="D123" s="204"/>
      <c r="E123" s="150">
        <f>'درآمد سود سهام'!R115</f>
        <v>0</v>
      </c>
      <c r="F123" s="150"/>
      <c r="G123" s="150">
        <f t="shared" si="13"/>
        <v>3137133862</v>
      </c>
      <c r="H123" s="203"/>
      <c r="I123" s="150">
        <f>'درآمد ناشی ازفروش'!K118</f>
        <v>4893048</v>
      </c>
      <c r="J123" s="252"/>
      <c r="K123" s="151">
        <f t="shared" si="9"/>
        <v>3142026910</v>
      </c>
      <c r="L123" s="151"/>
      <c r="M123" s="253">
        <f>K123/($K$206+'[1]درآمد سرمایه گذاری در اوراق بها'!$I$11+'[1]درآمد سپرده بانکی'!$E$11+'[1]سایر درآمدها'!$C$11)</f>
        <v>2.8352354377338706E-3</v>
      </c>
      <c r="N123" s="204"/>
      <c r="O123" s="150">
        <v>0</v>
      </c>
      <c r="P123" s="150"/>
      <c r="Q123" s="150">
        <f>'درآمد ناشی از تغییر قیمت اوراق '!S119</f>
        <v>3397861016</v>
      </c>
      <c r="R123" s="203"/>
      <c r="S123" s="150">
        <f>'درآمد ناشی ازفروش'!S119</f>
        <v>179791667</v>
      </c>
      <c r="T123" s="203"/>
      <c r="U123" s="260">
        <f t="shared" si="10"/>
        <v>3577652683</v>
      </c>
      <c r="V123" s="201"/>
      <c r="W123" s="253">
        <f>U123/[1]درآمدها!$E$11</f>
        <v>6.0907694835614281E-3</v>
      </c>
      <c r="X123" s="243">
        <v>0</v>
      </c>
      <c r="Y123" s="158">
        <f t="shared" si="11"/>
        <v>0</v>
      </c>
      <c r="AA123" s="244">
        <v>4893048</v>
      </c>
      <c r="AB123" s="158">
        <f t="shared" si="12"/>
        <v>0</v>
      </c>
    </row>
    <row r="124" spans="1:28" s="243" customFormat="1" ht="42.75" customHeight="1">
      <c r="A124" s="242"/>
      <c r="B124" s="242" t="s">
        <v>507</v>
      </c>
      <c r="C124" s="251" t="s">
        <v>487</v>
      </c>
      <c r="D124" s="204"/>
      <c r="E124" s="150">
        <f>'درآمد سود سهام'!R116</f>
        <v>0</v>
      </c>
      <c r="F124" s="150"/>
      <c r="G124" s="150">
        <f t="shared" si="13"/>
        <v>1893246283</v>
      </c>
      <c r="H124" s="203"/>
      <c r="I124" s="150">
        <f>'درآمد ناشی ازفروش'!K119</f>
        <v>16684605</v>
      </c>
      <c r="J124" s="252"/>
      <c r="K124" s="151">
        <f t="shared" si="9"/>
        <v>1909930888</v>
      </c>
      <c r="L124" s="151"/>
      <c r="M124" s="253">
        <f>K124/($K$206+'[1]درآمد سرمایه گذاری در اوراق بها'!$I$11+'[1]درآمد سپرده بانکی'!$E$11+'[1]سایر درآمدها'!$C$11)</f>
        <v>1.7234428260450897E-3</v>
      </c>
      <c r="N124" s="204"/>
      <c r="O124" s="150">
        <f>'درآمد سود سهام'!T54</f>
        <v>479503781</v>
      </c>
      <c r="P124" s="150"/>
      <c r="Q124" s="150">
        <f>'درآمد ناشی از تغییر قیمت اوراق '!S120</f>
        <v>1204617412</v>
      </c>
      <c r="R124" s="203"/>
      <c r="S124" s="150">
        <f>'درآمد ناشی ازفروش'!S120</f>
        <v>822554406</v>
      </c>
      <c r="T124" s="203"/>
      <c r="U124" s="260">
        <f t="shared" si="10"/>
        <v>2506675599</v>
      </c>
      <c r="V124" s="201"/>
      <c r="W124" s="253">
        <f>U124/[1]درآمدها!$E$11</f>
        <v>4.267486141436962E-3</v>
      </c>
      <c r="X124" s="243">
        <v>479503781</v>
      </c>
      <c r="Y124" s="158">
        <f t="shared" si="11"/>
        <v>0</v>
      </c>
      <c r="AA124" s="244">
        <v>16684605</v>
      </c>
      <c r="AB124" s="158">
        <f t="shared" si="12"/>
        <v>0</v>
      </c>
    </row>
    <row r="125" spans="1:28" s="243" customFormat="1" ht="42.75" customHeight="1">
      <c r="A125" s="242"/>
      <c r="B125" s="242" t="s">
        <v>367</v>
      </c>
      <c r="C125" s="251" t="s">
        <v>218</v>
      </c>
      <c r="D125" s="204"/>
      <c r="E125" s="150">
        <f>'درآمد سود سهام'!R117</f>
        <v>0</v>
      </c>
      <c r="F125" s="150"/>
      <c r="G125" s="150">
        <f t="shared" si="13"/>
        <v>1631091012</v>
      </c>
      <c r="H125" s="203"/>
      <c r="I125" s="150">
        <f>'درآمد ناشی ازفروش'!K120</f>
        <v>131167179</v>
      </c>
      <c r="J125" s="252"/>
      <c r="K125" s="151">
        <f t="shared" si="9"/>
        <v>1762258191</v>
      </c>
      <c r="L125" s="151"/>
      <c r="M125" s="253">
        <f>K125/($K$206+'[1]درآمد سرمایه گذاری در اوراق بها'!$I$11+'[1]درآمد سپرده بانکی'!$E$11+'[1]سایر درآمدها'!$C$11)</f>
        <v>1.5901890775212948E-3</v>
      </c>
      <c r="N125" s="204"/>
      <c r="O125" s="150">
        <f>'درآمد سود سهام'!T55</f>
        <v>261228900</v>
      </c>
      <c r="P125" s="150"/>
      <c r="Q125" s="150">
        <f>'درآمد ناشی از تغییر قیمت اوراق '!S121</f>
        <v>1632525615</v>
      </c>
      <c r="R125" s="203"/>
      <c r="S125" s="150">
        <f>'درآمد ناشی ازفروش'!S121</f>
        <v>941578938</v>
      </c>
      <c r="T125" s="203"/>
      <c r="U125" s="260">
        <f t="shared" si="10"/>
        <v>2835333453</v>
      </c>
      <c r="V125" s="201"/>
      <c r="W125" s="253">
        <f>U125/[1]درآمدها!$E$11</f>
        <v>4.8270092156548362E-3</v>
      </c>
      <c r="X125" s="243">
        <v>261228900</v>
      </c>
      <c r="Y125" s="158">
        <f t="shared" si="11"/>
        <v>0</v>
      </c>
      <c r="AA125" s="244">
        <v>131167179</v>
      </c>
      <c r="AB125" s="158">
        <f t="shared" si="12"/>
        <v>0</v>
      </c>
    </row>
    <row r="126" spans="1:28" s="243" customFormat="1" ht="42.75" customHeight="1">
      <c r="A126" s="242"/>
      <c r="B126" s="242" t="s">
        <v>368</v>
      </c>
      <c r="C126" s="251" t="s">
        <v>488</v>
      </c>
      <c r="D126" s="204"/>
      <c r="E126" s="150">
        <f>'درآمد سود سهام'!R118</f>
        <v>0</v>
      </c>
      <c r="F126" s="150"/>
      <c r="G126" s="150">
        <f t="shared" si="13"/>
        <v>7340810870</v>
      </c>
      <c r="H126" s="203"/>
      <c r="I126" s="150">
        <f>'درآمد ناشی ازفروش'!K121</f>
        <v>199864688</v>
      </c>
      <c r="J126" s="252"/>
      <c r="K126" s="151">
        <f t="shared" si="9"/>
        <v>7540675558</v>
      </c>
      <c r="L126" s="151"/>
      <c r="M126" s="253">
        <f>K126/($K$206+'[1]درآمد سرمایه گذاری در اوراق بها'!$I$11+'[1]درآمد سپرده بانکی'!$E$11+'[1]سایر درآمدها'!$C$11)</f>
        <v>6.8043944812984525E-3</v>
      </c>
      <c r="N126" s="204"/>
      <c r="O126" s="150">
        <v>0</v>
      </c>
      <c r="P126" s="150"/>
      <c r="Q126" s="150">
        <f>'درآمد ناشی از تغییر قیمت اوراق '!S122</f>
        <v>26684183</v>
      </c>
      <c r="R126" s="203"/>
      <c r="S126" s="150">
        <f>'درآمد ناشی ازفروش'!S122</f>
        <v>-82875818</v>
      </c>
      <c r="T126" s="203"/>
      <c r="U126" s="260">
        <f t="shared" si="10"/>
        <v>-56191635</v>
      </c>
      <c r="V126" s="201"/>
      <c r="W126" s="253">
        <f>U126/[1]درآمدها!$E$11</f>
        <v>-9.5663365344461602E-5</v>
      </c>
      <c r="X126" s="243">
        <v>0</v>
      </c>
      <c r="Y126" s="158">
        <f t="shared" si="11"/>
        <v>0</v>
      </c>
      <c r="AA126" s="244">
        <v>199864688</v>
      </c>
      <c r="AB126" s="158">
        <f t="shared" si="12"/>
        <v>0</v>
      </c>
    </row>
    <row r="127" spans="1:28" s="243" customFormat="1" ht="42.75" customHeight="1">
      <c r="A127" s="242"/>
      <c r="B127" s="242" t="s">
        <v>466</v>
      </c>
      <c r="C127" s="251" t="s">
        <v>255</v>
      </c>
      <c r="D127" s="204"/>
      <c r="E127" s="150">
        <f>'درآمد سود سهام'!R119</f>
        <v>0</v>
      </c>
      <c r="F127" s="150"/>
      <c r="G127" s="150">
        <f t="shared" si="13"/>
        <v>2276256231</v>
      </c>
      <c r="H127" s="203"/>
      <c r="I127" s="150">
        <f>'درآمد ناشی ازفروش'!K122</f>
        <v>-137111506</v>
      </c>
      <c r="J127" s="252"/>
      <c r="K127" s="151">
        <f t="shared" si="9"/>
        <v>2139144725</v>
      </c>
      <c r="L127" s="151"/>
      <c r="M127" s="253">
        <f>K127/($K$206+'[1]درآمد سرمایه گذاری در اوراق بها'!$I$11+'[1]درآمد سپرده بانکی'!$E$11+'[1]سایر درآمدها'!$C$11)</f>
        <v>1.9302759347664133E-3</v>
      </c>
      <c r="N127" s="204"/>
      <c r="O127" s="150">
        <v>0</v>
      </c>
      <c r="P127" s="150"/>
      <c r="Q127" s="150">
        <f>'درآمد ناشی از تغییر قیمت اوراق '!S123</f>
        <v>2997049437</v>
      </c>
      <c r="R127" s="203"/>
      <c r="S127" s="150">
        <f>'درآمد ناشی ازفروش'!S123</f>
        <v>-137851643</v>
      </c>
      <c r="T127" s="203"/>
      <c r="U127" s="260">
        <f t="shared" si="10"/>
        <v>2859197794</v>
      </c>
      <c r="V127" s="201"/>
      <c r="W127" s="253">
        <f>U127/[1]درآمدها!$E$11</f>
        <v>4.867637027459704E-3</v>
      </c>
      <c r="X127" s="243">
        <v>0</v>
      </c>
      <c r="Y127" s="158">
        <f t="shared" si="11"/>
        <v>0</v>
      </c>
      <c r="AA127" s="244">
        <v>-137111506</v>
      </c>
      <c r="AB127" s="158">
        <f t="shared" si="12"/>
        <v>0</v>
      </c>
    </row>
    <row r="128" spans="1:28" s="243" customFormat="1" ht="42.75" customHeight="1">
      <c r="A128" s="242"/>
      <c r="B128" s="242" t="s">
        <v>369</v>
      </c>
      <c r="C128" s="251" t="s">
        <v>220</v>
      </c>
      <c r="D128" s="204"/>
      <c r="E128" s="150">
        <f>'درآمد سود سهام'!R120</f>
        <v>0</v>
      </c>
      <c r="F128" s="150"/>
      <c r="G128" s="150">
        <f t="shared" si="13"/>
        <v>3644959946</v>
      </c>
      <c r="H128" s="203"/>
      <c r="I128" s="150">
        <f>'درآمد ناشی ازفروش'!K123</f>
        <v>31107661</v>
      </c>
      <c r="J128" s="252"/>
      <c r="K128" s="151">
        <f t="shared" si="9"/>
        <v>3676067607</v>
      </c>
      <c r="L128" s="151"/>
      <c r="M128" s="253">
        <f>K128/($K$206+'[1]درآمد سرمایه گذاری در اوراق بها'!$I$11+'[1]درآمد سپرده بانکی'!$E$11+'[1]سایر درآمدها'!$C$11)</f>
        <v>3.317131727198335E-3</v>
      </c>
      <c r="N128" s="204"/>
      <c r="O128" s="150">
        <f>'درآمد سود سهام'!T56</f>
        <v>230486383</v>
      </c>
      <c r="P128" s="150"/>
      <c r="Q128" s="150">
        <f>'درآمد ناشی از تغییر قیمت اوراق '!S124</f>
        <v>3793664224</v>
      </c>
      <c r="R128" s="203"/>
      <c r="S128" s="150">
        <f>'درآمد ناشی ازفروش'!S124</f>
        <v>-21191661</v>
      </c>
      <c r="T128" s="203"/>
      <c r="U128" s="260">
        <f t="shared" si="10"/>
        <v>4002958946</v>
      </c>
      <c r="V128" s="201"/>
      <c r="W128" s="253">
        <f>U128/[1]درآمدها!$E$11</f>
        <v>6.8148314977857279E-3</v>
      </c>
      <c r="X128" s="243">
        <v>230486383</v>
      </c>
      <c r="Y128" s="158">
        <f t="shared" si="11"/>
        <v>0</v>
      </c>
      <c r="AA128" s="244">
        <v>31107661</v>
      </c>
      <c r="AB128" s="158">
        <f t="shared" si="12"/>
        <v>0</v>
      </c>
    </row>
    <row r="129" spans="1:28" s="243" customFormat="1" ht="42.75" customHeight="1">
      <c r="A129" s="242"/>
      <c r="B129" s="242" t="s">
        <v>370</v>
      </c>
      <c r="C129" s="251" t="s">
        <v>455</v>
      </c>
      <c r="D129" s="204"/>
      <c r="E129" s="150">
        <f>'درآمد سود سهام'!R121</f>
        <v>0</v>
      </c>
      <c r="F129" s="150"/>
      <c r="G129" s="150">
        <f t="shared" si="13"/>
        <v>0</v>
      </c>
      <c r="H129" s="203"/>
      <c r="I129" s="150">
        <f>'درآمد ناشی ازفروش'!K124</f>
        <v>0</v>
      </c>
      <c r="J129" s="252"/>
      <c r="K129" s="151">
        <f t="shared" si="9"/>
        <v>0</v>
      </c>
      <c r="L129" s="151"/>
      <c r="M129" s="253">
        <f>K129/($K$206+'[1]درآمد سرمایه گذاری در اوراق بها'!$I$11+'[1]درآمد سپرده بانکی'!$E$11+'[1]سایر درآمدها'!$C$11)</f>
        <v>0</v>
      </c>
      <c r="N129" s="204"/>
      <c r="O129" s="150">
        <v>0</v>
      </c>
      <c r="P129" s="150"/>
      <c r="Q129" s="150">
        <f>'درآمد ناشی از تغییر قیمت اوراق '!S125</f>
        <v>2445561831</v>
      </c>
      <c r="R129" s="203"/>
      <c r="S129" s="150">
        <f>'درآمد ناشی ازفروش'!S125</f>
        <v>1593271958</v>
      </c>
      <c r="T129" s="203"/>
      <c r="U129" s="260">
        <f t="shared" si="10"/>
        <v>4038833789</v>
      </c>
      <c r="V129" s="201"/>
      <c r="W129" s="253">
        <f>U129/[1]درآمدها!$E$11</f>
        <v>6.8759065708385806E-3</v>
      </c>
      <c r="X129" s="243">
        <v>0</v>
      </c>
      <c r="Y129" s="158">
        <f t="shared" si="11"/>
        <v>0</v>
      </c>
      <c r="AA129" s="244">
        <v>0</v>
      </c>
      <c r="AB129" s="158">
        <f t="shared" si="12"/>
        <v>0</v>
      </c>
    </row>
    <row r="130" spans="1:28" s="243" customFormat="1" ht="42.75" customHeight="1">
      <c r="A130" s="242"/>
      <c r="B130" s="242" t="s">
        <v>371</v>
      </c>
      <c r="C130" s="251" t="s">
        <v>198</v>
      </c>
      <c r="D130" s="204"/>
      <c r="E130" s="150">
        <f>'درآمد سود سهام'!R122</f>
        <v>0</v>
      </c>
      <c r="F130" s="150"/>
      <c r="G130" s="150">
        <f t="shared" ref="G130:G148" si="14">VLOOKUP(B128,a,10,0)</f>
        <v>3273384054</v>
      </c>
      <c r="H130" s="203"/>
      <c r="I130" s="150">
        <f>'درآمد ناشی ازفروش'!K125</f>
        <v>279381205</v>
      </c>
      <c r="J130" s="252"/>
      <c r="K130" s="151">
        <f t="shared" si="9"/>
        <v>3552765259</v>
      </c>
      <c r="L130" s="151"/>
      <c r="M130" s="253">
        <f>K130/($K$206+'[1]درآمد سرمایه گذاری در اوراق بها'!$I$11+'[1]درآمد سپرده بانکی'!$E$11+'[1]سایر درآمدها'!$C$11)</f>
        <v>3.2058687760464005E-3</v>
      </c>
      <c r="N130" s="204"/>
      <c r="O130" s="150">
        <v>0</v>
      </c>
      <c r="P130" s="150"/>
      <c r="Q130" s="150">
        <f>'درآمد ناشی از تغییر قیمت اوراق '!S126</f>
        <v>3939147950</v>
      </c>
      <c r="R130" s="203"/>
      <c r="S130" s="150">
        <f>'درآمد ناشی ازفروش'!S126</f>
        <v>19553594</v>
      </c>
      <c r="T130" s="203"/>
      <c r="U130" s="260">
        <f t="shared" si="10"/>
        <v>3958701544</v>
      </c>
      <c r="V130" s="201"/>
      <c r="W130" s="253">
        <f>U130/[1]درآمدها!$E$11</f>
        <v>6.7394855496437549E-3</v>
      </c>
      <c r="X130" s="243">
        <v>0</v>
      </c>
      <c r="Y130" s="158">
        <f t="shared" si="11"/>
        <v>0</v>
      </c>
      <c r="AA130" s="244">
        <v>279381205</v>
      </c>
      <c r="AB130" s="158">
        <f t="shared" si="12"/>
        <v>0</v>
      </c>
    </row>
    <row r="131" spans="1:28" s="243" customFormat="1" ht="42.75" customHeight="1">
      <c r="A131" s="242"/>
      <c r="B131" s="242" t="s">
        <v>372</v>
      </c>
      <c r="C131" s="251" t="s">
        <v>164</v>
      </c>
      <c r="D131" s="204"/>
      <c r="E131" s="150">
        <f>'درآمد سود سهام'!R123</f>
        <v>0</v>
      </c>
      <c r="F131" s="150"/>
      <c r="G131" s="150">
        <f t="shared" si="14"/>
        <v>13954803436</v>
      </c>
      <c r="H131" s="203"/>
      <c r="I131" s="150">
        <f>'درآمد ناشی ازفروش'!K126</f>
        <v>37321501</v>
      </c>
      <c r="J131" s="252"/>
      <c r="K131" s="151">
        <f t="shared" si="9"/>
        <v>13992124937</v>
      </c>
      <c r="L131" s="151"/>
      <c r="M131" s="253">
        <f>K131/($K$206+'[1]درآمد سرمایه گذاری در اوراق بها'!$I$11+'[1]درآمد سپرده بانکی'!$E$11+'[1]سایر درآمدها'!$C$11)</f>
        <v>1.2625916202156971E-2</v>
      </c>
      <c r="N131" s="204"/>
      <c r="O131" s="150">
        <f>'درآمد سود سهام'!T57</f>
        <v>796637700</v>
      </c>
      <c r="P131" s="150"/>
      <c r="Q131" s="150">
        <f>'درآمد ناشی از تغییر قیمت اوراق '!S127</f>
        <v>1970703024</v>
      </c>
      <c r="R131" s="203"/>
      <c r="S131" s="150">
        <f>'درآمد ناشی ازفروش'!S127</f>
        <v>1043145114</v>
      </c>
      <c r="T131" s="203"/>
      <c r="U131" s="260">
        <f t="shared" si="10"/>
        <v>3810485838</v>
      </c>
      <c r="V131" s="201"/>
      <c r="W131" s="253">
        <f>U131/[1]درآمدها!$E$11</f>
        <v>6.4871559416359919E-3</v>
      </c>
      <c r="X131" s="243">
        <v>796637700</v>
      </c>
      <c r="Y131" s="158">
        <f t="shared" si="11"/>
        <v>0</v>
      </c>
      <c r="AA131" s="244">
        <v>37321501</v>
      </c>
      <c r="AB131" s="158">
        <f t="shared" si="12"/>
        <v>0</v>
      </c>
    </row>
    <row r="132" spans="1:28" s="243" customFormat="1" ht="42.75" customHeight="1">
      <c r="A132" s="242"/>
      <c r="B132" s="242" t="s">
        <v>373</v>
      </c>
      <c r="C132" s="251" t="s">
        <v>169</v>
      </c>
      <c r="D132" s="204"/>
      <c r="E132" s="150">
        <f>'درآمد سود سهام'!R124</f>
        <v>0</v>
      </c>
      <c r="F132" s="150"/>
      <c r="G132" s="150">
        <f t="shared" si="14"/>
        <v>5992019507</v>
      </c>
      <c r="H132" s="203"/>
      <c r="I132" s="150">
        <f>'درآمد ناشی ازفروش'!K127</f>
        <v>271600928</v>
      </c>
      <c r="J132" s="252"/>
      <c r="K132" s="151">
        <f t="shared" si="9"/>
        <v>6263620435</v>
      </c>
      <c r="L132" s="151"/>
      <c r="M132" s="253">
        <f>K132/($K$206+'[1]درآمد سرمایه گذاری در اوراق بها'!$I$11+'[1]درآمد سپرده بانکی'!$E$11+'[1]سایر درآمدها'!$C$11)</f>
        <v>5.6520326319630543E-3</v>
      </c>
      <c r="N132" s="204"/>
      <c r="O132" s="150">
        <f>'درآمد سود سهام'!T58</f>
        <v>140897504</v>
      </c>
      <c r="P132" s="150"/>
      <c r="Q132" s="150">
        <f>'درآمد ناشی از تغییر قیمت اوراق '!S128</f>
        <v>4560397460</v>
      </c>
      <c r="R132" s="203"/>
      <c r="S132" s="150">
        <f>'درآمد ناشی ازفروش'!S128</f>
        <v>59731662</v>
      </c>
      <c r="T132" s="203"/>
      <c r="U132" s="260">
        <f t="shared" si="10"/>
        <v>4761026626</v>
      </c>
      <c r="V132" s="201"/>
      <c r="W132" s="253">
        <f>U132/[1]درآمدها!$E$11</f>
        <v>8.1054026909476353E-3</v>
      </c>
      <c r="X132" s="243">
        <v>140897504</v>
      </c>
      <c r="Y132" s="158">
        <f t="shared" si="11"/>
        <v>0</v>
      </c>
      <c r="AA132" s="244">
        <v>271600928</v>
      </c>
      <c r="AB132" s="158">
        <f t="shared" si="12"/>
        <v>0</v>
      </c>
    </row>
    <row r="133" spans="1:28" s="243" customFormat="1" ht="42.75" customHeight="1">
      <c r="A133" s="242"/>
      <c r="B133" s="242" t="s">
        <v>374</v>
      </c>
      <c r="C133" s="251" t="s">
        <v>145</v>
      </c>
      <c r="D133" s="204"/>
      <c r="E133" s="150">
        <f>'درآمد سود سهام'!N59</f>
        <v>3650092388</v>
      </c>
      <c r="F133" s="150"/>
      <c r="G133" s="150">
        <f t="shared" si="14"/>
        <v>5382482774</v>
      </c>
      <c r="H133" s="203"/>
      <c r="I133" s="150">
        <f>'درآمد ناشی ازفروش'!K128</f>
        <v>330593720</v>
      </c>
      <c r="J133" s="252"/>
      <c r="K133" s="151">
        <f t="shared" si="9"/>
        <v>9363168882</v>
      </c>
      <c r="L133" s="151"/>
      <c r="M133" s="253">
        <f>K133/($K$206+'[1]درآمد سرمایه گذاری در اوراق بها'!$I$11+'[1]درآمد سپرده بانکی'!$E$11+'[1]سایر درآمدها'!$C$11)</f>
        <v>8.4489372574257891E-3</v>
      </c>
      <c r="N133" s="204"/>
      <c r="O133" s="150">
        <f>'درآمد سود سهام'!T59</f>
        <v>3650092388</v>
      </c>
      <c r="P133" s="150"/>
      <c r="Q133" s="150">
        <f>'درآمد ناشی از تغییر قیمت اوراق '!S129</f>
        <v>11966035812</v>
      </c>
      <c r="R133" s="203"/>
      <c r="S133" s="150">
        <f>'درآمد ناشی ازفروش'!S129</f>
        <v>-74049040</v>
      </c>
      <c r="T133" s="203"/>
      <c r="U133" s="260">
        <f t="shared" si="10"/>
        <v>15542079160</v>
      </c>
      <c r="V133" s="201"/>
      <c r="W133" s="253">
        <f>U133/[1]درآمدها!$E$11</f>
        <v>2.6459589526014377E-2</v>
      </c>
      <c r="X133" s="243">
        <v>3650092388</v>
      </c>
      <c r="Y133" s="158">
        <f t="shared" si="11"/>
        <v>0</v>
      </c>
      <c r="AA133" s="244">
        <v>330593720</v>
      </c>
      <c r="AB133" s="158">
        <f t="shared" si="12"/>
        <v>0</v>
      </c>
    </row>
    <row r="134" spans="1:28" s="243" customFormat="1" ht="42.75" customHeight="1">
      <c r="A134" s="242"/>
      <c r="B134" s="242" t="s">
        <v>375</v>
      </c>
      <c r="C134" s="251" t="s">
        <v>211</v>
      </c>
      <c r="D134" s="204"/>
      <c r="E134" s="150">
        <f>'درآمد سود سهام'!R126</f>
        <v>0</v>
      </c>
      <c r="F134" s="150"/>
      <c r="G134" s="150">
        <f t="shared" si="14"/>
        <v>4223914671</v>
      </c>
      <c r="H134" s="203"/>
      <c r="I134" s="150">
        <f>'درآمد ناشی ازفروش'!K129</f>
        <v>178106691</v>
      </c>
      <c r="J134" s="252"/>
      <c r="K134" s="151">
        <f t="shared" si="9"/>
        <v>4402021362</v>
      </c>
      <c r="L134" s="151"/>
      <c r="M134" s="253">
        <f>K134/($K$206+'[1]درآمد سرمایه گذاری در اوراق بها'!$I$11+'[1]درآمد سپرده بانکی'!$E$11+'[1]سایر درآمدها'!$C$11)</f>
        <v>3.9722024415137554E-3</v>
      </c>
      <c r="N134" s="204"/>
      <c r="O134" s="150">
        <f>'درآمد سود سهام'!T60</f>
        <v>27637200</v>
      </c>
      <c r="P134" s="150"/>
      <c r="Q134" s="150">
        <f>'درآمد ناشی از تغییر قیمت اوراق '!S130</f>
        <v>5232539256</v>
      </c>
      <c r="R134" s="203"/>
      <c r="S134" s="150">
        <f>'درآمد ناشی ازفروش'!S130</f>
        <v>391142327</v>
      </c>
      <c r="T134" s="203"/>
      <c r="U134" s="260">
        <f t="shared" si="10"/>
        <v>5651318783</v>
      </c>
      <c r="V134" s="201"/>
      <c r="W134" s="253">
        <f>U134/[1]درآمدها!$E$11</f>
        <v>9.6210792481149048E-3</v>
      </c>
      <c r="X134" s="243">
        <v>27637200</v>
      </c>
      <c r="Y134" s="158">
        <f t="shared" si="11"/>
        <v>0</v>
      </c>
      <c r="AA134" s="244">
        <v>178106691</v>
      </c>
      <c r="AB134" s="158">
        <f t="shared" si="12"/>
        <v>0</v>
      </c>
    </row>
    <row r="135" spans="1:28" s="243" customFormat="1" ht="42.75" customHeight="1">
      <c r="A135" s="242"/>
      <c r="B135" s="242" t="s">
        <v>376</v>
      </c>
      <c r="C135" s="251" t="s">
        <v>124</v>
      </c>
      <c r="D135" s="204"/>
      <c r="E135" s="150">
        <f>'درآمد سود سهام'!R127</f>
        <v>0</v>
      </c>
      <c r="F135" s="150"/>
      <c r="G135" s="150">
        <f t="shared" si="14"/>
        <v>2513810647</v>
      </c>
      <c r="H135" s="203"/>
      <c r="I135" s="150">
        <f>'درآمد ناشی ازفروش'!K130</f>
        <v>210238777</v>
      </c>
      <c r="J135" s="252"/>
      <c r="K135" s="151">
        <f t="shared" si="9"/>
        <v>2724049424</v>
      </c>
      <c r="L135" s="151"/>
      <c r="M135" s="253">
        <f>K135/($K$206+'[1]درآمد سرمایه گذاری در اوراق بها'!$I$11+'[1]درآمد سپرده بانکی'!$E$11+'[1]سایر درآمدها'!$C$11)</f>
        <v>2.4580698008927425E-3</v>
      </c>
      <c r="N135" s="204"/>
      <c r="O135" s="150">
        <f>'درآمد سود سهام'!T61</f>
        <v>217167060</v>
      </c>
      <c r="P135" s="150"/>
      <c r="Q135" s="150">
        <f>'درآمد ناشی از تغییر قیمت اوراق '!S131</f>
        <v>1040691322</v>
      </c>
      <c r="R135" s="203"/>
      <c r="S135" s="150">
        <f>'درآمد ناشی ازفروش'!S131</f>
        <v>-43088405</v>
      </c>
      <c r="T135" s="203"/>
      <c r="U135" s="260">
        <f t="shared" si="10"/>
        <v>1214769977</v>
      </c>
      <c r="V135" s="201"/>
      <c r="W135" s="253">
        <f>U135/[1]درآمدها!$E$11</f>
        <v>2.0680833387253144E-3</v>
      </c>
      <c r="X135" s="243">
        <v>217167060</v>
      </c>
      <c r="Y135" s="158">
        <f t="shared" si="11"/>
        <v>0</v>
      </c>
      <c r="AA135" s="244">
        <v>210238777</v>
      </c>
      <c r="AB135" s="158">
        <f t="shared" si="12"/>
        <v>0</v>
      </c>
    </row>
    <row r="136" spans="1:28" s="243" customFormat="1" ht="42.75" customHeight="1">
      <c r="A136" s="242"/>
      <c r="B136" s="242" t="s">
        <v>377</v>
      </c>
      <c r="C136" s="251" t="s">
        <v>105</v>
      </c>
      <c r="D136" s="204"/>
      <c r="E136" s="150">
        <f>'درآمد سود سهام'!R128</f>
        <v>0</v>
      </c>
      <c r="F136" s="150"/>
      <c r="G136" s="150">
        <f t="shared" si="14"/>
        <v>1425609668</v>
      </c>
      <c r="H136" s="203"/>
      <c r="I136" s="150">
        <f>'درآمد ناشی ازفروش'!K131</f>
        <v>10649004</v>
      </c>
      <c r="J136" s="252"/>
      <c r="K136" s="151">
        <f t="shared" si="9"/>
        <v>1436258672</v>
      </c>
      <c r="L136" s="151"/>
      <c r="M136" s="253">
        <f>K136/($K$206+'[1]درآمد سرمایه گذاری در اوراق بها'!$I$11+'[1]درآمد سپرده بانکی'!$E$11+'[1]سایر درآمدها'!$C$11)</f>
        <v>1.2960205629196817E-3</v>
      </c>
      <c r="N136" s="204"/>
      <c r="O136" s="150">
        <v>0</v>
      </c>
      <c r="P136" s="150"/>
      <c r="Q136" s="150">
        <f>'درآمد ناشی از تغییر قیمت اوراق '!S132</f>
        <v>62854882265</v>
      </c>
      <c r="R136" s="203"/>
      <c r="S136" s="150">
        <f>'درآمد ناشی ازفروش'!S132</f>
        <v>-525115208</v>
      </c>
      <c r="T136" s="203"/>
      <c r="U136" s="260">
        <f t="shared" si="10"/>
        <v>62329767057</v>
      </c>
      <c r="V136" s="201"/>
      <c r="W136" s="253">
        <f>U136/[1]درآمدها!$E$11</f>
        <v>0.10611321912610264</v>
      </c>
      <c r="X136" s="243">
        <v>0</v>
      </c>
      <c r="Y136" s="158">
        <f t="shared" si="11"/>
        <v>0</v>
      </c>
      <c r="AA136" s="244">
        <v>10649004</v>
      </c>
      <c r="AB136" s="158">
        <f t="shared" si="12"/>
        <v>0</v>
      </c>
    </row>
    <row r="137" spans="1:28" s="243" customFormat="1" ht="42.75" customHeight="1">
      <c r="A137" s="242"/>
      <c r="B137" s="242" t="s">
        <v>378</v>
      </c>
      <c r="C137" s="251" t="s">
        <v>153</v>
      </c>
      <c r="D137" s="204"/>
      <c r="E137" s="150">
        <f>'درآمد سود سهام'!R129</f>
        <v>0</v>
      </c>
      <c r="F137" s="150"/>
      <c r="G137" s="150">
        <f t="shared" si="14"/>
        <v>2124444155</v>
      </c>
      <c r="H137" s="203"/>
      <c r="I137" s="150">
        <f>'درآمد ناشی ازفروش'!K132</f>
        <v>59588484</v>
      </c>
      <c r="J137" s="252"/>
      <c r="K137" s="151">
        <f t="shared" si="9"/>
        <v>2184032639</v>
      </c>
      <c r="L137" s="151"/>
      <c r="M137" s="253">
        <f>K137/($K$206+'[1]درآمد سرمایه گذاری در اوراق بها'!$I$11+'[1]درآمد سپرده بانکی'!$E$11+'[1]سایر درآمدها'!$C$11)</f>
        <v>1.9707809362015383E-3</v>
      </c>
      <c r="N137" s="204"/>
      <c r="O137" s="150">
        <f>'درآمد سود سهام'!T62</f>
        <v>710100000</v>
      </c>
      <c r="P137" s="150"/>
      <c r="Q137" s="150">
        <f>'درآمد ناشی از تغییر قیمت اوراق '!S133</f>
        <v>1488502097</v>
      </c>
      <c r="R137" s="203"/>
      <c r="S137" s="150">
        <f>'درآمد ناشی ازفروش'!S133</f>
        <v>126395097</v>
      </c>
      <c r="T137" s="203"/>
      <c r="U137" s="260">
        <f t="shared" si="10"/>
        <v>2324997194</v>
      </c>
      <c r="V137" s="201"/>
      <c r="W137" s="253">
        <f>U137/[1]درآمدها!$E$11</f>
        <v>3.9581880113378097E-3</v>
      </c>
      <c r="X137" s="243">
        <v>710100000</v>
      </c>
      <c r="Y137" s="158">
        <f t="shared" si="11"/>
        <v>0</v>
      </c>
      <c r="AA137" s="244">
        <v>59588484</v>
      </c>
      <c r="AB137" s="158">
        <f t="shared" si="12"/>
        <v>0</v>
      </c>
    </row>
    <row r="138" spans="1:28" s="243" customFormat="1" ht="42.75" customHeight="1">
      <c r="A138" s="242"/>
      <c r="B138" s="242" t="s">
        <v>379</v>
      </c>
      <c r="C138" s="251" t="s">
        <v>98</v>
      </c>
      <c r="D138" s="204"/>
      <c r="E138" s="150">
        <f>'درآمد سود سهام'!R130</f>
        <v>0</v>
      </c>
      <c r="F138" s="150"/>
      <c r="G138" s="150">
        <f t="shared" si="14"/>
        <v>626825766</v>
      </c>
      <c r="H138" s="203"/>
      <c r="I138" s="150">
        <f>'درآمد ناشی ازفروش'!K133</f>
        <v>336472080</v>
      </c>
      <c r="J138" s="252"/>
      <c r="K138" s="151">
        <f t="shared" si="9"/>
        <v>963297846</v>
      </c>
      <c r="L138" s="151"/>
      <c r="M138" s="253">
        <f>K138/($K$206+'[1]درآمد سرمایه گذاری در اوراق بها'!$I$11+'[1]درآمد سپرده بانکی'!$E$11+'[1]سایر درآمدها'!$C$11)</f>
        <v>8.6924022877700458E-4</v>
      </c>
      <c r="N138" s="204"/>
      <c r="O138" s="150">
        <f>'درآمد سود سهام'!T63</f>
        <v>2138603550</v>
      </c>
      <c r="P138" s="150"/>
      <c r="Q138" s="150">
        <f>'درآمد ناشی از تغییر قیمت اوراق '!S134</f>
        <v>1</v>
      </c>
      <c r="R138" s="203"/>
      <c r="S138" s="150">
        <f>'درآمد ناشی ازفروش'!S134</f>
        <v>-246907154</v>
      </c>
      <c r="T138" s="203"/>
      <c r="U138" s="260">
        <f t="shared" si="10"/>
        <v>1891696397</v>
      </c>
      <c r="V138" s="201"/>
      <c r="W138" s="253">
        <f>U138/[1]درآمدها!$E$11</f>
        <v>3.2205157146079247E-3</v>
      </c>
      <c r="X138" s="243">
        <v>2138603550</v>
      </c>
      <c r="Y138" s="158">
        <f t="shared" si="11"/>
        <v>0</v>
      </c>
      <c r="AA138" s="244">
        <v>336472080</v>
      </c>
      <c r="AB138" s="158">
        <f t="shared" si="12"/>
        <v>0</v>
      </c>
    </row>
    <row r="139" spans="1:28" s="243" customFormat="1" ht="42.75" customHeight="1">
      <c r="A139" s="242"/>
      <c r="B139" s="242" t="s">
        <v>380</v>
      </c>
      <c r="C139" s="251" t="s">
        <v>229</v>
      </c>
      <c r="D139" s="204"/>
      <c r="E139" s="150">
        <f>'درآمد سود سهام'!R131</f>
        <v>0</v>
      </c>
      <c r="F139" s="150"/>
      <c r="G139" s="150">
        <f t="shared" si="14"/>
        <v>3568121833</v>
      </c>
      <c r="H139" s="203"/>
      <c r="I139" s="150">
        <f>'درآمد ناشی ازفروش'!K134</f>
        <v>70635049</v>
      </c>
      <c r="J139" s="252"/>
      <c r="K139" s="151">
        <f t="shared" si="9"/>
        <v>3638756882</v>
      </c>
      <c r="L139" s="151"/>
      <c r="M139" s="253">
        <f>K139/($K$206+'[1]درآمد سرمایه گذاری در اوراق بها'!$I$11+'[1]درآمد سپرده بانکی'!$E$11+'[1]سایر درآمدها'!$C$11)</f>
        <v>3.2834640684679573E-3</v>
      </c>
      <c r="N139" s="204"/>
      <c r="O139" s="150">
        <v>0</v>
      </c>
      <c r="P139" s="150"/>
      <c r="Q139" s="150">
        <f>'درآمد ناشی از تغییر قیمت اوراق '!S135</f>
        <v>911642792</v>
      </c>
      <c r="R139" s="203"/>
      <c r="S139" s="150">
        <f>'درآمد ناشی ازفروش'!S135</f>
        <v>510945761</v>
      </c>
      <c r="T139" s="203"/>
      <c r="U139" s="260">
        <f t="shared" si="10"/>
        <v>1422588553</v>
      </c>
      <c r="V139" s="201"/>
      <c r="W139" s="253">
        <f>U139/[1]درآمدها!$E$11</f>
        <v>2.4218837640244493E-3</v>
      </c>
      <c r="X139" s="243">
        <v>0</v>
      </c>
      <c r="Y139" s="158">
        <f t="shared" si="11"/>
        <v>0</v>
      </c>
      <c r="AA139" s="244">
        <v>70635049</v>
      </c>
      <c r="AB139" s="158">
        <f t="shared" si="12"/>
        <v>0</v>
      </c>
    </row>
    <row r="140" spans="1:28" s="243" customFormat="1" ht="42.75" customHeight="1">
      <c r="A140" s="242"/>
      <c r="B140" s="242" t="s">
        <v>381</v>
      </c>
      <c r="C140" s="251" t="s">
        <v>102</v>
      </c>
      <c r="D140" s="204"/>
      <c r="E140" s="150">
        <f>'درآمد سود سهام'!R132</f>
        <v>0</v>
      </c>
      <c r="F140" s="150"/>
      <c r="G140" s="150">
        <f t="shared" si="14"/>
        <v>3283409225</v>
      </c>
      <c r="H140" s="203"/>
      <c r="I140" s="150">
        <f>'درآمد ناشی ازفروش'!K135</f>
        <v>188400443</v>
      </c>
      <c r="J140" s="252"/>
      <c r="K140" s="151">
        <f t="shared" ref="K140:K200" si="15">E140+G140+I140</f>
        <v>3471809668</v>
      </c>
      <c r="L140" s="151"/>
      <c r="M140" s="253">
        <f>K140/($K$206+'[1]درآمد سرمایه گذاری در اوراق بها'!$I$11+'[1]درآمد سپرده بانکی'!$E$11+'[1]سایر درآمدها'!$C$11)</f>
        <v>3.1328177911056354E-3</v>
      </c>
      <c r="N140" s="204"/>
      <c r="O140" s="150">
        <v>0</v>
      </c>
      <c r="P140" s="150"/>
      <c r="Q140" s="150">
        <f>'درآمد ناشی از تغییر قیمت اوراق '!S136</f>
        <v>14552242122</v>
      </c>
      <c r="R140" s="203"/>
      <c r="S140" s="150">
        <f>'درآمد ناشی ازفروش'!S136</f>
        <v>-146251494</v>
      </c>
      <c r="T140" s="203"/>
      <c r="U140" s="260">
        <f t="shared" ref="U140:U205" si="16">O140+Q140+S140</f>
        <v>14405990628</v>
      </c>
      <c r="V140" s="201"/>
      <c r="W140" s="253">
        <f>U140/[1]درآمدها!$E$11</f>
        <v>2.4525457296183922E-2</v>
      </c>
      <c r="X140" s="243">
        <v>0</v>
      </c>
      <c r="Y140" s="158">
        <f t="shared" ref="Y140:Y203" si="17">X140-O140</f>
        <v>0</v>
      </c>
      <c r="AA140" s="244">
        <v>188400443</v>
      </c>
      <c r="AB140" s="158">
        <f t="shared" ref="AB140:AB203" si="18">AA140-I140</f>
        <v>0</v>
      </c>
    </row>
    <row r="141" spans="1:28" s="243" customFormat="1" ht="42.75" customHeight="1">
      <c r="A141" s="242"/>
      <c r="B141" s="242" t="s">
        <v>382</v>
      </c>
      <c r="C141" s="251" t="s">
        <v>100</v>
      </c>
      <c r="D141" s="204"/>
      <c r="E141" s="150">
        <f>'درآمد سود سهام'!R133</f>
        <v>0</v>
      </c>
      <c r="F141" s="150"/>
      <c r="G141" s="150">
        <f t="shared" si="14"/>
        <v>3842982641</v>
      </c>
      <c r="H141" s="203"/>
      <c r="I141" s="150">
        <f>'درآمد ناشی ازفروش'!K136</f>
        <v>80556118</v>
      </c>
      <c r="J141" s="252"/>
      <c r="K141" s="151">
        <f t="shared" si="15"/>
        <v>3923538759</v>
      </c>
      <c r="L141" s="151"/>
      <c r="M141" s="253">
        <f>K141/($K$206+'[1]درآمد سرمایه گذاری در اوراق بها'!$I$11+'[1]درآمد سپرده بانکی'!$E$11+'[1]سایر درآمدها'!$C$11)</f>
        <v>3.5404394836450249E-3</v>
      </c>
      <c r="N141" s="204"/>
      <c r="O141" s="150">
        <v>0</v>
      </c>
      <c r="P141" s="150"/>
      <c r="Q141" s="150">
        <f>'درآمد ناشی از تغییر قیمت اوراق '!S137</f>
        <v>2468366115</v>
      </c>
      <c r="R141" s="203"/>
      <c r="S141" s="150">
        <f>'درآمد ناشی ازفروش'!S137</f>
        <v>-364016025</v>
      </c>
      <c r="T141" s="203"/>
      <c r="U141" s="260">
        <f t="shared" si="16"/>
        <v>2104350090</v>
      </c>
      <c r="V141" s="201"/>
      <c r="W141" s="253">
        <f>U141/[1]درآمدها!$E$11</f>
        <v>3.5825476776449139E-3</v>
      </c>
      <c r="X141" s="243">
        <v>0</v>
      </c>
      <c r="Y141" s="158">
        <f t="shared" si="17"/>
        <v>0</v>
      </c>
      <c r="AA141" s="244">
        <v>80556118</v>
      </c>
      <c r="AB141" s="158">
        <f t="shared" si="18"/>
        <v>0</v>
      </c>
    </row>
    <row r="142" spans="1:28" s="243" customFormat="1" ht="42.75" customHeight="1">
      <c r="A142" s="242"/>
      <c r="B142" s="242" t="s">
        <v>383</v>
      </c>
      <c r="C142" s="251" t="s">
        <v>152</v>
      </c>
      <c r="D142" s="204"/>
      <c r="E142" s="150">
        <f>'درآمد سود سهام'!R134</f>
        <v>0</v>
      </c>
      <c r="F142" s="150"/>
      <c r="G142" s="150">
        <f t="shared" si="14"/>
        <v>4143085421</v>
      </c>
      <c r="H142" s="203"/>
      <c r="I142" s="150">
        <f>'درآمد ناشی ازفروش'!K137</f>
        <v>149464785</v>
      </c>
      <c r="J142" s="252"/>
      <c r="K142" s="151">
        <f t="shared" si="15"/>
        <v>4292550206</v>
      </c>
      <c r="L142" s="151"/>
      <c r="M142" s="253">
        <f>K142/($K$206+'[1]درآمد سرمایه گذاری در اوراق بها'!$I$11+'[1]درآمد سپرده بانکی'!$E$11+'[1]سایر درآمدها'!$C$11)</f>
        <v>3.8734201873220197E-3</v>
      </c>
      <c r="N142" s="204"/>
      <c r="O142" s="150">
        <f>'درآمد سود سهام'!T64</f>
        <v>958411300</v>
      </c>
      <c r="P142" s="150"/>
      <c r="Q142" s="150">
        <f>'درآمد ناشی از تغییر قیمت اوراق '!S138</f>
        <v>-858970130</v>
      </c>
      <c r="R142" s="203"/>
      <c r="S142" s="150">
        <f>'درآمد ناشی ازفروش'!S138</f>
        <v>408313407</v>
      </c>
      <c r="T142" s="203"/>
      <c r="U142" s="260">
        <f t="shared" si="16"/>
        <v>507754577</v>
      </c>
      <c r="V142" s="201"/>
      <c r="W142" s="253">
        <f>U142/[1]درآمدها!$E$11</f>
        <v>8.6442602363988091E-4</v>
      </c>
      <c r="X142" s="243">
        <v>958411300</v>
      </c>
      <c r="Y142" s="158">
        <f t="shared" si="17"/>
        <v>0</v>
      </c>
      <c r="AA142" s="244">
        <v>149464785</v>
      </c>
      <c r="AB142" s="158">
        <f t="shared" si="18"/>
        <v>0</v>
      </c>
    </row>
    <row r="143" spans="1:28" s="243" customFormat="1" ht="42.75" customHeight="1">
      <c r="A143" s="242"/>
      <c r="B143" s="242" t="s">
        <v>384</v>
      </c>
      <c r="C143" s="251" t="s">
        <v>163</v>
      </c>
      <c r="D143" s="204"/>
      <c r="E143" s="150">
        <f>'درآمد سود سهام'!R135</f>
        <v>0</v>
      </c>
      <c r="F143" s="150"/>
      <c r="G143" s="150">
        <f t="shared" si="14"/>
        <v>1696916707</v>
      </c>
      <c r="H143" s="203"/>
      <c r="I143" s="150">
        <f>'درآمد ناشی ازفروش'!K138</f>
        <v>79038030</v>
      </c>
      <c r="J143" s="252"/>
      <c r="K143" s="151">
        <f t="shared" si="15"/>
        <v>1775954737</v>
      </c>
      <c r="L143" s="151"/>
      <c r="M143" s="253">
        <f>K143/($K$206+'[1]درآمد سرمایه گذاری در اوراق بها'!$I$11+'[1]درآمد سپرده بانکی'!$E$11+'[1]سایر درآمدها'!$C$11)</f>
        <v>1.6025482754868374E-3</v>
      </c>
      <c r="N143" s="204"/>
      <c r="O143" s="150">
        <f>'درآمد سود سهام'!T65</f>
        <v>42142000</v>
      </c>
      <c r="P143" s="150"/>
      <c r="Q143" s="150">
        <f>'درآمد ناشی از تغییر قیمت اوراق '!S139</f>
        <v>7754068725</v>
      </c>
      <c r="R143" s="203"/>
      <c r="S143" s="150">
        <f>'درآمد ناشی ازفروش'!S139</f>
        <v>5751176649</v>
      </c>
      <c r="T143" s="203"/>
      <c r="U143" s="260">
        <f t="shared" si="16"/>
        <v>13547387374</v>
      </c>
      <c r="V143" s="201"/>
      <c r="W143" s="253">
        <f>U143/[1]درآمدها!$E$11</f>
        <v>2.3063729464748772E-2</v>
      </c>
      <c r="X143" s="243">
        <v>42142000</v>
      </c>
      <c r="Y143" s="158">
        <f t="shared" si="17"/>
        <v>0</v>
      </c>
      <c r="AA143" s="244">
        <v>79038030</v>
      </c>
      <c r="AB143" s="158">
        <f t="shared" si="18"/>
        <v>0</v>
      </c>
    </row>
    <row r="144" spans="1:28" s="243" customFormat="1" ht="42.75" customHeight="1">
      <c r="A144" s="242"/>
      <c r="B144" s="242" t="s">
        <v>385</v>
      </c>
      <c r="C144" s="251" t="s">
        <v>261</v>
      </c>
      <c r="D144" s="204"/>
      <c r="E144" s="150">
        <f>'درآمد سود سهام'!R136</f>
        <v>0</v>
      </c>
      <c r="F144" s="150"/>
      <c r="G144" s="150">
        <f t="shared" si="14"/>
        <v>4023783311</v>
      </c>
      <c r="H144" s="203"/>
      <c r="I144" s="150">
        <f>'درآمد ناشی ازفروش'!K139</f>
        <v>159831849</v>
      </c>
      <c r="J144" s="252"/>
      <c r="K144" s="151">
        <f t="shared" si="15"/>
        <v>4183615160</v>
      </c>
      <c r="L144" s="151"/>
      <c r="M144" s="253">
        <f>K144/($K$206+'[1]درآمد سرمایه گذاری در اوراق بها'!$I$11+'[1]درآمد سپرده بانکی'!$E$11+'[1]سایر درآمدها'!$C$11)</f>
        <v>3.7751216966733928E-3</v>
      </c>
      <c r="N144" s="204"/>
      <c r="O144" s="150">
        <v>0</v>
      </c>
      <c r="P144" s="150"/>
      <c r="Q144" s="150">
        <f>'درآمد ناشی از تغییر قیمت اوراق '!S140</f>
        <v>1841239029</v>
      </c>
      <c r="R144" s="203"/>
      <c r="S144" s="150">
        <f>'درآمد ناشی ازفروش'!S140</f>
        <v>614025536</v>
      </c>
      <c r="T144" s="203"/>
      <c r="U144" s="260">
        <f t="shared" si="16"/>
        <v>2455264565</v>
      </c>
      <c r="V144" s="201"/>
      <c r="W144" s="253">
        <f>U144/[1]درآمدها!$E$11</f>
        <v>4.1799615031473209E-3</v>
      </c>
      <c r="X144" s="243">
        <v>0</v>
      </c>
      <c r="Y144" s="158">
        <f t="shared" si="17"/>
        <v>0</v>
      </c>
      <c r="AA144" s="244">
        <v>159831849</v>
      </c>
      <c r="AB144" s="158">
        <f t="shared" si="18"/>
        <v>0</v>
      </c>
    </row>
    <row r="145" spans="1:28" s="243" customFormat="1" ht="42.75" customHeight="1">
      <c r="A145" s="242"/>
      <c r="B145" s="242" t="s">
        <v>386</v>
      </c>
      <c r="C145" s="251" t="s">
        <v>201</v>
      </c>
      <c r="D145" s="204"/>
      <c r="E145" s="150">
        <f>'درآمد سود سهام'!R137</f>
        <v>0</v>
      </c>
      <c r="F145" s="150"/>
      <c r="G145" s="150">
        <f t="shared" si="14"/>
        <v>12514199620</v>
      </c>
      <c r="H145" s="203"/>
      <c r="I145" s="150">
        <f>'درآمد ناشی ازفروش'!K140</f>
        <v>81123003</v>
      </c>
      <c r="J145" s="252"/>
      <c r="K145" s="151">
        <f t="shared" si="15"/>
        <v>12595322623</v>
      </c>
      <c r="L145" s="151"/>
      <c r="M145" s="253">
        <f>K145/($K$206+'[1]درآمد سرمایه گذاری در اوراق بها'!$I$11+'[1]درآمد سپرده بانکی'!$E$11+'[1]سایر درآمدها'!$C$11)</f>
        <v>1.1365499428654075E-2</v>
      </c>
      <c r="N145" s="204"/>
      <c r="O145" s="150">
        <v>0</v>
      </c>
      <c r="P145" s="150"/>
      <c r="Q145" s="150">
        <f>'درآمد ناشی از تغییر قیمت اوراق '!S141</f>
        <v>1653545434</v>
      </c>
      <c r="R145" s="203"/>
      <c r="S145" s="150">
        <f>'درآمد ناشی ازفروش'!S141</f>
        <v>270342835</v>
      </c>
      <c r="T145" s="203"/>
      <c r="U145" s="260">
        <f t="shared" si="16"/>
        <v>1923888269</v>
      </c>
      <c r="V145" s="201"/>
      <c r="W145" s="253">
        <f>U145/[1]درآمدها!$E$11</f>
        <v>3.2753207191652429E-3</v>
      </c>
      <c r="X145" s="243">
        <v>0</v>
      </c>
      <c r="Y145" s="158">
        <f t="shared" si="17"/>
        <v>0</v>
      </c>
      <c r="AA145" s="244">
        <v>81123003</v>
      </c>
      <c r="AB145" s="158">
        <f t="shared" si="18"/>
        <v>0</v>
      </c>
    </row>
    <row r="146" spans="1:28" s="243" customFormat="1" ht="42.75" customHeight="1">
      <c r="A146" s="242"/>
      <c r="B146" s="242" t="s">
        <v>387</v>
      </c>
      <c r="C146" s="251" t="s">
        <v>208</v>
      </c>
      <c r="D146" s="204"/>
      <c r="E146" s="150">
        <f>'درآمد سود سهام'!R138</f>
        <v>0</v>
      </c>
      <c r="F146" s="150"/>
      <c r="G146" s="150">
        <f t="shared" si="14"/>
        <v>630427884</v>
      </c>
      <c r="H146" s="203"/>
      <c r="I146" s="150">
        <f>'درآمد ناشی ازفروش'!K141</f>
        <v>273434156</v>
      </c>
      <c r="J146" s="252"/>
      <c r="K146" s="151">
        <f t="shared" si="15"/>
        <v>903862040</v>
      </c>
      <c r="L146" s="151"/>
      <c r="M146" s="253">
        <f>K146/($K$206+'[1]درآمد سرمایه گذاری در اوراق بها'!$I$11+'[1]درآمد سپرده بانکی'!$E$11+'[1]سایر درآمدها'!$C$11)</f>
        <v>8.1560780987405019E-4</v>
      </c>
      <c r="N146" s="204"/>
      <c r="O146" s="150">
        <v>0</v>
      </c>
      <c r="P146" s="150"/>
      <c r="Q146" s="150">
        <f>'درآمد ناشی از تغییر قیمت اوراق '!S142</f>
        <v>166877981</v>
      </c>
      <c r="R146" s="203"/>
      <c r="S146" s="150">
        <f>'درآمد ناشی ازفروش'!S142</f>
        <v>37870331</v>
      </c>
      <c r="T146" s="203"/>
      <c r="U146" s="260">
        <f t="shared" si="16"/>
        <v>204748312</v>
      </c>
      <c r="V146" s="201"/>
      <c r="W146" s="253">
        <f>U146/[1]درآمدها!$E$11</f>
        <v>3.4857345892351792E-4</v>
      </c>
      <c r="X146" s="243">
        <v>0</v>
      </c>
      <c r="Y146" s="158">
        <f t="shared" si="17"/>
        <v>0</v>
      </c>
      <c r="AA146" s="244">
        <v>273434156</v>
      </c>
      <c r="AB146" s="158">
        <f t="shared" si="18"/>
        <v>0</v>
      </c>
    </row>
    <row r="147" spans="1:28" s="243" customFormat="1" ht="42.75" customHeight="1">
      <c r="A147" s="242"/>
      <c r="B147" s="242" t="s">
        <v>388</v>
      </c>
      <c r="C147" s="251" t="s">
        <v>101</v>
      </c>
      <c r="D147" s="204"/>
      <c r="E147" s="150">
        <f>'درآمد سود سهام'!R139</f>
        <v>0</v>
      </c>
      <c r="F147" s="150"/>
      <c r="G147" s="150">
        <f t="shared" si="14"/>
        <v>-1404032115</v>
      </c>
      <c r="H147" s="203"/>
      <c r="I147" s="150">
        <f>'درآمد ناشی ازفروش'!K142</f>
        <v>-52562770</v>
      </c>
      <c r="J147" s="252"/>
      <c r="K147" s="151">
        <f t="shared" si="15"/>
        <v>-1456594885</v>
      </c>
      <c r="L147" s="151"/>
      <c r="M147" s="253">
        <f>K147/($K$206+'[1]درآمد سرمایه گذاری در اوراق بها'!$I$11+'[1]درآمد سپرده بانکی'!$E$11+'[1]سایر درآمدها'!$C$11)</f>
        <v>-1.3143711224210654E-3</v>
      </c>
      <c r="N147" s="204"/>
      <c r="O147" s="150">
        <f>'درآمد سود سهام'!T66</f>
        <v>89103885</v>
      </c>
      <c r="P147" s="150"/>
      <c r="Q147" s="150">
        <f>'درآمد ناشی از تغییر قیمت اوراق '!S143</f>
        <v>7364231851</v>
      </c>
      <c r="R147" s="203"/>
      <c r="S147" s="150">
        <f>'درآمد ناشی ازفروش'!S143</f>
        <v>10367052971</v>
      </c>
      <c r="T147" s="203"/>
      <c r="U147" s="260">
        <f t="shared" si="16"/>
        <v>17820388707</v>
      </c>
      <c r="V147" s="201"/>
      <c r="W147" s="253">
        <f>U147/[1]درآمدها!$E$11</f>
        <v>3.0338294222228251E-2</v>
      </c>
      <c r="X147" s="243">
        <v>89103885</v>
      </c>
      <c r="Y147" s="158">
        <f t="shared" si="17"/>
        <v>0</v>
      </c>
      <c r="AA147" s="244">
        <v>-52562770</v>
      </c>
      <c r="AB147" s="158">
        <f t="shared" si="18"/>
        <v>0</v>
      </c>
    </row>
    <row r="148" spans="1:28" s="243" customFormat="1" ht="42.75" customHeight="1">
      <c r="A148" s="242"/>
      <c r="B148" s="242" t="s">
        <v>533</v>
      </c>
      <c r="C148" s="251" t="s">
        <v>119</v>
      </c>
      <c r="D148" s="204"/>
      <c r="E148" s="150">
        <f>'درآمد سود سهام'!R140</f>
        <v>0</v>
      </c>
      <c r="F148" s="150"/>
      <c r="G148" s="150">
        <f t="shared" si="14"/>
        <v>34809198881</v>
      </c>
      <c r="H148" s="203"/>
      <c r="I148" s="150">
        <f>'درآمد ناشی ازفروش'!K143</f>
        <v>5635765052</v>
      </c>
      <c r="J148" s="252"/>
      <c r="K148" s="151">
        <f t="shared" si="15"/>
        <v>40444963933</v>
      </c>
      <c r="L148" s="151"/>
      <c r="M148" s="253">
        <f>K148/($K$206+'[1]درآمد سرمایه گذاری در اوراق بها'!$I$11+'[1]درآمد سپرده بانکی'!$E$11+'[1]سایر درآمدها'!$C$11)</f>
        <v>3.64958666190131E-2</v>
      </c>
      <c r="N148" s="204"/>
      <c r="O148" s="150">
        <f>'درآمد سود سهام'!T67</f>
        <v>1264760320</v>
      </c>
      <c r="P148" s="150"/>
      <c r="Q148" s="150">
        <f>'درآمد ناشی از تغییر قیمت اوراق '!S144</f>
        <v>6652870374</v>
      </c>
      <c r="R148" s="203"/>
      <c r="S148" s="150">
        <f>'درآمد ناشی ازفروش'!S144</f>
        <v>-441963721</v>
      </c>
      <c r="T148" s="203"/>
      <c r="U148" s="260">
        <f t="shared" si="16"/>
        <v>7475666973</v>
      </c>
      <c r="V148" s="201"/>
      <c r="W148" s="253">
        <f>U148/[1]درآمدها!$E$11</f>
        <v>1.2726938107987504E-2</v>
      </c>
      <c r="X148" s="243">
        <v>1264760320</v>
      </c>
      <c r="Y148" s="158">
        <f t="shared" si="17"/>
        <v>0</v>
      </c>
      <c r="AA148" s="244">
        <v>5635765052</v>
      </c>
      <c r="AB148" s="158">
        <f t="shared" si="18"/>
        <v>0</v>
      </c>
    </row>
    <row r="149" spans="1:28" s="243" customFormat="1" ht="49.5" customHeight="1">
      <c r="A149" s="242"/>
      <c r="B149" s="242" t="s">
        <v>389</v>
      </c>
      <c r="C149" s="251" t="s">
        <v>192</v>
      </c>
      <c r="D149" s="204"/>
      <c r="E149" s="150">
        <f>'درآمد سود سهام'!R141</f>
        <v>0</v>
      </c>
      <c r="F149" s="150"/>
      <c r="G149" s="150">
        <f>VLOOKUP(B148,a,10,0)</f>
        <v>1488502097</v>
      </c>
      <c r="H149" s="203"/>
      <c r="I149" s="150">
        <f>'درآمد ناشی ازفروش'!K144</f>
        <v>-270359229</v>
      </c>
      <c r="J149" s="252"/>
      <c r="K149" s="151">
        <f t="shared" si="15"/>
        <v>1218142868</v>
      </c>
      <c r="L149" s="151"/>
      <c r="M149" s="253">
        <f>K149/($K$206+'[1]درآمد سرمایه گذاری در اوراق بها'!$I$11+'[1]درآمد سپرده بانکی'!$E$11+'[1]سایر درآمدها'!$C$11)</f>
        <v>1.0992018612521598E-3</v>
      </c>
      <c r="N149" s="204"/>
      <c r="O149" s="150">
        <f>'درآمد سود سهام'!T68</f>
        <v>4795700</v>
      </c>
      <c r="P149" s="150"/>
      <c r="Q149" s="150">
        <f>'درآمد ناشی از تغییر قیمت اوراق '!S145</f>
        <v>1823660787</v>
      </c>
      <c r="R149" s="203"/>
      <c r="S149" s="150">
        <f>'درآمد ناشی ازفروش'!S145</f>
        <v>-52746059</v>
      </c>
      <c r="T149" s="203"/>
      <c r="U149" s="260">
        <f t="shared" si="16"/>
        <v>1775710428</v>
      </c>
      <c r="V149" s="201"/>
      <c r="W149" s="253">
        <f>U149/[1]درآمدها!$E$11</f>
        <v>3.023055574370354E-3</v>
      </c>
      <c r="X149" s="243">
        <v>4795700</v>
      </c>
      <c r="Y149" s="158">
        <f t="shared" si="17"/>
        <v>0</v>
      </c>
      <c r="AA149" s="244">
        <v>-270359229</v>
      </c>
      <c r="AB149" s="158">
        <f t="shared" si="18"/>
        <v>0</v>
      </c>
    </row>
    <row r="150" spans="1:28" s="243" customFormat="1" ht="42.75" customHeight="1">
      <c r="A150" s="242"/>
      <c r="B150" s="242" t="s">
        <v>390</v>
      </c>
      <c r="C150" s="251" t="s">
        <v>515</v>
      </c>
      <c r="D150" s="204"/>
      <c r="E150" s="150">
        <f>'درآمد سود سهام'!R142</f>
        <v>0</v>
      </c>
      <c r="F150" s="150"/>
      <c r="G150" s="150">
        <v>0</v>
      </c>
      <c r="H150" s="203"/>
      <c r="I150" s="150">
        <f>'درآمد ناشی ازفروش'!K145</f>
        <v>0</v>
      </c>
      <c r="J150" s="252"/>
      <c r="K150" s="151">
        <f t="shared" si="15"/>
        <v>0</v>
      </c>
      <c r="L150" s="151"/>
      <c r="M150" s="253">
        <f>K150/($K$206+'[1]درآمد سرمایه گذاری در اوراق بها'!$I$11+'[1]درآمد سپرده بانکی'!$E$11+'[1]سایر درآمدها'!$C$11)</f>
        <v>0</v>
      </c>
      <c r="N150" s="204"/>
      <c r="O150" s="150">
        <v>0</v>
      </c>
      <c r="P150" s="150"/>
      <c r="Q150" s="150">
        <f>'درآمد ناشی از تغییر قیمت اوراق '!S146</f>
        <v>3760748044</v>
      </c>
      <c r="R150" s="203"/>
      <c r="S150" s="150">
        <f>'درآمد ناشی ازفروش'!S146</f>
        <v>-60395234</v>
      </c>
      <c r="T150" s="203"/>
      <c r="U150" s="260">
        <f t="shared" si="16"/>
        <v>3700352810</v>
      </c>
      <c r="V150" s="201"/>
      <c r="W150" s="253">
        <f>U150/[1]درآمدها!$E$11</f>
        <v>6.2996601320896807E-3</v>
      </c>
      <c r="X150" s="243">
        <v>0</v>
      </c>
      <c r="Y150" s="158">
        <f t="shared" si="17"/>
        <v>0</v>
      </c>
      <c r="AA150" s="244">
        <v>0</v>
      </c>
      <c r="AB150" s="158">
        <f t="shared" si="18"/>
        <v>0</v>
      </c>
    </row>
    <row r="151" spans="1:28" s="243" customFormat="1" ht="42.75" customHeight="1">
      <c r="A151" s="242"/>
      <c r="B151" s="242" t="s">
        <v>391</v>
      </c>
      <c r="C151" s="251" t="s">
        <v>137</v>
      </c>
      <c r="D151" s="204"/>
      <c r="E151" s="150">
        <f>'درآمد سود سهام'!R143</f>
        <v>0</v>
      </c>
      <c r="F151" s="150"/>
      <c r="G151" s="150">
        <f t="shared" ref="G151:G177" si="19">VLOOKUP(B150,a,10,0)</f>
        <v>1044216564</v>
      </c>
      <c r="H151" s="203"/>
      <c r="I151" s="150">
        <f>'درآمد ناشی ازفروش'!K146</f>
        <v>21722291</v>
      </c>
      <c r="J151" s="252"/>
      <c r="K151" s="151">
        <f t="shared" si="15"/>
        <v>1065938855</v>
      </c>
      <c r="L151" s="151"/>
      <c r="M151" s="253">
        <f>K151/($K$206+'[1]درآمد سرمایه گذاری در اوراق بها'!$I$11+'[1]درآمد سپرده بانکی'!$E$11+'[1]سایر درآمدها'!$C$11)</f>
        <v>9.6185924014045637E-4</v>
      </c>
      <c r="N151" s="204"/>
      <c r="O151" s="150">
        <f>'درآمد سود سهام'!T69</f>
        <v>282652500</v>
      </c>
      <c r="P151" s="150"/>
      <c r="Q151" s="150">
        <f>'درآمد ناشی از تغییر قیمت اوراق '!S147</f>
        <v>3284291861</v>
      </c>
      <c r="R151" s="203"/>
      <c r="S151" s="150">
        <f>'درآمد ناشی ازفروش'!S147</f>
        <v>2014635343</v>
      </c>
      <c r="T151" s="203"/>
      <c r="U151" s="260">
        <f t="shared" si="16"/>
        <v>5581579704</v>
      </c>
      <c r="V151" s="201"/>
      <c r="W151" s="253">
        <f>U151/[1]درآمدها!$E$11</f>
        <v>9.5023520569028439E-3</v>
      </c>
      <c r="X151" s="243">
        <v>282652500</v>
      </c>
      <c r="Y151" s="158">
        <f t="shared" si="17"/>
        <v>0</v>
      </c>
      <c r="AA151" s="244">
        <v>21722291</v>
      </c>
      <c r="AB151" s="158">
        <f t="shared" si="18"/>
        <v>0</v>
      </c>
    </row>
    <row r="152" spans="1:28" s="243" customFormat="1" ht="42.75" customHeight="1">
      <c r="A152" s="242"/>
      <c r="B152" s="242" t="s">
        <v>392</v>
      </c>
      <c r="C152" s="251" t="s">
        <v>159</v>
      </c>
      <c r="D152" s="204"/>
      <c r="E152" s="150">
        <f>'درآمد سود سهام'!R144</f>
        <v>0</v>
      </c>
      <c r="F152" s="150"/>
      <c r="G152" s="150">
        <f t="shared" si="19"/>
        <v>13252696567</v>
      </c>
      <c r="H152" s="203"/>
      <c r="I152" s="150">
        <f>'درآمد ناشی ازفروش'!K147</f>
        <v>513579645</v>
      </c>
      <c r="J152" s="252"/>
      <c r="K152" s="151">
        <f t="shared" si="15"/>
        <v>13766276212</v>
      </c>
      <c r="L152" s="151"/>
      <c r="M152" s="253">
        <f>K152/($K$206+'[1]درآمد سرمایه گذاری در اوراق بها'!$I$11+'[1]درآمد سپرده بانکی'!$E$11+'[1]سایر درآمدها'!$C$11)</f>
        <v>1.2422119631653693E-2</v>
      </c>
      <c r="N152" s="204"/>
      <c r="O152" s="150">
        <v>0</v>
      </c>
      <c r="P152" s="150"/>
      <c r="Q152" s="150">
        <f>'درآمد ناشی از تغییر قیمت اوراق '!S148</f>
        <v>5142001867</v>
      </c>
      <c r="R152" s="203"/>
      <c r="S152" s="150">
        <f>'درآمد ناشی ازفروش'!S148</f>
        <v>197950877</v>
      </c>
      <c r="T152" s="203"/>
      <c r="U152" s="260">
        <f t="shared" si="16"/>
        <v>5339952744</v>
      </c>
      <c r="V152" s="201"/>
      <c r="W152" s="253">
        <f>U152/[1]درآمدها!$E$11</f>
        <v>9.0909945985987468E-3</v>
      </c>
      <c r="X152" s="243">
        <v>0</v>
      </c>
      <c r="Y152" s="158">
        <f t="shared" si="17"/>
        <v>0</v>
      </c>
      <c r="AA152" s="244">
        <v>513579645</v>
      </c>
      <c r="AB152" s="158">
        <f t="shared" si="18"/>
        <v>0</v>
      </c>
    </row>
    <row r="153" spans="1:28" s="243" customFormat="1" ht="42.75" customHeight="1">
      <c r="A153" s="242"/>
      <c r="B153" s="242" t="s">
        <v>393</v>
      </c>
      <c r="C153" s="251" t="s">
        <v>271</v>
      </c>
      <c r="D153" s="204"/>
      <c r="E153" s="150">
        <f>'درآمد سود سهام'!R145</f>
        <v>0</v>
      </c>
      <c r="F153" s="150"/>
      <c r="G153" s="150">
        <f t="shared" si="19"/>
        <v>2349722383</v>
      </c>
      <c r="H153" s="203"/>
      <c r="I153" s="150">
        <f>'درآمد ناشی ازفروش'!K148</f>
        <v>115599221</v>
      </c>
      <c r="J153" s="252"/>
      <c r="K153" s="151">
        <f t="shared" si="15"/>
        <v>2465321604</v>
      </c>
      <c r="L153" s="151"/>
      <c r="M153" s="253">
        <f>K153/($K$206+'[1]درآمد سرمایه گذاری در اوراق بها'!$I$11+'[1]درآمد سپرده بانکی'!$E$11+'[1]سایر درآمدها'!$C$11)</f>
        <v>2.2246044917138244E-3</v>
      </c>
      <c r="N153" s="204"/>
      <c r="O153" s="150">
        <v>0</v>
      </c>
      <c r="P153" s="150"/>
      <c r="Q153" s="150">
        <f>'درآمد ناشی از تغییر قیمت اوراق '!S149</f>
        <v>4809766840</v>
      </c>
      <c r="R153" s="203"/>
      <c r="S153" s="150">
        <f>'درآمد ناشی ازفروش'!S149</f>
        <v>-1020284344</v>
      </c>
      <c r="T153" s="203"/>
      <c r="U153" s="260">
        <f t="shared" si="16"/>
        <v>3789482496</v>
      </c>
      <c r="V153" s="201"/>
      <c r="W153" s="253">
        <f>U153/[1]درآمدها!$E$11</f>
        <v>6.4513988333190567E-3</v>
      </c>
      <c r="X153" s="243">
        <v>0</v>
      </c>
      <c r="Y153" s="158">
        <f t="shared" si="17"/>
        <v>0</v>
      </c>
      <c r="AA153" s="244">
        <v>115599221</v>
      </c>
      <c r="AB153" s="158">
        <f t="shared" si="18"/>
        <v>0</v>
      </c>
    </row>
    <row r="154" spans="1:28" s="243" customFormat="1" ht="42.75" customHeight="1">
      <c r="A154" s="242"/>
      <c r="B154" s="242" t="s">
        <v>394</v>
      </c>
      <c r="C154" s="251" t="s">
        <v>138</v>
      </c>
      <c r="D154" s="204"/>
      <c r="E154" s="150">
        <f>'درآمد سود سهام'!R146</f>
        <v>0</v>
      </c>
      <c r="F154" s="150"/>
      <c r="G154" s="150">
        <f t="shared" si="19"/>
        <v>2143833861</v>
      </c>
      <c r="H154" s="203"/>
      <c r="I154" s="150">
        <f>'درآمد ناشی ازفروش'!K149</f>
        <v>-256212575</v>
      </c>
      <c r="J154" s="252"/>
      <c r="K154" s="151">
        <f t="shared" si="15"/>
        <v>1887621286</v>
      </c>
      <c r="L154" s="151"/>
      <c r="M154" s="253">
        <f>K154/($K$206+'[1]درآمد سرمایه گذاری در اوراق بها'!$I$11+'[1]درآمد سپرده بانکی'!$E$11+'[1]سایر درآمدها'!$C$11)</f>
        <v>1.703311561735791E-3</v>
      </c>
      <c r="N154" s="204"/>
      <c r="O154" s="150">
        <v>0</v>
      </c>
      <c r="P154" s="150"/>
      <c r="Q154" s="150">
        <f>'درآمد ناشی از تغییر قیمت اوراق '!S150</f>
        <v>30643430157</v>
      </c>
      <c r="R154" s="203"/>
      <c r="S154" s="150">
        <f>'درآمد ناشی ازفروش'!S150</f>
        <v>1174325587</v>
      </c>
      <c r="T154" s="203"/>
      <c r="U154" s="260">
        <f t="shared" si="16"/>
        <v>31817755744</v>
      </c>
      <c r="V154" s="201"/>
      <c r="W154" s="253">
        <f>U154/[1]درآمدها!$E$11</f>
        <v>5.4168090894296167E-2</v>
      </c>
      <c r="X154" s="243">
        <v>0</v>
      </c>
      <c r="Y154" s="158">
        <f t="shared" si="17"/>
        <v>0</v>
      </c>
      <c r="AA154" s="244">
        <v>-256212575</v>
      </c>
      <c r="AB154" s="158">
        <f t="shared" si="18"/>
        <v>0</v>
      </c>
    </row>
    <row r="155" spans="1:28" s="243" customFormat="1" ht="42.75" customHeight="1">
      <c r="A155" s="242"/>
      <c r="B155" s="242" t="s">
        <v>395</v>
      </c>
      <c r="C155" s="251" t="s">
        <v>223</v>
      </c>
      <c r="D155" s="204"/>
      <c r="E155" s="150">
        <f>'درآمد سود سهام'!R147</f>
        <v>0</v>
      </c>
      <c r="F155" s="150"/>
      <c r="G155" s="150">
        <f t="shared" si="19"/>
        <v>5217927945</v>
      </c>
      <c r="H155" s="203"/>
      <c r="I155" s="150">
        <f>'درآمد ناشی ازفروش'!K150</f>
        <v>424605814</v>
      </c>
      <c r="J155" s="252"/>
      <c r="K155" s="151">
        <f t="shared" si="15"/>
        <v>5642533759</v>
      </c>
      <c r="L155" s="151"/>
      <c r="M155" s="253">
        <f>K155/($K$206+'[1]درآمد سرمایه گذاری در اوراق بها'!$I$11+'[1]درآمد سپرده بانکی'!$E$11+'[1]سایر درآمدها'!$C$11)</f>
        <v>5.0915896427273146E-3</v>
      </c>
      <c r="N155" s="204"/>
      <c r="O155" s="150">
        <f>'درآمد سود سهام'!T70</f>
        <v>789541200</v>
      </c>
      <c r="P155" s="150"/>
      <c r="Q155" s="150">
        <f>'درآمد ناشی از تغییر قیمت اوراق '!S151</f>
        <v>871822777</v>
      </c>
      <c r="R155" s="203"/>
      <c r="S155" s="150">
        <f>'درآمد ناشی ازفروش'!S151</f>
        <v>-334189488</v>
      </c>
      <c r="T155" s="203"/>
      <c r="U155" s="260">
        <f t="shared" si="16"/>
        <v>1327174489</v>
      </c>
      <c r="V155" s="201"/>
      <c r="W155" s="253">
        <f>U155/[1]درآمدها!$E$11</f>
        <v>2.2594462328255111E-3</v>
      </c>
      <c r="X155" s="243">
        <v>789541200</v>
      </c>
      <c r="Y155" s="158">
        <f t="shared" si="17"/>
        <v>0</v>
      </c>
      <c r="AA155" s="244">
        <v>424605814</v>
      </c>
      <c r="AB155" s="158">
        <f t="shared" si="18"/>
        <v>0</v>
      </c>
    </row>
    <row r="156" spans="1:28" s="243" customFormat="1" ht="42.75" customHeight="1">
      <c r="A156" s="242"/>
      <c r="B156" s="242" t="s">
        <v>396</v>
      </c>
      <c r="C156" s="251" t="s">
        <v>228</v>
      </c>
      <c r="D156" s="204"/>
      <c r="E156" s="150">
        <f>'درآمد سود سهام'!R148</f>
        <v>0</v>
      </c>
      <c r="F156" s="150"/>
      <c r="G156" s="150">
        <f t="shared" si="19"/>
        <v>1256669717</v>
      </c>
      <c r="H156" s="203"/>
      <c r="I156" s="150">
        <f>'درآمد ناشی ازفروش'!K151</f>
        <v>-41765016</v>
      </c>
      <c r="J156" s="252"/>
      <c r="K156" s="151">
        <f t="shared" si="15"/>
        <v>1214904701</v>
      </c>
      <c r="L156" s="151"/>
      <c r="M156" s="253">
        <f>K156/($K$206+'[1]درآمد سرمایه گذاری در اوراق بها'!$I$11+'[1]درآمد سپرده بانکی'!$E$11+'[1]سایر درآمدها'!$C$11)</f>
        <v>1.0962798729641282E-3</v>
      </c>
      <c r="N156" s="204"/>
      <c r="O156" s="150">
        <f>'درآمد سود سهام'!T71</f>
        <v>140106825</v>
      </c>
      <c r="P156" s="150"/>
      <c r="Q156" s="150">
        <f>'درآمد ناشی از تغییر قیمت اوراق '!S152</f>
        <v>1240280758</v>
      </c>
      <c r="R156" s="203"/>
      <c r="S156" s="150">
        <f>'درآمد ناشی ازفروش'!S152</f>
        <v>191982850</v>
      </c>
      <c r="T156" s="203"/>
      <c r="U156" s="260">
        <f t="shared" si="16"/>
        <v>1572370433</v>
      </c>
      <c r="V156" s="201"/>
      <c r="W156" s="253">
        <f>U156/[1]درآمدها!$E$11</f>
        <v>2.6768797026267038E-3</v>
      </c>
      <c r="X156" s="243">
        <v>140106825</v>
      </c>
      <c r="Y156" s="158">
        <f t="shared" si="17"/>
        <v>0</v>
      </c>
      <c r="AA156" s="244">
        <v>-41765016</v>
      </c>
      <c r="AB156" s="158">
        <f t="shared" si="18"/>
        <v>0</v>
      </c>
    </row>
    <row r="157" spans="1:28" s="243" customFormat="1" ht="42.75" customHeight="1">
      <c r="A157" s="242"/>
      <c r="B157" s="242" t="s">
        <v>508</v>
      </c>
      <c r="C157" s="251" t="s">
        <v>209</v>
      </c>
      <c r="D157" s="204"/>
      <c r="E157" s="150">
        <f>'درآمد سود سهام'!R149</f>
        <v>0</v>
      </c>
      <c r="F157" s="150"/>
      <c r="G157" s="150">
        <f t="shared" si="19"/>
        <v>3282061647</v>
      </c>
      <c r="H157" s="203"/>
      <c r="I157" s="150">
        <f>'درآمد ناشی ازفروش'!K152</f>
        <v>-13905442</v>
      </c>
      <c r="J157" s="252"/>
      <c r="K157" s="151">
        <f t="shared" si="15"/>
        <v>3268156205</v>
      </c>
      <c r="L157" s="151"/>
      <c r="M157" s="253">
        <f>K157/($K$206+'[1]درآمد سرمایه گذاری در اوراق بها'!$I$11+'[1]درآمد سپرده بانکی'!$E$11+'[1]سایر درآمدها'!$C$11)</f>
        <v>2.9490493092135359E-3</v>
      </c>
      <c r="N157" s="204"/>
      <c r="O157" s="150">
        <f>'درآمد سود سهام'!T72</f>
        <v>253541600</v>
      </c>
      <c r="P157" s="150"/>
      <c r="Q157" s="150">
        <f>'درآمد ناشی از تغییر قیمت اوراق '!S153</f>
        <v>-2409956499</v>
      </c>
      <c r="R157" s="203"/>
      <c r="S157" s="150">
        <f>'درآمد ناشی ازفروش'!S153</f>
        <v>-818922001</v>
      </c>
      <c r="T157" s="203"/>
      <c r="U157" s="260">
        <f t="shared" si="16"/>
        <v>-2975336900</v>
      </c>
      <c r="V157" s="201"/>
      <c r="W157" s="253">
        <f>U157/[1]درآمدها!$E$11</f>
        <v>-5.0653578755549258E-3</v>
      </c>
      <c r="X157" s="243">
        <v>253541600</v>
      </c>
      <c r="Y157" s="158">
        <f t="shared" si="17"/>
        <v>0</v>
      </c>
      <c r="AA157" s="244">
        <v>-13905442</v>
      </c>
      <c r="AB157" s="158">
        <f t="shared" si="18"/>
        <v>0</v>
      </c>
    </row>
    <row r="158" spans="1:28" s="243" customFormat="1" ht="42.75" customHeight="1">
      <c r="A158" s="242"/>
      <c r="B158" s="242" t="s">
        <v>397</v>
      </c>
      <c r="C158" s="251" t="s">
        <v>114</v>
      </c>
      <c r="D158" s="204"/>
      <c r="E158" s="150">
        <f>'درآمد سود سهام'!N73</f>
        <v>58630708</v>
      </c>
      <c r="F158" s="150"/>
      <c r="G158" s="150">
        <f t="shared" si="19"/>
        <v>3071065883</v>
      </c>
      <c r="H158" s="203"/>
      <c r="I158" s="150">
        <f>'درآمد ناشی ازفروش'!K153</f>
        <v>-46046241</v>
      </c>
      <c r="J158" s="252"/>
      <c r="K158" s="151">
        <f t="shared" si="15"/>
        <v>3083650350</v>
      </c>
      <c r="L158" s="151"/>
      <c r="M158" s="253">
        <f>K158/($K$206+'[1]درآمد سرمایه گذاری در اوراق بها'!$I$11+'[1]درآمد سپرده بانکی'!$E$11+'[1]سایر درآمدها'!$C$11)</f>
        <v>2.7825588387148646E-3</v>
      </c>
      <c r="N158" s="204"/>
      <c r="O158" s="150">
        <f>'درآمد سود سهام'!T73</f>
        <v>58630708</v>
      </c>
      <c r="P158" s="150"/>
      <c r="Q158" s="150">
        <f>'درآمد ناشی از تغییر قیمت اوراق '!S154</f>
        <v>-820710999</v>
      </c>
      <c r="R158" s="203"/>
      <c r="S158" s="150">
        <f>'درآمد ناشی ازفروش'!S154</f>
        <v>1513538234</v>
      </c>
      <c r="T158" s="203"/>
      <c r="U158" s="260">
        <f t="shared" si="16"/>
        <v>751457943</v>
      </c>
      <c r="V158" s="201"/>
      <c r="W158" s="253">
        <f>U158/[1]درآمدها!$E$11</f>
        <v>1.2793184562472084E-3</v>
      </c>
      <c r="X158" s="243">
        <v>58630708</v>
      </c>
      <c r="Y158" s="158">
        <f t="shared" si="17"/>
        <v>0</v>
      </c>
      <c r="AA158" s="244">
        <v>-46046241</v>
      </c>
      <c r="AB158" s="158">
        <f t="shared" si="18"/>
        <v>0</v>
      </c>
    </row>
    <row r="159" spans="1:28" s="243" customFormat="1" ht="42.75" customHeight="1">
      <c r="A159" s="242"/>
      <c r="B159" s="242" t="s">
        <v>398</v>
      </c>
      <c r="C159" s="251" t="s">
        <v>489</v>
      </c>
      <c r="D159" s="204"/>
      <c r="E159" s="150">
        <f>'درآمد سود سهام'!R151</f>
        <v>0</v>
      </c>
      <c r="F159" s="150"/>
      <c r="G159" s="150">
        <f t="shared" si="19"/>
        <v>4078545940</v>
      </c>
      <c r="H159" s="203"/>
      <c r="I159" s="150">
        <f>'درآمد ناشی ازفروش'!K154</f>
        <v>420799182</v>
      </c>
      <c r="J159" s="252"/>
      <c r="K159" s="151">
        <f t="shared" si="15"/>
        <v>4499345122</v>
      </c>
      <c r="L159" s="151"/>
      <c r="M159" s="253">
        <f>K159/($K$206+'[1]درآمد سرمایه گذاری در اوراق بها'!$I$11+'[1]درآمد سپرده بانکی'!$E$11+'[1]سایر درآمدها'!$C$11)</f>
        <v>4.0600233867791498E-3</v>
      </c>
      <c r="N159" s="204"/>
      <c r="O159" s="150">
        <v>0</v>
      </c>
      <c r="P159" s="150"/>
      <c r="Q159" s="150">
        <f>'درآمد ناشی از تغییر قیمت اوراق '!S155</f>
        <v>3819003393</v>
      </c>
      <c r="R159" s="203"/>
      <c r="S159" s="150">
        <f>'درآمد ناشی ازفروش'!S155</f>
        <v>1420652259</v>
      </c>
      <c r="T159" s="203"/>
      <c r="U159" s="260">
        <f t="shared" si="16"/>
        <v>5239655652</v>
      </c>
      <c r="V159" s="201"/>
      <c r="W159" s="253">
        <f>U159/[1]درآمدها!$E$11</f>
        <v>8.9202439636513371E-3</v>
      </c>
      <c r="X159" s="243">
        <v>0</v>
      </c>
      <c r="Y159" s="158">
        <f t="shared" si="17"/>
        <v>0</v>
      </c>
      <c r="AA159" s="244">
        <v>420799182</v>
      </c>
      <c r="AB159" s="158">
        <f t="shared" si="18"/>
        <v>0</v>
      </c>
    </row>
    <row r="160" spans="1:28" s="243" customFormat="1" ht="42.75" customHeight="1">
      <c r="A160" s="242"/>
      <c r="B160" s="242" t="s">
        <v>399</v>
      </c>
      <c r="C160" s="251" t="s">
        <v>162</v>
      </c>
      <c r="D160" s="204"/>
      <c r="E160" s="150">
        <f>'درآمد سود سهام'!R152</f>
        <v>0</v>
      </c>
      <c r="F160" s="150"/>
      <c r="G160" s="150">
        <f t="shared" si="19"/>
        <v>4404921198</v>
      </c>
      <c r="H160" s="203"/>
      <c r="I160" s="150">
        <f>'درآمد ناشی ازفروش'!K155</f>
        <v>282672774</v>
      </c>
      <c r="J160" s="252"/>
      <c r="K160" s="151">
        <f t="shared" si="15"/>
        <v>4687593972</v>
      </c>
      <c r="L160" s="151"/>
      <c r="M160" s="253">
        <f>K160/($K$206+'[1]درآمد سرمایه گذاری در اوراق بها'!$I$11+'[1]درآمد سپرده بانکی'!$E$11+'[1]سایر درآمدها'!$C$11)</f>
        <v>4.2298913815229143E-3</v>
      </c>
      <c r="N160" s="204"/>
      <c r="O160" s="150">
        <f>'درآمد سود سهام'!T74</f>
        <v>801617050</v>
      </c>
      <c r="P160" s="150"/>
      <c r="Q160" s="150">
        <f>'درآمد ناشی از تغییر قیمت اوراق '!S156</f>
        <v>1096051853</v>
      </c>
      <c r="R160" s="203"/>
      <c r="S160" s="150">
        <f>'درآمد ناشی ازفروش'!S156</f>
        <v>-12856956</v>
      </c>
      <c r="T160" s="203"/>
      <c r="U160" s="260">
        <f t="shared" si="16"/>
        <v>1884811947</v>
      </c>
      <c r="V160" s="201"/>
      <c r="W160" s="253">
        <f>U160/[1]درآمدها!$E$11</f>
        <v>3.2087952929553839E-3</v>
      </c>
      <c r="X160" s="243">
        <v>801617050</v>
      </c>
      <c r="Y160" s="158">
        <f t="shared" si="17"/>
        <v>0</v>
      </c>
      <c r="AA160" s="244">
        <v>282672774</v>
      </c>
      <c r="AB160" s="158">
        <f t="shared" si="18"/>
        <v>0</v>
      </c>
    </row>
    <row r="161" spans="1:28" s="243" customFormat="1" ht="42.75" customHeight="1">
      <c r="A161" s="242"/>
      <c r="B161" s="242" t="s">
        <v>400</v>
      </c>
      <c r="C161" s="251" t="s">
        <v>165</v>
      </c>
      <c r="D161" s="204"/>
      <c r="E161" s="150">
        <f>'درآمد سود سهام'!R153</f>
        <v>0</v>
      </c>
      <c r="F161" s="150"/>
      <c r="G161" s="150">
        <f t="shared" si="19"/>
        <v>2029803516</v>
      </c>
      <c r="H161" s="203"/>
      <c r="I161" s="150">
        <f>'درآمد ناشی ازفروش'!K156</f>
        <v>34141701</v>
      </c>
      <c r="J161" s="252"/>
      <c r="K161" s="151">
        <f t="shared" si="15"/>
        <v>2063945217</v>
      </c>
      <c r="L161" s="151"/>
      <c r="M161" s="253">
        <f>K161/($K$206+'[1]درآمد سرمایه گذاری در اوراق بها'!$I$11+'[1]درآمد سپرده بانکی'!$E$11+'[1]سایر درآمدها'!$C$11)</f>
        <v>1.8624190016182018E-3</v>
      </c>
      <c r="N161" s="204"/>
      <c r="O161" s="150">
        <f>'درآمد سود سهام'!T75</f>
        <v>266180730</v>
      </c>
      <c r="P161" s="150"/>
      <c r="Q161" s="150">
        <f>'درآمد ناشی از تغییر قیمت اوراق '!S157</f>
        <v>4590228087</v>
      </c>
      <c r="R161" s="203"/>
      <c r="S161" s="150">
        <f>'درآمد ناشی ازفروش'!S157</f>
        <v>318789097</v>
      </c>
      <c r="T161" s="203"/>
      <c r="U161" s="260">
        <f t="shared" si="16"/>
        <v>5175197914</v>
      </c>
      <c r="V161" s="201"/>
      <c r="W161" s="253">
        <f>U161/[1]درآمدها!$E$11</f>
        <v>8.8105079835615677E-3</v>
      </c>
      <c r="X161" s="243">
        <v>266180730</v>
      </c>
      <c r="Y161" s="158">
        <f t="shared" si="17"/>
        <v>0</v>
      </c>
      <c r="AA161" s="244">
        <v>34141701</v>
      </c>
      <c r="AB161" s="158">
        <f t="shared" si="18"/>
        <v>0</v>
      </c>
    </row>
    <row r="162" spans="1:28" s="243" customFormat="1" ht="42.75" customHeight="1">
      <c r="A162" s="242"/>
      <c r="B162" s="242" t="s">
        <v>401</v>
      </c>
      <c r="C162" s="251" t="s">
        <v>94</v>
      </c>
      <c r="D162" s="204"/>
      <c r="E162" s="150">
        <f>'درآمد سود سهام'!R154</f>
        <v>0</v>
      </c>
      <c r="F162" s="150"/>
      <c r="G162" s="150">
        <f t="shared" si="19"/>
        <v>3109831401</v>
      </c>
      <c r="H162" s="203"/>
      <c r="I162" s="150">
        <f>'درآمد ناشی ازفروش'!K157</f>
        <v>84171658</v>
      </c>
      <c r="J162" s="252"/>
      <c r="K162" s="151">
        <f t="shared" si="15"/>
        <v>3194003059</v>
      </c>
      <c r="L162" s="151"/>
      <c r="M162" s="253">
        <f>K162/($K$206+'[1]درآمد سرمایه گذاری در اوراق بها'!$I$11+'[1]درآمد سپرده بانکی'!$E$11+'[1]سایر درآمدها'!$C$11)</f>
        <v>2.8821365699592903E-3</v>
      </c>
      <c r="N162" s="204"/>
      <c r="O162" s="150">
        <f>'درآمد سود سهام'!T76</f>
        <v>29292120</v>
      </c>
      <c r="P162" s="150"/>
      <c r="Q162" s="150">
        <f>'درآمد ناشی از تغییر قیمت اوراق '!S158</f>
        <v>9195361625</v>
      </c>
      <c r="R162" s="203"/>
      <c r="S162" s="150">
        <f>'درآمد ناشی ازفروش'!S158</f>
        <v>366285779</v>
      </c>
      <c r="T162" s="203"/>
      <c r="U162" s="260">
        <f t="shared" si="16"/>
        <v>9590939524</v>
      </c>
      <c r="V162" s="201"/>
      <c r="W162" s="253">
        <f>U162/[1]درآمدها!$E$11</f>
        <v>1.632808071309989E-2</v>
      </c>
      <c r="X162" s="243">
        <v>29292120</v>
      </c>
      <c r="Y162" s="158">
        <f t="shared" si="17"/>
        <v>0</v>
      </c>
      <c r="AA162" s="244">
        <v>84171658</v>
      </c>
      <c r="AB162" s="158">
        <f t="shared" si="18"/>
        <v>0</v>
      </c>
    </row>
    <row r="163" spans="1:28" s="243" customFormat="1" ht="42.75" customHeight="1">
      <c r="A163" s="242"/>
      <c r="B163" s="242" t="s">
        <v>402</v>
      </c>
      <c r="C163" s="251" t="s">
        <v>224</v>
      </c>
      <c r="D163" s="204"/>
      <c r="E163" s="150">
        <f>'درآمد سود سهام'!R155</f>
        <v>0</v>
      </c>
      <c r="F163" s="150"/>
      <c r="G163" s="150">
        <f t="shared" si="19"/>
        <v>2427108445</v>
      </c>
      <c r="H163" s="203"/>
      <c r="I163" s="150">
        <f>'درآمد ناشی ازفروش'!K158</f>
        <v>147449663</v>
      </c>
      <c r="J163" s="252"/>
      <c r="K163" s="151">
        <f t="shared" si="15"/>
        <v>2574558108</v>
      </c>
      <c r="L163" s="151"/>
      <c r="M163" s="253">
        <f>K163/($K$206+'[1]درآمد سرمایه گذاری در اوراق بها'!$I$11+'[1]درآمد سپرده بانکی'!$E$11+'[1]سایر درآمدها'!$C$11)</f>
        <v>2.323175005622936E-3</v>
      </c>
      <c r="N163" s="204"/>
      <c r="O163" s="150">
        <v>0</v>
      </c>
      <c r="P163" s="150"/>
      <c r="Q163" s="150">
        <f>'درآمد ناشی از تغییر قیمت اوراق '!S159</f>
        <v>-700861469</v>
      </c>
      <c r="R163" s="203"/>
      <c r="S163" s="150">
        <f>'درآمد ناشی ازفروش'!S159</f>
        <v>590298122</v>
      </c>
      <c r="T163" s="203"/>
      <c r="U163" s="260">
        <f t="shared" si="16"/>
        <v>-110563347</v>
      </c>
      <c r="V163" s="201"/>
      <c r="W163" s="253">
        <f>U163/[1]درآمدها!$E$11</f>
        <v>-1.8822840548717764E-4</v>
      </c>
      <c r="X163" s="243">
        <v>0</v>
      </c>
      <c r="Y163" s="158">
        <f t="shared" si="17"/>
        <v>0</v>
      </c>
      <c r="AA163" s="244">
        <v>147449663</v>
      </c>
      <c r="AB163" s="158">
        <f t="shared" si="18"/>
        <v>0</v>
      </c>
    </row>
    <row r="164" spans="1:28" s="243" customFormat="1" ht="42.75" customHeight="1">
      <c r="A164" s="242"/>
      <c r="B164" s="242" t="s">
        <v>403</v>
      </c>
      <c r="C164" s="251" t="s">
        <v>127</v>
      </c>
      <c r="D164" s="204"/>
      <c r="E164" s="150">
        <f>'درآمد سود سهام'!R156</f>
        <v>0</v>
      </c>
      <c r="F164" s="150"/>
      <c r="G164" s="150">
        <f t="shared" si="19"/>
        <v>3620723711</v>
      </c>
      <c r="H164" s="203"/>
      <c r="I164" s="150">
        <f>'درآمد ناشی ازفروش'!K159</f>
        <v>408484522</v>
      </c>
      <c r="J164" s="252"/>
      <c r="K164" s="151">
        <f t="shared" si="15"/>
        <v>4029208233</v>
      </c>
      <c r="L164" s="151"/>
      <c r="M164" s="253">
        <f>K164/($K$206+'[1]درآمد سرمایه گذاری در اوراق بها'!$I$11+'[1]درآمد سپرده بانکی'!$E$11+'[1]سایر درآمدها'!$C$11)</f>
        <v>3.635791256864401E-3</v>
      </c>
      <c r="N164" s="204"/>
      <c r="O164" s="150">
        <f>'درآمد سود سهام'!T77</f>
        <v>383647360</v>
      </c>
      <c r="P164" s="150"/>
      <c r="Q164" s="150">
        <f>'درآمد ناشی از تغییر قیمت اوراق '!S160</f>
        <v>6189904022</v>
      </c>
      <c r="R164" s="203"/>
      <c r="S164" s="150">
        <f>'درآمد ناشی ازفروش'!S160</f>
        <v>-26651651</v>
      </c>
      <c r="T164" s="203"/>
      <c r="U164" s="260">
        <f t="shared" si="16"/>
        <v>6546899731</v>
      </c>
      <c r="V164" s="201"/>
      <c r="W164" s="253">
        <f>U164/[1]درآمدها!$E$11</f>
        <v>1.1145759699645871E-2</v>
      </c>
      <c r="X164" s="243">
        <v>383647360</v>
      </c>
      <c r="Y164" s="158">
        <f t="shared" si="17"/>
        <v>0</v>
      </c>
      <c r="AA164" s="244">
        <v>408484522</v>
      </c>
      <c r="AB164" s="158">
        <f t="shared" si="18"/>
        <v>0</v>
      </c>
    </row>
    <row r="165" spans="1:28" s="243" customFormat="1" ht="42.75" customHeight="1">
      <c r="A165" s="242"/>
      <c r="B165" s="242" t="s">
        <v>404</v>
      </c>
      <c r="C165" s="251" t="s">
        <v>150</v>
      </c>
      <c r="D165" s="204"/>
      <c r="E165" s="150">
        <f>'درآمد سود سهام'!N78</f>
        <v>1391166730</v>
      </c>
      <c r="F165" s="150"/>
      <c r="G165" s="150">
        <f t="shared" si="19"/>
        <v>5661190564</v>
      </c>
      <c r="H165" s="203"/>
      <c r="I165" s="150">
        <f>'درآمد ناشی ازفروش'!K160</f>
        <v>449961396</v>
      </c>
      <c r="J165" s="252"/>
      <c r="K165" s="151">
        <f t="shared" si="15"/>
        <v>7502318690</v>
      </c>
      <c r="L165" s="151"/>
      <c r="M165" s="253">
        <f>K165/($K$206+'[1]درآمد سرمایه گذاری در اوراق بها'!$I$11+'[1]درآمد سپرده بانکی'!$E$11+'[1]سایر درآمدها'!$C$11)</f>
        <v>6.7697828262906733E-3</v>
      </c>
      <c r="N165" s="204"/>
      <c r="O165" s="150">
        <f>'درآمد سود سهام'!T78</f>
        <v>1391166730</v>
      </c>
      <c r="P165" s="150"/>
      <c r="Q165" s="150">
        <f>'درآمد ناشی از تغییر قیمت اوراق '!S161</f>
        <v>1672820080</v>
      </c>
      <c r="R165" s="203"/>
      <c r="S165" s="150">
        <f>'درآمد ناشی ازفروش'!S161</f>
        <v>1352077944</v>
      </c>
      <c r="T165" s="203"/>
      <c r="U165" s="260">
        <f t="shared" si="16"/>
        <v>4416064754</v>
      </c>
      <c r="V165" s="201"/>
      <c r="W165" s="253">
        <f>U165/[1]درآمدها!$E$11</f>
        <v>7.5181228655600068E-3</v>
      </c>
      <c r="X165" s="243">
        <v>1391166730</v>
      </c>
      <c r="Y165" s="158">
        <f t="shared" si="17"/>
        <v>0</v>
      </c>
      <c r="AA165" s="244">
        <v>449961396</v>
      </c>
      <c r="AB165" s="158">
        <f t="shared" si="18"/>
        <v>0</v>
      </c>
    </row>
    <row r="166" spans="1:28" s="243" customFormat="1" ht="42.75" customHeight="1">
      <c r="A166" s="242"/>
      <c r="B166" s="242" t="s">
        <v>405</v>
      </c>
      <c r="C166" s="251" t="s">
        <v>182</v>
      </c>
      <c r="D166" s="204"/>
      <c r="E166" s="150">
        <f>'درآمد سود سهام'!R158</f>
        <v>0</v>
      </c>
      <c r="F166" s="150"/>
      <c r="G166" s="150">
        <f t="shared" si="19"/>
        <v>25695957263</v>
      </c>
      <c r="H166" s="203"/>
      <c r="I166" s="150">
        <f>'درآمد ناشی ازفروش'!K161</f>
        <v>410236789</v>
      </c>
      <c r="J166" s="252"/>
      <c r="K166" s="151">
        <f t="shared" si="15"/>
        <v>26106194052</v>
      </c>
      <c r="L166" s="151"/>
      <c r="M166" s="253">
        <f>K166/($K$206+'[1]درآمد سرمایه گذاری در اوراق بها'!$I$11+'[1]درآمد سپرده بانکی'!$E$11+'[1]سایر درآمدها'!$C$11)</f>
        <v>2.3557152322602987E-2</v>
      </c>
      <c r="N166" s="204"/>
      <c r="O166" s="150">
        <f>'درآمد سود سهام'!T79</f>
        <v>1803998000</v>
      </c>
      <c r="P166" s="150"/>
      <c r="Q166" s="150">
        <f>'درآمد ناشی از تغییر قیمت اوراق '!S162</f>
        <v>816112077</v>
      </c>
      <c r="R166" s="203"/>
      <c r="S166" s="150">
        <f>'درآمد ناشی ازفروش'!S162</f>
        <v>160878847</v>
      </c>
      <c r="T166" s="203"/>
      <c r="U166" s="260">
        <f t="shared" si="16"/>
        <v>2780988924</v>
      </c>
      <c r="V166" s="201"/>
      <c r="W166" s="253">
        <f>U166/[1]درآمدها!$E$11</f>
        <v>4.734490453169999E-3</v>
      </c>
      <c r="X166" s="243">
        <v>1803998000</v>
      </c>
      <c r="Y166" s="158">
        <f t="shared" si="17"/>
        <v>0</v>
      </c>
      <c r="AA166" s="244">
        <v>410236789</v>
      </c>
      <c r="AB166" s="158">
        <f t="shared" si="18"/>
        <v>0</v>
      </c>
    </row>
    <row r="167" spans="1:28" s="243" customFormat="1" ht="42.75" customHeight="1">
      <c r="A167" s="242"/>
      <c r="B167" s="242" t="s">
        <v>406</v>
      </c>
      <c r="C167" s="251" t="s">
        <v>178</v>
      </c>
      <c r="D167" s="204"/>
      <c r="E167" s="150">
        <f>'درآمد سود سهام'!R159</f>
        <v>0</v>
      </c>
      <c r="F167" s="150"/>
      <c r="G167" s="150">
        <f t="shared" si="19"/>
        <v>500467659</v>
      </c>
      <c r="H167" s="203"/>
      <c r="I167" s="150">
        <f>'درآمد ناشی ازفروش'!K162</f>
        <v>29751956</v>
      </c>
      <c r="J167" s="252"/>
      <c r="K167" s="151">
        <f t="shared" si="15"/>
        <v>530219615</v>
      </c>
      <c r="L167" s="151"/>
      <c r="M167" s="253">
        <f>K167/($K$206+'[1]درآمد سرمایه گذاری در اوراق بها'!$I$11+'[1]درآمد سپرده بانکی'!$E$11+'[1]سایر درآمدها'!$C$11)</f>
        <v>4.7844830273258528E-4</v>
      </c>
      <c r="N167" s="204"/>
      <c r="O167" s="150">
        <f>'درآمد سود سهام'!T80</f>
        <v>15343364</v>
      </c>
      <c r="P167" s="150"/>
      <c r="Q167" s="150">
        <f>'درآمد ناشی از تغییر قیمت اوراق '!S163</f>
        <v>9156222643</v>
      </c>
      <c r="R167" s="203"/>
      <c r="S167" s="150">
        <f>'درآمد ناشی ازفروش'!S163</f>
        <v>217583391</v>
      </c>
      <c r="T167" s="203"/>
      <c r="U167" s="260">
        <f t="shared" si="16"/>
        <v>9389149398</v>
      </c>
      <c r="V167" s="201"/>
      <c r="W167" s="253">
        <f>U167/[1]درآمدها!$E$11</f>
        <v>1.5984543413527758E-2</v>
      </c>
      <c r="X167" s="243">
        <v>15343364</v>
      </c>
      <c r="Y167" s="158">
        <f t="shared" si="17"/>
        <v>0</v>
      </c>
      <c r="AA167" s="244">
        <v>29751956</v>
      </c>
      <c r="AB167" s="158">
        <f t="shared" si="18"/>
        <v>0</v>
      </c>
    </row>
    <row r="168" spans="1:28" s="243" customFormat="1" ht="42.75" customHeight="1">
      <c r="A168" s="242"/>
      <c r="B168" s="242" t="s">
        <v>407</v>
      </c>
      <c r="C168" s="251" t="s">
        <v>265</v>
      </c>
      <c r="D168" s="204"/>
      <c r="E168" s="150">
        <f>'درآمد سود سهام'!R160</f>
        <v>0</v>
      </c>
      <c r="F168" s="150"/>
      <c r="G168" s="150">
        <f t="shared" si="19"/>
        <v>1173201323</v>
      </c>
      <c r="H168" s="203"/>
      <c r="I168" s="150">
        <f>'درآمد ناشی ازفروش'!K163</f>
        <v>159987208</v>
      </c>
      <c r="J168" s="252"/>
      <c r="K168" s="151">
        <f t="shared" si="15"/>
        <v>1333188531</v>
      </c>
      <c r="L168" s="151"/>
      <c r="M168" s="253">
        <f>K168/($K$206+'[1]درآمد سرمایه گذاری در اوراق بها'!$I$11+'[1]درآمد سپرده بانکی'!$E$11+'[1]سایر درآمدها'!$C$11)</f>
        <v>1.2030143205462112E-3</v>
      </c>
      <c r="N168" s="204"/>
      <c r="O168" s="150">
        <f>'درآمد سود سهام'!T81</f>
        <v>362853800</v>
      </c>
      <c r="P168" s="150"/>
      <c r="Q168" s="150">
        <f>'درآمد ناشی از تغییر قیمت اوراق '!S164</f>
        <v>292195066</v>
      </c>
      <c r="R168" s="203"/>
      <c r="S168" s="150"/>
      <c r="T168" s="203"/>
      <c r="U168" s="260">
        <f t="shared" si="16"/>
        <v>655048866</v>
      </c>
      <c r="V168" s="201"/>
      <c r="W168" s="253">
        <f>U168/[1]درآمدها!$E$11</f>
        <v>1.115186966647852E-3</v>
      </c>
      <c r="X168" s="243">
        <v>362853800</v>
      </c>
      <c r="Y168" s="158">
        <f t="shared" si="17"/>
        <v>0</v>
      </c>
      <c r="AA168" s="244">
        <v>159987208</v>
      </c>
      <c r="AB168" s="158">
        <f t="shared" si="18"/>
        <v>0</v>
      </c>
    </row>
    <row r="169" spans="1:28" s="243" customFormat="1" ht="42.75" customHeight="1">
      <c r="A169" s="242"/>
      <c r="B169" s="242" t="s">
        <v>408</v>
      </c>
      <c r="C169" s="251" t="s">
        <v>219</v>
      </c>
      <c r="D169" s="204"/>
      <c r="E169" s="150">
        <f>'درآمد سود سهام'!N82</f>
        <v>3405551390</v>
      </c>
      <c r="F169" s="150"/>
      <c r="G169" s="150">
        <f t="shared" si="19"/>
        <v>-1414987136</v>
      </c>
      <c r="H169" s="203"/>
      <c r="I169" s="150">
        <f>'درآمد ناشی ازفروش'!K164</f>
        <v>14744142</v>
      </c>
      <c r="J169" s="252"/>
      <c r="K169" s="151">
        <f t="shared" si="15"/>
        <v>2005308396</v>
      </c>
      <c r="L169" s="151"/>
      <c r="M169" s="253">
        <f>K169/($K$206+'[1]درآمد سرمایه گذاری در اوراق بها'!$I$11+'[1]درآمد سپرده بانکی'!$E$11+'[1]سایر درآمدها'!$C$11)</f>
        <v>1.8095075538116464E-3</v>
      </c>
      <c r="N169" s="204"/>
      <c r="O169" s="150">
        <f>'درآمد سود سهام'!T82</f>
        <v>3405551390</v>
      </c>
      <c r="P169" s="150"/>
      <c r="Q169" s="150">
        <f>'درآمد ناشی از تغییر قیمت اوراق '!S165</f>
        <v>4177927175</v>
      </c>
      <c r="R169" s="203"/>
      <c r="S169" s="150">
        <f>'درآمد ناشی ازفروش'!S164</f>
        <v>162683759</v>
      </c>
      <c r="T169" s="203"/>
      <c r="U169" s="260">
        <f t="shared" si="16"/>
        <v>7746162324</v>
      </c>
      <c r="V169" s="201"/>
      <c r="W169" s="253">
        <f>U169/[1]درآمدها!$E$11</f>
        <v>1.3187442515568656E-2</v>
      </c>
      <c r="X169" s="243">
        <v>3405551390</v>
      </c>
      <c r="Y169" s="158">
        <f t="shared" si="17"/>
        <v>0</v>
      </c>
      <c r="AA169" s="244">
        <v>14744142</v>
      </c>
      <c r="AB169" s="158">
        <f t="shared" si="18"/>
        <v>0</v>
      </c>
    </row>
    <row r="170" spans="1:28" s="243" customFormat="1" ht="42.75" customHeight="1">
      <c r="A170" s="242"/>
      <c r="B170" s="242" t="s">
        <v>409</v>
      </c>
      <c r="C170" s="251" t="s">
        <v>535</v>
      </c>
      <c r="D170" s="204"/>
      <c r="E170" s="150">
        <f>'درآمد سود سهام'!R162</f>
        <v>0</v>
      </c>
      <c r="F170" s="150"/>
      <c r="G170" s="150">
        <f t="shared" si="19"/>
        <v>766937102</v>
      </c>
      <c r="H170" s="203"/>
      <c r="I170" s="150">
        <f>'درآمد ناشی ازفروش'!K165</f>
        <v>-48106223</v>
      </c>
      <c r="J170" s="252"/>
      <c r="K170" s="151">
        <f t="shared" si="15"/>
        <v>718830879</v>
      </c>
      <c r="L170" s="151"/>
      <c r="M170" s="253">
        <f>K170/($K$206+'[1]درآمد سرمایه گذاری در اوراق بها'!$I$11+'[1]درآمد سپرده بانکی'!$E$11+'[1]سایر درآمدها'!$C$11)</f>
        <v>6.4864332491607719E-4</v>
      </c>
      <c r="N170" s="204"/>
      <c r="O170" s="150">
        <v>0</v>
      </c>
      <c r="P170" s="150"/>
      <c r="Q170" s="150">
        <f>'درآمد ناشی از تغییر قیمت اوراق '!S166</f>
        <v>3760268461</v>
      </c>
      <c r="R170" s="203"/>
      <c r="S170" s="150">
        <f>'درآمد ناشی ازفروش'!S165</f>
        <v>-48106223</v>
      </c>
      <c r="T170" s="203"/>
      <c r="U170" s="260">
        <f t="shared" si="16"/>
        <v>3712162238</v>
      </c>
      <c r="V170" s="201"/>
      <c r="W170" s="253">
        <f>U170/[1]درآمدها!$E$11</f>
        <v>6.3197650752057355E-3</v>
      </c>
      <c r="X170" s="243">
        <v>0</v>
      </c>
      <c r="Y170" s="158">
        <f t="shared" si="17"/>
        <v>0</v>
      </c>
      <c r="AA170" s="244">
        <v>-48106223</v>
      </c>
      <c r="AB170" s="158">
        <f t="shared" si="18"/>
        <v>0</v>
      </c>
    </row>
    <row r="171" spans="1:28" s="243" customFormat="1" ht="42.75" customHeight="1">
      <c r="A171" s="242"/>
      <c r="B171" s="242" t="s">
        <v>410</v>
      </c>
      <c r="C171" s="251" t="s">
        <v>193</v>
      </c>
      <c r="D171" s="204"/>
      <c r="E171" s="150">
        <f>'درآمد سود سهام'!R163</f>
        <v>0</v>
      </c>
      <c r="F171" s="150"/>
      <c r="G171" s="150">
        <f t="shared" si="19"/>
        <v>1640123037</v>
      </c>
      <c r="H171" s="203"/>
      <c r="I171" s="150">
        <f>'درآمد ناشی ازفروش'!K166</f>
        <v>127347996</v>
      </c>
      <c r="J171" s="252"/>
      <c r="K171" s="151">
        <f t="shared" si="15"/>
        <v>1767471033</v>
      </c>
      <c r="L171" s="151"/>
      <c r="M171" s="253">
        <f>K171/($K$206+'[1]درآمد سرمایه گذاری در اوراق بها'!$I$11+'[1]درآمد سپرده بانکی'!$E$11+'[1]سایر درآمدها'!$C$11)</f>
        <v>1.5948929310505783E-3</v>
      </c>
      <c r="N171" s="204"/>
      <c r="O171" s="150">
        <v>0</v>
      </c>
      <c r="P171" s="150"/>
      <c r="Q171" s="150">
        <f>'درآمد ناشی از تغییر قیمت اوراق '!S167</f>
        <v>243990826</v>
      </c>
      <c r="R171" s="203"/>
      <c r="S171" s="150">
        <f>'درآمد ناشی ازفروش'!S166</f>
        <v>987382191</v>
      </c>
      <c r="T171" s="203"/>
      <c r="U171" s="260">
        <f t="shared" si="16"/>
        <v>1231373017</v>
      </c>
      <c r="V171" s="201"/>
      <c r="W171" s="253">
        <f>U171/[1]درآمدها!$E$11</f>
        <v>2.0963491594537679E-3</v>
      </c>
      <c r="X171" s="243">
        <v>0</v>
      </c>
      <c r="Y171" s="158">
        <f t="shared" si="17"/>
        <v>0</v>
      </c>
      <c r="AA171" s="244">
        <v>127347996</v>
      </c>
      <c r="AB171" s="158">
        <f t="shared" si="18"/>
        <v>0</v>
      </c>
    </row>
    <row r="172" spans="1:28" s="243" customFormat="1" ht="42.75" customHeight="1">
      <c r="A172" s="242"/>
      <c r="B172" s="242" t="s">
        <v>411</v>
      </c>
      <c r="C172" s="251" t="s">
        <v>217</v>
      </c>
      <c r="D172" s="204"/>
      <c r="E172" s="150">
        <f>'درآمد سود سهام'!R164</f>
        <v>0</v>
      </c>
      <c r="F172" s="150"/>
      <c r="G172" s="150">
        <f t="shared" si="19"/>
        <v>-75121201</v>
      </c>
      <c r="H172" s="203"/>
      <c r="I172" s="150">
        <f>'درآمد ناشی ازفروش'!K167</f>
        <v>-12139938</v>
      </c>
      <c r="J172" s="252"/>
      <c r="K172" s="151">
        <f t="shared" si="15"/>
        <v>-87261139</v>
      </c>
      <c r="L172" s="151"/>
      <c r="M172" s="253">
        <f>K172/($K$206+'[1]درآمد سرمایه گذاری در اوراق بها'!$I$11+'[1]درآمد سپرده بانکی'!$E$11+'[1]سایر درآمدها'!$C$11)</f>
        <v>-7.8740851277375328E-5</v>
      </c>
      <c r="N172" s="204"/>
      <c r="O172" s="150">
        <f>'درآمد سود سهام'!T83</f>
        <v>51659867</v>
      </c>
      <c r="P172" s="150"/>
      <c r="Q172" s="150">
        <f>'درآمد ناشی از تغییر قیمت اوراق '!S168</f>
        <v>-886549599</v>
      </c>
      <c r="R172" s="203"/>
      <c r="S172" s="150">
        <f>'درآمد ناشی ازفروش'!S167</f>
        <v>78079054</v>
      </c>
      <c r="T172" s="203"/>
      <c r="U172" s="260">
        <f t="shared" si="16"/>
        <v>-756810678</v>
      </c>
      <c r="V172" s="201"/>
      <c r="W172" s="253">
        <f>U172/[1]درآمدها!$E$11</f>
        <v>-1.2884312119785034E-3</v>
      </c>
      <c r="X172" s="243">
        <v>51659867</v>
      </c>
      <c r="Y172" s="158">
        <f t="shared" si="17"/>
        <v>0</v>
      </c>
      <c r="AA172" s="244">
        <v>-12139938</v>
      </c>
      <c r="AB172" s="158">
        <f t="shared" si="18"/>
        <v>0</v>
      </c>
    </row>
    <row r="173" spans="1:28" s="243" customFormat="1" ht="42.75" customHeight="1">
      <c r="A173" s="242"/>
      <c r="B173" s="242" t="s">
        <v>412</v>
      </c>
      <c r="C173" s="251" t="s">
        <v>142</v>
      </c>
      <c r="D173" s="204"/>
      <c r="E173" s="150">
        <f>'درآمد سود سهام'!R165</f>
        <v>0</v>
      </c>
      <c r="F173" s="150"/>
      <c r="G173" s="150">
        <f t="shared" si="19"/>
        <v>7091822997</v>
      </c>
      <c r="H173" s="203"/>
      <c r="I173" s="150">
        <f>'درآمد ناشی ازفروش'!K168</f>
        <v>363550594</v>
      </c>
      <c r="J173" s="252"/>
      <c r="K173" s="151">
        <f t="shared" si="15"/>
        <v>7455373591</v>
      </c>
      <c r="L173" s="151"/>
      <c r="M173" s="253">
        <f>K173/($K$206+'[1]درآمد سرمایه گذاری در اوراق بها'!$I$11+'[1]درآمد سپرده بانکی'!$E$11+'[1]سایر درآمدها'!$C$11)</f>
        <v>6.7274215059948119E-3</v>
      </c>
      <c r="N173" s="204"/>
      <c r="O173" s="150">
        <f>'درآمد سود سهام'!T84</f>
        <v>163459800</v>
      </c>
      <c r="P173" s="150"/>
      <c r="Q173" s="150">
        <f>'درآمد ناشی از تغییر قیمت اوراق '!S169</f>
        <v>4012322462</v>
      </c>
      <c r="R173" s="203"/>
      <c r="S173" s="150">
        <f>'درآمد ناشی ازفروش'!S168</f>
        <v>-807980851</v>
      </c>
      <c r="T173" s="203"/>
      <c r="U173" s="260">
        <f t="shared" si="16"/>
        <v>3367801411</v>
      </c>
      <c r="V173" s="201"/>
      <c r="W173" s="253">
        <f>U173/[1]درآمدها!$E$11</f>
        <v>5.7335084979834861E-3</v>
      </c>
      <c r="X173" s="243">
        <v>163459800</v>
      </c>
      <c r="Y173" s="158">
        <f t="shared" si="17"/>
        <v>0</v>
      </c>
      <c r="AA173" s="244">
        <v>363550594</v>
      </c>
      <c r="AB173" s="158">
        <f t="shared" si="18"/>
        <v>0</v>
      </c>
    </row>
    <row r="174" spans="1:28" s="243" customFormat="1" ht="42.75" customHeight="1">
      <c r="A174" s="242"/>
      <c r="B174" s="242" t="s">
        <v>413</v>
      </c>
      <c r="C174" s="251" t="s">
        <v>89</v>
      </c>
      <c r="D174" s="204"/>
      <c r="E174" s="150">
        <f>'درآمد سود سهام'!R166</f>
        <v>0</v>
      </c>
      <c r="F174" s="150"/>
      <c r="G174" s="150">
        <f t="shared" si="19"/>
        <v>14464958119</v>
      </c>
      <c r="H174" s="203"/>
      <c r="I174" s="150">
        <f>'درآمد ناشی ازفروش'!K169</f>
        <v>-1702803463</v>
      </c>
      <c r="J174" s="252"/>
      <c r="K174" s="151">
        <f t="shared" si="15"/>
        <v>12762154656</v>
      </c>
      <c r="L174" s="151"/>
      <c r="M174" s="253">
        <f>K174/($K$206+'[1]درآمد سرمایه گذاری در اوراق بها'!$I$11+'[1]درآمد سپرده بانکی'!$E$11+'[1]سایر درآمدها'!$C$11)</f>
        <v>1.1516041771434579E-2</v>
      </c>
      <c r="N174" s="204"/>
      <c r="O174" s="150">
        <f>'درآمد سود سهام'!T85</f>
        <v>4929976200</v>
      </c>
      <c r="P174" s="150"/>
      <c r="Q174" s="150">
        <f>'درآمد ناشی از تغییر قیمت اوراق '!S170</f>
        <v>3050699002</v>
      </c>
      <c r="R174" s="203"/>
      <c r="S174" s="150">
        <f>'درآمد ناشی ازفروش'!S169</f>
        <v>-676855793</v>
      </c>
      <c r="T174" s="203"/>
      <c r="U174" s="260">
        <f t="shared" si="16"/>
        <v>7303819409</v>
      </c>
      <c r="V174" s="201"/>
      <c r="W174" s="253">
        <f>U174/[1]درآمدها!$E$11</f>
        <v>1.243437647851209E-2</v>
      </c>
      <c r="X174" s="243">
        <v>4929976200</v>
      </c>
      <c r="Y174" s="158">
        <f t="shared" si="17"/>
        <v>0</v>
      </c>
      <c r="AA174" s="244">
        <v>-1702803463</v>
      </c>
      <c r="AB174" s="158">
        <f t="shared" si="18"/>
        <v>0</v>
      </c>
    </row>
    <row r="175" spans="1:28" s="243" customFormat="1" ht="42.75" customHeight="1">
      <c r="A175" s="242"/>
      <c r="B175" s="242" t="s">
        <v>414</v>
      </c>
      <c r="C175" s="251" t="s">
        <v>170</v>
      </c>
      <c r="D175" s="204"/>
      <c r="E175" s="150">
        <f>'درآمد سود سهام'!R167</f>
        <v>0</v>
      </c>
      <c r="F175" s="150"/>
      <c r="G175" s="150">
        <f t="shared" si="19"/>
        <v>564209563</v>
      </c>
      <c r="H175" s="203"/>
      <c r="I175" s="150">
        <f>'درآمد ناشی ازفروش'!K170</f>
        <v>-86832105</v>
      </c>
      <c r="J175" s="252"/>
      <c r="K175" s="151">
        <f t="shared" si="15"/>
        <v>477377458</v>
      </c>
      <c r="L175" s="151"/>
      <c r="M175" s="253">
        <f>K175/($K$206+'[1]درآمد سرمایه گذاری در اوراق بها'!$I$11+'[1]درآمد سپرده بانکی'!$E$11+'[1]سایر درآمدها'!$C$11)</f>
        <v>4.3076572062106E-4</v>
      </c>
      <c r="N175" s="204"/>
      <c r="O175" s="150">
        <f>'درآمد سود سهام'!T86</f>
        <v>449223130</v>
      </c>
      <c r="P175" s="150"/>
      <c r="Q175" s="150">
        <f>'درآمد ناشی از تغییر قیمت اوراق '!S171</f>
        <v>2583967669</v>
      </c>
      <c r="R175" s="203"/>
      <c r="S175" s="150">
        <f>'درآمد ناشی ازفروش'!S170</f>
        <v>-876953767</v>
      </c>
      <c r="T175" s="203"/>
      <c r="U175" s="260">
        <f t="shared" si="16"/>
        <v>2156237032</v>
      </c>
      <c r="V175" s="201"/>
      <c r="W175" s="253">
        <f>U175/[1]درآمدها!$E$11</f>
        <v>3.6708825248005961E-3</v>
      </c>
      <c r="X175" s="243">
        <v>449223130</v>
      </c>
      <c r="Y175" s="158">
        <f t="shared" si="17"/>
        <v>0</v>
      </c>
      <c r="AA175" s="244">
        <v>-86832105</v>
      </c>
      <c r="AB175" s="158">
        <f t="shared" si="18"/>
        <v>0</v>
      </c>
    </row>
    <row r="176" spans="1:28" s="243" customFormat="1" ht="42.75" customHeight="1">
      <c r="A176" s="242"/>
      <c r="B176" s="242" t="s">
        <v>415</v>
      </c>
      <c r="C176" s="251" t="s">
        <v>267</v>
      </c>
      <c r="D176" s="204"/>
      <c r="E176" s="150">
        <f>'درآمد سود سهام'!R168</f>
        <v>0</v>
      </c>
      <c r="F176" s="150"/>
      <c r="G176" s="150">
        <f t="shared" si="19"/>
        <v>4008310785</v>
      </c>
      <c r="H176" s="203"/>
      <c r="I176" s="150">
        <f>'درآمد ناشی ازفروش'!K171</f>
        <v>491870285</v>
      </c>
      <c r="J176" s="252"/>
      <c r="K176" s="151">
        <f t="shared" si="15"/>
        <v>4500181070</v>
      </c>
      <c r="L176" s="151"/>
      <c r="M176" s="253">
        <f>K176/($K$206+'[1]درآمد سرمایه گذاری در اوراق بها'!$I$11+'[1]درآمد سپرده بانکی'!$E$11+'[1]سایر درآمدها'!$C$11)</f>
        <v>4.060777711761587E-3</v>
      </c>
      <c r="N176" s="204"/>
      <c r="O176" s="150">
        <f>'درآمد سود سهام'!T87</f>
        <v>154853600</v>
      </c>
      <c r="P176" s="150"/>
      <c r="Q176" s="150">
        <f>'درآمد ناشی از تغییر قیمت اوراق '!S172</f>
        <v>4060256163</v>
      </c>
      <c r="R176" s="203"/>
      <c r="S176" s="150">
        <f>'درآمد ناشی ازفروش'!S171</f>
        <v>1015852795</v>
      </c>
      <c r="T176" s="203"/>
      <c r="U176" s="260">
        <f t="shared" si="16"/>
        <v>5230962558</v>
      </c>
      <c r="V176" s="201"/>
      <c r="W176" s="253">
        <f>U176/[1]درآمدها!$E$11</f>
        <v>8.9054444187138069E-3</v>
      </c>
      <c r="X176" s="243">
        <v>154853600</v>
      </c>
      <c r="Y176" s="158">
        <f t="shared" si="17"/>
        <v>0</v>
      </c>
      <c r="AA176" s="244">
        <v>491870285</v>
      </c>
      <c r="AB176" s="158">
        <f t="shared" si="18"/>
        <v>0</v>
      </c>
    </row>
    <row r="177" spans="1:28" s="243" customFormat="1" ht="42.75" customHeight="1">
      <c r="A177" s="242"/>
      <c r="B177" s="242" t="s">
        <v>416</v>
      </c>
      <c r="C177" s="251" t="s">
        <v>204</v>
      </c>
      <c r="D177" s="204"/>
      <c r="E177" s="150">
        <f>'درآمد سود سهام'!R169</f>
        <v>0</v>
      </c>
      <c r="F177" s="150"/>
      <c r="G177" s="150">
        <f t="shared" si="19"/>
        <v>1814178942</v>
      </c>
      <c r="H177" s="203"/>
      <c r="I177" s="150">
        <f>'درآمد ناشی ازفروش'!K172</f>
        <v>35798</v>
      </c>
      <c r="J177" s="252"/>
      <c r="K177" s="151">
        <f t="shared" si="15"/>
        <v>1814214740</v>
      </c>
      <c r="L177" s="151"/>
      <c r="M177" s="253">
        <f>K177/($K$206+'[1]درآمد سرمایه گذاری در اوراق بها'!$I$11+'[1]درآمد سپرده بانکی'!$E$11+'[1]سایر درآمدها'!$C$11)</f>
        <v>1.6370725235154465E-3</v>
      </c>
      <c r="N177" s="204"/>
      <c r="O177" s="150">
        <v>0</v>
      </c>
      <c r="P177" s="150"/>
      <c r="Q177" s="150">
        <f>'درآمد ناشی از تغییر قیمت اوراق '!S173</f>
        <v>3481018169</v>
      </c>
      <c r="R177" s="203"/>
      <c r="S177" s="150">
        <f>'درآمد ناشی ازفروش'!S172</f>
        <v>-69258952</v>
      </c>
      <c r="T177" s="203"/>
      <c r="U177" s="260">
        <f t="shared" si="16"/>
        <v>3411759217</v>
      </c>
      <c r="V177" s="201"/>
      <c r="W177" s="253">
        <f>U177/[1]درآمدها!$E$11</f>
        <v>5.8083443993613157E-3</v>
      </c>
      <c r="X177" s="243">
        <v>0</v>
      </c>
      <c r="Y177" s="158">
        <f t="shared" si="17"/>
        <v>0</v>
      </c>
      <c r="AA177" s="244">
        <v>35798</v>
      </c>
      <c r="AB177" s="158">
        <f t="shared" si="18"/>
        <v>0</v>
      </c>
    </row>
    <row r="178" spans="1:28" s="243" customFormat="1" ht="42.75" customHeight="1">
      <c r="A178" s="242"/>
      <c r="B178" s="242" t="s">
        <v>417</v>
      </c>
      <c r="C178" s="251" t="s">
        <v>259</v>
      </c>
      <c r="D178" s="204"/>
      <c r="E178" s="150">
        <f>'درآمد سود سهام'!R170</f>
        <v>0</v>
      </c>
      <c r="F178" s="150"/>
      <c r="G178" s="150">
        <f>VLOOKUP(B178,a,10,0)</f>
        <v>200980567</v>
      </c>
      <c r="H178" s="203"/>
      <c r="I178" s="150">
        <f>'درآمد ناشی ازفروش'!K173</f>
        <v>65900574</v>
      </c>
      <c r="J178" s="252"/>
      <c r="K178" s="151">
        <f t="shared" si="15"/>
        <v>266881141</v>
      </c>
      <c r="L178" s="151"/>
      <c r="M178" s="253">
        <f>K178/($K$206+'[1]درآمد سرمایه گذاری در اوراق بها'!$I$11+'[1]درآمد سپرده بانکی'!$E$11+'[1]سایر درآمدها'!$C$11)</f>
        <v>2.4082252962819147E-4</v>
      </c>
      <c r="N178" s="204"/>
      <c r="O178" s="150">
        <v>0</v>
      </c>
      <c r="P178" s="150"/>
      <c r="Q178" s="150">
        <f>'درآمد ناشی از تغییر قیمت اوراق '!S174</f>
        <v>12793471413</v>
      </c>
      <c r="R178" s="203"/>
      <c r="S178" s="150">
        <f>'درآمد ناشی ازفروش'!S173</f>
        <v>66065533</v>
      </c>
      <c r="T178" s="203"/>
      <c r="U178" s="260">
        <f t="shared" si="16"/>
        <v>12859536946</v>
      </c>
      <c r="V178" s="201"/>
      <c r="W178" s="253">
        <f>U178/[1]درآمدها!$E$11</f>
        <v>2.1892699527710842E-2</v>
      </c>
      <c r="X178" s="243">
        <v>0</v>
      </c>
      <c r="Y178" s="158">
        <f t="shared" si="17"/>
        <v>0</v>
      </c>
      <c r="AA178" s="244">
        <v>65900574</v>
      </c>
      <c r="AB178" s="158">
        <f t="shared" si="18"/>
        <v>0</v>
      </c>
    </row>
    <row r="179" spans="1:28" s="243" customFormat="1" ht="42.75" customHeight="1">
      <c r="A179" s="242"/>
      <c r="B179" s="242" t="s">
        <v>509</v>
      </c>
      <c r="C179" s="251" t="s">
        <v>172</v>
      </c>
      <c r="D179" s="204"/>
      <c r="E179" s="150">
        <f>'درآمد سود سهام'!R171</f>
        <v>0</v>
      </c>
      <c r="F179" s="150"/>
      <c r="G179" s="150">
        <f>VLOOKUP(B180,a,10,0)</f>
        <v>1313557601</v>
      </c>
      <c r="H179" s="203"/>
      <c r="I179" s="150">
        <f>'درآمد ناشی ازفروش'!K174</f>
        <v>2451273788</v>
      </c>
      <c r="J179" s="252"/>
      <c r="K179" s="151">
        <f t="shared" si="15"/>
        <v>3764831389</v>
      </c>
      <c r="L179" s="151"/>
      <c r="M179" s="253">
        <f>K179/($K$206+'[1]درآمد سرمایه گذاری در اوراق بها'!$I$11+'[1]درآمد سپرده بانکی'!$E$11+'[1]سایر درآمدها'!$C$11)</f>
        <v>3.397228501517077E-3</v>
      </c>
      <c r="N179" s="204"/>
      <c r="O179" s="150">
        <f>'درآمد سود سهام'!T88</f>
        <v>177337560</v>
      </c>
      <c r="P179" s="150"/>
      <c r="Q179" s="150">
        <f>'درآمد ناشی از تغییر قیمت اوراق '!S175</f>
        <v>4132533832</v>
      </c>
      <c r="R179" s="203"/>
      <c r="S179" s="150">
        <f>'درآمد ناشی ازفروش'!S174</f>
        <v>15640265514</v>
      </c>
      <c r="T179" s="203"/>
      <c r="U179" s="260">
        <f t="shared" si="16"/>
        <v>19950136906</v>
      </c>
      <c r="V179" s="201"/>
      <c r="W179" s="253">
        <f>U179/[1]درآمدها!$E$11</f>
        <v>3.3964080872726073E-2</v>
      </c>
      <c r="X179" s="243">
        <v>177337560</v>
      </c>
      <c r="Y179" s="158">
        <f t="shared" si="17"/>
        <v>0</v>
      </c>
      <c r="AA179" s="244">
        <v>2451273788</v>
      </c>
      <c r="AB179" s="158">
        <f t="shared" si="18"/>
        <v>0</v>
      </c>
    </row>
    <row r="180" spans="1:28" s="243" customFormat="1" ht="42.75" customHeight="1">
      <c r="A180" s="242"/>
      <c r="B180" s="242" t="s">
        <v>418</v>
      </c>
      <c r="C180" s="251" t="s">
        <v>203</v>
      </c>
      <c r="D180" s="204"/>
      <c r="E180" s="150">
        <f>'درآمد سود سهام'!R172</f>
        <v>0</v>
      </c>
      <c r="F180" s="150"/>
      <c r="G180" s="150">
        <v>0</v>
      </c>
      <c r="H180" s="203"/>
      <c r="I180" s="150">
        <f>'درآمد ناشی ازفروش'!K175</f>
        <v>0</v>
      </c>
      <c r="J180" s="252"/>
      <c r="K180" s="151">
        <f t="shared" si="15"/>
        <v>0</v>
      </c>
      <c r="L180" s="151"/>
      <c r="M180" s="253">
        <f>K180/($K$206+'[1]درآمد سرمایه گذاری در اوراق بها'!$I$11+'[1]درآمد سپرده بانکی'!$E$11+'[1]سایر درآمدها'!$C$11)</f>
        <v>0</v>
      </c>
      <c r="N180" s="204"/>
      <c r="O180" s="150">
        <v>0</v>
      </c>
      <c r="P180" s="150"/>
      <c r="Q180" s="150">
        <f>'درآمد ناشی از تغییر قیمت اوراق '!S176</f>
        <v>-70284517</v>
      </c>
      <c r="R180" s="203"/>
      <c r="S180" s="150">
        <f>'درآمد ناشی ازفروش'!S175</f>
        <v>-125843989</v>
      </c>
      <c r="T180" s="203"/>
      <c r="U180" s="260">
        <f t="shared" si="16"/>
        <v>-196128506</v>
      </c>
      <c r="V180" s="201"/>
      <c r="W180" s="253">
        <f>U180/[1]درآمدها!$E$11</f>
        <v>-3.3389868303247325E-4</v>
      </c>
      <c r="X180" s="243">
        <v>0</v>
      </c>
      <c r="Y180" s="158">
        <f t="shared" si="17"/>
        <v>0</v>
      </c>
      <c r="AA180" s="244">
        <v>0</v>
      </c>
      <c r="AB180" s="158">
        <f t="shared" si="18"/>
        <v>0</v>
      </c>
    </row>
    <row r="181" spans="1:28" s="243" customFormat="1" ht="42.75" customHeight="1">
      <c r="A181" s="242"/>
      <c r="B181" s="242" t="s">
        <v>419</v>
      </c>
      <c r="C181" s="251" t="s">
        <v>115</v>
      </c>
      <c r="D181" s="204"/>
      <c r="E181" s="150">
        <f>'درآمد سود سهام'!N89</f>
        <v>78717678</v>
      </c>
      <c r="F181" s="150"/>
      <c r="G181" s="150">
        <f>VLOOKUP(B181,a,10,0)</f>
        <v>-2655935</v>
      </c>
      <c r="H181" s="203"/>
      <c r="I181" s="150">
        <f>'درآمد ناشی ازفروش'!K176</f>
        <v>35641505</v>
      </c>
      <c r="J181" s="252"/>
      <c r="K181" s="151">
        <f>I181+E181+G181</f>
        <v>111703248</v>
      </c>
      <c r="L181" s="151"/>
      <c r="M181" s="253">
        <f>K181/($K$206+'[1]درآمد سرمایه گذاری در اوراق بها'!$I$11+'[1]درآمد سپرده بانکی'!$E$11+'[1]سایر درآمدها'!$C$11)</f>
        <v>1.0079640191228506E-4</v>
      </c>
      <c r="N181" s="204"/>
      <c r="O181" s="150">
        <f>'درآمد سود سهام'!T89</f>
        <v>78717678</v>
      </c>
      <c r="P181" s="150"/>
      <c r="Q181" s="150">
        <f>'درآمد ناشی از تغییر قیمت اوراق '!S177</f>
        <v>6717698203</v>
      </c>
      <c r="R181" s="203"/>
      <c r="S181" s="150">
        <f>'درآمد ناشی ازفروش'!S176</f>
        <v>36507862</v>
      </c>
      <c r="T181" s="203"/>
      <c r="U181" s="260">
        <f t="shared" si="16"/>
        <v>6832923743</v>
      </c>
      <c r="V181" s="201"/>
      <c r="W181" s="253">
        <f>U181/[1]درآمدها!$E$11</f>
        <v>1.1632700853026524E-2</v>
      </c>
      <c r="X181" s="243">
        <v>78717678</v>
      </c>
      <c r="Y181" s="158">
        <f t="shared" si="17"/>
        <v>0</v>
      </c>
      <c r="AA181" s="244">
        <v>35641505</v>
      </c>
      <c r="AB181" s="158">
        <f t="shared" si="18"/>
        <v>0</v>
      </c>
    </row>
    <row r="182" spans="1:28" s="59" customFormat="1" ht="42.75" customHeight="1">
      <c r="A182" s="140"/>
      <c r="B182" s="140" t="s">
        <v>420</v>
      </c>
      <c r="C182" s="251" t="s">
        <v>490</v>
      </c>
      <c r="D182" s="204"/>
      <c r="E182" s="150">
        <f>'درآمد سود سهام'!R174</f>
        <v>0</v>
      </c>
      <c r="F182" s="150"/>
      <c r="G182" s="150">
        <v>0</v>
      </c>
      <c r="H182" s="203"/>
      <c r="I182" s="150">
        <f>'درآمد ناشی ازفروش'!K177</f>
        <v>0</v>
      </c>
      <c r="J182" s="252"/>
      <c r="K182" s="151">
        <f t="shared" si="15"/>
        <v>0</v>
      </c>
      <c r="L182" s="151"/>
      <c r="M182" s="253">
        <f>K182/($K$206+'[1]درآمد سرمایه گذاری در اوراق بها'!$I$11+'[1]درآمد سپرده بانکی'!$E$11+'[1]سایر درآمدها'!$C$11)</f>
        <v>0</v>
      </c>
      <c r="N182" s="204"/>
      <c r="O182" s="150">
        <v>0</v>
      </c>
      <c r="P182" s="150"/>
      <c r="Q182" s="150">
        <f>'درآمد ناشی از تغییر قیمت اوراق '!S178</f>
        <v>20798631970</v>
      </c>
      <c r="R182" s="203"/>
      <c r="S182" s="150">
        <f>'درآمد ناشی ازفروش'!S177</f>
        <v>-1376162</v>
      </c>
      <c r="T182" s="203"/>
      <c r="U182" s="260">
        <f t="shared" si="16"/>
        <v>20797255808</v>
      </c>
      <c r="V182" s="201"/>
      <c r="W182" s="253">
        <f>U182/[1]درآمدها!$E$11</f>
        <v>3.5406257186197373E-2</v>
      </c>
      <c r="X182" s="59">
        <v>0</v>
      </c>
      <c r="Y182" s="158">
        <f t="shared" si="17"/>
        <v>0</v>
      </c>
      <c r="AA182" s="158">
        <v>0</v>
      </c>
      <c r="AB182" s="158">
        <f t="shared" si="18"/>
        <v>0</v>
      </c>
    </row>
    <row r="183" spans="1:28" s="59" customFormat="1" ht="42.75" customHeight="1">
      <c r="A183" s="140"/>
      <c r="B183" s="140" t="s">
        <v>421</v>
      </c>
      <c r="C183" s="251" t="s">
        <v>174</v>
      </c>
      <c r="D183" s="204"/>
      <c r="E183" s="150">
        <f>'درآمد سود سهام'!R175</f>
        <v>0</v>
      </c>
      <c r="F183" s="150"/>
      <c r="G183" s="150">
        <f t="shared" ref="G183:G203" si="20">VLOOKUP(B182,a,10,0)</f>
        <v>5934866181</v>
      </c>
      <c r="H183" s="203"/>
      <c r="I183" s="150">
        <f>'درآمد ناشی ازفروش'!K178</f>
        <v>-28520536</v>
      </c>
      <c r="J183" s="252"/>
      <c r="K183" s="151">
        <f t="shared" si="15"/>
        <v>5906345645</v>
      </c>
      <c r="L183" s="151"/>
      <c r="M183" s="253">
        <f>K183/($K$206+'[1]درآمد سرمایه گذاری در اوراق بها'!$I$11+'[1]درآمد سپرده بانکی'!$E$11+'[1]سایر درآمدها'!$C$11)</f>
        <v>5.3296426032866523E-3</v>
      </c>
      <c r="N183" s="204"/>
      <c r="O183" s="150">
        <f>'درآمد سود سهام'!T90</f>
        <v>515595210</v>
      </c>
      <c r="P183" s="150"/>
      <c r="Q183" s="150">
        <f>'درآمد ناشی از تغییر قیمت اوراق '!S179</f>
        <v>4930219011</v>
      </c>
      <c r="R183" s="203"/>
      <c r="S183" s="150">
        <f>'درآمد ناشی ازفروش'!S178</f>
        <v>-167559056</v>
      </c>
      <c r="T183" s="203"/>
      <c r="U183" s="260">
        <f t="shared" si="16"/>
        <v>5278255165</v>
      </c>
      <c r="V183" s="201"/>
      <c r="W183" s="253">
        <f>U183/[1]درآمدها!$E$11</f>
        <v>8.9859576470890466E-3</v>
      </c>
      <c r="X183" s="59">
        <v>515595210</v>
      </c>
      <c r="Y183" s="158">
        <f t="shared" si="17"/>
        <v>0</v>
      </c>
      <c r="AA183" s="158">
        <v>-28520536</v>
      </c>
      <c r="AB183" s="158">
        <f t="shared" si="18"/>
        <v>0</v>
      </c>
    </row>
    <row r="184" spans="1:28" s="59" customFormat="1" ht="42.75" customHeight="1">
      <c r="A184" s="140"/>
      <c r="B184" s="140" t="s">
        <v>422</v>
      </c>
      <c r="C184" s="251" t="s">
        <v>97</v>
      </c>
      <c r="D184" s="204"/>
      <c r="E184" s="150">
        <f>'درآمد سود سهام'!R176</f>
        <v>0</v>
      </c>
      <c r="F184" s="150"/>
      <c r="G184" s="150">
        <f t="shared" si="20"/>
        <v>-1862570767</v>
      </c>
      <c r="H184" s="203"/>
      <c r="I184" s="150">
        <f>'درآمد ناشی ازفروش'!K179</f>
        <v>23322154</v>
      </c>
      <c r="J184" s="252"/>
      <c r="K184" s="151">
        <f t="shared" si="15"/>
        <v>-1839248613</v>
      </c>
      <c r="L184" s="151"/>
      <c r="M184" s="253">
        <f>K184/($K$206+'[1]درآمد سرمایه گذاری در اوراق بها'!$I$11+'[1]درآمد سپرده بانکی'!$E$11+'[1]سایر درآمدها'!$C$11)</f>
        <v>-1.6596620575666775E-3</v>
      </c>
      <c r="N184" s="204"/>
      <c r="O184" s="150">
        <f>'درآمد سود سهام'!T91</f>
        <v>849264759</v>
      </c>
      <c r="P184" s="150"/>
      <c r="Q184" s="150">
        <f>'درآمد ناشی از تغییر قیمت اوراق '!S180</f>
        <v>2529666796</v>
      </c>
      <c r="R184" s="203"/>
      <c r="S184" s="150">
        <f>'درآمد ناشی ازفروش'!S179</f>
        <v>1747515800</v>
      </c>
      <c r="T184" s="203"/>
      <c r="U184" s="260">
        <f t="shared" si="16"/>
        <v>5126447355</v>
      </c>
      <c r="V184" s="201"/>
      <c r="W184" s="253">
        <f>U184/[1]درآمدها!$E$11</f>
        <v>8.7275126669746107E-3</v>
      </c>
      <c r="X184" s="59">
        <v>849264759</v>
      </c>
      <c r="Y184" s="158">
        <f t="shared" si="17"/>
        <v>0</v>
      </c>
      <c r="AA184" s="158">
        <v>23322154</v>
      </c>
      <c r="AB184" s="158">
        <f t="shared" si="18"/>
        <v>0</v>
      </c>
    </row>
    <row r="185" spans="1:28" s="59" customFormat="1" ht="42.75" customHeight="1">
      <c r="A185" s="140"/>
      <c r="B185" s="140" t="s">
        <v>423</v>
      </c>
      <c r="C185" s="251" t="s">
        <v>154</v>
      </c>
      <c r="D185" s="204"/>
      <c r="E185" s="150">
        <f>'درآمد سود سهام'!R177</f>
        <v>0</v>
      </c>
      <c r="F185" s="150"/>
      <c r="G185" s="150">
        <f t="shared" si="20"/>
        <v>26297113</v>
      </c>
      <c r="H185" s="203"/>
      <c r="I185" s="150">
        <f>'درآمد ناشی ازفروش'!K180</f>
        <v>17668006</v>
      </c>
      <c r="J185" s="252"/>
      <c r="K185" s="151">
        <f t="shared" si="15"/>
        <v>43965119</v>
      </c>
      <c r="L185" s="151"/>
      <c r="M185" s="253">
        <f>K185/($K$206+'[1]درآمد سرمایه گذاری در اوراق بها'!$I$11+'[1]درآمد سپرده بانکی'!$E$11+'[1]سایر درآمدها'!$C$11)</f>
        <v>3.9672309303355622E-5</v>
      </c>
      <c r="N185" s="204"/>
      <c r="O185" s="150">
        <f>'درآمد سود سهام'!T92</f>
        <v>103310800</v>
      </c>
      <c r="P185" s="150"/>
      <c r="Q185" s="150">
        <f>'درآمد ناشی از تغییر قیمت اوراق '!S181</f>
        <v>8094414980</v>
      </c>
      <c r="R185" s="203"/>
      <c r="S185" s="150">
        <f>'درآمد ناشی ازفروش'!S180</f>
        <v>800792799</v>
      </c>
      <c r="T185" s="203"/>
      <c r="U185" s="260">
        <f t="shared" si="16"/>
        <v>8998518579</v>
      </c>
      <c r="V185" s="201"/>
      <c r="W185" s="253">
        <f>U185/[1]درآمدها!$E$11</f>
        <v>1.5319514557314491E-2</v>
      </c>
      <c r="X185" s="59">
        <v>103310800</v>
      </c>
      <c r="Y185" s="158">
        <f t="shared" si="17"/>
        <v>0</v>
      </c>
      <c r="AA185" s="158">
        <v>17668006</v>
      </c>
      <c r="AB185" s="158">
        <f t="shared" si="18"/>
        <v>0</v>
      </c>
    </row>
    <row r="186" spans="1:28" s="59" customFormat="1" ht="42.75" customHeight="1">
      <c r="A186" s="140"/>
      <c r="B186" s="140" t="s">
        <v>424</v>
      </c>
      <c r="C186" s="251" t="s">
        <v>136</v>
      </c>
      <c r="D186" s="204"/>
      <c r="E186" s="150">
        <f>'درآمد سود سهام'!R178</f>
        <v>0</v>
      </c>
      <c r="F186" s="150"/>
      <c r="G186" s="150">
        <f t="shared" si="20"/>
        <v>0</v>
      </c>
      <c r="H186" s="203"/>
      <c r="I186" s="150">
        <f>'درآمد ناشی ازفروش'!K181</f>
        <v>0</v>
      </c>
      <c r="J186" s="252"/>
      <c r="K186" s="151">
        <f t="shared" si="15"/>
        <v>0</v>
      </c>
      <c r="L186" s="151"/>
      <c r="M186" s="253">
        <f>K186/($K$206+'[1]درآمد سرمایه گذاری در اوراق بها'!$I$11+'[1]درآمد سپرده بانکی'!$E$11+'[1]سایر درآمدها'!$C$11)</f>
        <v>0</v>
      </c>
      <c r="N186" s="204"/>
      <c r="O186" s="150">
        <v>0</v>
      </c>
      <c r="P186" s="150"/>
      <c r="Q186" s="150">
        <f>'درآمد ناشی از تغییر قیمت اوراق '!S182</f>
        <v>2176588604</v>
      </c>
      <c r="R186" s="203"/>
      <c r="S186" s="150">
        <f>'درآمد ناشی ازفروش'!S181</f>
        <v>3533508</v>
      </c>
      <c r="T186" s="203"/>
      <c r="U186" s="260">
        <f t="shared" si="16"/>
        <v>2180122112</v>
      </c>
      <c r="V186" s="201"/>
      <c r="W186" s="253">
        <f>U186/[1]درآمدها!$E$11</f>
        <v>3.7115456436851366E-3</v>
      </c>
      <c r="X186" s="59">
        <v>0</v>
      </c>
      <c r="Y186" s="158">
        <f t="shared" si="17"/>
        <v>0</v>
      </c>
      <c r="AA186" s="158">
        <v>0</v>
      </c>
      <c r="AB186" s="158">
        <f t="shared" si="18"/>
        <v>0</v>
      </c>
    </row>
    <row r="187" spans="1:28" s="59" customFormat="1" ht="42.75" customHeight="1">
      <c r="A187" s="140"/>
      <c r="B187" s="140" t="s">
        <v>425</v>
      </c>
      <c r="C187" s="251" t="s">
        <v>131</v>
      </c>
      <c r="D187" s="204"/>
      <c r="E187" s="150">
        <f>'درآمد سود سهام'!R179</f>
        <v>0</v>
      </c>
      <c r="F187" s="150"/>
      <c r="G187" s="150">
        <f t="shared" si="20"/>
        <v>4584463356</v>
      </c>
      <c r="H187" s="203"/>
      <c r="I187" s="150">
        <f>'درآمد ناشی ازفروش'!K182</f>
        <v>116815358</v>
      </c>
      <c r="J187" s="252"/>
      <c r="K187" s="151">
        <f t="shared" si="15"/>
        <v>4701278714</v>
      </c>
      <c r="L187" s="151"/>
      <c r="M187" s="253">
        <f>K187/($K$206+'[1]درآمد سرمایه گذاری در اوراق بها'!$I$11+'[1]درآمد سپرده بانکی'!$E$11+'[1]سایر درآمدها'!$C$11)</f>
        <v>4.2422399280459119E-3</v>
      </c>
      <c r="N187" s="204"/>
      <c r="O187" s="150">
        <f>'درآمد سود سهام'!T93</f>
        <v>119249761</v>
      </c>
      <c r="P187" s="150"/>
      <c r="Q187" s="150">
        <f>'درآمد ناشی از تغییر قیمت اوراق '!S183</f>
        <v>6867409182</v>
      </c>
      <c r="R187" s="203"/>
      <c r="S187" s="150">
        <f>'درآمد ناشی ازفروش'!S182</f>
        <v>20956142</v>
      </c>
      <c r="T187" s="203"/>
      <c r="U187" s="260">
        <f t="shared" si="16"/>
        <v>7007615085</v>
      </c>
      <c r="V187" s="201"/>
      <c r="W187" s="253">
        <f>U187/[1]درآمدها!$E$11</f>
        <v>1.1930103868124061E-2</v>
      </c>
      <c r="X187" s="59">
        <v>119249761</v>
      </c>
      <c r="Y187" s="158">
        <f t="shared" si="17"/>
        <v>0</v>
      </c>
      <c r="AA187" s="158">
        <v>116815358</v>
      </c>
      <c r="AB187" s="158">
        <f t="shared" si="18"/>
        <v>0</v>
      </c>
    </row>
    <row r="188" spans="1:28" s="59" customFormat="1" ht="42.75" customHeight="1">
      <c r="A188" s="140"/>
      <c r="B188" s="140" t="s">
        <v>426</v>
      </c>
      <c r="C188" s="251" t="s">
        <v>190</v>
      </c>
      <c r="D188" s="204"/>
      <c r="E188" s="150">
        <f>'درآمد سود سهام'!R180</f>
        <v>0</v>
      </c>
      <c r="F188" s="150"/>
      <c r="G188" s="150">
        <f t="shared" si="20"/>
        <v>7450660710</v>
      </c>
      <c r="H188" s="203"/>
      <c r="I188" s="150">
        <f>'درآمد ناشی ازفروش'!K183</f>
        <v>-348355737</v>
      </c>
      <c r="J188" s="252"/>
      <c r="K188" s="151">
        <f t="shared" si="15"/>
        <v>7102304973</v>
      </c>
      <c r="L188" s="151"/>
      <c r="M188" s="253">
        <f>K188/($K$206+'[1]درآمد سرمایه گذاری در اوراق بها'!$I$11+'[1]درآمد سپرده بانکی'!$E$11+'[1]سایر درآمدها'!$C$11)</f>
        <v>6.4088269533767624E-3</v>
      </c>
      <c r="N188" s="204"/>
      <c r="O188" s="150">
        <f>'درآمد سود سهام'!T94</f>
        <v>8684559000</v>
      </c>
      <c r="P188" s="150"/>
      <c r="Q188" s="150">
        <f>'درآمد ناشی از تغییر قیمت اوراق '!S184</f>
        <v>36852168</v>
      </c>
      <c r="R188" s="203"/>
      <c r="S188" s="150">
        <f>'درآمد ناشی ازفروش'!S183</f>
        <v>-1841038838</v>
      </c>
      <c r="T188" s="203"/>
      <c r="U188" s="260">
        <f t="shared" si="16"/>
        <v>6880372330</v>
      </c>
      <c r="V188" s="201"/>
      <c r="W188" s="253">
        <f>U188/[1]درآمدها!$E$11</f>
        <v>1.171347962932053E-2</v>
      </c>
      <c r="X188" s="59">
        <v>8684559000</v>
      </c>
      <c r="Y188" s="158">
        <f t="shared" si="17"/>
        <v>0</v>
      </c>
      <c r="AA188" s="158">
        <v>-348355737</v>
      </c>
      <c r="AB188" s="158">
        <f t="shared" si="18"/>
        <v>0</v>
      </c>
    </row>
    <row r="189" spans="1:28" s="59" customFormat="1" ht="42.75" customHeight="1">
      <c r="A189" s="140"/>
      <c r="B189" s="140" t="s">
        <v>427</v>
      </c>
      <c r="C189" s="251" t="s">
        <v>96</v>
      </c>
      <c r="D189" s="204"/>
      <c r="E189" s="150">
        <f>'درآمد سود سهام'!R181</f>
        <v>0</v>
      </c>
      <c r="F189" s="150"/>
      <c r="G189" s="150">
        <f t="shared" si="20"/>
        <v>4293240253</v>
      </c>
      <c r="H189" s="203"/>
      <c r="I189" s="150">
        <f>'درآمد ناشی ازفروش'!K184</f>
        <v>116096609</v>
      </c>
      <c r="J189" s="252"/>
      <c r="K189" s="151">
        <f t="shared" si="15"/>
        <v>4409336862</v>
      </c>
      <c r="L189" s="151"/>
      <c r="M189" s="253">
        <f>K189/($K$206+'[1]درآمد سرمایه گذاری در اوراق بها'!$I$11+'[1]درآمد سپرده بانکی'!$E$11+'[1]سایر درآمدها'!$C$11)</f>
        <v>3.9788036468626749E-3</v>
      </c>
      <c r="N189" s="204"/>
      <c r="O189" s="150">
        <v>0</v>
      </c>
      <c r="P189" s="150"/>
      <c r="Q189" s="150">
        <f>'درآمد ناشی از تغییر قیمت اوراق '!S185</f>
        <v>18684945540</v>
      </c>
      <c r="R189" s="203"/>
      <c r="S189" s="150">
        <f>'درآمد ناشی ازفروش'!S184</f>
        <v>-173656259</v>
      </c>
      <c r="T189" s="203"/>
      <c r="U189" s="260">
        <f t="shared" si="16"/>
        <v>18511289281</v>
      </c>
      <c r="V189" s="201"/>
      <c r="W189" s="253">
        <f>U189/[1]درآمدها!$E$11</f>
        <v>3.1514516875782647E-2</v>
      </c>
      <c r="X189" s="59">
        <v>0</v>
      </c>
      <c r="Y189" s="158">
        <f t="shared" si="17"/>
        <v>0</v>
      </c>
      <c r="AA189" s="158">
        <v>116096609</v>
      </c>
      <c r="AB189" s="158">
        <f t="shared" si="18"/>
        <v>0</v>
      </c>
    </row>
    <row r="190" spans="1:28" s="59" customFormat="1" ht="42.75" customHeight="1">
      <c r="A190" s="140"/>
      <c r="B190" s="140" t="s">
        <v>428</v>
      </c>
      <c r="C190" s="251" t="s">
        <v>194</v>
      </c>
      <c r="D190" s="204"/>
      <c r="E190" s="150">
        <f>'درآمد سود سهام'!R182</f>
        <v>0</v>
      </c>
      <c r="F190" s="150"/>
      <c r="G190" s="150">
        <f t="shared" si="20"/>
        <v>2663718585</v>
      </c>
      <c r="H190" s="203"/>
      <c r="I190" s="150">
        <f>'درآمد ناشی ازفروش'!K185</f>
        <v>218834287</v>
      </c>
      <c r="J190" s="252"/>
      <c r="K190" s="151">
        <f t="shared" si="15"/>
        <v>2882552872</v>
      </c>
      <c r="L190" s="151"/>
      <c r="M190" s="253">
        <f>K190/($K$206+'[1]درآمد سرمایه گذاری در اوراق بها'!$I$11+'[1]درآمد سپرده بانکی'!$E$11+'[1]سایر درآمدها'!$C$11)</f>
        <v>2.6010967722220899E-3</v>
      </c>
      <c r="N190" s="204"/>
      <c r="O190" s="150">
        <v>0</v>
      </c>
      <c r="P190" s="150"/>
      <c r="Q190" s="150">
        <f>'درآمد ناشی از تغییر قیمت اوراق '!S186</f>
        <v>5138838451</v>
      </c>
      <c r="R190" s="203"/>
      <c r="S190" s="150">
        <f>'درآمد ناشی ازفروش'!S185</f>
        <v>608287513</v>
      </c>
      <c r="T190" s="203"/>
      <c r="U190" s="260">
        <f t="shared" si="16"/>
        <v>5747125964</v>
      </c>
      <c r="V190" s="201"/>
      <c r="W190" s="253">
        <f>U190/[1]درآمدها!$E$11</f>
        <v>9.784186040765197E-3</v>
      </c>
      <c r="X190" s="59">
        <v>0</v>
      </c>
      <c r="Y190" s="158">
        <f t="shared" si="17"/>
        <v>0</v>
      </c>
      <c r="AA190" s="158">
        <v>218834287</v>
      </c>
      <c r="AB190" s="158">
        <f t="shared" si="18"/>
        <v>0</v>
      </c>
    </row>
    <row r="191" spans="1:28" s="59" customFormat="1" ht="42.75" customHeight="1">
      <c r="A191" s="140"/>
      <c r="B191" s="140" t="s">
        <v>429</v>
      </c>
      <c r="C191" s="251" t="s">
        <v>95</v>
      </c>
      <c r="D191" s="204"/>
      <c r="E191" s="150">
        <f>'درآمد سود سهام'!R183</f>
        <v>0</v>
      </c>
      <c r="F191" s="150"/>
      <c r="G191" s="150">
        <f t="shared" si="20"/>
        <v>3029228456</v>
      </c>
      <c r="H191" s="203"/>
      <c r="I191" s="150">
        <f>'درآمد ناشی ازفروش'!K186</f>
        <v>149993837</v>
      </c>
      <c r="J191" s="252"/>
      <c r="K191" s="151">
        <f t="shared" si="15"/>
        <v>3179222293</v>
      </c>
      <c r="L191" s="151"/>
      <c r="M191" s="253">
        <f>K191/($K$206+'[1]درآمد سرمایه گذاری در اوراق بها'!$I$11+'[1]درآمد سپرده بانکی'!$E$11+'[1]سایر درآمدها'!$C$11)</f>
        <v>2.8687990166026728E-3</v>
      </c>
      <c r="N191" s="204"/>
      <c r="O191" s="150">
        <v>0</v>
      </c>
      <c r="P191" s="150"/>
      <c r="Q191" s="150">
        <f>'درآمد ناشی از تغییر قیمت اوراق '!S187</f>
        <v>1069963127</v>
      </c>
      <c r="R191" s="203"/>
      <c r="S191" s="150">
        <f>'درآمد ناشی ازفروش'!S186</f>
        <v>-483363920</v>
      </c>
      <c r="T191" s="203"/>
      <c r="U191" s="260">
        <f t="shared" si="16"/>
        <v>586599207</v>
      </c>
      <c r="V191" s="201"/>
      <c r="W191" s="253">
        <f>U191/[1]درآمدها!$E$11</f>
        <v>9.9865494659503074E-4</v>
      </c>
      <c r="X191" s="59">
        <v>0</v>
      </c>
      <c r="Y191" s="158">
        <f t="shared" si="17"/>
        <v>0</v>
      </c>
      <c r="AA191" s="158">
        <v>149993837</v>
      </c>
      <c r="AB191" s="158">
        <f t="shared" si="18"/>
        <v>0</v>
      </c>
    </row>
    <row r="192" spans="1:28" s="59" customFormat="1" ht="42.75" customHeight="1">
      <c r="A192" s="140"/>
      <c r="B192" s="140" t="s">
        <v>430</v>
      </c>
      <c r="C192" s="251" t="s">
        <v>206</v>
      </c>
      <c r="D192" s="204"/>
      <c r="E192" s="150">
        <f>'درآمد سود سهام'!R184</f>
        <v>0</v>
      </c>
      <c r="F192" s="150"/>
      <c r="G192" s="150">
        <f t="shared" si="20"/>
        <v>11390292917</v>
      </c>
      <c r="H192" s="203"/>
      <c r="I192" s="150">
        <f>'درآمد ناشی ازفروش'!K187</f>
        <v>272873368</v>
      </c>
      <c r="J192" s="252"/>
      <c r="K192" s="151">
        <f t="shared" si="15"/>
        <v>11663166285</v>
      </c>
      <c r="L192" s="151"/>
      <c r="M192" s="253">
        <f>K192/($K$206+'[1]درآمد سرمایه گذاری در اوراق بها'!$I$11+'[1]درآمد سپرده بانکی'!$E$11+'[1]سایر درآمدها'!$C$11)</f>
        <v>1.0524360011739968E-2</v>
      </c>
      <c r="N192" s="204"/>
      <c r="O192" s="150">
        <f>'درآمد سود سهام'!T95</f>
        <v>879427500</v>
      </c>
      <c r="P192" s="150"/>
      <c r="Q192" s="150">
        <v>0</v>
      </c>
      <c r="R192" s="203"/>
      <c r="S192" s="150">
        <f>'درآمد ناشی ازفروش'!S187</f>
        <v>150516419</v>
      </c>
      <c r="T192" s="203"/>
      <c r="U192" s="260">
        <f t="shared" si="16"/>
        <v>1029943919</v>
      </c>
      <c r="V192" s="201"/>
      <c r="W192" s="253">
        <f>U192/[1]درآمدها!$E$11</f>
        <v>1.7534264914627162E-3</v>
      </c>
      <c r="X192" s="59">
        <v>879427500</v>
      </c>
      <c r="Y192" s="158">
        <f t="shared" si="17"/>
        <v>0</v>
      </c>
      <c r="AA192" s="158">
        <v>272873368</v>
      </c>
      <c r="AB192" s="158">
        <f t="shared" si="18"/>
        <v>0</v>
      </c>
    </row>
    <row r="193" spans="1:28" s="59" customFormat="1" ht="42.75" customHeight="1">
      <c r="A193" s="140"/>
      <c r="B193" s="140" t="s">
        <v>431</v>
      </c>
      <c r="C193" s="251" t="s">
        <v>177</v>
      </c>
      <c r="D193" s="204"/>
      <c r="E193" s="150">
        <f>'درآمد سود سهام'!R185</f>
        <v>0</v>
      </c>
      <c r="F193" s="150"/>
      <c r="G193" s="150">
        <f t="shared" si="20"/>
        <v>2248552923</v>
      </c>
      <c r="H193" s="203"/>
      <c r="I193" s="150">
        <f>'درآمد ناشی ازفروش'!K188</f>
        <v>453219304</v>
      </c>
      <c r="J193" s="252"/>
      <c r="K193" s="151">
        <f t="shared" si="15"/>
        <v>2701772227</v>
      </c>
      <c r="L193" s="151"/>
      <c r="M193" s="253">
        <f>K193/($K$206+'[1]درآمد سرمایه گذاری در اوراق بها'!$I$11+'[1]درآمد سپرده بانکی'!$E$11+'[1]سایر درآمدها'!$C$11)</f>
        <v>2.4379677775183536E-3</v>
      </c>
      <c r="N193" s="204"/>
      <c r="O193" s="150">
        <f>'درآمد سود سهام'!T96</f>
        <v>110615634</v>
      </c>
      <c r="P193" s="150"/>
      <c r="Q193" s="150">
        <v>0</v>
      </c>
      <c r="R193" s="203"/>
      <c r="S193" s="150">
        <f>'درآمد ناشی ازفروش'!S188</f>
        <v>972571607</v>
      </c>
      <c r="T193" s="203"/>
      <c r="U193" s="260">
        <f t="shared" si="16"/>
        <v>1083187241</v>
      </c>
      <c r="V193" s="201"/>
      <c r="W193" s="253">
        <f>U193/[1]درآمدها!$E$11</f>
        <v>1.8440705057299433E-3</v>
      </c>
      <c r="X193" s="59">
        <v>110615634</v>
      </c>
      <c r="Y193" s="158">
        <f t="shared" si="17"/>
        <v>0</v>
      </c>
      <c r="AA193" s="158">
        <v>453219304</v>
      </c>
      <c r="AB193" s="158">
        <f t="shared" si="18"/>
        <v>0</v>
      </c>
    </row>
    <row r="194" spans="1:28" s="59" customFormat="1" ht="42.75" customHeight="1">
      <c r="A194" s="140"/>
      <c r="B194" s="140" t="s">
        <v>432</v>
      </c>
      <c r="C194" s="251" t="s">
        <v>175</v>
      </c>
      <c r="D194" s="204"/>
      <c r="E194" s="150">
        <f>'درآمد سود سهام'!R186</f>
        <v>0</v>
      </c>
      <c r="F194" s="150"/>
      <c r="G194" s="150">
        <f t="shared" si="20"/>
        <v>257466671</v>
      </c>
      <c r="H194" s="203"/>
      <c r="I194" s="150">
        <f>'درآمد ناشی ازفروش'!K189</f>
        <v>-16695989</v>
      </c>
      <c r="J194" s="252"/>
      <c r="K194" s="151">
        <f t="shared" si="15"/>
        <v>240770682</v>
      </c>
      <c r="L194" s="151"/>
      <c r="M194" s="253">
        <f>K194/($K$206+'[1]درآمد سرمایه گذاری در اوراق بها'!$I$11+'[1]درآمد سپرده بانکی'!$E$11+'[1]سایر درآمدها'!$C$11)</f>
        <v>2.1726152879249293E-4</v>
      </c>
      <c r="N194" s="204"/>
      <c r="O194" s="150">
        <f>'درآمد سود سهام'!T97</f>
        <v>6084200</v>
      </c>
      <c r="P194" s="150"/>
      <c r="Q194" s="150">
        <f>'درآمد ناشی از تغییر قیمت اوراق '!S189</f>
        <v>0</v>
      </c>
      <c r="R194" s="203"/>
      <c r="S194" s="150">
        <f>'درآمد ناشی ازفروش'!S189</f>
        <v>-40229617</v>
      </c>
      <c r="T194" s="203"/>
      <c r="U194" s="260">
        <f t="shared" si="16"/>
        <v>-34145417</v>
      </c>
      <c r="V194" s="201"/>
      <c r="W194" s="253">
        <f>U194/[1]درآمدها!$E$11</f>
        <v>-5.8130814334019468E-5</v>
      </c>
      <c r="X194" s="59">
        <v>6084200</v>
      </c>
      <c r="Y194" s="158">
        <f t="shared" si="17"/>
        <v>0</v>
      </c>
      <c r="AA194" s="158">
        <v>-16695989</v>
      </c>
      <c r="AB194" s="158">
        <f t="shared" si="18"/>
        <v>0</v>
      </c>
    </row>
    <row r="195" spans="1:28" s="59" customFormat="1" ht="42.75" customHeight="1">
      <c r="A195" s="140"/>
      <c r="B195" s="140" t="s">
        <v>510</v>
      </c>
      <c r="C195" s="251" t="s">
        <v>120</v>
      </c>
      <c r="D195" s="204"/>
      <c r="E195" s="150">
        <f>'درآمد سود سهام'!R187</f>
        <v>0</v>
      </c>
      <c r="F195" s="150"/>
      <c r="G195" s="150">
        <f t="shared" si="20"/>
        <v>7708298965</v>
      </c>
      <c r="H195" s="203"/>
      <c r="I195" s="150">
        <f>'درآمد ناشی ازفروش'!K190</f>
        <v>29297465</v>
      </c>
      <c r="J195" s="252"/>
      <c r="K195" s="151">
        <f t="shared" si="15"/>
        <v>7737596430</v>
      </c>
      <c r="L195" s="151"/>
      <c r="M195" s="253">
        <f>K195/($K$206+'[1]درآمد سرمایه گذاری در اوراق بها'!$I$11+'[1]درآمد سپرده بانکی'!$E$11+'[1]سایر درآمدها'!$C$11)</f>
        <v>6.9820877508713275E-3</v>
      </c>
      <c r="N195" s="204"/>
      <c r="O195" s="150">
        <f>'درآمد سود سهام'!T106</f>
        <v>0</v>
      </c>
      <c r="P195" s="150"/>
      <c r="Q195" s="150">
        <v>0</v>
      </c>
      <c r="R195" s="203"/>
      <c r="S195" s="150">
        <f>'درآمد ناشی ازفروش'!S190</f>
        <v>-26565133</v>
      </c>
      <c r="T195" s="203"/>
      <c r="U195" s="260">
        <f t="shared" si="16"/>
        <v>-26565133</v>
      </c>
      <c r="V195" s="201"/>
      <c r="W195" s="253">
        <f>U195/[1]درآمدها!$E$11</f>
        <v>-4.5225771124175569E-5</v>
      </c>
      <c r="X195" s="59">
        <v>0</v>
      </c>
      <c r="Y195" s="158">
        <f t="shared" si="17"/>
        <v>0</v>
      </c>
      <c r="AA195" s="158">
        <v>29297465</v>
      </c>
      <c r="AB195" s="158">
        <f t="shared" si="18"/>
        <v>0</v>
      </c>
    </row>
    <row r="196" spans="1:28" s="59" customFormat="1" ht="42.75" customHeight="1">
      <c r="A196" s="140"/>
      <c r="B196" s="140" t="s">
        <v>433</v>
      </c>
      <c r="C196" s="251" t="s">
        <v>171</v>
      </c>
      <c r="D196" s="204"/>
      <c r="E196" s="150">
        <f>'درآمد سود سهام'!R188</f>
        <v>0</v>
      </c>
      <c r="F196" s="150"/>
      <c r="G196" s="150">
        <f t="shared" si="20"/>
        <v>14905561266</v>
      </c>
      <c r="H196" s="203"/>
      <c r="I196" s="150">
        <f>'درآمد ناشی ازفروش'!K191</f>
        <v>439160199</v>
      </c>
      <c r="J196" s="252"/>
      <c r="K196" s="151">
        <f t="shared" si="15"/>
        <v>15344721465</v>
      </c>
      <c r="L196" s="151"/>
      <c r="M196" s="253">
        <f>K196/($K$206+'[1]درآمد سرمایه گذاری در اوراق بها'!$I$11+'[1]درآمد سپرده بانکی'!$E$11+'[1]سایر درآمدها'!$C$11)</f>
        <v>1.3846443498386077E-2</v>
      </c>
      <c r="N196" s="204"/>
      <c r="O196" s="150">
        <f>'درآمد سود سهام'!T107</f>
        <v>0</v>
      </c>
      <c r="P196" s="150"/>
      <c r="Q196" s="150">
        <f>'درآمد ناشی از تغییر قیمت اوراق '!S191</f>
        <v>0</v>
      </c>
      <c r="R196" s="203"/>
      <c r="S196" s="150">
        <f>'درآمد ناشی ازفروش'!S191</f>
        <v>1873821644</v>
      </c>
      <c r="T196" s="203"/>
      <c r="U196" s="260">
        <f t="shared" si="16"/>
        <v>1873821644</v>
      </c>
      <c r="V196" s="201"/>
      <c r="W196" s="253">
        <f>U196/[1]درآمدها!$E$11</f>
        <v>3.1900848679760193E-3</v>
      </c>
      <c r="X196" s="59">
        <v>0</v>
      </c>
      <c r="Y196" s="158">
        <f t="shared" si="17"/>
        <v>0</v>
      </c>
      <c r="AA196" s="158">
        <v>439160199</v>
      </c>
      <c r="AB196" s="158">
        <f t="shared" si="18"/>
        <v>0</v>
      </c>
    </row>
    <row r="197" spans="1:28" s="59" customFormat="1" ht="42.75" customHeight="1">
      <c r="A197" s="140"/>
      <c r="B197" s="140" t="s">
        <v>434</v>
      </c>
      <c r="C197" s="251" t="s">
        <v>269</v>
      </c>
      <c r="D197" s="204"/>
      <c r="E197" s="150">
        <f>'درآمد سود سهام'!R189</f>
        <v>0</v>
      </c>
      <c r="F197" s="150"/>
      <c r="G197" s="150">
        <f t="shared" si="20"/>
        <v>7112565341</v>
      </c>
      <c r="H197" s="203"/>
      <c r="I197" s="150">
        <f>'درآمد ناشی ازفروش'!K192</f>
        <v>-24510506</v>
      </c>
      <c r="J197" s="252"/>
      <c r="K197" s="151">
        <f t="shared" si="15"/>
        <v>7088054835</v>
      </c>
      <c r="L197" s="151"/>
      <c r="M197" s="253">
        <f>K197/($K$206+'[1]درآمد سرمایه گذاری در اوراق بها'!$I$11+'[1]درآمد سپرده بانکی'!$E$11+'[1]سایر درآمدها'!$C$11)</f>
        <v>6.3959682168326509E-3</v>
      </c>
      <c r="N197" s="204"/>
      <c r="O197" s="150">
        <f>'درآمد سود سهام'!T98</f>
        <v>509312443</v>
      </c>
      <c r="P197" s="150"/>
      <c r="Q197" s="150">
        <v>0</v>
      </c>
      <c r="R197" s="203"/>
      <c r="S197" s="150">
        <f>'درآمد ناشی ازفروش'!S192</f>
        <v>-414123985</v>
      </c>
      <c r="T197" s="203"/>
      <c r="U197" s="260">
        <f t="shared" si="16"/>
        <v>95188458</v>
      </c>
      <c r="V197" s="201"/>
      <c r="W197" s="253">
        <f>U197/[1]درآمدها!$E$11</f>
        <v>1.6205344860013309E-4</v>
      </c>
      <c r="X197" s="59">
        <v>509312443</v>
      </c>
      <c r="Y197" s="158">
        <f t="shared" si="17"/>
        <v>0</v>
      </c>
      <c r="AA197" s="158">
        <v>-24510506</v>
      </c>
      <c r="AB197" s="158">
        <f t="shared" si="18"/>
        <v>0</v>
      </c>
    </row>
    <row r="198" spans="1:28" s="59" customFormat="1" ht="42.75" customHeight="1">
      <c r="A198" s="140"/>
      <c r="B198" s="140" t="s">
        <v>435</v>
      </c>
      <c r="C198" s="251" t="s">
        <v>491</v>
      </c>
      <c r="D198" s="204"/>
      <c r="E198" s="150">
        <f>'درآمد سود سهام'!R190</f>
        <v>0</v>
      </c>
      <c r="F198" s="150"/>
      <c r="G198" s="150">
        <f t="shared" si="20"/>
        <v>1998929546</v>
      </c>
      <c r="H198" s="203"/>
      <c r="I198" s="150">
        <f>'درآمد ناشی ازفروش'!K193</f>
        <v>136102479</v>
      </c>
      <c r="J198" s="252"/>
      <c r="K198" s="151">
        <f t="shared" si="15"/>
        <v>2135032025</v>
      </c>
      <c r="L198" s="151"/>
      <c r="M198" s="253">
        <f>K198/($K$206+'[1]درآمد سرمایه گذاری در اوراق بها'!$I$11+'[1]درآمد سپرده بانکی'!$E$11+'[1]سایر درآمدها'!$C$11)</f>
        <v>1.9265648039840332E-3</v>
      </c>
      <c r="N198" s="204"/>
      <c r="O198" s="150">
        <f>'درآمد سود سهام'!T109</f>
        <v>0</v>
      </c>
      <c r="P198" s="150"/>
      <c r="Q198" s="150">
        <f>'درآمد ناشی از تغییر قیمت اوراق '!S193</f>
        <v>0</v>
      </c>
      <c r="R198" s="203"/>
      <c r="S198" s="150">
        <f>'درآمد ناشی ازفروش'!S193</f>
        <v>340024905</v>
      </c>
      <c r="T198" s="203"/>
      <c r="U198" s="260">
        <f t="shared" si="16"/>
        <v>340024905</v>
      </c>
      <c r="V198" s="201"/>
      <c r="W198" s="253">
        <f>U198/[1]درآمدها!$E$11</f>
        <v>5.7887489326891538E-4</v>
      </c>
      <c r="X198" s="59">
        <v>0</v>
      </c>
      <c r="Y198" s="158">
        <f t="shared" si="17"/>
        <v>0</v>
      </c>
      <c r="AA198" s="158">
        <v>136102479</v>
      </c>
      <c r="AB198" s="158">
        <f t="shared" si="18"/>
        <v>0</v>
      </c>
    </row>
    <row r="199" spans="1:28" s="59" customFormat="1" ht="42.75" customHeight="1">
      <c r="A199" s="140"/>
      <c r="B199" s="140" t="s">
        <v>436</v>
      </c>
      <c r="C199" s="251" t="s">
        <v>148</v>
      </c>
      <c r="D199" s="204"/>
      <c r="E199" s="150">
        <f>'درآمد سود سهام'!R191</f>
        <v>0</v>
      </c>
      <c r="F199" s="150"/>
      <c r="G199" s="150">
        <f t="shared" si="20"/>
        <v>6971128546</v>
      </c>
      <c r="H199" s="203"/>
      <c r="I199" s="150">
        <f>'درآمد ناشی ازفروش'!K194</f>
        <v>539781814</v>
      </c>
      <c r="J199" s="252"/>
      <c r="K199" s="151">
        <f t="shared" si="15"/>
        <v>7510910360</v>
      </c>
      <c r="L199" s="151"/>
      <c r="M199" s="253">
        <f>K199/($K$206+'[1]درآمد سرمایه گذاری در اوراق بها'!$I$11+'[1]درآمد سپرده بانکی'!$E$11+'[1]سایر درآمدها'!$C$11)</f>
        <v>6.7775355947904551E-3</v>
      </c>
      <c r="N199" s="204"/>
      <c r="O199" s="150">
        <f>'درآمد سود سهام'!T99</f>
        <v>2281760400</v>
      </c>
      <c r="P199" s="150"/>
      <c r="Q199" s="150">
        <f>'درآمد ناشی از تغییر قیمت اوراق '!S194</f>
        <v>0</v>
      </c>
      <c r="R199" s="203"/>
      <c r="S199" s="150">
        <f>'درآمد ناشی ازفروش'!S194</f>
        <v>912937106</v>
      </c>
      <c r="T199" s="203"/>
      <c r="U199" s="260">
        <f t="shared" si="16"/>
        <v>3194697506</v>
      </c>
      <c r="V199" s="201"/>
      <c r="W199" s="253">
        <f>U199/[1]درآمدها!$E$11</f>
        <v>5.4388080126431329E-3</v>
      </c>
      <c r="X199" s="59">
        <v>2281760400</v>
      </c>
      <c r="Y199" s="158">
        <f t="shared" si="17"/>
        <v>0</v>
      </c>
      <c r="AA199" s="158">
        <v>539781814</v>
      </c>
      <c r="AB199" s="158">
        <f t="shared" si="18"/>
        <v>0</v>
      </c>
    </row>
    <row r="200" spans="1:28" s="243" customFormat="1" ht="42.75" customHeight="1">
      <c r="A200" s="242"/>
      <c r="B200" s="242" t="s">
        <v>511</v>
      </c>
      <c r="C200" s="251" t="s">
        <v>112</v>
      </c>
      <c r="D200" s="204"/>
      <c r="E200" s="150">
        <f>'درآمد سود سهام'!R192</f>
        <v>0</v>
      </c>
      <c r="F200" s="150"/>
      <c r="G200" s="150">
        <f t="shared" si="20"/>
        <v>5444928781</v>
      </c>
      <c r="H200" s="203"/>
      <c r="I200" s="150">
        <f>'درآمد ناشی ازفروش'!K195</f>
        <v>-34733756</v>
      </c>
      <c r="J200" s="252"/>
      <c r="K200" s="151">
        <f t="shared" si="15"/>
        <v>5410195025</v>
      </c>
      <c r="L200" s="151"/>
      <c r="M200" s="253">
        <f>K200/($K$206+'[1]درآمد سرمایه گذاری در اوراق بها'!$I$11+'[1]درآمد سپرده بانکی'!$E$11+'[1]سایر درآمدها'!$C$11)</f>
        <v>4.8819367558922289E-3</v>
      </c>
      <c r="N200" s="204"/>
      <c r="O200" s="150">
        <f>'درآمد سود سهام'!T111</f>
        <v>0</v>
      </c>
      <c r="P200" s="150"/>
      <c r="Q200" s="150">
        <f>'درآمد ناشی از تغییر قیمت اوراق '!S195</f>
        <v>0</v>
      </c>
      <c r="R200" s="203"/>
      <c r="S200" s="150">
        <f>'درآمد ناشی ازفروش'!S195</f>
        <v>-1777420033</v>
      </c>
      <c r="T200" s="203"/>
      <c r="U200" s="260">
        <f t="shared" si="16"/>
        <v>-1777420033</v>
      </c>
      <c r="V200" s="201"/>
      <c r="W200" s="253">
        <f>U200/[1]درآمدها!$E$11</f>
        <v>-3.0259660888572472E-3</v>
      </c>
      <c r="X200" s="243">
        <v>0</v>
      </c>
      <c r="Y200" s="158">
        <f t="shared" si="17"/>
        <v>0</v>
      </c>
      <c r="AA200" s="244">
        <v>-34733756</v>
      </c>
      <c r="AB200" s="158">
        <f t="shared" si="18"/>
        <v>0</v>
      </c>
    </row>
    <row r="201" spans="1:28" s="59" customFormat="1" ht="42.75" customHeight="1">
      <c r="A201" s="140"/>
      <c r="B201" s="140" t="s">
        <v>437</v>
      </c>
      <c r="C201" s="251" t="s">
        <v>167</v>
      </c>
      <c r="D201" s="204"/>
      <c r="E201" s="150">
        <f>'درآمد سود سهام'!R193</f>
        <v>0</v>
      </c>
      <c r="F201" s="150"/>
      <c r="G201" s="150">
        <f t="shared" si="20"/>
        <v>6640056705</v>
      </c>
      <c r="H201" s="203"/>
      <c r="I201" s="150">
        <f>'درآمد ناشی ازفروش'!K196</f>
        <v>78506295</v>
      </c>
      <c r="J201" s="252"/>
      <c r="K201" s="151">
        <f>E201+G201+I201</f>
        <v>6718563000</v>
      </c>
      <c r="L201" s="151"/>
      <c r="M201" s="253">
        <f>K201/($K$206+'[1]درآمد سرمایه گذاری در اوراق بها'!$I$11+'[1]درآمد سپرده بانکی'!$E$11+'[1]سایر درآمدها'!$C$11)</f>
        <v>6.062554030846155E-3</v>
      </c>
      <c r="N201" s="204"/>
      <c r="O201" s="150">
        <f>'درآمد سود سهام'!T112</f>
        <v>0</v>
      </c>
      <c r="P201" s="150"/>
      <c r="Q201" s="150">
        <f>'درآمد ناشی از تغییر قیمت اوراق '!S196</f>
        <v>0</v>
      </c>
      <c r="R201" s="203"/>
      <c r="S201" s="150">
        <f>'درآمد ناشی ازفروش'!S196</f>
        <v>94422884</v>
      </c>
      <c r="T201" s="203"/>
      <c r="U201" s="260">
        <f t="shared" si="16"/>
        <v>94422884</v>
      </c>
      <c r="V201" s="201"/>
      <c r="W201" s="253">
        <f>U201/[1]درآمدها!$E$11</f>
        <v>1.60750098283663E-4</v>
      </c>
      <c r="X201" s="59">
        <v>0</v>
      </c>
      <c r="Y201" s="158">
        <f t="shared" si="17"/>
        <v>0</v>
      </c>
      <c r="AA201" s="158">
        <v>78506295</v>
      </c>
      <c r="AB201" s="158">
        <f t="shared" si="18"/>
        <v>0</v>
      </c>
    </row>
    <row r="202" spans="1:28" s="59" customFormat="1" ht="42.75" customHeight="1">
      <c r="A202" s="140"/>
      <c r="B202" s="140" t="s">
        <v>438</v>
      </c>
      <c r="C202" s="251" t="s">
        <v>151</v>
      </c>
      <c r="D202" s="204"/>
      <c r="E202" s="150">
        <f>'درآمد سود سهام'!R194</f>
        <v>0</v>
      </c>
      <c r="F202" s="150"/>
      <c r="G202" s="150">
        <f t="shared" si="20"/>
        <v>2326730777</v>
      </c>
      <c r="H202" s="203"/>
      <c r="I202" s="150">
        <f>'درآمد ناشی ازفروش'!K197</f>
        <v>-145936095</v>
      </c>
      <c r="J202" s="252"/>
      <c r="K202" s="151">
        <f>E202+G202+I202</f>
        <v>2180794682</v>
      </c>
      <c r="L202" s="151"/>
      <c r="M202" s="253">
        <f>K202/($K$206+'[1]درآمد سرمایه گذاری در اوراق بها'!$I$11+'[1]درآمد سپرده بانکی'!$E$11+'[1]سایر درآمدها'!$C$11)</f>
        <v>1.9678591374088414E-3</v>
      </c>
      <c r="N202" s="204"/>
      <c r="O202" s="150">
        <f>'درآمد سود سهام'!T100</f>
        <v>1403150</v>
      </c>
      <c r="P202" s="150"/>
      <c r="Q202" s="150">
        <f>'درآمد ناشی از تغییر قیمت اوراق '!S197</f>
        <v>0</v>
      </c>
      <c r="R202" s="203"/>
      <c r="S202" s="150">
        <f>'درآمد ناشی ازفروش'!S197</f>
        <v>-1160199226</v>
      </c>
      <c r="T202" s="203"/>
      <c r="U202" s="260">
        <f t="shared" si="16"/>
        <v>-1158796076</v>
      </c>
      <c r="V202" s="201"/>
      <c r="W202" s="253">
        <f>U202/[1]درآمدها!$E$11</f>
        <v>-1.9727906543049777E-3</v>
      </c>
      <c r="X202" s="59">
        <v>1403150</v>
      </c>
      <c r="Y202" s="158">
        <f t="shared" si="17"/>
        <v>0</v>
      </c>
      <c r="AA202" s="158">
        <v>-145936095</v>
      </c>
      <c r="AB202" s="158">
        <f t="shared" si="18"/>
        <v>0</v>
      </c>
    </row>
    <row r="203" spans="1:28" s="59" customFormat="1" ht="42.75" customHeight="1">
      <c r="A203" s="140"/>
      <c r="B203" s="140"/>
      <c r="C203" s="251" t="s">
        <v>492</v>
      </c>
      <c r="D203" s="204"/>
      <c r="E203" s="150">
        <f>'درآمد سود سهام'!R195</f>
        <v>0</v>
      </c>
      <c r="F203" s="150"/>
      <c r="G203" s="150">
        <f t="shared" si="20"/>
        <v>21105272197</v>
      </c>
      <c r="H203" s="203"/>
      <c r="I203" s="150">
        <f>'درآمد ناشی ازفروش'!K198</f>
        <v>484885463</v>
      </c>
      <c r="J203" s="252"/>
      <c r="K203" s="151">
        <f t="shared" ref="K203:K204" si="21">E203+G203+I203</f>
        <v>21590157660</v>
      </c>
      <c r="L203" s="151"/>
      <c r="M203" s="253">
        <f>K203/($K$206+'[1]درآمد سرمایه گذاری در اوراق بها'!$I$11+'[1]درآمد سپرده بانکی'!$E$11+'[1]سایر درآمدها'!$C$11)</f>
        <v>1.9482067422488557E-2</v>
      </c>
      <c r="N203" s="204"/>
      <c r="O203" s="150">
        <f>'درآمد سود سهام'!T101</f>
        <v>3130014000</v>
      </c>
      <c r="P203" s="150"/>
      <c r="Q203" s="150">
        <f>'درآمد ناشی از تغییر قیمت اوراق '!S198</f>
        <v>0</v>
      </c>
      <c r="R203" s="203"/>
      <c r="S203" s="150">
        <f>'درآمد ناشی ازفروش'!S198</f>
        <v>797123190</v>
      </c>
      <c r="T203" s="203"/>
      <c r="U203" s="260">
        <f t="shared" si="16"/>
        <v>3927137190</v>
      </c>
      <c r="V203" s="201"/>
      <c r="W203" s="253">
        <f>U203/[1]درآمدها!$E$11</f>
        <v>6.6857488621712528E-3</v>
      </c>
      <c r="X203" s="59">
        <v>3130014000</v>
      </c>
      <c r="Y203" s="158">
        <f t="shared" si="17"/>
        <v>0</v>
      </c>
      <c r="AA203" s="158">
        <v>484885463</v>
      </c>
      <c r="AB203" s="158">
        <f t="shared" si="18"/>
        <v>0</v>
      </c>
    </row>
    <row r="204" spans="1:28" s="59" customFormat="1" ht="42.75" customHeight="1">
      <c r="A204" s="140"/>
      <c r="B204" s="140"/>
      <c r="C204" s="251" t="s">
        <v>139</v>
      </c>
      <c r="D204" s="204"/>
      <c r="E204" s="150">
        <f>'درآمد سود سهام'!R196</f>
        <v>0</v>
      </c>
      <c r="F204" s="150"/>
      <c r="G204" s="150">
        <v>2859272396</v>
      </c>
      <c r="H204" s="203"/>
      <c r="I204" s="150">
        <f>'درآمد ناشی ازفروش'!K199</f>
        <v>1365258544</v>
      </c>
      <c r="J204" s="252"/>
      <c r="K204" s="151">
        <f t="shared" si="21"/>
        <v>4224530940</v>
      </c>
      <c r="L204" s="151"/>
      <c r="M204" s="253">
        <f>K204/($K$206+'[1]درآمد سرمایه گذاری در اوراق بها'!$I$11+'[1]درآمد سپرده بانکی'!$E$11+'[1]سایر درآمدها'!$C$11)</f>
        <v>3.8120424082845237E-3</v>
      </c>
      <c r="N204" s="204"/>
      <c r="O204" s="150">
        <f>'درآمد سود سهام'!T115</f>
        <v>0</v>
      </c>
      <c r="P204" s="150"/>
      <c r="Q204" s="150">
        <f>'درآمد ناشی از تغییر قیمت اوراق '!S199</f>
        <v>0</v>
      </c>
      <c r="R204" s="203"/>
      <c r="S204" s="150">
        <f>'درآمد ناشی ازفروش'!S199</f>
        <v>1801182564</v>
      </c>
      <c r="T204" s="203"/>
      <c r="U204" s="260">
        <f t="shared" si="16"/>
        <v>1801182564</v>
      </c>
      <c r="V204" s="201"/>
      <c r="W204" s="253">
        <f>U204/[1]درآمدها!$E$11</f>
        <v>3.0664205743791955E-3</v>
      </c>
      <c r="X204" s="59">
        <v>0</v>
      </c>
      <c r="Y204" s="158">
        <f t="shared" ref="Y204:Y205" si="22">X204-O204</f>
        <v>0</v>
      </c>
      <c r="AA204" s="158">
        <v>1365258544</v>
      </c>
      <c r="AB204" s="158">
        <f t="shared" ref="AB204:AB205" si="23">AA204-I204</f>
        <v>0</v>
      </c>
    </row>
    <row r="205" spans="1:28" s="59" customFormat="1" ht="42.75" customHeight="1">
      <c r="A205" s="52"/>
      <c r="B205" s="52" t="s">
        <v>438</v>
      </c>
      <c r="C205" s="251" t="s">
        <v>133</v>
      </c>
      <c r="D205" s="204"/>
      <c r="E205" s="150">
        <f>'درآمد سود سهام'!R197</f>
        <v>0</v>
      </c>
      <c r="F205" s="150"/>
      <c r="G205" s="150">
        <v>3134743982</v>
      </c>
      <c r="H205" s="203"/>
      <c r="I205" s="150">
        <f>'درآمد ناشی ازفروش'!K200</f>
        <v>-71162111</v>
      </c>
      <c r="J205" s="252"/>
      <c r="K205" s="151">
        <f>E205+G205+I205</f>
        <v>3063581871</v>
      </c>
      <c r="L205" s="151"/>
      <c r="M205" s="253">
        <f>K205/($K$206+'[1]درآمد سرمایه گذاری در اوراق بها'!$I$11+'[1]درآمد سپرده بانکی'!$E$11+'[1]سایر درآمدها'!$C$11)</f>
        <v>2.7644498713278796E-3</v>
      </c>
      <c r="N205" s="204"/>
      <c r="O205" s="150">
        <f>'درآمد سود سهام'!T116</f>
        <v>0</v>
      </c>
      <c r="P205" s="150"/>
      <c r="Q205" s="150">
        <f>'درآمد ناشی از تغییر قیمت اوراق '!S200</f>
        <v>0</v>
      </c>
      <c r="R205" s="203"/>
      <c r="S205" s="150">
        <f>'درآمد ناشی ازفروش'!S200</f>
        <v>43365904</v>
      </c>
      <c r="T205" s="203"/>
      <c r="U205" s="260">
        <f t="shared" si="16"/>
        <v>43365904</v>
      </c>
      <c r="V205" s="201"/>
      <c r="W205" s="253">
        <f>U205/[1]درآمدها!$E$11</f>
        <v>7.3828218699186255E-5</v>
      </c>
      <c r="X205" s="59">
        <v>0</v>
      </c>
      <c r="Y205" s="158">
        <f t="shared" si="22"/>
        <v>0</v>
      </c>
      <c r="AA205" s="158">
        <v>-71162111</v>
      </c>
      <c r="AB205" s="158">
        <f t="shared" si="23"/>
        <v>0</v>
      </c>
    </row>
    <row r="206" spans="1:28" s="10" customFormat="1" ht="25.5" customHeight="1" thickBot="1">
      <c r="C206" s="251"/>
      <c r="D206" s="204"/>
      <c r="E206" s="178">
        <f>SUM(E11:E205)</f>
        <v>35419942411</v>
      </c>
      <c r="F206" s="150"/>
      <c r="G206" s="178">
        <f>SUM(G11:G205)</f>
        <v>976079294131</v>
      </c>
      <c r="H206" s="203"/>
      <c r="I206" s="178">
        <f>SUM(I11:I205)</f>
        <v>96324627214</v>
      </c>
      <c r="J206" s="252"/>
      <c r="K206" s="256">
        <f>SUM(K11:K205)</f>
        <v>1107823863756</v>
      </c>
      <c r="L206" s="151"/>
      <c r="M206" s="28">
        <f>SUM(M11:M202)</f>
        <v>0.97359598408672654</v>
      </c>
      <c r="N206" s="204"/>
      <c r="O206" s="178">
        <f>SUM(O11:O205)</f>
        <v>110345295006</v>
      </c>
      <c r="P206" s="150"/>
      <c r="Q206" s="178">
        <f>SUM(Q11:Q205)</f>
        <v>1030755441936</v>
      </c>
      <c r="R206" s="203"/>
      <c r="S206" s="178">
        <f>SUM(S11:S205)</f>
        <v>141474014245</v>
      </c>
      <c r="T206" s="203"/>
      <c r="U206" s="262">
        <f>SUM(U11:U205)</f>
        <v>1282574751187</v>
      </c>
      <c r="V206" s="201"/>
      <c r="W206" s="28">
        <f>SUM(W193:W205)</f>
        <v>1.609852615313102E-2</v>
      </c>
    </row>
    <row r="207" spans="1:28" ht="25.5" customHeight="1" thickTop="1">
      <c r="F207" s="6"/>
      <c r="H207" s="6"/>
      <c r="J207" s="6"/>
      <c r="L207" s="24"/>
      <c r="N207" s="8"/>
      <c r="P207" s="6"/>
      <c r="Q207" s="257"/>
      <c r="R207" s="6"/>
      <c r="S207" s="257"/>
      <c r="T207" s="6"/>
      <c r="U207" s="257"/>
      <c r="V207" s="257"/>
    </row>
    <row r="208" spans="1:28" ht="33" hidden="1">
      <c r="Q208" s="181"/>
      <c r="R208" s="181"/>
      <c r="S208" s="6"/>
      <c r="U208" s="6"/>
    </row>
    <row r="209" spans="5:21" s="266" customFormat="1" ht="24.6" hidden="1">
      <c r="E209" s="266">
        <v>0</v>
      </c>
      <c r="G209" s="266">
        <v>0</v>
      </c>
      <c r="I209" s="266">
        <v>0</v>
      </c>
      <c r="K209" s="266">
        <f>E209+G209+I209</f>
        <v>0</v>
      </c>
      <c r="O209" s="266">
        <f>'درآمد سود سهام'!T102</f>
        <v>110345295006</v>
      </c>
      <c r="Q209" s="266">
        <f>'درآمد ناشی از تغییر قیمت اوراق '!S188</f>
        <v>1030755441936</v>
      </c>
      <c r="S209" s="266">
        <f>'درآمد ناشی ازفروش'!S202-'درآمد ناشی ازفروش'!S201</f>
        <v>141474014245</v>
      </c>
      <c r="U209" s="266">
        <f>O209+Q209+S209</f>
        <v>1282574751187</v>
      </c>
    </row>
    <row r="210" spans="5:21" s="266" customFormat="1" ht="24.6" hidden="1">
      <c r="E210" s="266">
        <v>0</v>
      </c>
      <c r="G210" s="266">
        <v>0</v>
      </c>
      <c r="I210" s="266">
        <f>I209-I206</f>
        <v>-96324627214</v>
      </c>
      <c r="K210" s="266">
        <v>0</v>
      </c>
      <c r="O210" s="266">
        <f>O209-O206</f>
        <v>0</v>
      </c>
      <c r="Q210" s="266">
        <f>Q209-Q206</f>
        <v>0</v>
      </c>
      <c r="S210" s="266">
        <f>S209-S206</f>
        <v>0</v>
      </c>
      <c r="U210" s="266">
        <f>U209-U206</f>
        <v>0</v>
      </c>
    </row>
    <row r="211" spans="5:21" s="151" customFormat="1" ht="25.2">
      <c r="E211" s="355"/>
      <c r="F211" s="259"/>
      <c r="G211" s="259"/>
      <c r="H211" s="259"/>
      <c r="I211" s="259"/>
      <c r="J211" s="259"/>
      <c r="K211" s="259"/>
      <c r="L211" s="259"/>
      <c r="M211" s="259"/>
      <c r="N211" s="259"/>
      <c r="O211" s="259"/>
      <c r="P211" s="259"/>
      <c r="Q211" s="259"/>
      <c r="R211" s="259"/>
      <c r="S211" s="259"/>
      <c r="U211" s="260"/>
    </row>
    <row r="212" spans="5:21" s="151" customFormat="1" ht="25.2">
      <c r="E212" s="356"/>
      <c r="U212" s="260"/>
    </row>
    <row r="213" spans="5:21" s="151" customFormat="1" ht="25.2">
      <c r="E213" s="356"/>
      <c r="U213" s="260"/>
    </row>
    <row r="214" spans="5:21" s="151" customFormat="1" ht="25.2">
      <c r="E214" s="356"/>
      <c r="U214" s="260"/>
    </row>
    <row r="215" spans="5:21" s="151" customFormat="1" ht="25.2">
      <c r="E215" s="356"/>
      <c r="U215" s="260"/>
    </row>
    <row r="216" spans="5:21" s="151" customFormat="1" ht="25.2">
      <c r="E216" s="356"/>
      <c r="U216" s="260"/>
    </row>
    <row r="217" spans="5:21" s="151" customFormat="1" ht="25.2">
      <c r="E217" s="356"/>
      <c r="U217" s="260"/>
    </row>
    <row r="218" spans="5:21" s="151" customFormat="1" ht="25.2">
      <c r="E218" s="356"/>
      <c r="U218" s="260"/>
    </row>
    <row r="219" spans="5:21" s="151" customFormat="1" ht="25.2">
      <c r="E219" s="356"/>
      <c r="U219" s="260"/>
    </row>
    <row r="220" spans="5:21" s="151" customFormat="1" ht="25.2">
      <c r="E220" s="356"/>
      <c r="U220" s="260"/>
    </row>
    <row r="221" spans="5:21" s="151" customFormat="1" ht="25.2">
      <c r="E221" s="356"/>
      <c r="U221" s="260"/>
    </row>
    <row r="222" spans="5:21" s="151" customFormat="1" ht="25.2">
      <c r="E222" s="356"/>
      <c r="U222" s="260"/>
    </row>
    <row r="223" spans="5:21" s="151" customFormat="1" ht="25.2">
      <c r="E223" s="356"/>
      <c r="U223" s="260"/>
    </row>
    <row r="224" spans="5:21" s="151" customFormat="1" ht="25.2">
      <c r="E224" s="356"/>
      <c r="U224" s="260"/>
    </row>
  </sheetData>
  <autoFilter ref="C10:W205" xr:uid="{00000000-0009-0000-0000-000009000000}">
    <sortState xmlns:xlrd2="http://schemas.microsoft.com/office/spreadsheetml/2017/richdata2" ref="C13:W202">
      <sortCondition ref="C10"/>
    </sortState>
  </autoFilter>
  <mergeCells count="23">
    <mergeCell ref="O7:W7"/>
    <mergeCell ref="E7:M7"/>
    <mergeCell ref="N8:N10"/>
    <mergeCell ref="C8:C10"/>
    <mergeCell ref="D8:D10"/>
    <mergeCell ref="F8:F10"/>
    <mergeCell ref="H8:H10"/>
    <mergeCell ref="C1:W1"/>
    <mergeCell ref="C2:W2"/>
    <mergeCell ref="C3:W3"/>
    <mergeCell ref="E8:E9"/>
    <mergeCell ref="G8:G9"/>
    <mergeCell ref="I8:I9"/>
    <mergeCell ref="O8:O9"/>
    <mergeCell ref="Q8:Q9"/>
    <mergeCell ref="S8:S9"/>
    <mergeCell ref="K8:M9"/>
    <mergeCell ref="U8:W9"/>
    <mergeCell ref="C5:W5"/>
    <mergeCell ref="P8:P10"/>
    <mergeCell ref="R8:R10"/>
    <mergeCell ref="T8:T10"/>
    <mergeCell ref="J8:J10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9"/>
  <sheetViews>
    <sheetView rightToLeft="1" view="pageBreakPreview" topLeftCell="D1" zoomScale="90" zoomScaleNormal="100" zoomScaleSheetLayoutView="90" workbookViewId="0">
      <selection activeCell="O10" sqref="O10"/>
    </sheetView>
  </sheetViews>
  <sheetFormatPr defaultColWidth="9.109375" defaultRowHeight="21"/>
  <cols>
    <col min="1" max="1" width="34.44140625" style="4" bestFit="1" customWidth="1"/>
    <col min="2" max="2" width="0.44140625" style="4" customWidth="1"/>
    <col min="3" max="3" width="18.109375" style="4" bestFit="1" customWidth="1"/>
    <col min="4" max="4" width="0.6640625" style="4" customWidth="1"/>
    <col min="5" max="5" width="20" style="4" bestFit="1" customWidth="1"/>
    <col min="6" max="6" width="0.5546875" style="4" customWidth="1"/>
    <col min="7" max="7" width="17" style="4" bestFit="1" customWidth="1"/>
    <col min="8" max="8" width="0.5546875" style="4" customWidth="1"/>
    <col min="9" max="9" width="20.44140625" style="4" bestFit="1" customWidth="1"/>
    <col min="10" max="10" width="0.44140625" style="4" customWidth="1"/>
    <col min="11" max="11" width="18.109375" style="4" bestFit="1" customWidth="1"/>
    <col min="12" max="12" width="0.5546875" style="4" customWidth="1"/>
    <col min="13" max="13" width="17.6640625" style="4" bestFit="1" customWidth="1"/>
    <col min="14" max="14" width="0.88671875" style="4" customWidth="1"/>
    <col min="15" max="15" width="19.33203125" style="4" bestFit="1" customWidth="1"/>
    <col min="16" max="16" width="0.5546875" style="4" customWidth="1"/>
    <col min="17" max="17" width="19.33203125" style="4" bestFit="1" customWidth="1"/>
    <col min="18" max="18" width="9.109375" style="4"/>
    <col min="19" max="19" width="12.6640625" style="4" bestFit="1" customWidth="1"/>
    <col min="20" max="16384" width="9.109375" style="4"/>
  </cols>
  <sheetData>
    <row r="1" spans="1:17" ht="21" customHeight="1">
      <c r="A1" s="317" t="s">
        <v>87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8" customHeight="1">
      <c r="A2" s="317" t="s">
        <v>53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17" ht="19.5" customHeight="1">
      <c r="A3" s="317" t="str">
        <f>' سهام'!A3:W3</f>
        <v>برای ماه منتهی به 1401/12/29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</row>
    <row r="4" spans="1:17">
      <c r="A4" s="301" t="s">
        <v>29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</row>
    <row r="5" spans="1:17" ht="4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22.5" customHeight="1" thickBot="1">
      <c r="A6" s="86"/>
      <c r="B6" s="87"/>
      <c r="C6" s="349" t="str">
        <f>'درآمد سرمایه گذاری در سهام '!E7</f>
        <v>طی اسفند ماه</v>
      </c>
      <c r="D6" s="349"/>
      <c r="E6" s="349"/>
      <c r="F6" s="349"/>
      <c r="G6" s="349"/>
      <c r="H6" s="349"/>
      <c r="I6" s="349"/>
      <c r="J6" s="207"/>
      <c r="K6" s="350" t="s">
        <v>551</v>
      </c>
      <c r="L6" s="349"/>
      <c r="M6" s="349"/>
      <c r="N6" s="349"/>
      <c r="O6" s="349"/>
      <c r="P6" s="349"/>
      <c r="Q6" s="349"/>
    </row>
    <row r="7" spans="1:17" ht="15.75" customHeight="1">
      <c r="A7" s="351"/>
      <c r="B7" s="352"/>
      <c r="C7" s="347" t="s">
        <v>15</v>
      </c>
      <c r="D7" s="347"/>
      <c r="E7" s="347" t="s">
        <v>13</v>
      </c>
      <c r="F7" s="351"/>
      <c r="G7" s="347" t="s">
        <v>14</v>
      </c>
      <c r="H7" s="351"/>
      <c r="I7" s="347" t="s">
        <v>2</v>
      </c>
      <c r="J7" s="206"/>
      <c r="K7" s="347" t="s">
        <v>15</v>
      </c>
      <c r="L7" s="347"/>
      <c r="M7" s="347" t="s">
        <v>13</v>
      </c>
      <c r="N7" s="351"/>
      <c r="O7" s="347" t="s">
        <v>14</v>
      </c>
      <c r="P7" s="351"/>
      <c r="Q7" s="347" t="s">
        <v>2</v>
      </c>
    </row>
    <row r="8" spans="1:17" ht="12" customHeight="1">
      <c r="A8" s="352"/>
      <c r="B8" s="352"/>
      <c r="C8" s="348"/>
      <c r="D8" s="348"/>
      <c r="E8" s="348"/>
      <c r="F8" s="352"/>
      <c r="G8" s="348"/>
      <c r="H8" s="352"/>
      <c r="I8" s="348"/>
      <c r="J8" s="206"/>
      <c r="K8" s="348"/>
      <c r="L8" s="348"/>
      <c r="M8" s="348"/>
      <c r="N8" s="352"/>
      <c r="O8" s="348"/>
      <c r="P8" s="352"/>
      <c r="Q8" s="348"/>
    </row>
    <row r="9" spans="1:17" ht="14.25" customHeight="1" thickBot="1">
      <c r="A9" s="352"/>
      <c r="B9" s="352"/>
      <c r="C9" s="88" t="s">
        <v>60</v>
      </c>
      <c r="D9" s="348"/>
      <c r="E9" s="88" t="s">
        <v>57</v>
      </c>
      <c r="F9" s="352"/>
      <c r="G9" s="88" t="s">
        <v>58</v>
      </c>
      <c r="H9" s="352"/>
      <c r="I9" s="349"/>
      <c r="J9" s="89"/>
      <c r="K9" s="88" t="s">
        <v>60</v>
      </c>
      <c r="L9" s="348"/>
      <c r="M9" s="88" t="s">
        <v>57</v>
      </c>
      <c r="N9" s="352"/>
      <c r="O9" s="88" t="s">
        <v>58</v>
      </c>
      <c r="P9" s="352"/>
      <c r="Q9" s="349"/>
    </row>
    <row r="10" spans="1:17" ht="21" customHeight="1">
      <c r="A10" s="41" t="s">
        <v>447</v>
      </c>
      <c r="B10" s="67"/>
      <c r="C10" s="52">
        <v>0</v>
      </c>
      <c r="D10" s="52"/>
      <c r="E10" s="52">
        <v>0</v>
      </c>
      <c r="F10" s="52"/>
      <c r="G10" s="52">
        <v>0</v>
      </c>
      <c r="H10" s="52"/>
      <c r="I10" s="52">
        <f>C10+E10+G10</f>
        <v>0</v>
      </c>
      <c r="J10" s="52"/>
      <c r="K10" s="52">
        <v>0</v>
      </c>
      <c r="L10" s="52"/>
      <c r="M10" s="52">
        <v>0</v>
      </c>
      <c r="N10" s="52"/>
      <c r="O10" s="52">
        <v>1228793</v>
      </c>
      <c r="P10" s="52">
        <v>1228793</v>
      </c>
      <c r="Q10" s="52">
        <f>O10+M10+K10</f>
        <v>1228793</v>
      </c>
    </row>
    <row r="11" spans="1:17" ht="21" customHeight="1" thickBot="1">
      <c r="A11" s="90" t="s">
        <v>2</v>
      </c>
      <c r="B11" s="91"/>
      <c r="C11" s="92">
        <f>SUM(C10:C10)</f>
        <v>0</v>
      </c>
      <c r="D11" s="93" t="e">
        <f>SUM(#REF!)</f>
        <v>#REF!</v>
      </c>
      <c r="E11" s="92">
        <f>SUM(E10:E10)</f>
        <v>0</v>
      </c>
      <c r="F11" s="93" t="e">
        <f>SUM(#REF!)</f>
        <v>#REF!</v>
      </c>
      <c r="G11" s="92">
        <f>SUM(G10:G10)</f>
        <v>0</v>
      </c>
      <c r="H11" s="93" t="e">
        <f>SUM(#REF!)</f>
        <v>#REF!</v>
      </c>
      <c r="I11" s="92">
        <f>SUM(I10:I10)</f>
        <v>0</v>
      </c>
      <c r="J11" s="93" t="e">
        <f>SUM(#REF!)</f>
        <v>#REF!</v>
      </c>
      <c r="K11" s="92">
        <v>0</v>
      </c>
      <c r="L11" s="93" t="e">
        <v>#REF!</v>
      </c>
      <c r="M11" s="92">
        <f>SUM(M10)</f>
        <v>0</v>
      </c>
      <c r="N11" s="93" t="e">
        <v>#REF!</v>
      </c>
      <c r="O11" s="92">
        <f>SUM(O10)</f>
        <v>1228793</v>
      </c>
      <c r="P11" s="93" t="e">
        <v>#REF!</v>
      </c>
      <c r="Q11" s="92">
        <f>SUM(Q10)</f>
        <v>1228793</v>
      </c>
    </row>
    <row r="12" spans="1:17" ht="21.6" thickTop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52" customFormat="1"/>
    <row r="14" spans="1:17" s="52" customFormat="1">
      <c r="Q14" s="68"/>
    </row>
    <row r="15" spans="1:17" s="52" customFormat="1"/>
    <row r="17" spans="9:17">
      <c r="I17" s="64"/>
      <c r="O17" s="94"/>
      <c r="Q17" s="94"/>
    </row>
    <row r="18" spans="9:17">
      <c r="O18" s="64"/>
      <c r="Q18" s="64"/>
    </row>
    <row r="19" spans="9:17">
      <c r="I19" s="64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5"/>
  <sheetViews>
    <sheetView rightToLeft="1" tabSelected="1" view="pageBreakPreview" topLeftCell="B1" zoomScaleNormal="100" zoomScaleSheetLayoutView="100" workbookViewId="0">
      <selection activeCell="I14" sqref="I14"/>
    </sheetView>
  </sheetViews>
  <sheetFormatPr defaultColWidth="9.109375" defaultRowHeight="21"/>
  <cols>
    <col min="1" max="1" width="32.109375" style="4" customWidth="1"/>
    <col min="2" max="2" width="0.6640625" style="4" customWidth="1"/>
    <col min="3" max="3" width="22.88671875" style="4" customWidth="1"/>
    <col min="4" max="4" width="0.6640625" style="4" customWidth="1"/>
    <col min="5" max="5" width="18.44140625" style="54" customWidth="1"/>
    <col min="6" max="6" width="1.44140625" style="54" customWidth="1"/>
    <col min="7" max="7" width="21.6640625" style="54" customWidth="1"/>
    <col min="8" max="8" width="1.44140625" style="54" customWidth="1"/>
    <col min="9" max="9" width="26.109375" style="54" customWidth="1"/>
    <col min="10" max="10" width="1.33203125" style="4" customWidth="1"/>
    <col min="11" max="11" width="22" style="4" customWidth="1"/>
    <col min="12" max="12" width="0.6640625" style="4" customWidth="1"/>
    <col min="13" max="13" width="13.44140625" style="4" bestFit="1" customWidth="1"/>
    <col min="14" max="14" width="11.33203125" style="4" bestFit="1" customWidth="1"/>
    <col min="15" max="16384" width="9.109375" style="4"/>
  </cols>
  <sheetData>
    <row r="1" spans="1:14" ht="21.6">
      <c r="A1" s="317" t="s">
        <v>84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</row>
    <row r="2" spans="1:14" ht="21.6">
      <c r="A2" s="317" t="s">
        <v>53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</row>
    <row r="3" spans="1:14" ht="21.6">
      <c r="A3" s="317" t="str">
        <f>' سهام'!A3:W3</f>
        <v>برای ماه منتهی به 1401/12/29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</row>
    <row r="4" spans="1:14">
      <c r="A4" s="301" t="s">
        <v>30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</row>
    <row r="5" spans="1:14" ht="21.6" thickBot="1">
      <c r="A5" s="33"/>
      <c r="B5" s="33"/>
      <c r="C5" s="33"/>
      <c r="D5" s="5"/>
      <c r="E5" s="34"/>
      <c r="F5" s="34"/>
      <c r="G5" s="34"/>
      <c r="H5" s="34"/>
      <c r="I5" s="34"/>
      <c r="J5" s="33"/>
      <c r="K5" s="33"/>
      <c r="L5" s="33"/>
    </row>
    <row r="6" spans="1:14" ht="37.5" customHeight="1" thickBot="1">
      <c r="A6" s="353" t="s">
        <v>20</v>
      </c>
      <c r="B6" s="353"/>
      <c r="C6" s="353"/>
      <c r="D6" s="207"/>
      <c r="E6" s="354" t="s">
        <v>548</v>
      </c>
      <c r="F6" s="354"/>
      <c r="G6" s="354"/>
      <c r="H6" s="354"/>
      <c r="I6" s="353" t="s">
        <v>547</v>
      </c>
      <c r="J6" s="353"/>
      <c r="K6" s="353"/>
      <c r="L6" s="353"/>
      <c r="M6" s="95"/>
    </row>
    <row r="7" spans="1:14" ht="37.200000000000003">
      <c r="A7" s="96" t="s">
        <v>16</v>
      </c>
      <c r="B7" s="207"/>
      <c r="C7" s="96" t="s">
        <v>9</v>
      </c>
      <c r="D7" s="206"/>
      <c r="E7" s="97" t="s">
        <v>17</v>
      </c>
      <c r="F7" s="98"/>
      <c r="G7" s="97" t="s">
        <v>18</v>
      </c>
      <c r="H7" s="99"/>
      <c r="I7" s="97" t="s">
        <v>17</v>
      </c>
      <c r="J7" s="207"/>
      <c r="K7" s="96" t="s">
        <v>18</v>
      </c>
      <c r="L7" s="207"/>
      <c r="M7" s="91"/>
    </row>
    <row r="8" spans="1:14" ht="27" customHeight="1">
      <c r="A8" s="100" t="s">
        <v>230</v>
      </c>
      <c r="B8" s="67"/>
      <c r="C8" s="42" t="s">
        <v>231</v>
      </c>
      <c r="D8" s="67"/>
      <c r="E8" s="45">
        <v>1721217</v>
      </c>
      <c r="F8" s="67"/>
      <c r="G8" s="101">
        <f>E8/E11</f>
        <v>0.9956183277109103</v>
      </c>
      <c r="H8" s="67"/>
      <c r="I8" s="45">
        <v>116184108</v>
      </c>
      <c r="J8" s="67"/>
      <c r="K8" s="101">
        <f>I8/I11</f>
        <v>0.99949404231252892</v>
      </c>
      <c r="L8" s="207"/>
      <c r="M8" s="46"/>
      <c r="N8" s="64"/>
    </row>
    <row r="9" spans="1:14" ht="27" customHeight="1">
      <c r="A9" s="100" t="s">
        <v>443</v>
      </c>
      <c r="B9" s="67"/>
      <c r="C9" s="42" t="s">
        <v>444</v>
      </c>
      <c r="D9" s="67"/>
      <c r="E9" s="45">
        <v>1574</v>
      </c>
      <c r="F9" s="67"/>
      <c r="G9" s="101">
        <v>0</v>
      </c>
      <c r="H9" s="67"/>
      <c r="I9" s="45">
        <v>16685</v>
      </c>
      <c r="J9" s="67"/>
      <c r="K9" s="101">
        <v>0</v>
      </c>
      <c r="L9" s="207"/>
      <c r="M9" s="46"/>
      <c r="N9" s="64"/>
    </row>
    <row r="10" spans="1:14" ht="27" customHeight="1" thickBot="1">
      <c r="A10" s="100" t="s">
        <v>457</v>
      </c>
      <c r="B10" s="67"/>
      <c r="C10" s="228">
        <v>228580460005</v>
      </c>
      <c r="D10" s="67"/>
      <c r="E10" s="45">
        <v>6001</v>
      </c>
      <c r="F10" s="67"/>
      <c r="G10" s="101">
        <f>E10/E11</f>
        <v>3.47120995469669E-3</v>
      </c>
      <c r="H10" s="67"/>
      <c r="I10" s="45">
        <v>42129</v>
      </c>
      <c r="J10" s="67"/>
      <c r="K10" s="101">
        <f>I10/I11</f>
        <v>3.6242206643773112E-4</v>
      </c>
      <c r="L10" s="207"/>
      <c r="M10" s="46"/>
      <c r="N10" s="64"/>
    </row>
    <row r="11" spans="1:14" ht="21.6" thickBot="1">
      <c r="A11" s="90" t="s">
        <v>2</v>
      </c>
      <c r="B11" s="91"/>
      <c r="D11" s="102"/>
      <c r="E11" s="225">
        <f>SUM(E8:E10)</f>
        <v>1728792</v>
      </c>
      <c r="F11" s="67"/>
      <c r="G11" s="103">
        <f>SUM(G8:G10)</f>
        <v>0.99908953766560704</v>
      </c>
      <c r="H11" s="67"/>
      <c r="I11" s="225">
        <f>SUM(I8:I10)</f>
        <v>116242922</v>
      </c>
      <c r="J11" s="67"/>
      <c r="K11" s="103">
        <f>SUM(K8:K8)</f>
        <v>0.99949404231252892</v>
      </c>
      <c r="L11" s="207"/>
      <c r="M11" s="91"/>
    </row>
    <row r="12" spans="1:14" ht="21.6" thickTop="1">
      <c r="F12" s="67"/>
      <c r="H12" s="67"/>
      <c r="J12" s="67"/>
    </row>
    <row r="14" spans="1:14" s="68" customFormat="1">
      <c r="E14" s="68">
        <f>E11-'سود اوراق بهادار و سپرده بانکی'!K10</f>
        <v>0</v>
      </c>
      <c r="I14" s="68">
        <f>I11-'سود اوراق بهادار و سپرده بانکی'!Q10</f>
        <v>0</v>
      </c>
    </row>
    <row r="15" spans="1:14">
      <c r="E15" s="160"/>
      <c r="I15" s="160"/>
    </row>
  </sheetData>
  <autoFilter ref="A7:M7" xr:uid="{00000000-0009-0000-0000-00000B000000}">
    <sortState xmlns:xlrd2="http://schemas.microsoft.com/office/spreadsheetml/2017/richdata2" ref="A8:M17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"/>
  <sheetViews>
    <sheetView rightToLeft="1" view="pageBreakPreview" zoomScaleNormal="100" zoomScaleSheetLayoutView="100" workbookViewId="0">
      <selection activeCell="C14" sqref="C14"/>
    </sheetView>
  </sheetViews>
  <sheetFormatPr defaultColWidth="9.109375" defaultRowHeight="18"/>
  <cols>
    <col min="1" max="1" width="32.44140625" style="5" customWidth="1"/>
    <col min="2" max="2" width="1.44140625" style="5" customWidth="1"/>
    <col min="3" max="3" width="17.6640625" style="5" bestFit="1" customWidth="1"/>
    <col min="4" max="4" width="0.88671875" style="5" customWidth="1"/>
    <col min="5" max="5" width="18.109375" style="5" customWidth="1"/>
    <col min="6" max="6" width="9.109375" style="5"/>
    <col min="7" max="7" width="10.6640625" style="5" bestFit="1" customWidth="1"/>
    <col min="8" max="16384" width="9.109375" style="5"/>
  </cols>
  <sheetData>
    <row r="1" spans="1:7" s="3" customFormat="1" ht="18.600000000000001">
      <c r="A1" s="298" t="s">
        <v>84</v>
      </c>
      <c r="B1" s="298"/>
      <c r="C1" s="298"/>
      <c r="D1" s="298"/>
      <c r="E1" s="298"/>
    </row>
    <row r="2" spans="1:7" s="3" customFormat="1" ht="18.600000000000001">
      <c r="A2" s="298" t="s">
        <v>53</v>
      </c>
      <c r="B2" s="298"/>
      <c r="C2" s="298"/>
      <c r="D2" s="298"/>
      <c r="E2" s="298"/>
    </row>
    <row r="3" spans="1:7" s="3" customFormat="1" ht="18.600000000000001">
      <c r="A3" s="298" t="str">
        <f>' سهام'!A3:W3</f>
        <v>برای ماه منتهی به 1401/12/29</v>
      </c>
      <c r="B3" s="298"/>
      <c r="C3" s="298"/>
      <c r="D3" s="298"/>
      <c r="E3" s="298"/>
    </row>
    <row r="4" spans="1:7" s="3" customFormat="1" ht="18.600000000000001">
      <c r="A4" s="194"/>
      <c r="B4" s="194"/>
      <c r="C4" s="194"/>
      <c r="D4" s="194"/>
      <c r="E4" s="194"/>
    </row>
    <row r="5" spans="1:7" ht="18.600000000000001">
      <c r="A5" s="301" t="s">
        <v>31</v>
      </c>
      <c r="B5" s="301"/>
      <c r="C5" s="301"/>
      <c r="D5" s="301"/>
      <c r="E5" s="301"/>
    </row>
    <row r="6" spans="1:7" ht="37.799999999999997" thickBot="1">
      <c r="A6" s="86"/>
      <c r="B6" s="87"/>
      <c r="C6" s="205" t="s">
        <v>548</v>
      </c>
      <c r="D6" s="207"/>
      <c r="E6" s="205" t="s">
        <v>547</v>
      </c>
    </row>
    <row r="7" spans="1:7" ht="16.5" customHeight="1">
      <c r="A7" s="351"/>
      <c r="B7" s="352"/>
      <c r="C7" s="347" t="s">
        <v>6</v>
      </c>
      <c r="D7" s="206"/>
      <c r="E7" s="347" t="s">
        <v>6</v>
      </c>
    </row>
    <row r="8" spans="1:7" ht="18.600000000000001" thickBot="1">
      <c r="A8" s="352"/>
      <c r="B8" s="352"/>
      <c r="C8" s="349"/>
      <c r="D8" s="89"/>
      <c r="E8" s="349"/>
    </row>
    <row r="9" spans="1:7">
      <c r="A9" s="104" t="s">
        <v>248</v>
      </c>
      <c r="B9" s="67"/>
      <c r="C9" s="45">
        <v>0</v>
      </c>
      <c r="D9" s="45"/>
      <c r="E9" s="45">
        <v>827026353</v>
      </c>
      <c r="G9" s="47"/>
    </row>
    <row r="10" spans="1:7" ht="25.95" customHeight="1">
      <c r="A10" s="104" t="s">
        <v>82</v>
      </c>
      <c r="B10" s="67"/>
      <c r="C10" s="45">
        <v>1693175340</v>
      </c>
      <c r="D10" s="45"/>
      <c r="E10" s="45">
        <v>2335235134</v>
      </c>
      <c r="G10" s="47"/>
    </row>
    <row r="11" spans="1:7" ht="18.600000000000001" thickBot="1">
      <c r="A11" s="105" t="s">
        <v>2</v>
      </c>
      <c r="B11" s="207"/>
      <c r="C11" s="225">
        <f>C10+C9</f>
        <v>1693175340</v>
      </c>
      <c r="D11" s="45"/>
      <c r="E11" s="225">
        <f>SUM(E9:E10)</f>
        <v>3162261487</v>
      </c>
    </row>
    <row r="12" spans="1:7" ht="18.600000000000001" thickTop="1">
      <c r="D12" s="45"/>
    </row>
    <row r="13" spans="1:7">
      <c r="C13" s="48"/>
      <c r="D13" s="45"/>
    </row>
    <row r="14" spans="1:7">
      <c r="C14" s="48"/>
      <c r="E14" s="48"/>
    </row>
    <row r="15" spans="1:7">
      <c r="C15" s="48"/>
      <c r="E15" s="48"/>
    </row>
    <row r="16" spans="1:7">
      <c r="C16" s="47"/>
      <c r="E16" s="47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Smaeee</cp:lastModifiedBy>
  <cp:lastPrinted>2023-01-29T10:24:43Z</cp:lastPrinted>
  <dcterms:created xsi:type="dcterms:W3CDTF">2017-11-22T14:26:20Z</dcterms:created>
  <dcterms:modified xsi:type="dcterms:W3CDTF">2023-03-28T07:42:48Z</dcterms:modified>
</cp:coreProperties>
</file>