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.samaee\Desktop\"/>
    </mc:Choice>
  </mc:AlternateContent>
  <xr:revisionPtr revIDLastSave="0" documentId="13_ncr:1_{48E80E2B-6B55-4137-B65E-C4623348C4B9}" xr6:coauthVersionLast="47" xr6:coauthVersionMax="47" xr10:uidLastSave="{00000000-0000-0000-0000-000000000000}"/>
  <bookViews>
    <workbookView xWindow="-108" yWindow="-108" windowWidth="23256" windowHeight="12576" tabRatio="927" firstSheet="6" activeTab="12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externalReferences>
    <externalReference r:id="rId14"/>
  </externalReference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'!$C$10:$W$217</definedName>
    <definedName name="_xlnm._FilterDatabase" localSheetId="6" hidden="1">'درآمد سود سهام'!$A$7:$T$7</definedName>
    <definedName name="_xlnm._FilterDatabase" localSheetId="8" hidden="1">'درآمد ناشی از تغییر قیمت اوراق '!$C$6:$S$6</definedName>
    <definedName name="_xlnm._FilterDatabase" localSheetId="7" hidden="1">'درآمد ناشی ازفروش'!$C$7:$S$210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a">'درآمد ناشی از تغییر قیمت اوراق '!$B$7:$S$190</definedName>
    <definedName name="b">'درآمد ناشی ازفروش'!$B$8:$S$210</definedName>
    <definedName name="_xlnm.Print_Area" localSheetId="1">' سهام'!$A$1:$W$188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'!$C$1:$W$219</definedName>
    <definedName name="_xlnm.Print_Area" localSheetId="6">'درآمد سود سهام'!$A$1:$T$125</definedName>
    <definedName name="_xlnm.Print_Area" localSheetId="8">'درآمد ناشی از تغییر قیمت اوراق '!$C$1:$T$193</definedName>
    <definedName name="_xlnm.Print_Area" localSheetId="7">'درآمد ناشی ازفروش'!$C$1:$S$214</definedName>
    <definedName name="_xlnm.Print_Area" localSheetId="4">درآمدها!$A$1:$I$11</definedName>
    <definedName name="_xlnm.Print_Area" localSheetId="0">روکش!$B$1:$K$44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'!$B$7:$S$185</definedName>
    <definedName name="درآمدسودسهام">'درآمد سود سهام'!$A$8:$T$92</definedName>
    <definedName name="سود">'درآمد سود سهام'!$A$8:$T$71</definedName>
    <definedName name="فروش">'درآمد ناشی ازفروش'!$B$8:$S$210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0" i="15" l="1"/>
  <c r="U188" i="1" l="1"/>
  <c r="S188" i="1"/>
  <c r="O188" i="1"/>
  <c r="Q188" i="1"/>
  <c r="G10" i="13" l="1"/>
  <c r="M10" i="13"/>
  <c r="U170" i="5" l="1"/>
  <c r="W170" i="5" s="1"/>
  <c r="K170" i="5"/>
  <c r="U58" i="5"/>
  <c r="K58" i="5"/>
  <c r="O136" i="5"/>
  <c r="O46" i="5"/>
  <c r="O47" i="5"/>
  <c r="O45" i="5"/>
  <c r="O43" i="5"/>
  <c r="O215" i="5"/>
  <c r="O214" i="5"/>
  <c r="O212" i="5"/>
  <c r="O209" i="5"/>
  <c r="O204" i="5"/>
  <c r="O205" i="5"/>
  <c r="O206" i="5"/>
  <c r="O203" i="5"/>
  <c r="O201" i="5"/>
  <c r="O198" i="5"/>
  <c r="O195" i="5"/>
  <c r="O188" i="5"/>
  <c r="O182" i="5"/>
  <c r="O180" i="5"/>
  <c r="O175" i="5"/>
  <c r="O172" i="5"/>
  <c r="O149" i="5"/>
  <c r="O145" i="5"/>
  <c r="O146" i="5"/>
  <c r="O147" i="5"/>
  <c r="O144" i="5"/>
  <c r="O130" i="5"/>
  <c r="O131" i="5"/>
  <c r="O132" i="5"/>
  <c r="O133" i="5"/>
  <c r="O129" i="5"/>
  <c r="O126" i="5"/>
  <c r="O123" i="5"/>
  <c r="O121" i="5"/>
  <c r="O111" i="5"/>
  <c r="O102" i="5"/>
  <c r="O103" i="5"/>
  <c r="O101" i="5"/>
  <c r="O85" i="5"/>
  <c r="O74" i="5"/>
  <c r="O71" i="5"/>
  <c r="O68" i="5"/>
  <c r="O67" i="5"/>
  <c r="O65" i="5"/>
  <c r="O36" i="5"/>
  <c r="O39" i="5"/>
  <c r="O29" i="5"/>
  <c r="O28" i="5"/>
  <c r="P124" i="18"/>
  <c r="J124" i="18"/>
  <c r="E212" i="5"/>
  <c r="E203" i="5"/>
  <c r="E188" i="5"/>
  <c r="E182" i="5"/>
  <c r="E171" i="5"/>
  <c r="E149" i="5"/>
  <c r="E147" i="5"/>
  <c r="E130" i="5"/>
  <c r="E126" i="5"/>
  <c r="E123" i="5"/>
  <c r="E85" i="5"/>
  <c r="E74" i="5"/>
  <c r="E71" i="5"/>
  <c r="E36" i="5"/>
  <c r="E28" i="5"/>
  <c r="I190" i="14"/>
  <c r="S114" i="5"/>
  <c r="S35" i="5"/>
  <c r="Q159" i="5" l="1"/>
  <c r="Q137" i="5"/>
  <c r="Q110" i="5"/>
  <c r="Q114" i="5"/>
  <c r="U114" i="5" s="1"/>
  <c r="Q72" i="5"/>
  <c r="E59" i="5"/>
  <c r="Q48" i="5"/>
  <c r="T8" i="18"/>
  <c r="U122" i="5"/>
  <c r="O63" i="5"/>
  <c r="K122" i="5"/>
  <c r="I114" i="5"/>
  <c r="K114" i="5" s="1"/>
  <c r="K10" i="15"/>
  <c r="I12" i="5" s="1"/>
  <c r="E29" i="5"/>
  <c r="E218" i="5" s="1"/>
  <c r="S61" i="14"/>
  <c r="Q73" i="5" s="1"/>
  <c r="S62" i="14"/>
  <c r="Q74" i="5" s="1"/>
  <c r="S63" i="14"/>
  <c r="Q76" i="5" s="1"/>
  <c r="S64" i="14"/>
  <c r="Q77" i="5" s="1"/>
  <c r="S65" i="14"/>
  <c r="Q78" i="5" s="1"/>
  <c r="S66" i="14"/>
  <c r="Q79" i="5" s="1"/>
  <c r="S67" i="14"/>
  <c r="Q80" i="5" s="1"/>
  <c r="S68" i="14"/>
  <c r="Q81" i="5" s="1"/>
  <c r="S69" i="14"/>
  <c r="Q82" i="5" s="1"/>
  <c r="S70" i="14"/>
  <c r="Q83" i="5" s="1"/>
  <c r="S71" i="14"/>
  <c r="Q84" i="5" s="1"/>
  <c r="S72" i="14"/>
  <c r="Q85" i="5" s="1"/>
  <c r="S73" i="14"/>
  <c r="Q86" i="5" s="1"/>
  <c r="S74" i="14"/>
  <c r="Q87" i="5" s="1"/>
  <c r="S75" i="14"/>
  <c r="Q88" i="5" s="1"/>
  <c r="S76" i="14"/>
  <c r="Q89" i="5" s="1"/>
  <c r="S77" i="14"/>
  <c r="Q90" i="5" s="1"/>
  <c r="S78" i="14"/>
  <c r="Q91" i="5" s="1"/>
  <c r="S79" i="14"/>
  <c r="Q92" i="5" s="1"/>
  <c r="S80" i="14"/>
  <c r="Q93" i="5" s="1"/>
  <c r="S81" i="14"/>
  <c r="Q94" i="5" s="1"/>
  <c r="S82" i="14"/>
  <c r="Q96" i="5" s="1"/>
  <c r="S83" i="14"/>
  <c r="Q97" i="5" s="1"/>
  <c r="S84" i="14"/>
  <c r="Q98" i="5" s="1"/>
  <c r="S85" i="14"/>
  <c r="Q99" i="5" s="1"/>
  <c r="S86" i="14"/>
  <c r="Q100" i="5" s="1"/>
  <c r="S87" i="14"/>
  <c r="Q101" i="5" s="1"/>
  <c r="S88" i="14"/>
  <c r="Q102" i="5" s="1"/>
  <c r="S89" i="14"/>
  <c r="Q103" i="5" s="1"/>
  <c r="S90" i="14"/>
  <c r="Q104" i="5" s="1"/>
  <c r="S91" i="14"/>
  <c r="Q105" i="5" s="1"/>
  <c r="S92" i="14"/>
  <c r="Q106" i="5" s="1"/>
  <c r="U106" i="5" s="1"/>
  <c r="S93" i="14"/>
  <c r="Q107" i="5" s="1"/>
  <c r="S94" i="14"/>
  <c r="Q108" i="5" s="1"/>
  <c r="S95" i="14"/>
  <c r="Q109" i="5" s="1"/>
  <c r="S97" i="14"/>
  <c r="Q111" i="5" s="1"/>
  <c r="S98" i="14"/>
  <c r="Q112" i="5" s="1"/>
  <c r="S99" i="14"/>
  <c r="Q113" i="5" s="1"/>
  <c r="S101" i="14"/>
  <c r="Q115" i="5" s="1"/>
  <c r="S102" i="14"/>
  <c r="Q116" i="5" s="1"/>
  <c r="S103" i="14"/>
  <c r="Q119" i="5" s="1"/>
  <c r="S104" i="14"/>
  <c r="Q121" i="5" s="1"/>
  <c r="S105" i="14"/>
  <c r="Q123" i="5" s="1"/>
  <c r="S106" i="14"/>
  <c r="Q126" i="5" s="1"/>
  <c r="S107" i="14"/>
  <c r="Q128" i="5" s="1"/>
  <c r="S108" i="14"/>
  <c r="Q129" i="5" s="1"/>
  <c r="S109" i="14"/>
  <c r="Q130" i="5" s="1"/>
  <c r="S110" i="14"/>
  <c r="Q131" i="5" s="1"/>
  <c r="S111" i="14"/>
  <c r="Q132" i="5" s="1"/>
  <c r="S112" i="14"/>
  <c r="Q133" i="5" s="1"/>
  <c r="S113" i="14"/>
  <c r="Q134" i="5" s="1"/>
  <c r="S114" i="14"/>
  <c r="Q135" i="5" s="1"/>
  <c r="S115" i="14"/>
  <c r="Q136" i="5" s="1"/>
  <c r="S117" i="14"/>
  <c r="Q138" i="5" s="1"/>
  <c r="S118" i="14"/>
  <c r="Q139" i="5" s="1"/>
  <c r="S119" i="14"/>
  <c r="Q140" i="5" s="1"/>
  <c r="S120" i="14"/>
  <c r="Q141" i="5" s="1"/>
  <c r="S121" i="14"/>
  <c r="Q142" i="5" s="1"/>
  <c r="S122" i="14"/>
  <c r="Q143" i="5" s="1"/>
  <c r="S123" i="14"/>
  <c r="Q144" i="5" s="1"/>
  <c r="S124" i="14"/>
  <c r="Q145" i="5" s="1"/>
  <c r="S125" i="14"/>
  <c r="Q147" i="5" s="1"/>
  <c r="S126" i="14"/>
  <c r="Q148" i="5" s="1"/>
  <c r="S127" i="14"/>
  <c r="Q149" i="5" s="1"/>
  <c r="S128" i="14"/>
  <c r="Q150" i="5" s="1"/>
  <c r="S129" i="14"/>
  <c r="Q151" i="5" s="1"/>
  <c r="S130" i="14"/>
  <c r="Q152" i="5" s="1"/>
  <c r="S131" i="14"/>
  <c r="Q153" i="5" s="1"/>
  <c r="S132" i="14"/>
  <c r="Q154" i="5" s="1"/>
  <c r="S133" i="14"/>
  <c r="Q155" i="5" s="1"/>
  <c r="S134" i="14"/>
  <c r="Q156" i="5" s="1"/>
  <c r="S135" i="14"/>
  <c r="Q157" i="5" s="1"/>
  <c r="S136" i="14"/>
  <c r="Q158" i="5" s="1"/>
  <c r="S138" i="14"/>
  <c r="Q160" i="5" s="1"/>
  <c r="S139" i="14"/>
  <c r="Q161" i="5" s="1"/>
  <c r="S140" i="14"/>
  <c r="Q162" i="5" s="1"/>
  <c r="S141" i="14"/>
  <c r="Q163" i="5" s="1"/>
  <c r="S142" i="14"/>
  <c r="Q164" i="5" s="1"/>
  <c r="S143" i="14"/>
  <c r="Q165" i="5" s="1"/>
  <c r="S144" i="14"/>
  <c r="Q166" i="5" s="1"/>
  <c r="S145" i="14"/>
  <c r="Q167" i="5" s="1"/>
  <c r="S146" i="14"/>
  <c r="Q168" i="5" s="1"/>
  <c r="S147" i="14"/>
  <c r="Q169" i="5" s="1"/>
  <c r="S148" i="14"/>
  <c r="Q171" i="5" s="1"/>
  <c r="S149" i="14"/>
  <c r="Q172" i="5" s="1"/>
  <c r="S150" i="14"/>
  <c r="Q173" i="5" s="1"/>
  <c r="S151" i="14"/>
  <c r="Q174" i="5" s="1"/>
  <c r="S152" i="14"/>
  <c r="Q175" i="5" s="1"/>
  <c r="S153" i="14"/>
  <c r="Q176" i="5" s="1"/>
  <c r="S154" i="14"/>
  <c r="Q177" i="5" s="1"/>
  <c r="U177" i="5" s="1"/>
  <c r="S155" i="14"/>
  <c r="Q178" i="5" s="1"/>
  <c r="S156" i="14"/>
  <c r="Q179" i="5" s="1"/>
  <c r="S157" i="14"/>
  <c r="Q180" i="5" s="1"/>
  <c r="S158" i="14"/>
  <c r="Q182" i="5" s="1"/>
  <c r="S159" i="14"/>
  <c r="Q183" i="5" s="1"/>
  <c r="S160" i="14"/>
  <c r="Q184" i="5" s="1"/>
  <c r="S161" i="14"/>
  <c r="Q185" i="5" s="1"/>
  <c r="S162" i="14"/>
  <c r="Q187" i="5" s="1"/>
  <c r="S163" i="14"/>
  <c r="Q188" i="5" s="1"/>
  <c r="S164" i="14"/>
  <c r="Q189" i="5" s="1"/>
  <c r="S165" i="14"/>
  <c r="S166" i="14"/>
  <c r="Q194" i="5" s="1"/>
  <c r="S167" i="14"/>
  <c r="Q195" i="5" s="1"/>
  <c r="S168" i="14"/>
  <c r="Q196" i="5" s="1"/>
  <c r="S169" i="14"/>
  <c r="Q197" i="5" s="1"/>
  <c r="S170" i="14"/>
  <c r="Q198" i="5" s="1"/>
  <c r="S171" i="14"/>
  <c r="Q199" i="5" s="1"/>
  <c r="S172" i="14"/>
  <c r="Q200" i="5" s="1"/>
  <c r="S173" i="14"/>
  <c r="Q201" i="5" s="1"/>
  <c r="S174" i="14"/>
  <c r="Q202" i="5" s="1"/>
  <c r="S175" i="14"/>
  <c r="Q203" i="5" s="1"/>
  <c r="S176" i="14"/>
  <c r="Q204" i="5" s="1"/>
  <c r="S177" i="14"/>
  <c r="Q205" i="5" s="1"/>
  <c r="S178" i="14"/>
  <c r="Q206" i="5" s="1"/>
  <c r="S179" i="14"/>
  <c r="Q207" i="5" s="1"/>
  <c r="S180" i="14"/>
  <c r="Q208" i="5" s="1"/>
  <c r="S181" i="14"/>
  <c r="Q209" i="5" s="1"/>
  <c r="S182" i="14"/>
  <c r="Q210" i="5" s="1"/>
  <c r="S183" i="14"/>
  <c r="Q211" i="5" s="1"/>
  <c r="S184" i="14"/>
  <c r="Q212" i="5" s="1"/>
  <c r="S185" i="14"/>
  <c r="Q213" i="5" s="1"/>
  <c r="S186" i="14"/>
  <c r="Q214" i="5" s="1"/>
  <c r="S187" i="14"/>
  <c r="Q215" i="5" s="1"/>
  <c r="S188" i="14"/>
  <c r="Q216" i="5" s="1"/>
  <c r="S189" i="14"/>
  <c r="Q217" i="5" s="1"/>
  <c r="K186" i="14"/>
  <c r="K187" i="14"/>
  <c r="K188" i="14"/>
  <c r="K189" i="14"/>
  <c r="S202" i="15"/>
  <c r="S210" i="5" s="1"/>
  <c r="S203" i="15"/>
  <c r="S211" i="5" s="1"/>
  <c r="S204" i="15"/>
  <c r="S212" i="5" s="1"/>
  <c r="S205" i="15"/>
  <c r="S213" i="5" s="1"/>
  <c r="S206" i="15"/>
  <c r="S214" i="5" s="1"/>
  <c r="S207" i="15"/>
  <c r="S215" i="5" s="1"/>
  <c r="S208" i="15"/>
  <c r="S216" i="5" s="1"/>
  <c r="S209" i="15"/>
  <c r="S217" i="5" s="1"/>
  <c r="K9" i="15"/>
  <c r="K11" i="15"/>
  <c r="I13" i="5" s="1"/>
  <c r="K12" i="15"/>
  <c r="I14" i="5" s="1"/>
  <c r="K13" i="15"/>
  <c r="I15" i="5" s="1"/>
  <c r="K14" i="15"/>
  <c r="I16" i="5" s="1"/>
  <c r="K15" i="15"/>
  <c r="I17" i="5" s="1"/>
  <c r="K16" i="15"/>
  <c r="I18" i="5" s="1"/>
  <c r="K17" i="15"/>
  <c r="I19" i="5" s="1"/>
  <c r="K18" i="15"/>
  <c r="I20" i="5" s="1"/>
  <c r="K19" i="15"/>
  <c r="I21" i="5" s="1"/>
  <c r="K20" i="15"/>
  <c r="I22" i="5" s="1"/>
  <c r="K21" i="15"/>
  <c r="I23" i="5" s="1"/>
  <c r="K22" i="15"/>
  <c r="I24" i="5" s="1"/>
  <c r="K23" i="15"/>
  <c r="I25" i="5" s="1"/>
  <c r="K25" i="5" s="1"/>
  <c r="K24" i="15"/>
  <c r="I26" i="5" s="1"/>
  <c r="K25" i="15"/>
  <c r="I27" i="5" s="1"/>
  <c r="K26" i="15"/>
  <c r="I28" i="5" s="1"/>
  <c r="K27" i="15"/>
  <c r="I29" i="5" s="1"/>
  <c r="K28" i="15"/>
  <c r="I30" i="5" s="1"/>
  <c r="K29" i="15"/>
  <c r="I31" i="5" s="1"/>
  <c r="K30" i="15"/>
  <c r="I32" i="5" s="1"/>
  <c r="K31" i="15"/>
  <c r="I33" i="5" s="1"/>
  <c r="K32" i="15"/>
  <c r="I34" i="5" s="1"/>
  <c r="K33" i="15"/>
  <c r="I35" i="5" s="1"/>
  <c r="K34" i="15"/>
  <c r="I36" i="5" s="1"/>
  <c r="K35" i="15"/>
  <c r="I37" i="5" s="1"/>
  <c r="K36" i="15"/>
  <c r="I38" i="5" s="1"/>
  <c r="K37" i="15"/>
  <c r="I39" i="5" s="1"/>
  <c r="K38" i="15"/>
  <c r="I40" i="5" s="1"/>
  <c r="K39" i="15"/>
  <c r="I41" i="5" s="1"/>
  <c r="K40" i="15"/>
  <c r="I42" i="5" s="1"/>
  <c r="K42" i="5" s="1"/>
  <c r="K41" i="15"/>
  <c r="I43" i="5" s="1"/>
  <c r="K42" i="15"/>
  <c r="I44" i="5" s="1"/>
  <c r="K43" i="15"/>
  <c r="I45" i="5" s="1"/>
  <c r="K45" i="5" s="1"/>
  <c r="K44" i="15"/>
  <c r="I46" i="5" s="1"/>
  <c r="K45" i="15"/>
  <c r="I47" i="5" s="1"/>
  <c r="K46" i="15"/>
  <c r="I48" i="5" s="1"/>
  <c r="K47" i="15"/>
  <c r="I49" i="5" s="1"/>
  <c r="K48" i="15"/>
  <c r="I50" i="5" s="1"/>
  <c r="K49" i="15"/>
  <c r="I51" i="5" s="1"/>
  <c r="K50" i="15"/>
  <c r="I52" i="5" s="1"/>
  <c r="K51" i="15"/>
  <c r="I53" i="5" s="1"/>
  <c r="K52" i="15"/>
  <c r="I54" i="5" s="1"/>
  <c r="K53" i="15"/>
  <c r="I55" i="5" s="1"/>
  <c r="K54" i="15"/>
  <c r="I56" i="5" s="1"/>
  <c r="K55" i="15"/>
  <c r="I57" i="5" s="1"/>
  <c r="K56" i="15"/>
  <c r="I59" i="5" s="1"/>
  <c r="K57" i="15"/>
  <c r="I60" i="5" s="1"/>
  <c r="K58" i="15"/>
  <c r="I61" i="5" s="1"/>
  <c r="K59" i="15"/>
  <c r="I62" i="5" s="1"/>
  <c r="K60" i="15"/>
  <c r="I64" i="5" s="1"/>
  <c r="K61" i="15"/>
  <c r="I65" i="5" s="1"/>
  <c r="K62" i="15"/>
  <c r="I66" i="5" s="1"/>
  <c r="K66" i="5" s="1"/>
  <c r="K63" i="15"/>
  <c r="I67" i="5" s="1"/>
  <c r="K64" i="15"/>
  <c r="I68" i="5" s="1"/>
  <c r="K68" i="5" s="1"/>
  <c r="K65" i="15"/>
  <c r="I69" i="5" s="1"/>
  <c r="K66" i="15"/>
  <c r="I70" i="5" s="1"/>
  <c r="K67" i="15"/>
  <c r="I71" i="5" s="1"/>
  <c r="K68" i="15"/>
  <c r="I72" i="5" s="1"/>
  <c r="K69" i="15"/>
  <c r="I73" i="5" s="1"/>
  <c r="K70" i="15"/>
  <c r="I74" i="5" s="1"/>
  <c r="K71" i="15"/>
  <c r="I75" i="5" s="1"/>
  <c r="K75" i="5" s="1"/>
  <c r="K72" i="15"/>
  <c r="I76" i="5" s="1"/>
  <c r="K73" i="15"/>
  <c r="I77" i="5" s="1"/>
  <c r="K74" i="15"/>
  <c r="I78" i="5" s="1"/>
  <c r="K75" i="15"/>
  <c r="I79" i="5" s="1"/>
  <c r="K76" i="15"/>
  <c r="I80" i="5" s="1"/>
  <c r="K77" i="15"/>
  <c r="I81" i="5" s="1"/>
  <c r="K78" i="15"/>
  <c r="I82" i="5" s="1"/>
  <c r="K79" i="15"/>
  <c r="I83" i="5" s="1"/>
  <c r="K80" i="15"/>
  <c r="I84" i="5" s="1"/>
  <c r="K81" i="15"/>
  <c r="I85" i="5" s="1"/>
  <c r="K82" i="15"/>
  <c r="I86" i="5" s="1"/>
  <c r="K83" i="15"/>
  <c r="I87" i="5" s="1"/>
  <c r="K84" i="15"/>
  <c r="I88" i="5" s="1"/>
  <c r="K85" i="15"/>
  <c r="I89" i="5" s="1"/>
  <c r="K86" i="15"/>
  <c r="I90" i="5" s="1"/>
  <c r="K87" i="15"/>
  <c r="I91" i="5" s="1"/>
  <c r="K88" i="15"/>
  <c r="I92" i="5" s="1"/>
  <c r="K89" i="15"/>
  <c r="I93" i="5" s="1"/>
  <c r="K90" i="15"/>
  <c r="I94" i="5" s="1"/>
  <c r="K91" i="15"/>
  <c r="I95" i="5" s="1"/>
  <c r="K95" i="5" s="1"/>
  <c r="K92" i="15"/>
  <c r="I96" i="5" s="1"/>
  <c r="K93" i="15"/>
  <c r="I97" i="5" s="1"/>
  <c r="K94" i="15"/>
  <c r="I98" i="5" s="1"/>
  <c r="K95" i="15"/>
  <c r="I99" i="5" s="1"/>
  <c r="K96" i="15"/>
  <c r="I100" i="5" s="1"/>
  <c r="K97" i="15"/>
  <c r="I101" i="5" s="1"/>
  <c r="K98" i="15"/>
  <c r="I102" i="5" s="1"/>
  <c r="K99" i="15"/>
  <c r="I103" i="5" s="1"/>
  <c r="K100" i="15"/>
  <c r="I104" i="5" s="1"/>
  <c r="K101" i="15"/>
  <c r="I105" i="5" s="1"/>
  <c r="K102" i="15"/>
  <c r="I107" i="5" s="1"/>
  <c r="K103" i="15"/>
  <c r="I108" i="5" s="1"/>
  <c r="K104" i="15"/>
  <c r="I109" i="5" s="1"/>
  <c r="K105" i="15"/>
  <c r="I110" i="5" s="1"/>
  <c r="K106" i="15"/>
  <c r="I111" i="5" s="1"/>
  <c r="K107" i="15"/>
  <c r="I112" i="5" s="1"/>
  <c r="K108" i="15"/>
  <c r="I113" i="5" s="1"/>
  <c r="K110" i="15"/>
  <c r="I115" i="5" s="1"/>
  <c r="K111" i="15"/>
  <c r="I116" i="5" s="1"/>
  <c r="K112" i="15"/>
  <c r="I117" i="5" s="1"/>
  <c r="K117" i="5" s="1"/>
  <c r="K113" i="15"/>
  <c r="I118" i="5" s="1"/>
  <c r="K118" i="5" s="1"/>
  <c r="K114" i="15"/>
  <c r="I119" i="5" s="1"/>
  <c r="K115" i="15"/>
  <c r="I120" i="5" s="1"/>
  <c r="K120" i="5" s="1"/>
  <c r="K116" i="15"/>
  <c r="I121" i="5" s="1"/>
  <c r="K117" i="15"/>
  <c r="I123" i="5" s="1"/>
  <c r="K118" i="15"/>
  <c r="I124" i="5" s="1"/>
  <c r="K124" i="5" s="1"/>
  <c r="K119" i="15"/>
  <c r="I125" i="5" s="1"/>
  <c r="K125" i="5" s="1"/>
  <c r="K120" i="15"/>
  <c r="I126" i="5" s="1"/>
  <c r="K121" i="15"/>
  <c r="I127" i="5" s="1"/>
  <c r="K127" i="5" s="1"/>
  <c r="K122" i="15"/>
  <c r="I128" i="5" s="1"/>
  <c r="K123" i="15"/>
  <c r="I129" i="5" s="1"/>
  <c r="K124" i="15"/>
  <c r="I130" i="5" s="1"/>
  <c r="K125" i="15"/>
  <c r="I131" i="5" s="1"/>
  <c r="K126" i="15"/>
  <c r="I132" i="5" s="1"/>
  <c r="K127" i="15"/>
  <c r="I133" i="5" s="1"/>
  <c r="K128" i="15"/>
  <c r="I134" i="5" s="1"/>
  <c r="K129" i="15"/>
  <c r="I135" i="5" s="1"/>
  <c r="K130" i="15"/>
  <c r="I136" i="5" s="1"/>
  <c r="K131" i="15"/>
  <c r="I137" i="5" s="1"/>
  <c r="K132" i="15"/>
  <c r="I138" i="5" s="1"/>
  <c r="K133" i="15"/>
  <c r="I139" i="5" s="1"/>
  <c r="K134" i="15"/>
  <c r="I140" i="5" s="1"/>
  <c r="K135" i="15"/>
  <c r="I141" i="5" s="1"/>
  <c r="K136" i="15"/>
  <c r="I142" i="5" s="1"/>
  <c r="K137" i="15"/>
  <c r="I143" i="5" s="1"/>
  <c r="K138" i="15"/>
  <c r="I144" i="5" s="1"/>
  <c r="K139" i="15"/>
  <c r="I145" i="5" s="1"/>
  <c r="K140" i="15"/>
  <c r="I146" i="5" s="1"/>
  <c r="K146" i="5" s="1"/>
  <c r="K141" i="15"/>
  <c r="I147" i="5" s="1"/>
  <c r="K142" i="15"/>
  <c r="I148" i="5" s="1"/>
  <c r="K143" i="15"/>
  <c r="I149" i="5" s="1"/>
  <c r="K144" i="15"/>
  <c r="I150" i="5" s="1"/>
  <c r="K145" i="15"/>
  <c r="I151" i="5" s="1"/>
  <c r="K146" i="15"/>
  <c r="I152" i="5" s="1"/>
  <c r="K147" i="15"/>
  <c r="I153" i="5" s="1"/>
  <c r="K148" i="15"/>
  <c r="I154" i="5" s="1"/>
  <c r="K149" i="15"/>
  <c r="I155" i="5" s="1"/>
  <c r="K150" i="15"/>
  <c r="I156" i="5" s="1"/>
  <c r="K151" i="15"/>
  <c r="I157" i="5" s="1"/>
  <c r="K152" i="15"/>
  <c r="I158" i="5" s="1"/>
  <c r="K153" i="15"/>
  <c r="I159" i="5" s="1"/>
  <c r="K154" i="15"/>
  <c r="I160" i="5" s="1"/>
  <c r="K155" i="15"/>
  <c r="I161" i="5" s="1"/>
  <c r="K156" i="15"/>
  <c r="I162" i="5" s="1"/>
  <c r="K157" i="15"/>
  <c r="I163" i="5" s="1"/>
  <c r="K158" i="15"/>
  <c r="I164" i="5" s="1"/>
  <c r="K159" i="15"/>
  <c r="I165" i="5" s="1"/>
  <c r="K160" i="15"/>
  <c r="I166" i="5" s="1"/>
  <c r="K161" i="15"/>
  <c r="I167" i="5" s="1"/>
  <c r="K162" i="15"/>
  <c r="I168" i="5" s="1"/>
  <c r="K163" i="15"/>
  <c r="I169" i="5" s="1"/>
  <c r="K164" i="15"/>
  <c r="I171" i="5" s="1"/>
  <c r="K165" i="15"/>
  <c r="I172" i="5" s="1"/>
  <c r="K166" i="15"/>
  <c r="I173" i="5" s="1"/>
  <c r="K167" i="15"/>
  <c r="I174" i="5" s="1"/>
  <c r="K168" i="15"/>
  <c r="I175" i="5" s="1"/>
  <c r="K169" i="15"/>
  <c r="I176" i="5" s="1"/>
  <c r="K170" i="15"/>
  <c r="I178" i="5" s="1"/>
  <c r="K171" i="15"/>
  <c r="I179" i="5" s="1"/>
  <c r="K172" i="15"/>
  <c r="I180" i="5" s="1"/>
  <c r="K173" i="15"/>
  <c r="I181" i="5" s="1"/>
  <c r="K181" i="5" s="1"/>
  <c r="K174" i="15"/>
  <c r="I182" i="5" s="1"/>
  <c r="K175" i="15"/>
  <c r="I183" i="5" s="1"/>
  <c r="K176" i="15"/>
  <c r="I184" i="5" s="1"/>
  <c r="K177" i="15"/>
  <c r="I185" i="5" s="1"/>
  <c r="K178" i="15"/>
  <c r="I186" i="5" s="1"/>
  <c r="K186" i="5" s="1"/>
  <c r="K179" i="15"/>
  <c r="I187" i="5" s="1"/>
  <c r="K180" i="15"/>
  <c r="I188" i="5" s="1"/>
  <c r="K181" i="15"/>
  <c r="I189" i="5" s="1"/>
  <c r="K182" i="15"/>
  <c r="I190" i="5" s="1"/>
  <c r="K183" i="15"/>
  <c r="I191" i="5" s="1"/>
  <c r="K191" i="5" s="1"/>
  <c r="K184" i="15"/>
  <c r="K185" i="15"/>
  <c r="K186" i="15"/>
  <c r="I194" i="5" s="1"/>
  <c r="K187" i="15"/>
  <c r="I195" i="5" s="1"/>
  <c r="K188" i="15"/>
  <c r="I196" i="5" s="1"/>
  <c r="K189" i="15"/>
  <c r="I197" i="5" s="1"/>
  <c r="K190" i="15"/>
  <c r="I198" i="5" s="1"/>
  <c r="K191" i="15"/>
  <c r="I199" i="5" s="1"/>
  <c r="K192" i="15"/>
  <c r="I200" i="5" s="1"/>
  <c r="K193" i="15"/>
  <c r="I201" i="5" s="1"/>
  <c r="K194" i="15"/>
  <c r="I202" i="5" s="1"/>
  <c r="K195" i="15"/>
  <c r="I203" i="5" s="1"/>
  <c r="K196" i="15"/>
  <c r="I204" i="5" s="1"/>
  <c r="K197" i="15"/>
  <c r="I205" i="5" s="1"/>
  <c r="K198" i="15"/>
  <c r="I206" i="5" s="1"/>
  <c r="K199" i="15"/>
  <c r="I207" i="5" s="1"/>
  <c r="K200" i="15"/>
  <c r="I208" i="5" s="1"/>
  <c r="K201" i="15"/>
  <c r="I209" i="5" s="1"/>
  <c r="K202" i="15"/>
  <c r="I210" i="5" s="1"/>
  <c r="K203" i="15"/>
  <c r="I211" i="5" s="1"/>
  <c r="K204" i="15"/>
  <c r="I212" i="5" s="1"/>
  <c r="K205" i="15"/>
  <c r="I213" i="5" s="1"/>
  <c r="K206" i="15"/>
  <c r="I214" i="5" s="1"/>
  <c r="K214" i="5" s="1"/>
  <c r="K207" i="15"/>
  <c r="I215" i="5" s="1"/>
  <c r="K215" i="5" s="1"/>
  <c r="K208" i="15"/>
  <c r="I216" i="5" s="1"/>
  <c r="K216" i="5" s="1"/>
  <c r="K209" i="15"/>
  <c r="I217" i="5" s="1"/>
  <c r="K217" i="5" s="1"/>
  <c r="T109" i="18"/>
  <c r="O194" i="5" s="1"/>
  <c r="T110" i="18"/>
  <c r="T111" i="18"/>
  <c r="O196" i="5" s="1"/>
  <c r="T112" i="18"/>
  <c r="T113" i="18"/>
  <c r="O199" i="5" s="1"/>
  <c r="T114" i="18"/>
  <c r="T115" i="18"/>
  <c r="T116" i="18"/>
  <c r="T117" i="18"/>
  <c r="T118" i="18"/>
  <c r="T119" i="18"/>
  <c r="T120" i="18"/>
  <c r="O211" i="5" s="1"/>
  <c r="T121" i="18"/>
  <c r="T122" i="18"/>
  <c r="T123" i="18"/>
  <c r="N109" i="18"/>
  <c r="N110" i="18"/>
  <c r="N111" i="18"/>
  <c r="N112" i="18"/>
  <c r="N113" i="18"/>
  <c r="N114" i="18"/>
  <c r="N115" i="18"/>
  <c r="N116" i="18"/>
  <c r="N117" i="18"/>
  <c r="N118" i="18"/>
  <c r="N119" i="18"/>
  <c r="N120" i="18"/>
  <c r="N121" i="18"/>
  <c r="N122" i="18"/>
  <c r="N123" i="18"/>
  <c r="C188" i="1"/>
  <c r="W168" i="1"/>
  <c r="W156" i="1"/>
  <c r="W136" i="1"/>
  <c r="W101" i="1"/>
  <c r="W96" i="1"/>
  <c r="W90" i="1"/>
  <c r="W87" i="1"/>
  <c r="W70" i="1"/>
  <c r="W56" i="1"/>
  <c r="W41" i="1"/>
  <c r="Y41" i="1"/>
  <c r="U210" i="5" l="1"/>
  <c r="W210" i="5" s="1"/>
  <c r="U217" i="5"/>
  <c r="W217" i="5" s="1"/>
  <c r="U216" i="5"/>
  <c r="W216" i="5" s="1"/>
  <c r="U213" i="5"/>
  <c r="W213" i="5" s="1"/>
  <c r="U215" i="5"/>
  <c r="W215" i="5" s="1"/>
  <c r="U211" i="5"/>
  <c r="W211" i="5" s="1"/>
  <c r="U212" i="5"/>
  <c r="W212" i="5" s="1"/>
  <c r="U214" i="5"/>
  <c r="W214" i="5" s="1"/>
  <c r="Q190" i="5"/>
  <c r="K52" i="5"/>
  <c r="K12" i="5"/>
  <c r="I193" i="5"/>
  <c r="K193" i="5" s="1"/>
  <c r="I192" i="5"/>
  <c r="K192" i="5" s="1"/>
  <c r="I11" i="7"/>
  <c r="K9" i="7" s="1"/>
  <c r="E11" i="7"/>
  <c r="G10" i="7" s="1"/>
  <c r="G9" i="7" l="1"/>
  <c r="G8" i="7"/>
  <c r="K10" i="7"/>
  <c r="K8" i="7"/>
  <c r="K11" i="7" s="1"/>
  <c r="C11" i="8"/>
  <c r="E11" i="8"/>
  <c r="K9" i="13" l="1"/>
  <c r="K8" i="13"/>
  <c r="K7" i="13"/>
  <c r="K10" i="13" s="1"/>
  <c r="Q7" i="13"/>
  <c r="T107" i="18" l="1"/>
  <c r="O190" i="5" s="1"/>
  <c r="T108" i="18"/>
  <c r="O192" i="5" s="1"/>
  <c r="N107" i="18"/>
  <c r="N10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N104" i="18"/>
  <c r="N105" i="18"/>
  <c r="N106" i="18"/>
  <c r="N8" i="18"/>
  <c r="N124" i="18" l="1"/>
  <c r="Q35" i="5"/>
  <c r="U35" i="5" s="1"/>
  <c r="O56" i="5"/>
  <c r="O50" i="5"/>
  <c r="O49" i="5"/>
  <c r="S30" i="14"/>
  <c r="S16" i="14"/>
  <c r="Q21" i="5" s="1"/>
  <c r="S17" i="14"/>
  <c r="S18" i="14"/>
  <c r="Q23" i="5" s="1"/>
  <c r="S19" i="14"/>
  <c r="S20" i="14"/>
  <c r="S21" i="14"/>
  <c r="Q27" i="5" s="1"/>
  <c r="S22" i="14"/>
  <c r="Q28" i="5" s="1"/>
  <c r="S23" i="14"/>
  <c r="Q29" i="5" s="1"/>
  <c r="S24" i="14"/>
  <c r="S25" i="14"/>
  <c r="S26" i="14"/>
  <c r="Q32" i="5" s="1"/>
  <c r="S27" i="14"/>
  <c r="Q33" i="5" s="1"/>
  <c r="S28" i="14"/>
  <c r="S31" i="14"/>
  <c r="Q37" i="5" s="1"/>
  <c r="S32" i="14"/>
  <c r="Q38" i="5" s="1"/>
  <c r="S33" i="14"/>
  <c r="S34" i="14"/>
  <c r="Q40" i="5" s="1"/>
  <c r="S35" i="14"/>
  <c r="Q41" i="5" s="1"/>
  <c r="S36" i="14"/>
  <c r="Q43" i="5" s="1"/>
  <c r="S37" i="14"/>
  <c r="Q44" i="5" s="1"/>
  <c r="S38" i="14"/>
  <c r="Q46" i="5" s="1"/>
  <c r="S39" i="14"/>
  <c r="Q47" i="5" s="1"/>
  <c r="S41" i="14"/>
  <c r="Q49" i="5" s="1"/>
  <c r="S42" i="14"/>
  <c r="Q50" i="5" s="1"/>
  <c r="S43" i="14"/>
  <c r="Q51" i="5" s="1"/>
  <c r="S44" i="14"/>
  <c r="Q53" i="5" s="1"/>
  <c r="S45" i="14"/>
  <c r="Q54" i="5" s="1"/>
  <c r="S46" i="14"/>
  <c r="Q55" i="5" s="1"/>
  <c r="S47" i="14"/>
  <c r="Q56" i="5" s="1"/>
  <c r="S48" i="14"/>
  <c r="Q57" i="5" s="1"/>
  <c r="S49" i="14"/>
  <c r="Q59" i="5" s="1"/>
  <c r="S50" i="14"/>
  <c r="Q60" i="5" s="1"/>
  <c r="S51" i="14"/>
  <c r="Q61" i="5" s="1"/>
  <c r="S52" i="14"/>
  <c r="Q62" i="5" s="1"/>
  <c r="S53" i="14"/>
  <c r="Q63" i="5" s="1"/>
  <c r="U63" i="5" s="1"/>
  <c r="S54" i="14"/>
  <c r="Q64" i="5" s="1"/>
  <c r="S55" i="14"/>
  <c r="Q65" i="5" s="1"/>
  <c r="S56" i="14"/>
  <c r="Q67" i="5" s="1"/>
  <c r="S57" i="14"/>
  <c r="Q68" i="5" s="1"/>
  <c r="S58" i="14"/>
  <c r="Q69" i="5" s="1"/>
  <c r="S59" i="14"/>
  <c r="Q71" i="5" s="1"/>
  <c r="S200" i="15"/>
  <c r="S208" i="5" s="1"/>
  <c r="U208" i="5" s="1"/>
  <c r="S201" i="15"/>
  <c r="S209" i="5" s="1"/>
  <c r="U209" i="5" s="1"/>
  <c r="W209" i="5" s="1"/>
  <c r="T101" i="18"/>
  <c r="O183" i="5" s="1"/>
  <c r="T102" i="18"/>
  <c r="O184" i="5" s="1"/>
  <c r="T103" i="18"/>
  <c r="O185" i="5" s="1"/>
  <c r="T104" i="18"/>
  <c r="O186" i="5" s="1"/>
  <c r="T105" i="18"/>
  <c r="O187" i="5" s="1"/>
  <c r="T106" i="18"/>
  <c r="T127" i="18"/>
  <c r="K250" i="15"/>
  <c r="S250" i="15"/>
  <c r="Q31" i="5" l="1"/>
  <c r="Q30" i="5"/>
  <c r="Q24" i="5"/>
  <c r="Q39" i="5"/>
  <c r="Q22" i="5"/>
  <c r="Q26" i="5"/>
  <c r="Q36" i="5"/>
  <c r="Q34" i="5"/>
  <c r="N127" i="18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8" i="1"/>
  <c r="Y89" i="1"/>
  <c r="Y91" i="1"/>
  <c r="Y92" i="1"/>
  <c r="Y93" i="1"/>
  <c r="Y94" i="1"/>
  <c r="Y95" i="1"/>
  <c r="Y97" i="1"/>
  <c r="Y98" i="1"/>
  <c r="Y99" i="1"/>
  <c r="Y100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0" i="1"/>
  <c r="C3" i="5"/>
  <c r="Y193" i="5"/>
  <c r="Y198" i="5"/>
  <c r="Y200" i="5"/>
  <c r="Y202" i="5"/>
  <c r="Y203" i="5"/>
  <c r="Y155" i="5"/>
  <c r="Y173" i="5"/>
  <c r="Y180" i="5"/>
  <c r="Y192" i="5"/>
  <c r="Y146" i="5"/>
  <c r="Y147" i="5"/>
  <c r="Y154" i="5"/>
  <c r="Y131" i="5"/>
  <c r="Y112" i="5"/>
  <c r="Y119" i="5"/>
  <c r="Y120" i="5"/>
  <c r="Y128" i="5"/>
  <c r="Y110" i="5"/>
  <c r="Y117" i="5"/>
  <c r="Y121" i="5"/>
  <c r="Y104" i="5"/>
  <c r="Y111" i="5"/>
  <c r="Y116" i="5"/>
  <c r="Y124" i="5"/>
  <c r="Y64" i="5"/>
  <c r="Y72" i="5"/>
  <c r="Y78" i="5"/>
  <c r="Y118" i="5"/>
  <c r="Y12" i="5"/>
  <c r="Y13" i="5"/>
  <c r="Y14" i="5"/>
  <c r="Y16" i="5"/>
  <c r="Y19" i="5"/>
  <c r="Y20" i="5"/>
  <c r="Y26" i="5"/>
  <c r="Y27" i="5"/>
  <c r="Y30" i="5"/>
  <c r="Y31" i="5"/>
  <c r="Y34" i="5"/>
  <c r="Y35" i="5"/>
  <c r="Y36" i="5"/>
  <c r="Y37" i="5"/>
  <c r="Y40" i="5"/>
  <c r="Y41" i="5"/>
  <c r="Y47" i="5"/>
  <c r="Y48" i="5"/>
  <c r="Y49" i="5"/>
  <c r="Y50" i="5"/>
  <c r="Y51" i="5"/>
  <c r="Y52" i="5"/>
  <c r="Y53" i="5"/>
  <c r="Y54" i="5"/>
  <c r="Y63" i="5"/>
  <c r="Y67" i="5"/>
  <c r="Y69" i="5"/>
  <c r="Y71" i="5"/>
  <c r="Y73" i="5"/>
  <c r="Y74" i="5"/>
  <c r="Y75" i="5"/>
  <c r="Y76" i="5"/>
  <c r="Y87" i="5"/>
  <c r="AB70" i="5"/>
  <c r="V23" i="14"/>
  <c r="V30" i="14"/>
  <c r="V88" i="14"/>
  <c r="V93" i="14"/>
  <c r="V113" i="14"/>
  <c r="V122" i="14"/>
  <c r="V134" i="14"/>
  <c r="S8" i="14"/>
  <c r="S9" i="14"/>
  <c r="S10" i="14"/>
  <c r="S11" i="14"/>
  <c r="S12" i="14"/>
  <c r="S13" i="14"/>
  <c r="S14" i="14"/>
  <c r="S15" i="14"/>
  <c r="V16" i="14"/>
  <c r="V17" i="14"/>
  <c r="V18" i="14"/>
  <c r="V19" i="14"/>
  <c r="V20" i="14"/>
  <c r="V21" i="14"/>
  <c r="V22" i="14"/>
  <c r="V24" i="14"/>
  <c r="V25" i="14"/>
  <c r="V26" i="14"/>
  <c r="V27" i="14"/>
  <c r="V28" i="14"/>
  <c r="V29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9" i="14"/>
  <c r="V90" i="14"/>
  <c r="V91" i="14"/>
  <c r="V92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4" i="14"/>
  <c r="V115" i="14"/>
  <c r="V116" i="14"/>
  <c r="V117" i="14"/>
  <c r="V118" i="14"/>
  <c r="V119" i="14"/>
  <c r="V120" i="14"/>
  <c r="V121" i="14"/>
  <c r="V123" i="14"/>
  <c r="V124" i="14"/>
  <c r="V125" i="14"/>
  <c r="V126" i="14"/>
  <c r="V127" i="14"/>
  <c r="V128" i="14"/>
  <c r="V129" i="14"/>
  <c r="V130" i="14"/>
  <c r="V131" i="14"/>
  <c r="V132" i="14"/>
  <c r="V133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85" i="14"/>
  <c r="S7" i="14"/>
  <c r="Q190" i="14"/>
  <c r="S197" i="15"/>
  <c r="S205" i="5" s="1"/>
  <c r="U205" i="5" s="1"/>
  <c r="S198" i="15"/>
  <c r="S206" i="5" s="1"/>
  <c r="U206" i="5" s="1"/>
  <c r="S199" i="15"/>
  <c r="S207" i="5" s="1"/>
  <c r="U207" i="5" s="1"/>
  <c r="O210" i="15"/>
  <c r="Q210" i="15"/>
  <c r="R124" i="18"/>
  <c r="R128" i="18" s="1"/>
  <c r="P128" i="18"/>
  <c r="L124" i="18"/>
  <c r="T93" i="18"/>
  <c r="T94" i="18"/>
  <c r="O174" i="5" s="1"/>
  <c r="T95" i="18"/>
  <c r="T96" i="18"/>
  <c r="O176" i="5" s="1"/>
  <c r="T97" i="18"/>
  <c r="O178" i="5" s="1"/>
  <c r="T98" i="18"/>
  <c r="O179" i="5" s="1"/>
  <c r="T99" i="18"/>
  <c r="T100" i="18"/>
  <c r="Y205" i="5"/>
  <c r="G188" i="1"/>
  <c r="E188" i="1"/>
  <c r="B3" i="18"/>
  <c r="A3" i="17"/>
  <c r="T30" i="18"/>
  <c r="Y60" i="5" s="1"/>
  <c r="T37" i="18"/>
  <c r="S8" i="15"/>
  <c r="Y77" i="5" l="1"/>
  <c r="O70" i="5"/>
  <c r="Y70" i="5" s="1"/>
  <c r="W208" i="5"/>
  <c r="W207" i="5"/>
  <c r="W206" i="5"/>
  <c r="AB208" i="5"/>
  <c r="AB205" i="5"/>
  <c r="L128" i="18"/>
  <c r="V7" i="14"/>
  <c r="V11" i="14"/>
  <c r="Q16" i="5"/>
  <c r="V10" i="14"/>
  <c r="Q15" i="5"/>
  <c r="V8" i="14"/>
  <c r="Q13" i="5"/>
  <c r="V12" i="14"/>
  <c r="Q17" i="5"/>
  <c r="V9" i="14"/>
  <c r="Q14" i="5"/>
  <c r="V15" i="14"/>
  <c r="Q20" i="5"/>
  <c r="S190" i="14"/>
  <c r="V14" i="14"/>
  <c r="Q19" i="5"/>
  <c r="V13" i="14"/>
  <c r="Q18" i="5"/>
  <c r="Y195" i="5"/>
  <c r="Y182" i="5"/>
  <c r="Y194" i="5"/>
  <c r="Y184" i="5"/>
  <c r="Y189" i="5"/>
  <c r="Y179" i="5"/>
  <c r="Y204" i="5"/>
  <c r="Y191" i="5"/>
  <c r="Y201" i="5"/>
  <c r="Y190" i="5"/>
  <c r="J128" i="18"/>
  <c r="Y199" i="5"/>
  <c r="Y188" i="5"/>
  <c r="Y196" i="5"/>
  <c r="S11" i="5"/>
  <c r="Y208" i="5"/>
  <c r="W205" i="5"/>
  <c r="Q11" i="5"/>
  <c r="Q218" i="5" l="1"/>
  <c r="U11" i="5"/>
  <c r="Q221" i="5"/>
  <c r="S213" i="14"/>
  <c r="Q222" i="5" l="1"/>
  <c r="Q11" i="2"/>
  <c r="Q10" i="2"/>
  <c r="Q9" i="2"/>
  <c r="Q8" i="13"/>
  <c r="Q10" i="13" s="1"/>
  <c r="Q9" i="13"/>
  <c r="O190" i="14"/>
  <c r="G190" i="14"/>
  <c r="Q12" i="2" l="1"/>
  <c r="T9" i="18" l="1"/>
  <c r="T10" i="18"/>
  <c r="O18" i="5" s="1"/>
  <c r="T11" i="18"/>
  <c r="O21" i="5" s="1"/>
  <c r="T12" i="18"/>
  <c r="O22" i="5" s="1"/>
  <c r="T13" i="18"/>
  <c r="O23" i="5" s="1"/>
  <c r="T14" i="18"/>
  <c r="O24" i="5" s="1"/>
  <c r="T15" i="18"/>
  <c r="O25" i="5" s="1"/>
  <c r="T16" i="18"/>
  <c r="T17" i="18"/>
  <c r="T18" i="18"/>
  <c r="T19" i="18"/>
  <c r="T20" i="18"/>
  <c r="T21" i="18"/>
  <c r="T22" i="18"/>
  <c r="T23" i="18"/>
  <c r="T24" i="18"/>
  <c r="T25" i="18"/>
  <c r="T26" i="18"/>
  <c r="T27" i="18"/>
  <c r="Y55" i="5" s="1"/>
  <c r="T28" i="18"/>
  <c r="Y56" i="5" s="1"/>
  <c r="T29" i="18"/>
  <c r="T31" i="18"/>
  <c r="T32" i="18"/>
  <c r="O61" i="5" s="1"/>
  <c r="Y61" i="5" s="1"/>
  <c r="T33" i="18"/>
  <c r="O62" i="5" s="1"/>
  <c r="Y62" i="5" s="1"/>
  <c r="T34" i="18"/>
  <c r="Y65" i="5" s="1"/>
  <c r="T35" i="18"/>
  <c r="Y66" i="5" s="1"/>
  <c r="T36" i="18"/>
  <c r="Y68" i="5" s="1"/>
  <c r="T38" i="18"/>
  <c r="Y79" i="5" s="1"/>
  <c r="T39" i="18"/>
  <c r="Y81" i="5" s="1"/>
  <c r="T40" i="18"/>
  <c r="T41" i="18"/>
  <c r="O82" i="5" s="1"/>
  <c r="Y82" i="5" s="1"/>
  <c r="T42" i="18"/>
  <c r="O84" i="5" s="1"/>
  <c r="Y84" i="5" s="1"/>
  <c r="T43" i="18"/>
  <c r="T44" i="18"/>
  <c r="O86" i="5" s="1"/>
  <c r="Y86" i="5" s="1"/>
  <c r="T45" i="18"/>
  <c r="O88" i="5" s="1"/>
  <c r="T46" i="18"/>
  <c r="O91" i="5" s="1"/>
  <c r="T47" i="18"/>
  <c r="O92" i="5" s="1"/>
  <c r="T48" i="18"/>
  <c r="O94" i="5" s="1"/>
  <c r="T49" i="18"/>
  <c r="O96" i="5" s="1"/>
  <c r="T50" i="18"/>
  <c r="O98" i="5" s="1"/>
  <c r="T51" i="18"/>
  <c r="O99" i="5" s="1"/>
  <c r="T52" i="18"/>
  <c r="T53" i="18"/>
  <c r="T54" i="18"/>
  <c r="T55" i="18"/>
  <c r="O105" i="5" s="1"/>
  <c r="T56" i="18"/>
  <c r="O107" i="5" s="1"/>
  <c r="T57" i="18"/>
  <c r="O108" i="5" s="1"/>
  <c r="Y108" i="5" s="1"/>
  <c r="T58" i="18"/>
  <c r="O109" i="5" s="1"/>
  <c r="Y109" i="5" s="1"/>
  <c r="T59" i="18"/>
  <c r="T60" i="18"/>
  <c r="O113" i="5" s="1"/>
  <c r="Y113" i="5" s="1"/>
  <c r="T61" i="18"/>
  <c r="T62" i="18"/>
  <c r="T63" i="18"/>
  <c r="T64" i="18"/>
  <c r="T65" i="18"/>
  <c r="T66" i="18"/>
  <c r="T67" i="18"/>
  <c r="T68" i="18"/>
  <c r="T69" i="18"/>
  <c r="T70" i="18"/>
  <c r="O139" i="5" s="1"/>
  <c r="T71" i="18"/>
  <c r="O140" i="5" s="1"/>
  <c r="T72" i="18"/>
  <c r="O141" i="5" s="1"/>
  <c r="Y141" i="5" s="1"/>
  <c r="T73" i="18"/>
  <c r="O142" i="5" s="1"/>
  <c r="Y142" i="5" s="1"/>
  <c r="T74" i="18"/>
  <c r="O143" i="5" s="1"/>
  <c r="T75" i="18"/>
  <c r="T76" i="18"/>
  <c r="T77" i="18"/>
  <c r="T78" i="18"/>
  <c r="T79" i="18"/>
  <c r="T80" i="18"/>
  <c r="O150" i="5" s="1"/>
  <c r="T81" i="18"/>
  <c r="O151" i="5" s="1"/>
  <c r="T82" i="18"/>
  <c r="O156" i="5" s="1"/>
  <c r="T83" i="18"/>
  <c r="O157" i="5" s="1"/>
  <c r="T84" i="18"/>
  <c r="O158" i="5" s="1"/>
  <c r="T85" i="18"/>
  <c r="O160" i="5" s="1"/>
  <c r="T86" i="18"/>
  <c r="O164" i="5" s="1"/>
  <c r="T87" i="18"/>
  <c r="O165" i="5" s="1"/>
  <c r="T88" i="18"/>
  <c r="O166" i="5" s="1"/>
  <c r="T89" i="18"/>
  <c r="O167" i="5" s="1"/>
  <c r="T90" i="18"/>
  <c r="O169" i="5" s="1"/>
  <c r="T91" i="18"/>
  <c r="T92" i="18"/>
  <c r="S196" i="15"/>
  <c r="S204" i="5" s="1"/>
  <c r="U204" i="5" s="1"/>
  <c r="Y83" i="5" l="1"/>
  <c r="O80" i="5"/>
  <c r="Y80" i="5" s="1"/>
  <c r="Y59" i="5"/>
  <c r="O57" i="5"/>
  <c r="Y57" i="5" s="1"/>
  <c r="Y28" i="5"/>
  <c r="Y23" i="5"/>
  <c r="Y22" i="5"/>
  <c r="Y21" i="5"/>
  <c r="Y24" i="5"/>
  <c r="Y18" i="5"/>
  <c r="Y25" i="5"/>
  <c r="O17" i="5"/>
  <c r="AB204" i="5"/>
  <c r="Y132" i="5"/>
  <c r="Y123" i="5"/>
  <c r="Y181" i="5"/>
  <c r="Y172" i="5"/>
  <c r="Y162" i="5"/>
  <c r="Y149" i="5"/>
  <c r="Y143" i="5"/>
  <c r="Y129" i="5"/>
  <c r="Y115" i="5"/>
  <c r="Y99" i="5"/>
  <c r="Y96" i="5"/>
  <c r="Y136" i="5"/>
  <c r="Y171" i="5"/>
  <c r="Y145" i="5"/>
  <c r="Y107" i="5"/>
  <c r="Y95" i="5"/>
  <c r="Y159" i="5"/>
  <c r="Y150" i="5"/>
  <c r="Y134" i="5"/>
  <c r="Y169" i="5"/>
  <c r="Y156" i="5"/>
  <c r="Y144" i="5"/>
  <c r="Y133" i="5"/>
  <c r="Y105" i="5"/>
  <c r="Y94" i="5"/>
  <c r="Y42" i="5"/>
  <c r="Y97" i="5"/>
  <c r="Y122" i="5"/>
  <c r="Y103" i="5"/>
  <c r="Y38" i="5"/>
  <c r="O33" i="5"/>
  <c r="Y183" i="5"/>
  <c r="Y175" i="5"/>
  <c r="Y90" i="5"/>
  <c r="Y85" i="5"/>
  <c r="Y160" i="5"/>
  <c r="Y168" i="5"/>
  <c r="Y165" i="5"/>
  <c r="Y158" i="5"/>
  <c r="Y152" i="5"/>
  <c r="Y140" i="5"/>
  <c r="Y130" i="5"/>
  <c r="Y93" i="5"/>
  <c r="Y187" i="5"/>
  <c r="Y178" i="5"/>
  <c r="Y167" i="5"/>
  <c r="Y157" i="5"/>
  <c r="Y139" i="5"/>
  <c r="Y135" i="5"/>
  <c r="Y127" i="5"/>
  <c r="Y114" i="5"/>
  <c r="Y101" i="5"/>
  <c r="Y91" i="5"/>
  <c r="O32" i="5"/>
  <c r="Y89" i="5"/>
  <c r="Y163" i="5"/>
  <c r="Y186" i="5"/>
  <c r="Y177" i="5"/>
  <c r="Y174" i="5"/>
  <c r="Y166" i="5"/>
  <c r="Y153" i="5"/>
  <c r="Y138" i="5"/>
  <c r="Y126" i="5"/>
  <c r="Y106" i="5"/>
  <c r="Y100" i="5"/>
  <c r="Y185" i="5"/>
  <c r="Y176" i="5"/>
  <c r="Y164" i="5"/>
  <c r="Y161" i="5"/>
  <c r="Y151" i="5"/>
  <c r="Y148" i="5"/>
  <c r="Y137" i="5"/>
  <c r="Y125" i="5"/>
  <c r="Y102" i="5"/>
  <c r="Y98" i="5"/>
  <c r="Y92" i="5"/>
  <c r="Y88" i="5"/>
  <c r="Y11" i="5"/>
  <c r="E6" i="15"/>
  <c r="Q210" i="14"/>
  <c r="S210" i="14" s="1"/>
  <c r="Q209" i="14"/>
  <c r="S209" i="14" s="1"/>
  <c r="I202" i="14"/>
  <c r="I201" i="14"/>
  <c r="I200" i="14"/>
  <c r="I199" i="14"/>
  <c r="I205" i="14"/>
  <c r="K205" i="14" s="1"/>
  <c r="I208" i="14"/>
  <c r="K208" i="14" s="1"/>
  <c r="I207" i="14"/>
  <c r="K207" i="14" s="1"/>
  <c r="I206" i="14"/>
  <c r="K206" i="14" s="1"/>
  <c r="K8" i="14"/>
  <c r="K9" i="14"/>
  <c r="K10" i="14"/>
  <c r="K11" i="14"/>
  <c r="G16" i="5" s="1"/>
  <c r="K16" i="5" s="1"/>
  <c r="K12" i="14"/>
  <c r="K13" i="14"/>
  <c r="K14" i="14"/>
  <c r="K15" i="14"/>
  <c r="K16" i="14"/>
  <c r="K17" i="14"/>
  <c r="K18" i="14"/>
  <c r="K19" i="14"/>
  <c r="K20" i="14"/>
  <c r="G26" i="5" s="1"/>
  <c r="K26" i="5" s="1"/>
  <c r="K21" i="14"/>
  <c r="G27" i="5" s="1"/>
  <c r="K27" i="5" s="1"/>
  <c r="K22" i="14"/>
  <c r="G28" i="5" s="1"/>
  <c r="K28" i="5" s="1"/>
  <c r="K23" i="14"/>
  <c r="G29" i="5" s="1"/>
  <c r="K29" i="5" s="1"/>
  <c r="K24" i="14"/>
  <c r="G30" i="5" s="1"/>
  <c r="K30" i="5" s="1"/>
  <c r="K25" i="14"/>
  <c r="G31" i="5" s="1"/>
  <c r="K31" i="5" s="1"/>
  <c r="K26" i="14"/>
  <c r="G32" i="5" s="1"/>
  <c r="K32" i="5" s="1"/>
  <c r="K27" i="14"/>
  <c r="G33" i="5" s="1"/>
  <c r="K33" i="5" s="1"/>
  <c r="K28" i="14"/>
  <c r="G34" i="5" s="1"/>
  <c r="K34" i="5" s="1"/>
  <c r="K29" i="14"/>
  <c r="G35" i="5" s="1"/>
  <c r="K35" i="5" s="1"/>
  <c r="K30" i="14"/>
  <c r="G36" i="5" s="1"/>
  <c r="K36" i="5" s="1"/>
  <c r="K31" i="14"/>
  <c r="G37" i="5" s="1"/>
  <c r="K37" i="5" s="1"/>
  <c r="K32" i="14"/>
  <c r="G38" i="5" s="1"/>
  <c r="K38" i="5" s="1"/>
  <c r="K33" i="14"/>
  <c r="G39" i="5" s="1"/>
  <c r="K39" i="5" s="1"/>
  <c r="K34" i="14"/>
  <c r="G40" i="5" s="1"/>
  <c r="K40" i="5" s="1"/>
  <c r="K35" i="14"/>
  <c r="G41" i="5" s="1"/>
  <c r="K41" i="5" s="1"/>
  <c r="K36" i="14"/>
  <c r="G43" i="5" s="1"/>
  <c r="K43" i="5" s="1"/>
  <c r="K37" i="14"/>
  <c r="G44" i="5" s="1"/>
  <c r="K44" i="5" s="1"/>
  <c r="K38" i="14"/>
  <c r="G46" i="5" s="1"/>
  <c r="K46" i="5" s="1"/>
  <c r="K39" i="14"/>
  <c r="G47" i="5" s="1"/>
  <c r="K47" i="5" s="1"/>
  <c r="K40" i="14"/>
  <c r="G48" i="5" s="1"/>
  <c r="K48" i="5" s="1"/>
  <c r="K41" i="14"/>
  <c r="G49" i="5" s="1"/>
  <c r="K49" i="5" s="1"/>
  <c r="K42" i="14"/>
  <c r="G50" i="5" s="1"/>
  <c r="K50" i="5" s="1"/>
  <c r="K43" i="14"/>
  <c r="G51" i="5" s="1"/>
  <c r="K51" i="5" s="1"/>
  <c r="K44" i="14"/>
  <c r="G53" i="5" s="1"/>
  <c r="K53" i="5" s="1"/>
  <c r="K45" i="14"/>
  <c r="G54" i="5" s="1"/>
  <c r="K54" i="5" s="1"/>
  <c r="K46" i="14"/>
  <c r="G55" i="5" s="1"/>
  <c r="K55" i="5" s="1"/>
  <c r="K47" i="14"/>
  <c r="G56" i="5" s="1"/>
  <c r="K56" i="5" s="1"/>
  <c r="K48" i="14"/>
  <c r="G57" i="5" s="1"/>
  <c r="K57" i="5" s="1"/>
  <c r="K49" i="14"/>
  <c r="G59" i="5" s="1"/>
  <c r="K59" i="5" s="1"/>
  <c r="K50" i="14"/>
  <c r="G60" i="5" s="1"/>
  <c r="K60" i="5" s="1"/>
  <c r="K51" i="14"/>
  <c r="G61" i="5" s="1"/>
  <c r="K61" i="5" s="1"/>
  <c r="K52" i="14"/>
  <c r="G62" i="5" s="1"/>
  <c r="K62" i="5" s="1"/>
  <c r="K53" i="14"/>
  <c r="G63" i="5" s="1"/>
  <c r="K63" i="5" s="1"/>
  <c r="K54" i="14"/>
  <c r="G64" i="5" s="1"/>
  <c r="K64" i="5" s="1"/>
  <c r="K55" i="14"/>
  <c r="G65" i="5" s="1"/>
  <c r="K65" i="5" s="1"/>
  <c r="K56" i="14"/>
  <c r="G67" i="5" s="1"/>
  <c r="K67" i="5" s="1"/>
  <c r="K57" i="14"/>
  <c r="G69" i="5" s="1"/>
  <c r="K69" i="5" s="1"/>
  <c r="K58" i="14"/>
  <c r="G70" i="5" s="1"/>
  <c r="K70" i="5" s="1"/>
  <c r="K59" i="14"/>
  <c r="G71" i="5" s="1"/>
  <c r="K71" i="5" s="1"/>
  <c r="K60" i="14"/>
  <c r="G72" i="5" s="1"/>
  <c r="K72" i="5" s="1"/>
  <c r="K61" i="14"/>
  <c r="G73" i="5" s="1"/>
  <c r="K73" i="5" s="1"/>
  <c r="K62" i="14"/>
  <c r="G74" i="5" s="1"/>
  <c r="K74" i="5" s="1"/>
  <c r="K63" i="14"/>
  <c r="G76" i="5" s="1"/>
  <c r="K76" i="5" s="1"/>
  <c r="K64" i="14"/>
  <c r="G77" i="5" s="1"/>
  <c r="K77" i="5" s="1"/>
  <c r="K65" i="14"/>
  <c r="G78" i="5" s="1"/>
  <c r="K78" i="5" s="1"/>
  <c r="K66" i="14"/>
  <c r="G79" i="5" s="1"/>
  <c r="K79" i="5" s="1"/>
  <c r="K67" i="14"/>
  <c r="G80" i="5" s="1"/>
  <c r="K80" i="5" s="1"/>
  <c r="K68" i="14"/>
  <c r="G81" i="5" s="1"/>
  <c r="K81" i="5" s="1"/>
  <c r="K69" i="14"/>
  <c r="G82" i="5" s="1"/>
  <c r="K82" i="5" s="1"/>
  <c r="K70" i="14"/>
  <c r="G83" i="5" s="1"/>
  <c r="K83" i="5" s="1"/>
  <c r="K71" i="14"/>
  <c r="G84" i="5" s="1"/>
  <c r="K84" i="5" s="1"/>
  <c r="K72" i="14"/>
  <c r="G85" i="5" s="1"/>
  <c r="K85" i="5" s="1"/>
  <c r="K73" i="14"/>
  <c r="G86" i="5" s="1"/>
  <c r="K86" i="5" s="1"/>
  <c r="K74" i="14"/>
  <c r="G87" i="5" s="1"/>
  <c r="K87" i="5" s="1"/>
  <c r="K75" i="14"/>
  <c r="G88" i="5" s="1"/>
  <c r="K88" i="5" s="1"/>
  <c r="K76" i="14"/>
  <c r="G89" i="5" s="1"/>
  <c r="K89" i="5" s="1"/>
  <c r="K77" i="14"/>
  <c r="G90" i="5" s="1"/>
  <c r="K90" i="5" s="1"/>
  <c r="K78" i="14"/>
  <c r="G91" i="5" s="1"/>
  <c r="K91" i="5" s="1"/>
  <c r="K79" i="14"/>
  <c r="G92" i="5" s="1"/>
  <c r="K92" i="5" s="1"/>
  <c r="K80" i="14"/>
  <c r="G93" i="5" s="1"/>
  <c r="K93" i="5" s="1"/>
  <c r="K81" i="14"/>
  <c r="G94" i="5" s="1"/>
  <c r="K94" i="5" s="1"/>
  <c r="K82" i="14"/>
  <c r="G96" i="5" s="1"/>
  <c r="K96" i="5" s="1"/>
  <c r="K83" i="14"/>
  <c r="G97" i="5" s="1"/>
  <c r="K97" i="5" s="1"/>
  <c r="K84" i="14"/>
  <c r="G98" i="5" s="1"/>
  <c r="K98" i="5" s="1"/>
  <c r="K85" i="14"/>
  <c r="G99" i="5" s="1"/>
  <c r="K99" i="5" s="1"/>
  <c r="K86" i="14"/>
  <c r="G100" i="5" s="1"/>
  <c r="K100" i="5" s="1"/>
  <c r="K87" i="14"/>
  <c r="G101" i="5" s="1"/>
  <c r="K101" i="5" s="1"/>
  <c r="K88" i="14"/>
  <c r="G102" i="5" s="1"/>
  <c r="K102" i="5" s="1"/>
  <c r="K89" i="14"/>
  <c r="G103" i="5" s="1"/>
  <c r="K103" i="5" s="1"/>
  <c r="K90" i="14"/>
  <c r="G104" i="5" s="1"/>
  <c r="K104" i="5" s="1"/>
  <c r="K91" i="14"/>
  <c r="G105" i="5" s="1"/>
  <c r="K105" i="5" s="1"/>
  <c r="K92" i="14"/>
  <c r="G106" i="5" s="1"/>
  <c r="K106" i="5" s="1"/>
  <c r="K209" i="14"/>
  <c r="K93" i="14"/>
  <c r="G107" i="5" s="1"/>
  <c r="K107" i="5" s="1"/>
  <c r="K94" i="14"/>
  <c r="G108" i="5" s="1"/>
  <c r="K108" i="5" s="1"/>
  <c r="K95" i="14"/>
  <c r="G109" i="5" s="1"/>
  <c r="K109" i="5" s="1"/>
  <c r="K96" i="14"/>
  <c r="G110" i="5" s="1"/>
  <c r="K110" i="5" s="1"/>
  <c r="K97" i="14"/>
  <c r="G111" i="5" s="1"/>
  <c r="K111" i="5" s="1"/>
  <c r="K98" i="14"/>
  <c r="G112" i="5" s="1"/>
  <c r="K112" i="5" s="1"/>
  <c r="K99" i="14"/>
  <c r="G113" i="5" s="1"/>
  <c r="K113" i="5" s="1"/>
  <c r="K100" i="14"/>
  <c r="K101" i="14"/>
  <c r="G115" i="5" s="1"/>
  <c r="K115" i="5" s="1"/>
  <c r="K102" i="14"/>
  <c r="G116" i="5" s="1"/>
  <c r="K116" i="5" s="1"/>
  <c r="K103" i="14"/>
  <c r="G119" i="5" s="1"/>
  <c r="K119" i="5" s="1"/>
  <c r="K104" i="14"/>
  <c r="G121" i="5" s="1"/>
  <c r="K121" i="5" s="1"/>
  <c r="K105" i="14"/>
  <c r="G123" i="5" s="1"/>
  <c r="K123" i="5" s="1"/>
  <c r="K106" i="14"/>
  <c r="G126" i="5" s="1"/>
  <c r="K126" i="5" s="1"/>
  <c r="K107" i="14"/>
  <c r="G128" i="5" s="1"/>
  <c r="K128" i="5" s="1"/>
  <c r="K108" i="14"/>
  <c r="G129" i="5" s="1"/>
  <c r="K129" i="5" s="1"/>
  <c r="K109" i="14"/>
  <c r="G130" i="5" s="1"/>
  <c r="K130" i="5" s="1"/>
  <c r="K110" i="14"/>
  <c r="G131" i="5" s="1"/>
  <c r="K131" i="5" s="1"/>
  <c r="K111" i="14"/>
  <c r="G132" i="5" s="1"/>
  <c r="K132" i="5" s="1"/>
  <c r="K112" i="14"/>
  <c r="G133" i="5" s="1"/>
  <c r="K133" i="5" s="1"/>
  <c r="K113" i="14"/>
  <c r="G134" i="5" s="1"/>
  <c r="K134" i="5" s="1"/>
  <c r="K210" i="14"/>
  <c r="K114" i="14"/>
  <c r="G135" i="5" s="1"/>
  <c r="K135" i="5" s="1"/>
  <c r="K115" i="14"/>
  <c r="G136" i="5" s="1"/>
  <c r="K136" i="5" s="1"/>
  <c r="K116" i="14"/>
  <c r="G137" i="5" s="1"/>
  <c r="K137" i="5" s="1"/>
  <c r="K117" i="14"/>
  <c r="G138" i="5" s="1"/>
  <c r="K138" i="5" s="1"/>
  <c r="K118" i="14"/>
  <c r="G139" i="5" s="1"/>
  <c r="K139" i="5" s="1"/>
  <c r="K119" i="14"/>
  <c r="G140" i="5" s="1"/>
  <c r="K140" i="5" s="1"/>
  <c r="K120" i="14"/>
  <c r="G141" i="5" s="1"/>
  <c r="K141" i="5" s="1"/>
  <c r="K121" i="14"/>
  <c r="G142" i="5" s="1"/>
  <c r="K142" i="5" s="1"/>
  <c r="K122" i="14"/>
  <c r="G143" i="5" s="1"/>
  <c r="K143" i="5" s="1"/>
  <c r="K123" i="14"/>
  <c r="G144" i="5" s="1"/>
  <c r="K144" i="5" s="1"/>
  <c r="K124" i="14"/>
  <c r="G145" i="5" s="1"/>
  <c r="K145" i="5" s="1"/>
  <c r="K125" i="14"/>
  <c r="G147" i="5" s="1"/>
  <c r="K147" i="5" s="1"/>
  <c r="K126" i="14"/>
  <c r="G148" i="5" s="1"/>
  <c r="K148" i="5" s="1"/>
  <c r="K127" i="14"/>
  <c r="G149" i="5" s="1"/>
  <c r="K149" i="5" s="1"/>
  <c r="K128" i="14"/>
  <c r="G150" i="5" s="1"/>
  <c r="K150" i="5" s="1"/>
  <c r="K129" i="14"/>
  <c r="G151" i="5" s="1"/>
  <c r="K151" i="5" s="1"/>
  <c r="K130" i="14"/>
  <c r="G152" i="5" s="1"/>
  <c r="K152" i="5" s="1"/>
  <c r="K131" i="14"/>
  <c r="G153" i="5" s="1"/>
  <c r="K153" i="5" s="1"/>
  <c r="K132" i="14"/>
  <c r="G154" i="5" s="1"/>
  <c r="K154" i="5" s="1"/>
  <c r="K133" i="14"/>
  <c r="G155" i="5" s="1"/>
  <c r="K155" i="5" s="1"/>
  <c r="K134" i="14"/>
  <c r="G156" i="5" s="1"/>
  <c r="K156" i="5" s="1"/>
  <c r="K135" i="14"/>
  <c r="G157" i="5" s="1"/>
  <c r="K157" i="5" s="1"/>
  <c r="K136" i="14"/>
  <c r="G158" i="5" s="1"/>
  <c r="K158" i="5" s="1"/>
  <c r="K137" i="14"/>
  <c r="G159" i="5" s="1"/>
  <c r="K159" i="5" s="1"/>
  <c r="K138" i="14"/>
  <c r="G160" i="5" s="1"/>
  <c r="K160" i="5" s="1"/>
  <c r="K139" i="14"/>
  <c r="G161" i="5" s="1"/>
  <c r="K161" i="5" s="1"/>
  <c r="K140" i="14"/>
  <c r="G162" i="5" s="1"/>
  <c r="K162" i="5" s="1"/>
  <c r="K141" i="14"/>
  <c r="G163" i="5" s="1"/>
  <c r="K163" i="5" s="1"/>
  <c r="K142" i="14"/>
  <c r="G164" i="5" s="1"/>
  <c r="K164" i="5" s="1"/>
  <c r="K143" i="14"/>
  <c r="G165" i="5" s="1"/>
  <c r="K165" i="5" s="1"/>
  <c r="K144" i="14"/>
  <c r="G166" i="5" s="1"/>
  <c r="K166" i="5" s="1"/>
  <c r="K145" i="14"/>
  <c r="G167" i="5" s="1"/>
  <c r="K167" i="5" s="1"/>
  <c r="K146" i="14"/>
  <c r="G168" i="5" s="1"/>
  <c r="K168" i="5" s="1"/>
  <c r="K147" i="14"/>
  <c r="G169" i="5" s="1"/>
  <c r="K169" i="5" s="1"/>
  <c r="K148" i="14"/>
  <c r="G171" i="5" s="1"/>
  <c r="K171" i="5" s="1"/>
  <c r="K149" i="14"/>
  <c r="G172" i="5" s="1"/>
  <c r="K172" i="5" s="1"/>
  <c r="K150" i="14"/>
  <c r="G173" i="5" s="1"/>
  <c r="K173" i="5" s="1"/>
  <c r="K151" i="14"/>
  <c r="G174" i="5" s="1"/>
  <c r="K174" i="5" s="1"/>
  <c r="K152" i="14"/>
  <c r="G175" i="5" s="1"/>
  <c r="K175" i="5" s="1"/>
  <c r="K153" i="14"/>
  <c r="G176" i="5" s="1"/>
  <c r="K176" i="5" s="1"/>
  <c r="K154" i="14"/>
  <c r="G177" i="5" s="1"/>
  <c r="K177" i="5" s="1"/>
  <c r="K155" i="14"/>
  <c r="G178" i="5" s="1"/>
  <c r="K178" i="5" s="1"/>
  <c r="K156" i="14"/>
  <c r="G179" i="5" s="1"/>
  <c r="K179" i="5" s="1"/>
  <c r="K157" i="14"/>
  <c r="G180" i="5" s="1"/>
  <c r="K180" i="5" s="1"/>
  <c r="K158" i="14"/>
  <c r="G182" i="5" s="1"/>
  <c r="K182" i="5" s="1"/>
  <c r="K159" i="14"/>
  <c r="G183" i="5" s="1"/>
  <c r="K183" i="5" s="1"/>
  <c r="K160" i="14"/>
  <c r="G184" i="5" s="1"/>
  <c r="K184" i="5" s="1"/>
  <c r="K161" i="14"/>
  <c r="G185" i="5" s="1"/>
  <c r="K185" i="5" s="1"/>
  <c r="K162" i="14"/>
  <c r="G187" i="5" s="1"/>
  <c r="K187" i="5" s="1"/>
  <c r="K163" i="14"/>
  <c r="G188" i="5" s="1"/>
  <c r="K188" i="5" s="1"/>
  <c r="K164" i="14"/>
  <c r="G189" i="5" s="1"/>
  <c r="K189" i="5" s="1"/>
  <c r="K165" i="14"/>
  <c r="G190" i="5" s="1"/>
  <c r="K190" i="5" s="1"/>
  <c r="K166" i="14"/>
  <c r="G194" i="5" s="1"/>
  <c r="K194" i="5" s="1"/>
  <c r="K167" i="14"/>
  <c r="G195" i="5" s="1"/>
  <c r="K195" i="5" s="1"/>
  <c r="K168" i="14"/>
  <c r="G196" i="5" s="1"/>
  <c r="K196" i="5" s="1"/>
  <c r="K169" i="14"/>
  <c r="G197" i="5" s="1"/>
  <c r="K197" i="5" s="1"/>
  <c r="K170" i="14"/>
  <c r="G198" i="5" s="1"/>
  <c r="K198" i="5" s="1"/>
  <c r="K171" i="14"/>
  <c r="G199" i="5" s="1"/>
  <c r="K199" i="5" s="1"/>
  <c r="K172" i="14"/>
  <c r="G200" i="5" s="1"/>
  <c r="K200" i="5" s="1"/>
  <c r="K173" i="14"/>
  <c r="G201" i="5" s="1"/>
  <c r="K201" i="5" s="1"/>
  <c r="K174" i="14"/>
  <c r="G202" i="5" s="1"/>
  <c r="K202" i="5" s="1"/>
  <c r="K175" i="14"/>
  <c r="G203" i="5" s="1"/>
  <c r="K203" i="5" s="1"/>
  <c r="K176" i="14"/>
  <c r="G204" i="5" s="1"/>
  <c r="K204" i="5" s="1"/>
  <c r="K177" i="14"/>
  <c r="G205" i="5" s="1"/>
  <c r="K205" i="5" s="1"/>
  <c r="K178" i="14"/>
  <c r="G206" i="5" s="1"/>
  <c r="K206" i="5" s="1"/>
  <c r="K179" i="14"/>
  <c r="G207" i="5" s="1"/>
  <c r="K207" i="5" s="1"/>
  <c r="K180" i="14"/>
  <c r="G208" i="5" s="1"/>
  <c r="K208" i="5" s="1"/>
  <c r="K181" i="14"/>
  <c r="G209" i="5" s="1"/>
  <c r="K209" i="5" s="1"/>
  <c r="K182" i="14"/>
  <c r="G210" i="5" s="1"/>
  <c r="K210" i="5" s="1"/>
  <c r="K183" i="14"/>
  <c r="G211" i="5" s="1"/>
  <c r="K211" i="5" s="1"/>
  <c r="K184" i="14"/>
  <c r="G212" i="5" s="1"/>
  <c r="K212" i="5" s="1"/>
  <c r="K185" i="14"/>
  <c r="G213" i="5" s="1"/>
  <c r="K213" i="5" s="1"/>
  <c r="K7" i="14"/>
  <c r="S205" i="14"/>
  <c r="S206" i="14"/>
  <c r="S207" i="14"/>
  <c r="S208" i="14"/>
  <c r="Y17" i="5" l="1"/>
  <c r="Y39" i="5"/>
  <c r="Y44" i="5"/>
  <c r="Y29" i="5"/>
  <c r="Y46" i="5"/>
  <c r="Y33" i="5"/>
  <c r="Y43" i="5"/>
  <c r="Y45" i="5"/>
  <c r="Y32" i="5"/>
  <c r="K190" i="14"/>
  <c r="W204" i="5"/>
  <c r="G21" i="5"/>
  <c r="K21" i="5" s="1"/>
  <c r="G20" i="5"/>
  <c r="K20" i="5" s="1"/>
  <c r="G13" i="5"/>
  <c r="K13" i="5" s="1"/>
  <c r="G19" i="5"/>
  <c r="K19" i="5" s="1"/>
  <c r="G18" i="5"/>
  <c r="K18" i="5" s="1"/>
  <c r="G11" i="5"/>
  <c r="G17" i="5"/>
  <c r="K17" i="5" s="1"/>
  <c r="G24" i="5"/>
  <c r="K24" i="5" s="1"/>
  <c r="G23" i="5"/>
  <c r="K23" i="5" s="1"/>
  <c r="G15" i="5"/>
  <c r="K15" i="5" s="1"/>
  <c r="G22" i="5"/>
  <c r="K22" i="5" s="1"/>
  <c r="G14" i="5"/>
  <c r="K14" i="5" s="1"/>
  <c r="S228" i="15"/>
  <c r="K228" i="15"/>
  <c r="X10" i="1"/>
  <c r="K213" i="14" l="1"/>
  <c r="G218" i="5"/>
  <c r="K8" i="15"/>
  <c r="S220" i="15"/>
  <c r="G218" i="15"/>
  <c r="K219" i="15"/>
  <c r="I11" i="5" l="1"/>
  <c r="K210" i="15"/>
  <c r="I218" i="5"/>
  <c r="N128" i="18"/>
  <c r="W11" i="5"/>
  <c r="K222" i="15"/>
  <c r="S194" i="15"/>
  <c r="S202" i="5" s="1"/>
  <c r="U202" i="5" s="1"/>
  <c r="S195" i="15"/>
  <c r="S203" i="5" s="1"/>
  <c r="U203" i="5" s="1"/>
  <c r="W203" i="5" l="1"/>
  <c r="W202" i="5"/>
  <c r="AB203" i="5"/>
  <c r="AB202" i="5"/>
  <c r="AB12" i="5" l="1"/>
  <c r="AB115" i="5"/>
  <c r="AB71" i="5" l="1"/>
  <c r="AB69" i="5"/>
  <c r="AB72" i="5"/>
  <c r="AB192" i="5"/>
  <c r="AB174" i="5"/>
  <c r="AB155" i="5"/>
  <c r="AB137" i="5"/>
  <c r="AB125" i="5"/>
  <c r="AB112" i="5"/>
  <c r="AB106" i="5"/>
  <c r="AB100" i="5"/>
  <c r="AB94" i="5"/>
  <c r="AB76" i="5"/>
  <c r="AB197" i="5"/>
  <c r="AB191" i="5"/>
  <c r="AB185" i="5"/>
  <c r="AB179" i="5"/>
  <c r="AB173" i="5"/>
  <c r="AB166" i="5"/>
  <c r="AB160" i="5"/>
  <c r="AB154" i="5"/>
  <c r="AB148" i="5"/>
  <c r="AB142" i="5"/>
  <c r="AB136" i="5"/>
  <c r="AB130" i="5"/>
  <c r="AB124" i="5"/>
  <c r="AB118" i="5"/>
  <c r="AB111" i="5"/>
  <c r="AB105" i="5"/>
  <c r="AB99" i="5"/>
  <c r="AB93" i="5"/>
  <c r="AB87" i="5"/>
  <c r="AB81" i="5"/>
  <c r="AB75" i="5"/>
  <c r="AB180" i="5"/>
  <c r="AB143" i="5"/>
  <c r="AB184" i="5"/>
  <c r="AB165" i="5"/>
  <c r="AB147" i="5"/>
  <c r="AB135" i="5"/>
  <c r="AB129" i="5"/>
  <c r="AB110" i="5"/>
  <c r="AB104" i="5"/>
  <c r="AB92" i="5"/>
  <c r="AB86" i="5"/>
  <c r="AB80" i="5"/>
  <c r="AB74" i="5"/>
  <c r="AB201" i="5"/>
  <c r="AB177" i="5"/>
  <c r="AB152" i="5"/>
  <c r="AB128" i="5"/>
  <c r="AB122" i="5"/>
  <c r="AB109" i="5"/>
  <c r="AB97" i="5"/>
  <c r="AB91" i="5"/>
  <c r="AB85" i="5"/>
  <c r="AB79" i="5"/>
  <c r="AB73" i="5"/>
  <c r="AB186" i="5"/>
  <c r="AB161" i="5"/>
  <c r="AB149" i="5"/>
  <c r="AB119" i="5"/>
  <c r="AB82" i="5"/>
  <c r="AB190" i="5"/>
  <c r="AB172" i="5"/>
  <c r="AB153" i="5"/>
  <c r="AB117" i="5"/>
  <c r="AB183" i="5"/>
  <c r="AB164" i="5"/>
  <c r="AB146" i="5"/>
  <c r="AB134" i="5"/>
  <c r="AB116" i="5"/>
  <c r="AB194" i="5"/>
  <c r="AB176" i="5"/>
  <c r="AB163" i="5"/>
  <c r="AB157" i="5"/>
  <c r="AB151" i="5"/>
  <c r="AB145" i="5"/>
  <c r="AB139" i="5"/>
  <c r="AB133" i="5"/>
  <c r="AB127" i="5"/>
  <c r="AB121" i="5"/>
  <c r="AB114" i="5"/>
  <c r="AB108" i="5"/>
  <c r="AB102" i="5"/>
  <c r="AB96" i="5"/>
  <c r="AB90" i="5"/>
  <c r="AB84" i="5"/>
  <c r="AB78" i="5"/>
  <c r="AB198" i="5"/>
  <c r="AB167" i="5"/>
  <c r="AB131" i="5"/>
  <c r="AB88" i="5"/>
  <c r="AB196" i="5"/>
  <c r="AB178" i="5"/>
  <c r="AB159" i="5"/>
  <c r="AB141" i="5"/>
  <c r="AB123" i="5"/>
  <c r="AB98" i="5"/>
  <c r="AB195" i="5"/>
  <c r="AB189" i="5"/>
  <c r="AB171" i="5"/>
  <c r="AB158" i="5"/>
  <c r="AB140" i="5"/>
  <c r="AB103" i="5"/>
  <c r="AB200" i="5"/>
  <c r="AB188" i="5"/>
  <c r="AB182" i="5"/>
  <c r="AB199" i="5"/>
  <c r="AB193" i="5"/>
  <c r="AB187" i="5"/>
  <c r="AB181" i="5"/>
  <c r="AB175" i="5"/>
  <c r="AB168" i="5"/>
  <c r="AB162" i="5"/>
  <c r="AB156" i="5"/>
  <c r="AB150" i="5"/>
  <c r="AB144" i="5"/>
  <c r="AB138" i="5"/>
  <c r="AB132" i="5"/>
  <c r="AB126" i="5"/>
  <c r="AB120" i="5"/>
  <c r="AB107" i="5"/>
  <c r="AB101" i="5"/>
  <c r="AB95" i="5"/>
  <c r="AB89" i="5"/>
  <c r="AB83" i="5"/>
  <c r="AB77" i="5"/>
  <c r="AB65" i="5"/>
  <c r="AB59" i="5"/>
  <c r="AB52" i="5"/>
  <c r="AB46" i="5"/>
  <c r="AB40" i="5"/>
  <c r="AB34" i="5"/>
  <c r="AB28" i="5"/>
  <c r="AB22" i="5"/>
  <c r="AB16" i="5"/>
  <c r="AB64" i="5"/>
  <c r="AB57" i="5"/>
  <c r="AB51" i="5"/>
  <c r="AB45" i="5"/>
  <c r="AB39" i="5"/>
  <c r="AB33" i="5"/>
  <c r="AB27" i="5"/>
  <c r="AB21" i="5"/>
  <c r="AB15" i="5"/>
  <c r="AB63" i="5"/>
  <c r="AB56" i="5"/>
  <c r="AB50" i="5"/>
  <c r="AB44" i="5"/>
  <c r="AB38" i="5"/>
  <c r="AB32" i="5"/>
  <c r="AB26" i="5"/>
  <c r="AB20" i="5"/>
  <c r="AB14" i="5"/>
  <c r="AB68" i="5"/>
  <c r="AB62" i="5"/>
  <c r="AB55" i="5"/>
  <c r="AB49" i="5"/>
  <c r="AB43" i="5"/>
  <c r="AB37" i="5"/>
  <c r="AB31" i="5"/>
  <c r="AB25" i="5"/>
  <c r="AB19" i="5"/>
  <c r="AB13" i="5"/>
  <c r="AB67" i="5"/>
  <c r="AB61" i="5"/>
  <c r="AB54" i="5"/>
  <c r="AB48" i="5"/>
  <c r="AB42" i="5"/>
  <c r="AB36" i="5"/>
  <c r="AB30" i="5"/>
  <c r="AB24" i="5"/>
  <c r="AB18" i="5"/>
  <c r="AB66" i="5"/>
  <c r="AB60" i="5"/>
  <c r="AB53" i="5"/>
  <c r="AB47" i="5"/>
  <c r="AB41" i="5"/>
  <c r="AB35" i="5"/>
  <c r="AB29" i="5"/>
  <c r="AB23" i="5"/>
  <c r="AB17" i="5"/>
  <c r="K6" i="2"/>
  <c r="AB113" i="5" l="1"/>
  <c r="AB169" i="5"/>
  <c r="K251" i="15"/>
  <c r="G210" i="15"/>
  <c r="S172" i="15"/>
  <c r="S180" i="5" s="1"/>
  <c r="U180" i="5" s="1"/>
  <c r="S173" i="15"/>
  <c r="S181" i="5" s="1"/>
  <c r="U181" i="5" s="1"/>
  <c r="S174" i="15"/>
  <c r="S182" i="5" s="1"/>
  <c r="U182" i="5" s="1"/>
  <c r="S175" i="15"/>
  <c r="S183" i="5" s="1"/>
  <c r="U183" i="5" s="1"/>
  <c r="S176" i="15"/>
  <c r="S184" i="5" s="1"/>
  <c r="U184" i="5" s="1"/>
  <c r="S177" i="15"/>
  <c r="S185" i="5" s="1"/>
  <c r="U185" i="5" s="1"/>
  <c r="S178" i="15"/>
  <c r="S186" i="5" s="1"/>
  <c r="U186" i="5" s="1"/>
  <c r="S179" i="15"/>
  <c r="S187" i="5" s="1"/>
  <c r="U187" i="5" s="1"/>
  <c r="S180" i="15"/>
  <c r="S188" i="5" s="1"/>
  <c r="U188" i="5" s="1"/>
  <c r="S181" i="15"/>
  <c r="S189" i="5" s="1"/>
  <c r="U189" i="5" s="1"/>
  <c r="S182" i="15"/>
  <c r="S190" i="5" s="1"/>
  <c r="U190" i="5" s="1"/>
  <c r="S183" i="15"/>
  <c r="S191" i="5" s="1"/>
  <c r="U191" i="5" s="1"/>
  <c r="S184" i="15"/>
  <c r="S192" i="5" s="1"/>
  <c r="U192" i="5" s="1"/>
  <c r="S185" i="15"/>
  <c r="S193" i="5" s="1"/>
  <c r="U193" i="5" s="1"/>
  <c r="S186" i="15"/>
  <c r="S194" i="5" s="1"/>
  <c r="U194" i="5" s="1"/>
  <c r="S187" i="15"/>
  <c r="S195" i="5" s="1"/>
  <c r="U195" i="5" s="1"/>
  <c r="S188" i="15"/>
  <c r="S196" i="5" s="1"/>
  <c r="U196" i="5" s="1"/>
  <c r="S189" i="15"/>
  <c r="S197" i="5" s="1"/>
  <c r="U197" i="5" s="1"/>
  <c r="S190" i="15"/>
  <c r="S198" i="5" s="1"/>
  <c r="U198" i="5" s="1"/>
  <c r="S191" i="15"/>
  <c r="S199" i="5" s="1"/>
  <c r="U199" i="5" s="1"/>
  <c r="S192" i="15"/>
  <c r="S200" i="5" s="1"/>
  <c r="U200" i="5" s="1"/>
  <c r="S193" i="15"/>
  <c r="S201" i="5" s="1"/>
  <c r="U201" i="5" s="1"/>
  <c r="W190" i="5" l="1"/>
  <c r="W197" i="5"/>
  <c r="W189" i="5"/>
  <c r="W181" i="5"/>
  <c r="W196" i="5"/>
  <c r="W188" i="5"/>
  <c r="W180" i="5"/>
  <c r="W195" i="5"/>
  <c r="W194" i="5"/>
  <c r="W201" i="5"/>
  <c r="W193" i="5"/>
  <c r="W185" i="5"/>
  <c r="W198" i="5"/>
  <c r="W182" i="5"/>
  <c r="W186" i="5"/>
  <c r="W200" i="5"/>
  <c r="W192" i="5"/>
  <c r="W184" i="5"/>
  <c r="W187" i="5"/>
  <c r="W199" i="5"/>
  <c r="W191" i="5"/>
  <c r="W183" i="5"/>
  <c r="I222" i="5"/>
  <c r="K221" i="5"/>
  <c r="O212" i="14" l="1"/>
  <c r="W218" i="5"/>
  <c r="I10" i="6"/>
  <c r="E9" i="11" l="1"/>
  <c r="I9" i="11" s="1"/>
  <c r="S171" i="15"/>
  <c r="S179" i="5" s="1"/>
  <c r="U179" i="5" s="1"/>
  <c r="S170" i="15"/>
  <c r="S178" i="5" s="1"/>
  <c r="U178" i="5" s="1"/>
  <c r="K12" i="2"/>
  <c r="M188" i="1"/>
  <c r="J188" i="1"/>
  <c r="W178" i="5" l="1"/>
  <c r="W179" i="5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8" i="1"/>
  <c r="W89" i="1"/>
  <c r="W91" i="1"/>
  <c r="W92" i="1"/>
  <c r="W93" i="1"/>
  <c r="W94" i="1"/>
  <c r="W95" i="1"/>
  <c r="W97" i="1"/>
  <c r="W98" i="1"/>
  <c r="W99" i="1"/>
  <c r="W100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7" i="1"/>
  <c r="W158" i="1"/>
  <c r="W159" i="1"/>
  <c r="W160" i="1"/>
  <c r="W161" i="1"/>
  <c r="W162" i="1"/>
  <c r="W163" i="1"/>
  <c r="W164" i="1"/>
  <c r="W165" i="1"/>
  <c r="W166" i="1"/>
  <c r="W167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S169" i="15" l="1"/>
  <c r="S176" i="5" s="1"/>
  <c r="U176" i="5" s="1"/>
  <c r="W177" i="5" l="1"/>
  <c r="W10" i="1"/>
  <c r="W188" i="1" l="1"/>
  <c r="S11" i="2" l="1"/>
  <c r="S9" i="2"/>
  <c r="S10" i="2" l="1"/>
  <c r="S12" i="2" s="1"/>
  <c r="E10" i="11"/>
  <c r="I10" i="11" s="1"/>
  <c r="E5" i="11" l="1"/>
  <c r="Q6" i="2"/>
  <c r="M6" i="15" l="1"/>
  <c r="C3" i="14"/>
  <c r="C3" i="15"/>
  <c r="S10" i="15" l="1"/>
  <c r="S12" i="5" s="1"/>
  <c r="U12" i="5" s="1"/>
  <c r="S11" i="15"/>
  <c r="S13" i="5" s="1"/>
  <c r="U13" i="5" s="1"/>
  <c r="S12" i="15"/>
  <c r="S14" i="5" s="1"/>
  <c r="U14" i="5" s="1"/>
  <c r="S13" i="15"/>
  <c r="S15" i="5" s="1"/>
  <c r="S14" i="15"/>
  <c r="S16" i="5" s="1"/>
  <c r="U16" i="5" s="1"/>
  <c r="S15" i="15"/>
  <c r="S17" i="5" s="1"/>
  <c r="U17" i="5" s="1"/>
  <c r="S16" i="15"/>
  <c r="S18" i="5" s="1"/>
  <c r="U18" i="5" s="1"/>
  <c r="S17" i="15"/>
  <c r="S19" i="5" s="1"/>
  <c r="U19" i="5" s="1"/>
  <c r="S18" i="15"/>
  <c r="S20" i="5" s="1"/>
  <c r="U20" i="5" s="1"/>
  <c r="S19" i="15"/>
  <c r="S21" i="5" s="1"/>
  <c r="U21" i="5" s="1"/>
  <c r="S20" i="15"/>
  <c r="S22" i="5" s="1"/>
  <c r="U22" i="5" s="1"/>
  <c r="S21" i="15"/>
  <c r="S23" i="5" s="1"/>
  <c r="U23" i="5" s="1"/>
  <c r="S22" i="15"/>
  <c r="S24" i="5" s="1"/>
  <c r="U24" i="5" s="1"/>
  <c r="S23" i="15"/>
  <c r="S25" i="5" s="1"/>
  <c r="U25" i="5" s="1"/>
  <c r="S24" i="15"/>
  <c r="S26" i="5" s="1"/>
  <c r="U26" i="5" s="1"/>
  <c r="S25" i="15"/>
  <c r="S27" i="5" s="1"/>
  <c r="U27" i="5" s="1"/>
  <c r="S26" i="15"/>
  <c r="S28" i="5" s="1"/>
  <c r="U28" i="5" s="1"/>
  <c r="S27" i="15"/>
  <c r="S29" i="5" s="1"/>
  <c r="U29" i="5" s="1"/>
  <c r="S28" i="15"/>
  <c r="S30" i="5" s="1"/>
  <c r="U30" i="5" s="1"/>
  <c r="S29" i="15"/>
  <c r="S31" i="5" s="1"/>
  <c r="U31" i="5" s="1"/>
  <c r="S30" i="15"/>
  <c r="S32" i="5" s="1"/>
  <c r="U32" i="5" s="1"/>
  <c r="S31" i="15"/>
  <c r="S33" i="5" s="1"/>
  <c r="U33" i="5" s="1"/>
  <c r="S32" i="15"/>
  <c r="S34" i="5" s="1"/>
  <c r="U34" i="5" s="1"/>
  <c r="S34" i="15"/>
  <c r="S36" i="5" s="1"/>
  <c r="U36" i="5" s="1"/>
  <c r="S35" i="15"/>
  <c r="S37" i="5" s="1"/>
  <c r="U37" i="5" s="1"/>
  <c r="S36" i="15"/>
  <c r="S38" i="5" s="1"/>
  <c r="U38" i="5" s="1"/>
  <c r="S37" i="15"/>
  <c r="S39" i="5" s="1"/>
  <c r="U39" i="5" s="1"/>
  <c r="S38" i="15"/>
  <c r="S40" i="5" s="1"/>
  <c r="U40" i="5" s="1"/>
  <c r="S39" i="15"/>
  <c r="S41" i="5" s="1"/>
  <c r="U41" i="5" s="1"/>
  <c r="S40" i="15"/>
  <c r="S42" i="5" s="1"/>
  <c r="U42" i="5" s="1"/>
  <c r="S41" i="15"/>
  <c r="S43" i="5" s="1"/>
  <c r="U43" i="5" s="1"/>
  <c r="S42" i="15"/>
  <c r="S44" i="5" s="1"/>
  <c r="U44" i="5" s="1"/>
  <c r="S43" i="15"/>
  <c r="S45" i="5" s="1"/>
  <c r="U45" i="5" s="1"/>
  <c r="S44" i="15"/>
  <c r="S46" i="5" s="1"/>
  <c r="U46" i="5" s="1"/>
  <c r="S45" i="15"/>
  <c r="S47" i="5" s="1"/>
  <c r="U47" i="5" s="1"/>
  <c r="S46" i="15"/>
  <c r="S48" i="5" s="1"/>
  <c r="U48" i="5" s="1"/>
  <c r="S47" i="15"/>
  <c r="S49" i="5" s="1"/>
  <c r="U49" i="5" s="1"/>
  <c r="S48" i="15"/>
  <c r="S50" i="5" s="1"/>
  <c r="U50" i="5" s="1"/>
  <c r="S49" i="15"/>
  <c r="S51" i="5" s="1"/>
  <c r="U51" i="5" s="1"/>
  <c r="S50" i="15"/>
  <c r="S52" i="5" s="1"/>
  <c r="U52" i="5" s="1"/>
  <c r="S51" i="15"/>
  <c r="S53" i="5" s="1"/>
  <c r="U53" i="5" s="1"/>
  <c r="S52" i="15"/>
  <c r="S54" i="5" s="1"/>
  <c r="U54" i="5" s="1"/>
  <c r="S53" i="15"/>
  <c r="S55" i="5" s="1"/>
  <c r="U55" i="5" s="1"/>
  <c r="S54" i="15"/>
  <c r="S56" i="5" s="1"/>
  <c r="U56" i="5" s="1"/>
  <c r="S55" i="15"/>
  <c r="S57" i="5" s="1"/>
  <c r="U57" i="5" s="1"/>
  <c r="S56" i="15"/>
  <c r="S59" i="5" s="1"/>
  <c r="U59" i="5" s="1"/>
  <c r="S57" i="15"/>
  <c r="S60" i="5" s="1"/>
  <c r="U60" i="5" s="1"/>
  <c r="S58" i="15"/>
  <c r="S61" i="5" s="1"/>
  <c r="U61" i="5" s="1"/>
  <c r="S59" i="15"/>
  <c r="S62" i="5" s="1"/>
  <c r="U62" i="5" s="1"/>
  <c r="S60" i="15"/>
  <c r="S64" i="5" s="1"/>
  <c r="U64" i="5" s="1"/>
  <c r="S61" i="15"/>
  <c r="S65" i="5" s="1"/>
  <c r="U65" i="5" s="1"/>
  <c r="S62" i="15"/>
  <c r="S66" i="5" s="1"/>
  <c r="U66" i="5" s="1"/>
  <c r="S63" i="15"/>
  <c r="S67" i="5" s="1"/>
  <c r="U67" i="5" s="1"/>
  <c r="S64" i="15"/>
  <c r="S68" i="5" s="1"/>
  <c r="U68" i="5" s="1"/>
  <c r="S65" i="15"/>
  <c r="S69" i="5" s="1"/>
  <c r="U69" i="5" s="1"/>
  <c r="S66" i="15"/>
  <c r="S70" i="5" s="1"/>
  <c r="U70" i="5" s="1"/>
  <c r="S67" i="15"/>
  <c r="S71" i="5" s="1"/>
  <c r="U71" i="5" s="1"/>
  <c r="S68" i="15"/>
  <c r="S72" i="5" s="1"/>
  <c r="U72" i="5" s="1"/>
  <c r="S69" i="15"/>
  <c r="S73" i="5" s="1"/>
  <c r="U73" i="5" s="1"/>
  <c r="S70" i="15"/>
  <c r="S74" i="5" s="1"/>
  <c r="U74" i="5" s="1"/>
  <c r="S71" i="15"/>
  <c r="S75" i="5" s="1"/>
  <c r="U75" i="5" s="1"/>
  <c r="S72" i="15"/>
  <c r="S76" i="5" s="1"/>
  <c r="U76" i="5" s="1"/>
  <c r="S73" i="15"/>
  <c r="S77" i="5" s="1"/>
  <c r="U77" i="5" s="1"/>
  <c r="S74" i="15"/>
  <c r="S78" i="5" s="1"/>
  <c r="U78" i="5" s="1"/>
  <c r="S75" i="15"/>
  <c r="S79" i="5" s="1"/>
  <c r="U79" i="5" s="1"/>
  <c r="S76" i="15"/>
  <c r="S80" i="5" s="1"/>
  <c r="U80" i="5" s="1"/>
  <c r="S77" i="15"/>
  <c r="S81" i="5" s="1"/>
  <c r="U81" i="5" s="1"/>
  <c r="S78" i="15"/>
  <c r="S82" i="5" s="1"/>
  <c r="U82" i="5" s="1"/>
  <c r="S79" i="15"/>
  <c r="S83" i="5" s="1"/>
  <c r="U83" i="5" s="1"/>
  <c r="S80" i="15"/>
  <c r="S84" i="5" s="1"/>
  <c r="U84" i="5" s="1"/>
  <c r="S81" i="15"/>
  <c r="S85" i="5" s="1"/>
  <c r="U85" i="5" s="1"/>
  <c r="S82" i="15"/>
  <c r="S86" i="5" s="1"/>
  <c r="U86" i="5" s="1"/>
  <c r="S83" i="15"/>
  <c r="S87" i="5" s="1"/>
  <c r="U87" i="5" s="1"/>
  <c r="S84" i="15"/>
  <c r="S88" i="5" s="1"/>
  <c r="U88" i="5" s="1"/>
  <c r="S85" i="15"/>
  <c r="S89" i="5" s="1"/>
  <c r="U89" i="5" s="1"/>
  <c r="S86" i="15"/>
  <c r="S90" i="5" s="1"/>
  <c r="U90" i="5" s="1"/>
  <c r="S87" i="15"/>
  <c r="S91" i="5" s="1"/>
  <c r="U91" i="5" s="1"/>
  <c r="S88" i="15"/>
  <c r="S92" i="5" s="1"/>
  <c r="U92" i="5" s="1"/>
  <c r="S89" i="15"/>
  <c r="S93" i="5" s="1"/>
  <c r="U93" i="5" s="1"/>
  <c r="S90" i="15"/>
  <c r="S94" i="5" s="1"/>
  <c r="U94" i="5" s="1"/>
  <c r="S91" i="15"/>
  <c r="S95" i="5" s="1"/>
  <c r="U95" i="5" s="1"/>
  <c r="S92" i="15"/>
  <c r="S96" i="5" s="1"/>
  <c r="U96" i="5" s="1"/>
  <c r="S93" i="15"/>
  <c r="S97" i="5" s="1"/>
  <c r="U97" i="5" s="1"/>
  <c r="S94" i="15"/>
  <c r="S98" i="5" s="1"/>
  <c r="U98" i="5" s="1"/>
  <c r="S95" i="15"/>
  <c r="S99" i="5" s="1"/>
  <c r="U99" i="5" s="1"/>
  <c r="S96" i="15"/>
  <c r="S100" i="5" s="1"/>
  <c r="U100" i="5" s="1"/>
  <c r="S97" i="15"/>
  <c r="S101" i="5" s="1"/>
  <c r="U101" i="5" s="1"/>
  <c r="S98" i="15"/>
  <c r="S102" i="5" s="1"/>
  <c r="U102" i="5" s="1"/>
  <c r="S99" i="15"/>
  <c r="S103" i="5" s="1"/>
  <c r="U103" i="5" s="1"/>
  <c r="S100" i="15"/>
  <c r="S104" i="5" s="1"/>
  <c r="U104" i="5" s="1"/>
  <c r="S101" i="15"/>
  <c r="S105" i="5" s="1"/>
  <c r="U105" i="5" s="1"/>
  <c r="S102" i="15"/>
  <c r="S107" i="5" s="1"/>
  <c r="U107" i="5" s="1"/>
  <c r="S103" i="15"/>
  <c r="S108" i="5" s="1"/>
  <c r="U108" i="5" s="1"/>
  <c r="S104" i="15"/>
  <c r="S109" i="5" s="1"/>
  <c r="U109" i="5" s="1"/>
  <c r="S105" i="15"/>
  <c r="S110" i="5" s="1"/>
  <c r="U110" i="5" s="1"/>
  <c r="S106" i="15"/>
  <c r="S111" i="5" s="1"/>
  <c r="U111" i="5" s="1"/>
  <c r="S107" i="15"/>
  <c r="S112" i="5" s="1"/>
  <c r="U112" i="5" s="1"/>
  <c r="S108" i="15"/>
  <c r="S113" i="5" s="1"/>
  <c r="U113" i="5" s="1"/>
  <c r="S110" i="15"/>
  <c r="S115" i="5" s="1"/>
  <c r="U115" i="5" s="1"/>
  <c r="S111" i="15"/>
  <c r="S116" i="5" s="1"/>
  <c r="U116" i="5" s="1"/>
  <c r="S112" i="15"/>
  <c r="S117" i="5" s="1"/>
  <c r="U117" i="5" s="1"/>
  <c r="S113" i="15"/>
  <c r="S118" i="5" s="1"/>
  <c r="U118" i="5" s="1"/>
  <c r="S114" i="15"/>
  <c r="S119" i="5" s="1"/>
  <c r="U119" i="5" s="1"/>
  <c r="S115" i="15"/>
  <c r="S120" i="5" s="1"/>
  <c r="U120" i="5" s="1"/>
  <c r="S116" i="15"/>
  <c r="S121" i="5" s="1"/>
  <c r="U121" i="5" s="1"/>
  <c r="S117" i="15"/>
  <c r="S123" i="5" s="1"/>
  <c r="U123" i="5" s="1"/>
  <c r="S118" i="15"/>
  <c r="S124" i="5" s="1"/>
  <c r="U124" i="5" s="1"/>
  <c r="S119" i="15"/>
  <c r="S125" i="5" s="1"/>
  <c r="U125" i="5" s="1"/>
  <c r="S120" i="15"/>
  <c r="S126" i="5" s="1"/>
  <c r="U126" i="5" s="1"/>
  <c r="S121" i="15"/>
  <c r="S127" i="5" s="1"/>
  <c r="U127" i="5" s="1"/>
  <c r="S122" i="15"/>
  <c r="S128" i="5" s="1"/>
  <c r="U128" i="5" s="1"/>
  <c r="S123" i="15"/>
  <c r="S129" i="5" s="1"/>
  <c r="U129" i="5" s="1"/>
  <c r="S124" i="15"/>
  <c r="S130" i="5" s="1"/>
  <c r="U130" i="5" s="1"/>
  <c r="S125" i="15"/>
  <c r="S131" i="5" s="1"/>
  <c r="U131" i="5" s="1"/>
  <c r="S126" i="15"/>
  <c r="S132" i="5" s="1"/>
  <c r="U132" i="5" s="1"/>
  <c r="S127" i="15"/>
  <c r="S133" i="5" s="1"/>
  <c r="U133" i="5" s="1"/>
  <c r="S128" i="15"/>
  <c r="S134" i="5" s="1"/>
  <c r="U134" i="5" s="1"/>
  <c r="S129" i="15"/>
  <c r="S135" i="5" s="1"/>
  <c r="U135" i="5" s="1"/>
  <c r="S130" i="15"/>
  <c r="S136" i="5" s="1"/>
  <c r="U136" i="5" s="1"/>
  <c r="S131" i="15"/>
  <c r="S137" i="5" s="1"/>
  <c r="U137" i="5" s="1"/>
  <c r="S132" i="15"/>
  <c r="S138" i="5" s="1"/>
  <c r="U138" i="5" s="1"/>
  <c r="S133" i="15"/>
  <c r="S139" i="5" s="1"/>
  <c r="U139" i="5" s="1"/>
  <c r="S134" i="15"/>
  <c r="S140" i="5" s="1"/>
  <c r="U140" i="5" s="1"/>
  <c r="S135" i="15"/>
  <c r="S141" i="5" s="1"/>
  <c r="U141" i="5" s="1"/>
  <c r="S136" i="15"/>
  <c r="S142" i="5" s="1"/>
  <c r="U142" i="5" s="1"/>
  <c r="S137" i="15"/>
  <c r="S143" i="5" s="1"/>
  <c r="U143" i="5" s="1"/>
  <c r="S138" i="15"/>
  <c r="S144" i="5" s="1"/>
  <c r="U144" i="5" s="1"/>
  <c r="S139" i="15"/>
  <c r="S145" i="5" s="1"/>
  <c r="U145" i="5" s="1"/>
  <c r="S140" i="15"/>
  <c r="S146" i="5" s="1"/>
  <c r="U146" i="5" s="1"/>
  <c r="S141" i="15"/>
  <c r="S147" i="5" s="1"/>
  <c r="U147" i="5" s="1"/>
  <c r="S142" i="15"/>
  <c r="S148" i="5" s="1"/>
  <c r="U148" i="5" s="1"/>
  <c r="S143" i="15"/>
  <c r="S149" i="5" s="1"/>
  <c r="U149" i="5" s="1"/>
  <c r="S144" i="15"/>
  <c r="S150" i="5" s="1"/>
  <c r="U150" i="5" s="1"/>
  <c r="S145" i="15"/>
  <c r="S151" i="5" s="1"/>
  <c r="U151" i="5" s="1"/>
  <c r="S146" i="15"/>
  <c r="S152" i="5" s="1"/>
  <c r="U152" i="5" s="1"/>
  <c r="S147" i="15"/>
  <c r="S153" i="5" s="1"/>
  <c r="U153" i="5" s="1"/>
  <c r="S148" i="15"/>
  <c r="S154" i="5" s="1"/>
  <c r="U154" i="5" s="1"/>
  <c r="S149" i="15"/>
  <c r="S155" i="5" s="1"/>
  <c r="U155" i="5" s="1"/>
  <c r="S150" i="15"/>
  <c r="S156" i="5" s="1"/>
  <c r="U156" i="5" s="1"/>
  <c r="S151" i="15"/>
  <c r="S157" i="5" s="1"/>
  <c r="U157" i="5" s="1"/>
  <c r="S152" i="15"/>
  <c r="S158" i="5" s="1"/>
  <c r="U158" i="5" s="1"/>
  <c r="S153" i="15"/>
  <c r="S159" i="5" s="1"/>
  <c r="U159" i="5" s="1"/>
  <c r="S154" i="15"/>
  <c r="S160" i="5" s="1"/>
  <c r="U160" i="5" s="1"/>
  <c r="S155" i="15"/>
  <c r="S161" i="5" s="1"/>
  <c r="U161" i="5" s="1"/>
  <c r="S156" i="15"/>
  <c r="S162" i="5" s="1"/>
  <c r="U162" i="5" s="1"/>
  <c r="S157" i="15"/>
  <c r="S163" i="5" s="1"/>
  <c r="U163" i="5" s="1"/>
  <c r="S158" i="15"/>
  <c r="S164" i="5" s="1"/>
  <c r="U164" i="5" s="1"/>
  <c r="S159" i="15"/>
  <c r="S165" i="5" s="1"/>
  <c r="U165" i="5" s="1"/>
  <c r="S160" i="15"/>
  <c r="S166" i="5" s="1"/>
  <c r="U166" i="5" s="1"/>
  <c r="S161" i="15"/>
  <c r="S167" i="5" s="1"/>
  <c r="U167" i="5" s="1"/>
  <c r="S162" i="15"/>
  <c r="S168" i="5" s="1"/>
  <c r="U168" i="5" s="1"/>
  <c r="S163" i="15"/>
  <c r="S169" i="5" s="1"/>
  <c r="U169" i="5" s="1"/>
  <c r="S164" i="15"/>
  <c r="S171" i="5" s="1"/>
  <c r="U171" i="5" s="1"/>
  <c r="S165" i="15"/>
  <c r="S172" i="5" s="1"/>
  <c r="U172" i="5" s="1"/>
  <c r="S166" i="15"/>
  <c r="S173" i="5" s="1"/>
  <c r="U173" i="5" s="1"/>
  <c r="S167" i="15"/>
  <c r="S174" i="5" s="1"/>
  <c r="U174" i="5" s="1"/>
  <c r="S168" i="15"/>
  <c r="S175" i="5" s="1"/>
  <c r="U175" i="5" s="1"/>
  <c r="I210" i="15"/>
  <c r="W69" i="5" l="1"/>
  <c r="W52" i="5"/>
  <c r="W43" i="5"/>
  <c r="W67" i="5"/>
  <c r="W59" i="5"/>
  <c r="W50" i="5"/>
  <c r="W42" i="5"/>
  <c r="W44" i="5"/>
  <c r="W68" i="5"/>
  <c r="W174" i="5"/>
  <c r="W173" i="5"/>
  <c r="W115" i="5"/>
  <c r="W66" i="5"/>
  <c r="W57" i="5"/>
  <c r="W49" i="5"/>
  <c r="W41" i="5"/>
  <c r="W61" i="5"/>
  <c r="W60" i="5"/>
  <c r="W172" i="5"/>
  <c r="W114" i="5"/>
  <c r="W65" i="5"/>
  <c r="W56" i="5"/>
  <c r="W48" i="5"/>
  <c r="W40" i="5"/>
  <c r="W53" i="5"/>
  <c r="W45" i="5"/>
  <c r="W176" i="5"/>
  <c r="W51" i="5"/>
  <c r="W171" i="5"/>
  <c r="W64" i="5"/>
  <c r="W55" i="5"/>
  <c r="W47" i="5"/>
  <c r="W39" i="5"/>
  <c r="W62" i="5"/>
  <c r="W175" i="5"/>
  <c r="W63" i="5"/>
  <c r="W54" i="5"/>
  <c r="W46" i="5"/>
  <c r="W38" i="5"/>
  <c r="S210" i="15"/>
  <c r="W166" i="5"/>
  <c r="W158" i="5"/>
  <c r="W142" i="5"/>
  <c r="W134" i="5"/>
  <c r="W109" i="5"/>
  <c r="W101" i="5"/>
  <c r="W93" i="5"/>
  <c r="W85" i="5"/>
  <c r="W92" i="5"/>
  <c r="W33" i="5"/>
  <c r="W17" i="5"/>
  <c r="W164" i="5"/>
  <c r="W140" i="5"/>
  <c r="W99" i="5"/>
  <c r="W16" i="5"/>
  <c r="W163" i="5"/>
  <c r="W139" i="5"/>
  <c r="W123" i="5"/>
  <c r="W31" i="5"/>
  <c r="W162" i="5"/>
  <c r="W154" i="5"/>
  <c r="W146" i="5"/>
  <c r="W138" i="5"/>
  <c r="W130" i="5"/>
  <c r="W122" i="5"/>
  <c r="W113" i="5"/>
  <c r="W105" i="5"/>
  <c r="W97" i="5"/>
  <c r="W89" i="5"/>
  <c r="W81" i="5"/>
  <c r="W73" i="5"/>
  <c r="W30" i="5"/>
  <c r="W22" i="5"/>
  <c r="W14" i="5"/>
  <c r="W34" i="5"/>
  <c r="W18" i="5"/>
  <c r="W165" i="5"/>
  <c r="W149" i="5"/>
  <c r="W141" i="5"/>
  <c r="W133" i="5"/>
  <c r="W125" i="5"/>
  <c r="W116" i="5"/>
  <c r="W117" i="5"/>
  <c r="W108" i="5"/>
  <c r="W100" i="5"/>
  <c r="W84" i="5"/>
  <c r="W76" i="5"/>
  <c r="W25" i="5"/>
  <c r="W156" i="5"/>
  <c r="W132" i="5"/>
  <c r="W107" i="5"/>
  <c r="W91" i="5"/>
  <c r="W75" i="5"/>
  <c r="W32" i="5"/>
  <c r="W155" i="5"/>
  <c r="W98" i="5"/>
  <c r="W82" i="5"/>
  <c r="W74" i="5"/>
  <c r="W169" i="5"/>
  <c r="W161" i="5"/>
  <c r="W145" i="5"/>
  <c r="W137" i="5"/>
  <c r="W129" i="5"/>
  <c r="W121" i="5"/>
  <c r="W112" i="5"/>
  <c r="W104" i="5"/>
  <c r="W96" i="5"/>
  <c r="W88" i="5"/>
  <c r="W80" i="5"/>
  <c r="W72" i="5"/>
  <c r="W29" i="5"/>
  <c r="W21" i="5"/>
  <c r="W13" i="5"/>
  <c r="W118" i="5"/>
  <c r="W148" i="5"/>
  <c r="W124" i="5"/>
  <c r="W83" i="5"/>
  <c r="W24" i="5"/>
  <c r="W90" i="5"/>
  <c r="W23" i="5"/>
  <c r="W153" i="5"/>
  <c r="W168" i="5"/>
  <c r="W160" i="5"/>
  <c r="W152" i="5"/>
  <c r="W144" i="5"/>
  <c r="W136" i="5"/>
  <c r="W128" i="5"/>
  <c r="W120" i="5"/>
  <c r="W111" i="5"/>
  <c r="W103" i="5"/>
  <c r="W95" i="5"/>
  <c r="W87" i="5"/>
  <c r="W79" i="5"/>
  <c r="W70" i="5"/>
  <c r="W71" i="5"/>
  <c r="W37" i="5"/>
  <c r="W36" i="5"/>
  <c r="W28" i="5"/>
  <c r="W20" i="5"/>
  <c r="W150" i="5"/>
  <c r="W126" i="5"/>
  <c r="W77" i="5"/>
  <c r="W26" i="5"/>
  <c r="W157" i="5"/>
  <c r="W147" i="5"/>
  <c r="W131" i="5"/>
  <c r="W106" i="5"/>
  <c r="W167" i="5"/>
  <c r="W159" i="5"/>
  <c r="W151" i="5"/>
  <c r="W143" i="5"/>
  <c r="W135" i="5"/>
  <c r="W127" i="5"/>
  <c r="W119" i="5"/>
  <c r="W110" i="5"/>
  <c r="W102" i="5"/>
  <c r="W94" i="5"/>
  <c r="W86" i="5"/>
  <c r="W78" i="5"/>
  <c r="W35" i="5"/>
  <c r="W27" i="5"/>
  <c r="W19" i="5"/>
  <c r="Q10" i="6"/>
  <c r="Q11" i="6" s="1"/>
  <c r="E8" i="11" s="1"/>
  <c r="I8" i="11" s="1"/>
  <c r="O11" i="6"/>
  <c r="S218" i="5" l="1"/>
  <c r="S221" i="5"/>
  <c r="S251" i="15"/>
  <c r="M12" i="2"/>
  <c r="O12" i="2"/>
  <c r="S222" i="5" l="1"/>
  <c r="W12" i="5"/>
  <c r="A3" i="2"/>
  <c r="S229" i="15" l="1"/>
  <c r="M11" i="6"/>
  <c r="C6" i="6"/>
  <c r="K229" i="15" l="1"/>
  <c r="XEZ210" i="15"/>
  <c r="AG9" i="17" l="1"/>
  <c r="G11" i="7" l="1"/>
  <c r="AE10" i="17" l="1"/>
  <c r="AC10" i="17"/>
  <c r="W10" i="17"/>
  <c r="T10" i="17"/>
  <c r="O10" i="17"/>
  <c r="Q10" i="17"/>
  <c r="C11" i="6" l="1"/>
  <c r="E11" i="6" l="1"/>
  <c r="G11" i="6"/>
  <c r="AG10" i="17" l="1"/>
  <c r="O10" i="13" l="1"/>
  <c r="I10" i="13"/>
  <c r="I11" i="6" l="1"/>
  <c r="P10" i="13" l="1"/>
  <c r="D11" i="6" l="1"/>
  <c r="F11" i="6"/>
  <c r="H11" i="6"/>
  <c r="J11" i="6"/>
  <c r="A3" i="8" l="1"/>
  <c r="A3" i="7"/>
  <c r="A3" i="6"/>
  <c r="A3" i="13"/>
  <c r="A3" i="11" l="1"/>
  <c r="AB11" i="5"/>
  <c r="K11" i="5"/>
  <c r="K218" i="5" s="1"/>
  <c r="M170" i="5" l="1"/>
  <c r="M58" i="5"/>
  <c r="M42" i="5"/>
  <c r="M107" i="5"/>
  <c r="M163" i="5"/>
  <c r="M180" i="5"/>
  <c r="M75" i="5"/>
  <c r="M115" i="5"/>
  <c r="M147" i="5"/>
  <c r="M155" i="5"/>
  <c r="M172" i="5"/>
  <c r="M188" i="5"/>
  <c r="M216" i="5"/>
  <c r="M78" i="5"/>
  <c r="M206" i="5"/>
  <c r="M158" i="5"/>
  <c r="M83" i="5"/>
  <c r="M157" i="5"/>
  <c r="M130" i="5"/>
  <c r="M190" i="5"/>
  <c r="M186" i="5"/>
  <c r="M119" i="5"/>
  <c r="M122" i="5"/>
  <c r="M71" i="5"/>
  <c r="M121" i="5"/>
  <c r="M49" i="5"/>
  <c r="M159" i="5"/>
  <c r="M138" i="5"/>
  <c r="M136" i="5"/>
  <c r="M133" i="5"/>
  <c r="M197" i="5"/>
  <c r="M73" i="5"/>
  <c r="M164" i="5"/>
  <c r="M185" i="5"/>
  <c r="M184" i="5"/>
  <c r="M127" i="5"/>
  <c r="M112" i="5"/>
  <c r="M74" i="5"/>
  <c r="M111" i="5"/>
  <c r="M198" i="5"/>
  <c r="M146" i="5"/>
  <c r="M106" i="5"/>
  <c r="M189" i="5"/>
  <c r="M53" i="5"/>
  <c r="M213" i="5"/>
  <c r="M181" i="5"/>
  <c r="M129" i="5"/>
  <c r="M217" i="5"/>
  <c r="M171" i="5"/>
  <c r="M128" i="5"/>
  <c r="M152" i="5"/>
  <c r="M66" i="5"/>
  <c r="M132" i="5"/>
  <c r="M143" i="5"/>
  <c r="M154" i="5"/>
  <c r="M178" i="5"/>
  <c r="M173" i="5"/>
  <c r="M162" i="5"/>
  <c r="M161" i="5"/>
  <c r="M160" i="5"/>
  <c r="M175" i="5"/>
  <c r="M45" i="5"/>
  <c r="M150" i="5"/>
  <c r="M135" i="5"/>
  <c r="M91" i="5"/>
  <c r="M214" i="5"/>
  <c r="M113" i="5"/>
  <c r="M114" i="5"/>
  <c r="M182" i="5"/>
  <c r="M139" i="5"/>
  <c r="M209" i="5"/>
  <c r="M215" i="5"/>
  <c r="M108" i="5"/>
  <c r="M117" i="5"/>
  <c r="M72" i="5"/>
  <c r="M110" i="5"/>
  <c r="M151" i="5"/>
  <c r="M141" i="5"/>
  <c r="M68" i="5"/>
  <c r="M50" i="5"/>
  <c r="M140" i="5"/>
  <c r="M118" i="5"/>
  <c r="M134" i="5"/>
  <c r="M25" i="5"/>
  <c r="M64" i="5"/>
  <c r="M63" i="5"/>
  <c r="M177" i="5"/>
  <c r="M124" i="5"/>
  <c r="M212" i="5"/>
  <c r="M144" i="5"/>
  <c r="M176" i="5"/>
  <c r="M148" i="5"/>
  <c r="M57" i="5"/>
  <c r="M166" i="5"/>
  <c r="M179" i="5"/>
  <c r="M167" i="5"/>
  <c r="M55" i="5"/>
  <c r="M169" i="5"/>
  <c r="M65" i="5"/>
  <c r="M168" i="5"/>
  <c r="M191" i="5"/>
  <c r="M46" i="5"/>
  <c r="M145" i="5"/>
  <c r="M116" i="5"/>
  <c r="M95" i="5"/>
  <c r="M76" i="5"/>
  <c r="M94" i="5"/>
  <c r="M174" i="5"/>
  <c r="M142" i="5"/>
  <c r="M187" i="5"/>
  <c r="M87" i="5"/>
  <c r="M86" i="5"/>
  <c r="M137" i="5"/>
  <c r="M165" i="5"/>
  <c r="M156" i="5"/>
  <c r="M120" i="5"/>
  <c r="M125" i="5"/>
  <c r="M105" i="5"/>
  <c r="M59" i="5"/>
  <c r="M47" i="5"/>
  <c r="M62" i="5"/>
  <c r="M92" i="5"/>
  <c r="M131" i="5"/>
  <c r="M200" i="5"/>
  <c r="M97" i="5"/>
  <c r="M126" i="5"/>
  <c r="M61" i="5"/>
  <c r="M183" i="5"/>
  <c r="M69" i="5"/>
  <c r="M96" i="5"/>
  <c r="M199" i="5"/>
  <c r="M88" i="5"/>
  <c r="M203" i="5"/>
  <c r="M211" i="5"/>
  <c r="M54" i="5"/>
  <c r="M12" i="5"/>
  <c r="M43" i="5"/>
  <c r="M207" i="5"/>
  <c r="M109" i="5"/>
  <c r="M99" i="5"/>
  <c r="M196" i="5"/>
  <c r="M48" i="5"/>
  <c r="M102" i="5"/>
  <c r="M204" i="5"/>
  <c r="M98" i="5"/>
  <c r="M149" i="5"/>
  <c r="M82" i="5"/>
  <c r="M195" i="5"/>
  <c r="M153" i="5"/>
  <c r="M104" i="5"/>
  <c r="M90" i="5"/>
  <c r="M123" i="5"/>
  <c r="M103" i="5"/>
  <c r="M205" i="5"/>
  <c r="M210" i="5"/>
  <c r="M80" i="5"/>
  <c r="M85" i="5"/>
  <c r="M193" i="5"/>
  <c r="M67" i="5"/>
  <c r="M44" i="5"/>
  <c r="M201" i="5"/>
  <c r="M194" i="5"/>
  <c r="M77" i="5"/>
  <c r="M93" i="5"/>
  <c r="M101" i="5"/>
  <c r="M60" i="5"/>
  <c r="M52" i="5"/>
  <c r="M56" i="5"/>
  <c r="M51" i="5"/>
  <c r="M192" i="5"/>
  <c r="M89" i="5"/>
  <c r="M202" i="5"/>
  <c r="M81" i="5"/>
  <c r="M79" i="5"/>
  <c r="M100" i="5"/>
  <c r="M70" i="5"/>
  <c r="M208" i="5"/>
  <c r="M84" i="5"/>
  <c r="M16" i="5"/>
  <c r="M40" i="5"/>
  <c r="M26" i="5"/>
  <c r="M31" i="5"/>
  <c r="M28" i="5"/>
  <c r="M38" i="5"/>
  <c r="M32" i="5"/>
  <c r="M30" i="5"/>
  <c r="M36" i="5"/>
  <c r="M33" i="5"/>
  <c r="M35" i="5"/>
  <c r="M29" i="5"/>
  <c r="M34" i="5"/>
  <c r="M39" i="5"/>
  <c r="M27" i="5"/>
  <c r="M37" i="5"/>
  <c r="M41" i="5"/>
  <c r="M24" i="5"/>
  <c r="M14" i="5"/>
  <c r="M18" i="5"/>
  <c r="M17" i="5"/>
  <c r="M15" i="5"/>
  <c r="M20" i="5"/>
  <c r="M21" i="5"/>
  <c r="M19" i="5"/>
  <c r="M13" i="5"/>
  <c r="M22" i="5"/>
  <c r="M23" i="5"/>
  <c r="M11" i="5"/>
  <c r="M218" i="5" l="1"/>
  <c r="Y197" i="5" l="1"/>
  <c r="T124" i="18"/>
  <c r="O221" i="5" s="1"/>
  <c r="O15" i="5"/>
  <c r="O218" i="5" s="1"/>
  <c r="Y15" i="5" l="1"/>
  <c r="U15" i="5"/>
  <c r="U218" i="5" s="1"/>
  <c r="U221" i="5"/>
  <c r="T128" i="18"/>
  <c r="E7" i="11" l="1"/>
  <c r="E11" i="11" s="1"/>
  <c r="W15" i="5"/>
  <c r="O222" i="5"/>
  <c r="I7" i="11" l="1"/>
  <c r="I11" i="11" s="1"/>
  <c r="U222" i="5"/>
  <c r="G8" i="11" l="1"/>
  <c r="G10" i="11"/>
  <c r="G9" i="11"/>
  <c r="G7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C21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<sst xmlns="http://schemas.openxmlformats.org/spreadsheetml/2006/main" count="1889" uniqueCount="577">
  <si>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</si>
  <si>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</si>
  <si>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</si>
  <si>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</si>
  <si>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</si>
  <si>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</si>
  <si>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</si>
  <si>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</si>
  <si>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</si>
  <si>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</si>
  <si>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</si>
  <si>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</si>
  <si>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</si>
  <si>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</si>
  <si>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</si>
  <si>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</si>
  <si>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</si>
  <si>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</si>
  <si>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</si>
  <si>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</si>
  <si>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</si>
  <si>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</si>
  <si>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</si>
  <si>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</si>
  <si>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</si>
  <si>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</si>
  <si>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</si>
  <si>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</si>
  <si>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</si>
  <si>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</si>
  <si>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</si>
  <si>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</si>
  <si>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</si>
  <si>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</si>
  <si>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</si>
  <si>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</si>
  <si>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</si>
  <si>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</si>
  <si>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</si>
  <si>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</si>
  <si>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</si>
  <si>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</si>
  <si>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</si>
  <si>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</si>
  <si>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</si>
  <si>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</si>
  <si>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</si>
  <si>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</si>
  <si>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</si>
  <si>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</si>
  <si>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</si>
  <si>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</si>
  <si>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</si>
  <si>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</si>
  <si>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</si>
  <si>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</si>
  <si>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</si>
  <si>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</si>
  <si>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</si>
  <si>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</si>
  <si>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</si>
  <si>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</si>
  <si>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</si>
  <si>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</si>
  <si>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</si>
  <si>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</si>
  <si>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</si>
  <si>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</si>
  <si>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</si>
  <si>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</si>
  <si>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</si>
  <si>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</si>
  <si>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</si>
  <si>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</si>
  <si>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</si>
  <si>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</si>
  <si>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</si>
  <si>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</si>
  <si>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</si>
  <si>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</si>
  <si>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</si>
  <si>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</si>
  <si>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</si>
  <si>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</si>
  <si>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</si>
  <si>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</si>
  <si>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</si>
  <si>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</si>
  <si>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</si>
  <si>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</si>
  <si>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</si>
  <si>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سیمان غرب (سغرب)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</si>
  <si>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</si>
  <si>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</si>
  <si>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</si>
  <si>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</si>
  <si>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</si>
  <si>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</si>
  <si>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فجر انرژی خلیج فارس (بفجر)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</si>
  <si>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</si>
  <si>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</si>
  <si>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</si>
  <si>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</si>
  <si>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</si>
  <si>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</si>
  <si>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</si>
  <si>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</si>
  <si>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سیمان ارومیه (ساروم)</t>
  </si>
  <si>
    <t>پارس دارو (دپارس)</t>
  </si>
  <si>
    <t>ایرکا پارت صنعت (خکار)</t>
  </si>
  <si>
    <t>بانک سینا (وسینا)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</si>
  <si>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</si>
  <si>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</si>
  <si>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</si>
  <si>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</si>
  <si>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لیزینگ پارسیان (ولپارس)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</si>
  <si>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</si>
  <si>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</si>
  <si>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</si>
  <si>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</si>
  <si>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</si>
  <si>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</si>
  <si>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</si>
  <si>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</si>
  <si>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</si>
  <si>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</si>
  <si>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</si>
  <si>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</si>
  <si>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</si>
  <si>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</si>
  <si>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</si>
  <si>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</si>
  <si>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</si>
  <si>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</si>
  <si>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</si>
  <si>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</si>
  <si>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</si>
  <si>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</si>
  <si>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قند ثابت خراسان (قثابت)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</si>
  <si>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</si>
  <si>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</si>
  <si>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</si>
  <si>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</si>
  <si>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</si>
  <si>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</si>
  <si>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</si>
  <si>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</si>
  <si>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</si>
  <si>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</si>
  <si>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</si>
  <si>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</si>
  <si>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</si>
  <si>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</si>
  <si>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</si>
  <si>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</si>
  <si>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</si>
  <si>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</si>
  <si>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</si>
  <si>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</si>
  <si>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</si>
  <si>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</si>
  <si>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تولید ژلاتین کپسول ایران (دکپسول)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</si>
  <si>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</si>
  <si>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</si>
  <si>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</si>
  <si>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</si>
  <si>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</si>
  <si>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</si>
  <si>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</si>
  <si>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</si>
  <si>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</si>
  <si>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</si>
  <si>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لبنیات کالبر (غالبر)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</si>
  <si>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</si>
  <si>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</si>
  <si>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</si>
  <si>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</si>
  <si>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</si>
  <si>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</si>
  <si>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</si>
  <si>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</si>
  <si>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</si>
  <si>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</si>
  <si>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</si>
  <si>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</si>
  <si>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</si>
  <si>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</si>
  <si>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</si>
  <si>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</si>
  <si>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</si>
  <si>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</si>
  <si>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</si>
  <si>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</si>
  <si>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</si>
  <si>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</si>
  <si>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سیمان شاهرود (سرود)</t>
  </si>
  <si>
    <t>سیمان بهبهان (سبهان)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</si>
  <si>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</si>
  <si>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</si>
  <si>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</si>
  <si>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</si>
  <si>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</si>
  <si>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</si>
  <si>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</si>
  <si>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</si>
  <si>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</si>
  <si>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</si>
  <si>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</si>
  <si>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</si>
  <si>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</si>
  <si>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</si>
  <si>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</si>
  <si>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</si>
  <si>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</si>
  <si>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</si>
  <si>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سیمان خوزستان (سخوز)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</si>
  <si>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</si>
  <si>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</si>
  <si>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</si>
  <si>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</si>
  <si>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</si>
  <si>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</si>
  <si>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</si>
  <si>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</si>
  <si>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کاشی سعدی (کسعدی)</t>
  </si>
  <si>
    <t>پلاسکوکار سایپا (پلاسک)</t>
  </si>
  <si>
    <t>توسعه و عمران امید (ثامید)</t>
  </si>
  <si>
    <t>سر. بوعلی (وبوعلی)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</si>
  <si>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</si>
  <si>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</si>
  <si>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</si>
  <si>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</si>
  <si>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1401/04/04</t>
  </si>
  <si>
    <t>1401/04/11</t>
  </si>
  <si>
    <t>1401/04/13</t>
  </si>
  <si>
    <t>1401/04/14</t>
  </si>
  <si>
    <t>1401/04/15</t>
  </si>
  <si>
    <t>1401/04/16</t>
  </si>
  <si>
    <t>1401/04/18</t>
  </si>
  <si>
    <t>1401/04/20</t>
  </si>
  <si>
    <t>1401/04/21</t>
  </si>
  <si>
    <t>1401/04/22</t>
  </si>
  <si>
    <t>1401/04/23</t>
  </si>
  <si>
    <t>1401/04/25</t>
  </si>
  <si>
    <t>1401/04/26</t>
  </si>
  <si>
    <t>1401/04/28</t>
  </si>
  <si>
    <t>1401/04/29</t>
  </si>
  <si>
    <t>1401/04/30</t>
  </si>
  <si>
    <t>سایر در امد ها</t>
  </si>
  <si>
    <t>فرابورس</t>
  </si>
  <si>
    <t>1401/05/10</t>
  </si>
  <si>
    <t>1401/05/11</t>
  </si>
  <si>
    <t>1401/05/13</t>
  </si>
  <si>
    <t>1401/05/25</t>
  </si>
  <si>
    <t>1401/05/30</t>
  </si>
  <si>
    <t>شیشه دارویی رازی (کرازی)</t>
  </si>
  <si>
    <t>پاکسان (شپاکسا)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</si>
  <si>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</si>
  <si>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</si>
  <si>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</si>
  <si>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</si>
  <si>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</si>
  <si>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</si>
  <si>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</si>
  <si>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</si>
  <si>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</si>
  <si>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</si>
  <si>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آریان کیمیا تک (کیمیاتک)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</si>
  <si>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</si>
  <si>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</si>
  <si>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</si>
  <si>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</si>
  <si>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</si>
  <si>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</si>
  <si>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</si>
  <si>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</si>
  <si>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</si>
  <si>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</si>
  <si>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</si>
  <si>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</si>
  <si>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</si>
  <si>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</si>
  <si>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</si>
  <si>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</si>
  <si>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</si>
  <si>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</si>
  <si>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</si>
  <si>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</si>
  <si>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</si>
  <si>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</si>
  <si>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</si>
  <si>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</si>
  <si>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</si>
  <si>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</si>
  <si>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</si>
  <si>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</si>
  <si>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</si>
  <si>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</si>
  <si>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</si>
  <si>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</si>
  <si>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</si>
  <si>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</si>
  <si>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</si>
  <si>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</si>
  <si>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</si>
  <si>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</si>
  <si>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</si>
  <si>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</si>
  <si>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</si>
  <si>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</si>
  <si>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</si>
  <si>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</si>
  <si>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</si>
  <si>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</si>
  <si>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</si>
  <si>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</si>
  <si>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</si>
  <si>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</si>
  <si>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</si>
  <si>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</si>
  <si>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</si>
  <si>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</si>
  <si>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</si>
  <si>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</si>
  <si>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</si>
  <si>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</si>
  <si>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</si>
  <si>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</si>
  <si>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</si>
  <si>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</si>
  <si>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</si>
  <si>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</si>
  <si>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</si>
  <si>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</si>
  <si>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</si>
  <si>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</si>
  <si>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</si>
  <si>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</si>
  <si>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</si>
  <si>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</si>
  <si>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</si>
  <si>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</si>
  <si>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</si>
  <si>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</si>
  <si>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</si>
  <si>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</si>
  <si>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</si>
  <si>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</si>
  <si>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</si>
  <si>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</si>
  <si>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</si>
  <si>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</si>
  <si>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</si>
  <si>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</si>
  <si>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</si>
  <si>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</si>
  <si>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</si>
  <si>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</si>
  <si>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</si>
  <si>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</si>
  <si>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</si>
  <si>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</si>
  <si>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</si>
  <si>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</si>
  <si>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</si>
  <si>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</si>
  <si>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</si>
  <si>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</si>
  <si>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</si>
  <si>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</si>
  <si>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</si>
  <si>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</si>
  <si>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</si>
  <si>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</si>
  <si>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</si>
  <si>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</si>
  <si>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</si>
  <si>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</si>
  <si>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</si>
  <si>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</si>
  <si>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</si>
  <si>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</si>
  <si>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</si>
  <si>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</si>
  <si>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</si>
  <si>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</si>
  <si>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</si>
  <si>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</si>
  <si>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</si>
  <si>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</si>
  <si>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</si>
  <si>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</si>
  <si>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</si>
  <si>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</si>
  <si>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</si>
  <si>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</si>
  <si>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</si>
  <si>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</si>
  <si>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</si>
  <si>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</si>
  <si>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</si>
  <si>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</si>
  <si>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</si>
  <si>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</si>
  <si>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</si>
  <si>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</si>
  <si>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</si>
  <si>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</si>
  <si>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</si>
  <si>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</si>
  <si>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</si>
  <si>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</si>
  <si>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</si>
  <si>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</si>
  <si>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</si>
  <si>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</si>
  <si>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</si>
  <si>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</si>
  <si>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</si>
  <si>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</si>
  <si>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</si>
  <si>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</si>
  <si>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</si>
  <si>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</si>
  <si>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</si>
  <si>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</si>
  <si>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</si>
  <si>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</si>
  <si>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</si>
  <si>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</si>
  <si>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</si>
  <si>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</si>
  <si>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</si>
  <si>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</si>
  <si>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</si>
  <si>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</si>
  <si>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</si>
  <si>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</si>
  <si>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ریخته گری تراکتور (ختراک)</t>
  </si>
  <si>
    <t>حمل و نقل توکا (حتوکا)</t>
  </si>
  <si>
    <t>سر. ملی (حق تقدم) (ونیکیح)</t>
  </si>
  <si>
    <t>بیمه پارسیان (حق تقدم) (پارسیانح)</t>
  </si>
  <si>
    <t>کوتاه مدت سامان</t>
  </si>
  <si>
    <t>864-810-4013857-1</t>
  </si>
  <si>
    <t>1401/06/06</t>
  </si>
  <si>
    <t>1401/06/12</t>
  </si>
  <si>
    <t>اسنادخزانه-م3بودجه00-030418 (اخزا003)</t>
  </si>
  <si>
    <t>حتوکا</t>
  </si>
  <si>
    <t>ختراک</t>
  </si>
  <si>
    <t>تاپیکوح</t>
  </si>
  <si>
    <t>پارسیانح</t>
  </si>
  <si>
    <t>ونیکیح</t>
  </si>
  <si>
    <t>سخاشح</t>
  </si>
  <si>
    <t>داریی‌ها</t>
  </si>
  <si>
    <t>شیمی داروپخش (حق تقدم) (دشیمیح)</t>
  </si>
  <si>
    <t>کوتاه مدت ملی</t>
  </si>
  <si>
    <t>0228580460005</t>
  </si>
  <si>
    <t>1401/07/30</t>
  </si>
  <si>
    <t>عچین</t>
  </si>
  <si>
    <t>عالبر</t>
  </si>
  <si>
    <t>1401/07/27</t>
  </si>
  <si>
    <t>1401/07/04</t>
  </si>
  <si>
    <t>1401/07/26</t>
  </si>
  <si>
    <t>1401/07/10</t>
  </si>
  <si>
    <t>دشیمیح</t>
  </si>
  <si>
    <t>سود و زیان ناشی
از فروش</t>
  </si>
  <si>
    <t>خالص ارزش
فروش</t>
  </si>
  <si>
    <t>خالص بهای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</si>
  <si>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</si>
  <si>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</si>
  <si>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</si>
  <si>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</si>
  <si>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</si>
  <si>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</si>
  <si>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ایران ارقام (مرقام)</t>
  </si>
  <si>
    <t>برق آبادان (آبادا)</t>
  </si>
  <si>
    <t>بورس اوراق بهادار تهران (بورس)</t>
  </si>
  <si>
    <t>بورس کالای ایران (کالا)</t>
  </si>
  <si>
    <t>پشم شیشه ایران (حق تقدم) (کپشیرح)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</si>
  <si>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</si>
  <si>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</si>
  <si>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</si>
  <si>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</si>
  <si>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</si>
  <si>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</si>
  <si>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</si>
  <si>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</si>
  <si>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</si>
  <si>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لیزینگ خودرو غدیر (ولغدر)</t>
  </si>
  <si>
    <t>نفت بهران (شبهرن)</t>
  </si>
  <si>
    <t>نیروکلر (شکلر)</t>
  </si>
  <si>
    <t>1401/08/14</t>
  </si>
  <si>
    <t>1401/08/29</t>
  </si>
  <si>
    <t>مرقام</t>
  </si>
  <si>
    <t>آبادا</t>
  </si>
  <si>
    <t>بورس</t>
  </si>
  <si>
    <t>کالا</t>
  </si>
  <si>
    <t>کپشیرح</t>
  </si>
  <si>
    <t>بکاب</t>
  </si>
  <si>
    <t>چدن</t>
  </si>
  <si>
    <t>برکت</t>
  </si>
  <si>
    <t>خزامیا</t>
  </si>
  <si>
    <t>ثمسکن</t>
  </si>
  <si>
    <t>سیمرغ</t>
  </si>
  <si>
    <t>قشهد</t>
  </si>
  <si>
    <t>بکام</t>
  </si>
  <si>
    <t>دارو</t>
  </si>
  <si>
    <t>ولغدر</t>
  </si>
  <si>
    <t>شبهرن</t>
  </si>
  <si>
    <t>شکلر</t>
  </si>
  <si>
    <t>ایران یاسا (پاسا)</t>
  </si>
  <si>
    <t>زر ماکارون (غزر)</t>
  </si>
  <si>
    <t>سیمان آبیک (سآبیک)</t>
  </si>
  <si>
    <t>فولادخراسان (حق تقدم) (فخاسح)</t>
  </si>
  <si>
    <t>1401/09/13</t>
  </si>
  <si>
    <t>1401/09/19</t>
  </si>
  <si>
    <t>داده گستر عصر نوین - های وب (های وب)</t>
  </si>
  <si>
    <t>سیمان اردستان (اردستان)</t>
  </si>
  <si>
    <t>1401/10/29</t>
  </si>
  <si>
    <t>1401/10/26</t>
  </si>
  <si>
    <t>1401/10/28</t>
  </si>
  <si>
    <t>1401/10/04</t>
  </si>
  <si>
    <t>سیمان خاش (حق تقدم) (سخاشح)</t>
  </si>
  <si>
    <t>سایر درامدها 37373831</t>
  </si>
  <si>
    <t xml:space="preserve">315190778تعدیل </t>
  </si>
  <si>
    <t>پاسا</t>
  </si>
  <si>
    <t>های وب</t>
  </si>
  <si>
    <t>غزر</t>
  </si>
  <si>
    <t>اردستان</t>
  </si>
  <si>
    <t>سآبیک</t>
  </si>
  <si>
    <t>فخاسح</t>
  </si>
  <si>
    <t>1401/11/30</t>
  </si>
  <si>
    <t>کویر تایر (حق تقدم) (پکویرح)</t>
  </si>
  <si>
    <t>1401/05/26</t>
  </si>
  <si>
    <t>1401/11/11</t>
  </si>
  <si>
    <t>1401/11/25</t>
  </si>
  <si>
    <t>1401/11/18</t>
  </si>
  <si>
    <t>پتروشیمی فن آوران (شفن)</t>
  </si>
  <si>
    <t>حمل و نقل توکا (حق تقدم) (حتوکاح)</t>
  </si>
  <si>
    <t>1401/12/20</t>
  </si>
  <si>
    <t>1401/12/21</t>
  </si>
  <si>
    <t>1401/12/16</t>
  </si>
  <si>
    <t>1401/12/27</t>
  </si>
  <si>
    <t>1401/12/22</t>
  </si>
  <si>
    <t>1401/12/24</t>
  </si>
  <si>
    <t>1402/01/31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</si>
  <si>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</si>
  <si>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</si>
  <si>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</si>
  <si>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1402/01/30</t>
  </si>
  <si>
    <t>1402/01/09</t>
  </si>
  <si>
    <t>1402/01/22</t>
  </si>
  <si>
    <t>منتهی به 1402/02/31</t>
  </si>
  <si>
    <t>1402/02/31</t>
  </si>
  <si>
    <t>برای ماه منتهی به 1402/02/31</t>
  </si>
  <si>
    <t>طی اردیبهشت  ماه</t>
  </si>
  <si>
    <t>از ابتدای سال مالی تا پایان  اردیبهشت ماه</t>
  </si>
  <si>
    <t>طی  اردیبهشت ماه</t>
  </si>
  <si>
    <t>از ابتدای سال مالی تا پایان اردیبهشت ماه</t>
  </si>
  <si>
    <t>از ابتدای سال مالی تا پایان   اردیبهشت  ماه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</si>
  <si>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</si>
  <si>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</si>
  <si>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</si>
  <si>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</si>
  <si>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</si>
  <si>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</si>
  <si>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</si>
  <si>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</si>
  <si>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1402/02/25</t>
  </si>
  <si>
    <t>1402/02/18</t>
  </si>
  <si>
    <t>1402/02/24</t>
  </si>
  <si>
    <t>1402/02/23</t>
  </si>
  <si>
    <t>1402/02/20</t>
  </si>
  <si>
    <t>1402/02/12</t>
  </si>
  <si>
    <t>1402/02/27</t>
  </si>
  <si>
    <t>1402/02/19</t>
  </si>
  <si>
    <t>1402/02/30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</si>
</sst>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#,##0.0000000_);\(#,##0.0000000\)"/>
  </numFmts>
  <fonts count="5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b/>
      <sz val="14"/>
      <color rgb="FF7030A0"/>
      <name val="B Mitra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9"/>
      <color rgb="FF00A651"/>
      <name val="WYek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55">
    <xf numFmtId="0" fontId="0" fillId="0" borderId="0" xfId="0"/>
    <xf numFmtId="0" fontId="20" fillId="0" borderId="1" xfId="0" applyFont="1" applyBorder="1" applyAlignment="1">
      <alignment horizontal="center"/>
    </xf>
    <xf numFmtId="165" fontId="10" fillId="0" borderId="0" xfId="1" applyNumberFormat="1" applyFont="1" applyFill="1"/>
    <xf numFmtId="0" fontId="18" fillId="0" borderId="0" xfId="0" applyFont="1"/>
    <xf numFmtId="0" fontId="10" fillId="0" borderId="0" xfId="0" applyFont="1"/>
    <xf numFmtId="0" fontId="20" fillId="0" borderId="0" xfId="0" applyFont="1"/>
    <xf numFmtId="164" fontId="6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9" fillId="0" borderId="0" xfId="1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38" fontId="21" fillId="0" borderId="13" xfId="1" applyNumberFormat="1" applyFont="1" applyFill="1" applyBorder="1" applyAlignment="1">
      <alignment horizontal="right" vertical="center" readingOrder="2"/>
    </xf>
    <xf numFmtId="164" fontId="6" fillId="0" borderId="2" xfId="0" applyNumberFormat="1" applyFont="1" applyBorder="1" applyAlignment="1">
      <alignment horizontal="center" vertical="center" readingOrder="2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3" fontId="43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 applyAlignment="1">
      <alignment horizontal="right" vertical="center"/>
    </xf>
    <xf numFmtId="164" fontId="20" fillId="0" borderId="0" xfId="1" applyNumberFormat="1" applyFont="1" applyFill="1"/>
    <xf numFmtId="0" fontId="14" fillId="0" borderId="0" xfId="0" applyFont="1"/>
    <xf numFmtId="164" fontId="14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4" fillId="0" borderId="0" xfId="1" applyNumberFormat="1" applyFont="1" applyFill="1" applyAlignment="1">
      <alignment vertical="center"/>
    </xf>
    <xf numFmtId="164" fontId="45" fillId="0" borderId="0" xfId="1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37" fontId="13" fillId="0" borderId="0" xfId="0" quotePrefix="1" applyNumberFormat="1" applyFont="1" applyAlignment="1">
      <alignment horizontal="right" vertical="center" wrapText="1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3" fillId="0" borderId="0" xfId="0" applyFont="1" applyAlignment="1">
      <alignment vertical="center" wrapText="1" readingOrder="2"/>
    </xf>
    <xf numFmtId="0" fontId="29" fillId="0" borderId="14" xfId="0" applyFont="1" applyBorder="1" applyAlignment="1">
      <alignment horizontal="center" vertical="center" wrapText="1" readingOrder="2"/>
    </xf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37" fontId="8" fillId="0" borderId="0" xfId="0" quotePrefix="1" applyNumberFormat="1" applyFont="1" applyAlignment="1">
      <alignment horizontal="right" vertical="center" wrapText="1"/>
    </xf>
    <xf numFmtId="10" fontId="6" fillId="0" borderId="0" xfId="2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37" fontId="13" fillId="0" borderId="0" xfId="0" applyNumberFormat="1" applyFont="1" applyAlignment="1">
      <alignment horizontal="center" vertical="center"/>
    </xf>
    <xf numFmtId="164" fontId="20" fillId="0" borderId="0" xfId="1" applyNumberFormat="1" applyFont="1" applyFill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 applyAlignment="1">
      <alignment vertical="center" readingOrder="2"/>
    </xf>
    <xf numFmtId="164" fontId="38" fillId="0" borderId="0" xfId="1" applyNumberFormat="1" applyFont="1" applyFill="1" applyAlignment="1">
      <alignment vertical="center"/>
    </xf>
    <xf numFmtId="0" fontId="26" fillId="0" borderId="0" xfId="0" applyFont="1" applyAlignment="1">
      <alignment vertical="center" readingOrder="2"/>
    </xf>
    <xf numFmtId="165" fontId="26" fillId="0" borderId="0" xfId="1" applyNumberFormat="1" applyFont="1" applyFill="1" applyAlignment="1">
      <alignment vertical="center" readingOrder="2"/>
    </xf>
    <xf numFmtId="165" fontId="48" fillId="0" borderId="0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164" fontId="20" fillId="0" borderId="0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 wrapText="1" shrinkToFit="1"/>
    </xf>
    <xf numFmtId="164" fontId="6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 readingOrder="2"/>
    </xf>
    <xf numFmtId="37" fontId="13" fillId="0" borderId="9" xfId="0" quotePrefix="1" applyNumberFormat="1" applyFont="1" applyBorder="1" applyAlignment="1">
      <alignment horizontal="right" vertical="center" wrapText="1"/>
    </xf>
    <xf numFmtId="164" fontId="20" fillId="0" borderId="8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vertical="center" wrapText="1"/>
    </xf>
    <xf numFmtId="164" fontId="25" fillId="0" borderId="0" xfId="1" applyNumberFormat="1" applyFont="1" applyFill="1" applyBorder="1" applyAlignment="1">
      <alignment horizontal="center" vertical="center" readingOrder="2"/>
    </xf>
    <xf numFmtId="165" fontId="24" fillId="0" borderId="0" xfId="0" applyNumberFormat="1" applyFont="1" applyAlignment="1">
      <alignment horizontal="center" vertical="center" wrapText="1" readingOrder="2"/>
    </xf>
    <xf numFmtId="164" fontId="50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/>
    <xf numFmtId="164" fontId="51" fillId="0" borderId="0" xfId="1" applyNumberFormat="1" applyFont="1" applyFill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42" fillId="0" borderId="0" xfId="1" applyNumberFormat="1" applyFont="1" applyFill="1"/>
    <xf numFmtId="165" fontId="49" fillId="0" borderId="0" xfId="1" applyNumberFormat="1" applyFont="1" applyFill="1"/>
    <xf numFmtId="164" fontId="49" fillId="0" borderId="0" xfId="1" applyNumberFormat="1" applyFont="1" applyFill="1"/>
    <xf numFmtId="164" fontId="6" fillId="0" borderId="0" xfId="0" applyNumberFormat="1" applyFont="1" applyAlignment="1">
      <alignment vertical="center"/>
    </xf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Font="1" applyFill="1" applyBorder="1" applyAlignment="1">
      <alignment horizontal="center" vertical="center" readingOrder="2"/>
    </xf>
    <xf numFmtId="165" fontId="52" fillId="0" borderId="0" xfId="1" applyNumberFormat="1" applyFont="1" applyFill="1"/>
    <xf numFmtId="0" fontId="14" fillId="0" borderId="0" xfId="0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left" vertical="center"/>
    </xf>
    <xf numFmtId="165" fontId="15" fillId="0" borderId="0" xfId="1" applyNumberFormat="1" applyFont="1" applyFill="1" applyAlignment="1">
      <alignment vertical="center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164" fontId="25" fillId="0" borderId="8" xfId="1" applyNumberFormat="1" applyFont="1" applyFill="1" applyBorder="1" applyAlignment="1">
      <alignment horizontal="center" vertical="center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4" fontId="41" fillId="0" borderId="0" xfId="1" applyNumberFormat="1" applyFont="1" applyFill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164" fontId="48" fillId="0" borderId="8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166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3" fontId="51" fillId="0" borderId="0" xfId="1" applyNumberFormat="1" applyFont="1" applyFill="1" applyAlignment="1">
      <alignment horizontal="center" vertical="center"/>
    </xf>
    <xf numFmtId="3" fontId="51" fillId="0" borderId="0" xfId="1" applyNumberFormat="1" applyFont="1" applyFill="1" applyAlignment="1">
      <alignment horizontal="right" vertical="center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164" fontId="20" fillId="0" borderId="1" xfId="1" applyNumberFormat="1" applyFont="1" applyFill="1" applyBorder="1" applyAlignment="1">
      <alignment horizontal="center"/>
    </xf>
    <xf numFmtId="164" fontId="46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36" fillId="0" borderId="0" xfId="0" applyFont="1"/>
    <xf numFmtId="164" fontId="12" fillId="0" borderId="8" xfId="1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3" fontId="49" fillId="0" borderId="0" xfId="0" applyNumberFormat="1" applyFont="1"/>
    <xf numFmtId="164" fontId="10" fillId="2" borderId="0" xfId="1" applyNumberFormat="1" applyFont="1" applyFill="1" applyAlignment="1">
      <alignment vertical="center"/>
    </xf>
    <xf numFmtId="10" fontId="18" fillId="0" borderId="3" xfId="2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right" vertical="center"/>
    </xf>
    <xf numFmtId="165" fontId="9" fillId="0" borderId="4" xfId="1" applyNumberFormat="1" applyFont="1" applyFill="1" applyBorder="1" applyAlignment="1">
      <alignment horizontal="center" vertical="center" wrapText="1" readingOrder="2"/>
    </xf>
    <xf numFmtId="165" fontId="44" fillId="0" borderId="0" xfId="1" applyNumberFormat="1" applyFont="1" applyFill="1"/>
    <xf numFmtId="0" fontId="54" fillId="0" borderId="0" xfId="0" applyFont="1"/>
    <xf numFmtId="164" fontId="10" fillId="2" borderId="0" xfId="1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0" fontId="24" fillId="0" borderId="4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wrapText="1"/>
    </xf>
    <xf numFmtId="10" fontId="8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 wrapText="1" readingOrder="2"/>
    </xf>
    <xf numFmtId="2" fontId="10" fillId="0" borderId="0" xfId="0" applyNumberFormat="1" applyFont="1" applyAlignment="1">
      <alignment vertical="center"/>
    </xf>
    <xf numFmtId="165" fontId="47" fillId="0" borderId="0" xfId="1" applyNumberFormat="1" applyFont="1" applyFill="1"/>
    <xf numFmtId="164" fontId="6" fillId="2" borderId="0" xfId="0" applyNumberFormat="1" applyFont="1" applyFill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0" fontId="0" fillId="2" borderId="0" xfId="0" applyFill="1"/>
    <xf numFmtId="0" fontId="14" fillId="2" borderId="0" xfId="0" applyFont="1" applyFill="1"/>
    <xf numFmtId="164" fontId="14" fillId="2" borderId="0" xfId="0" applyNumberFormat="1" applyFont="1" applyFill="1"/>
    <xf numFmtId="37" fontId="28" fillId="0" borderId="11" xfId="0" applyNumberFormat="1" applyFont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164" fontId="18" fillId="0" borderId="0" xfId="1" applyNumberFormat="1" applyFont="1" applyFill="1" applyAlignment="1">
      <alignment horizontal="center" readingOrder="2"/>
    </xf>
    <xf numFmtId="164" fontId="18" fillId="0" borderId="10" xfId="1" applyNumberFormat="1" applyFont="1" applyFill="1" applyBorder="1" applyAlignment="1">
      <alignment vertical="center" readingOrder="2"/>
    </xf>
    <xf numFmtId="165" fontId="24" fillId="0" borderId="8" xfId="0" applyNumberFormat="1" applyFont="1" applyBorder="1" applyAlignment="1">
      <alignment horizontal="center" vertical="center" wrapText="1" readingOrder="2"/>
    </xf>
    <xf numFmtId="165" fontId="9" fillId="0" borderId="8" xfId="0" applyNumberFormat="1" applyFont="1" applyBorder="1" applyAlignment="1">
      <alignment horizontal="center" vertical="center" wrapText="1" readingOrder="2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 wrapText="1"/>
    </xf>
    <xf numFmtId="37" fontId="13" fillId="0" borderId="0" xfId="0" applyNumberFormat="1" applyFont="1" applyAlignment="1">
      <alignment vertical="center"/>
    </xf>
    <xf numFmtId="164" fontId="47" fillId="0" borderId="0" xfId="1" applyNumberFormat="1" applyFont="1" applyFill="1" applyBorder="1" applyAlignment="1">
      <alignment horizontal="center" vertical="center" readingOrder="2"/>
    </xf>
    <xf numFmtId="164" fontId="44" fillId="0" borderId="0" xfId="1" applyNumberFormat="1" applyFont="1" applyFill="1" applyBorder="1" applyAlignment="1">
      <alignment horizontal="center" vertical="center" readingOrder="2"/>
    </xf>
    <xf numFmtId="164" fontId="15" fillId="0" borderId="0" xfId="1" applyNumberFormat="1" applyFont="1" applyFill="1" applyBorder="1" applyAlignment="1">
      <alignment horizontal="center" vertical="center" readingOrder="2"/>
    </xf>
    <xf numFmtId="37" fontId="50" fillId="0" borderId="0" xfId="0" quotePrefix="1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37" fontId="8" fillId="3" borderId="0" xfId="0" quotePrefix="1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vertical="center"/>
    </xf>
    <xf numFmtId="164" fontId="6" fillId="3" borderId="0" xfId="1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vertical="center"/>
    </xf>
    <xf numFmtId="37" fontId="8" fillId="3" borderId="0" xfId="0" applyNumberFormat="1" applyFont="1" applyFill="1" applyAlignment="1">
      <alignment horizontal="center" vertical="center"/>
    </xf>
    <xf numFmtId="3" fontId="8" fillId="3" borderId="0" xfId="1" applyNumberFormat="1" applyFont="1" applyFill="1" applyAlignment="1">
      <alignment horizontal="center" vertical="center"/>
    </xf>
    <xf numFmtId="10" fontId="8" fillId="3" borderId="0" xfId="2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3" fontId="55" fillId="0" borderId="0" xfId="0" applyNumberFormat="1" applyFont="1"/>
    <xf numFmtId="0" fontId="33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64" fontId="8" fillId="0" borderId="3" xfId="1" applyNumberFormat="1" applyFont="1" applyFill="1" applyBorder="1" applyAlignment="1">
      <alignment horizontal="center" vertical="center" wrapText="1" readingOrder="2"/>
    </xf>
    <xf numFmtId="164" fontId="8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29" fillId="0" borderId="1" xfId="0" applyNumberFormat="1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1"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10</xdr:row>
      <xdr:rowOff>57150</xdr:rowOff>
    </xdr:from>
    <xdr:to>
      <xdr:col>428</xdr:col>
      <xdr:colOff>318390</xdr:colOff>
      <xdr:row>93</xdr:row>
      <xdr:rowOff>173124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53340</xdr:rowOff>
    </xdr:from>
    <xdr:to>
      <xdr:col>11</xdr:col>
      <xdr:colOff>0</xdr:colOff>
      <xdr:row>44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FB242-00F5-0CF8-8756-A71F8692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505320" y="53340"/>
          <a:ext cx="6393180" cy="8907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und\&#1588;&#1575;&#1582;&#1589;&#1740;%20&#1705;&#1740;&#1575;&#1606;\&#1711;&#1586;&#1575;&#1585;&#1588;%20&#1605;&#1575;&#1607;&#1575;&#1606;&#1607;\1401\&#1576;&#1607;&#1605;&#1606;\-&#1711;&#1586;&#1575;&#1585;&#1588;%20&#1605;&#1575;&#1607;&#1575;&#1606;&#1607;%20&#1589;&#1606;&#1583;&#1608;&#1602;%20&#1588;&#1575;&#1582;&#1589;&#174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روکش"/>
      <sheetName val=" سهام"/>
      <sheetName val="اوراق"/>
      <sheetName val="سپرده"/>
      <sheetName val="درآمدها"/>
      <sheetName val="سود اوراق بهادار و سپرده بانکی"/>
      <sheetName val="درآمد سود سهام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</sheetNames>
    <sheetDataSet>
      <sheetData sheetId="0"/>
      <sheetData sheetId="1"/>
      <sheetData sheetId="2"/>
      <sheetData sheetId="3"/>
      <sheetData sheetId="4">
        <row r="11">
          <cell r="E11">
            <v>587389276947</v>
          </cell>
        </row>
      </sheetData>
      <sheetData sheetId="5"/>
      <sheetData sheetId="6"/>
      <sheetData sheetId="7"/>
      <sheetData sheetId="8"/>
      <sheetData sheetId="9"/>
      <sheetData sheetId="10">
        <row r="11">
          <cell r="I11">
            <v>0</v>
          </cell>
        </row>
      </sheetData>
      <sheetData sheetId="11">
        <row r="11">
          <cell r="E11">
            <v>30272279</v>
          </cell>
        </row>
      </sheetData>
      <sheetData sheetId="12">
        <row r="11">
          <cell r="C11">
            <v>352564609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M29"/>
  <sheetViews>
    <sheetView rightToLeft="1" view="pageBreakPreview" topLeftCell="A28" zoomScaleNormal="100" zoomScaleSheetLayoutView="100" workbookViewId="0">
      <selection activeCell="C6" sqref="C6"/>
    </sheetView>
  </sheetViews>
  <sheetFormatPr defaultColWidth="9.109375" defaultRowHeight="16.2"/>
  <cols>
    <col min="1" max="1" width="2.6640625" style="67" customWidth="1"/>
    <col min="2" max="16384" width="9.109375" style="67"/>
  </cols>
  <sheetData>
    <row r="16" spans="13:13">
      <c r="M16" s="67" t="s">
        <v>55</v>
      </c>
    </row>
    <row r="18" spans="2:11">
      <c r="J18" s="217"/>
    </row>
    <row r="22" spans="2:11" ht="15" customHeight="1">
      <c r="B22" s="267" t="s">
        <v>68</v>
      </c>
      <c r="C22" s="267"/>
      <c r="D22" s="267"/>
      <c r="E22" s="267"/>
      <c r="F22" s="267"/>
      <c r="G22" s="267"/>
      <c r="H22" s="267"/>
      <c r="I22" s="267"/>
      <c r="J22" s="267"/>
      <c r="K22" s="267"/>
    </row>
    <row r="23" spans="2:11" ht="15" customHeight="1">
      <c r="B23" s="267"/>
      <c r="C23" s="267"/>
      <c r="D23" s="267"/>
      <c r="E23" s="267"/>
      <c r="F23" s="267"/>
      <c r="G23" s="267"/>
      <c r="H23" s="267"/>
      <c r="I23" s="267"/>
      <c r="J23" s="267"/>
      <c r="K23" s="267"/>
    </row>
    <row r="24" spans="2:11" ht="15" customHeight="1">
      <c r="B24" s="267"/>
      <c r="C24" s="267"/>
      <c r="D24" s="267"/>
      <c r="E24" s="267"/>
      <c r="F24" s="267"/>
      <c r="G24" s="267"/>
      <c r="H24" s="267"/>
      <c r="I24" s="267"/>
      <c r="J24" s="267"/>
      <c r="K24" s="267"/>
    </row>
    <row r="26" spans="2:11" ht="15" customHeight="1">
      <c r="B26" s="267" t="s">
        <v>552</v>
      </c>
      <c r="C26" s="267"/>
      <c r="D26" s="267"/>
      <c r="E26" s="267"/>
      <c r="F26" s="267"/>
      <c r="G26" s="267"/>
      <c r="H26" s="267"/>
      <c r="I26" s="267"/>
      <c r="J26" s="267"/>
      <c r="K26" s="267"/>
    </row>
    <row r="27" spans="2:11" ht="15" customHeight="1">
      <c r="B27" s="267"/>
      <c r="C27" s="267"/>
      <c r="D27" s="267"/>
      <c r="E27" s="267"/>
      <c r="F27" s="267"/>
      <c r="G27" s="267"/>
      <c r="H27" s="267"/>
      <c r="I27" s="267"/>
      <c r="J27" s="267"/>
      <c r="K27" s="267"/>
    </row>
    <row r="28" spans="2:11" ht="15" customHeight="1">
      <c r="B28" s="267"/>
      <c r="C28" s="267"/>
      <c r="D28" s="267"/>
      <c r="E28" s="267"/>
      <c r="F28" s="267"/>
      <c r="G28" s="267"/>
      <c r="H28" s="267"/>
      <c r="I28" s="267"/>
      <c r="J28" s="267"/>
      <c r="K28" s="267"/>
    </row>
    <row r="29" spans="2:11" ht="15" customHeight="1">
      <c r="B29" s="208"/>
      <c r="C29" s="208"/>
      <c r="D29" s="208"/>
      <c r="E29" s="208"/>
      <c r="F29" s="208"/>
      <c r="G29" s="208"/>
      <c r="H29" s="208"/>
      <c r="I29" s="208"/>
      <c r="J29" s="208"/>
      <c r="K29" s="208"/>
    </row>
  </sheetData>
  <mergeCells count="2">
    <mergeCell ref="B22:K24"/>
    <mergeCell ref="B26:K28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89"/>
  <sheetViews>
    <sheetView rightToLeft="1" view="pageBreakPreview" topLeftCell="A175" zoomScale="40" zoomScaleNormal="100" zoomScaleSheetLayoutView="40" workbookViewId="0">
      <selection activeCell="A189" sqref="A189:XFD195"/>
    </sheetView>
  </sheetViews>
  <sheetFormatPr defaultColWidth="9.109375" defaultRowHeight="29.4"/>
  <cols>
    <col min="1" max="1" width="51.88671875" style="8" bestFit="1" customWidth="1"/>
    <col min="2" max="2" width="1.88671875" style="8" customWidth="1"/>
    <col min="3" max="3" width="22.109375" style="6" bestFit="1" customWidth="1"/>
    <col min="4" max="4" width="1.109375" style="6" customWidth="1"/>
    <col min="5" max="5" width="29" style="6" bestFit="1" customWidth="1"/>
    <col min="6" max="6" width="1.44140625" style="6" customWidth="1"/>
    <col min="7" max="7" width="36.33203125" style="6" bestFit="1" customWidth="1"/>
    <col min="8" max="8" width="1.5546875" style="6" customWidth="1"/>
    <col min="9" max="9" width="17.88671875" style="6" bestFit="1" customWidth="1"/>
    <col min="10" max="10" width="28.6640625" style="6" customWidth="1"/>
    <col min="11" max="11" width="1.44140625" style="6" customWidth="1"/>
    <col min="12" max="12" width="18.6640625" style="6" bestFit="1" customWidth="1"/>
    <col min="13" max="13" width="26.6640625" style="6" bestFit="1" customWidth="1"/>
    <col min="14" max="14" width="1.109375" style="6" customWidth="1"/>
    <col min="15" max="15" width="21.33203125" style="6" bestFit="1" customWidth="1"/>
    <col min="16" max="16" width="1.44140625" style="6" customWidth="1"/>
    <col min="17" max="17" width="22.109375" style="147" bestFit="1" customWidth="1"/>
    <col min="18" max="18" width="1.5546875" style="6" customWidth="1"/>
    <col min="19" max="19" width="28.33203125" style="6" bestFit="1" customWidth="1"/>
    <col min="20" max="20" width="1.88671875" style="6" customWidth="1"/>
    <col min="21" max="21" width="28.44140625" style="175" bestFit="1" customWidth="1"/>
    <col min="22" max="22" width="1.5546875" style="8" customWidth="1"/>
    <col min="23" max="23" width="14.6640625" style="114" bestFit="1" customWidth="1"/>
    <col min="24" max="25" width="26.88671875" style="8" hidden="1" customWidth="1"/>
    <col min="26" max="16384" width="9.109375" style="8"/>
  </cols>
  <sheetData>
    <row r="1" spans="1:25" ht="30.6">
      <c r="A1" s="278" t="s">
        <v>83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5" ht="30.6">
      <c r="A2" s="278" t="s">
        <v>47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</row>
    <row r="3" spans="1:25" ht="30.6">
      <c r="A3" s="278" t="s">
        <v>554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</row>
    <row r="4" spans="1:25" ht="30.6">
      <c r="A4" s="285" t="s">
        <v>25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</row>
    <row r="5" spans="1:25" ht="30.6">
      <c r="A5" s="285" t="s">
        <v>26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</row>
    <row r="7" spans="1:25" ht="31.2" thickBot="1">
      <c r="A7" s="26"/>
      <c r="B7" s="108"/>
      <c r="C7" s="268" t="s">
        <v>545</v>
      </c>
      <c r="D7" s="268"/>
      <c r="E7" s="268"/>
      <c r="F7" s="268"/>
      <c r="G7" s="268"/>
      <c r="H7" s="109"/>
      <c r="I7" s="286" t="s">
        <v>7</v>
      </c>
      <c r="J7" s="286"/>
      <c r="K7" s="286"/>
      <c r="L7" s="286"/>
      <c r="M7" s="286"/>
      <c r="O7" s="269" t="s">
        <v>553</v>
      </c>
      <c r="P7" s="269"/>
      <c r="Q7" s="269"/>
      <c r="R7" s="269"/>
      <c r="S7" s="269"/>
      <c r="T7" s="269"/>
      <c r="U7" s="269"/>
      <c r="V7" s="269"/>
      <c r="W7" s="269"/>
    </row>
    <row r="8" spans="1:25">
      <c r="A8" s="279" t="s">
        <v>1</v>
      </c>
      <c r="B8" s="110"/>
      <c r="C8" s="284" t="s">
        <v>3</v>
      </c>
      <c r="D8" s="270"/>
      <c r="E8" s="284" t="s">
        <v>0</v>
      </c>
      <c r="F8" s="270"/>
      <c r="G8" s="272" t="s">
        <v>21</v>
      </c>
      <c r="H8" s="177"/>
      <c r="I8" s="281" t="s">
        <v>4</v>
      </c>
      <c r="J8" s="281"/>
      <c r="K8" s="111"/>
      <c r="L8" s="281" t="s">
        <v>5</v>
      </c>
      <c r="M8" s="281"/>
      <c r="O8" s="282" t="s">
        <v>3</v>
      </c>
      <c r="P8" s="270"/>
      <c r="Q8" s="274" t="s">
        <v>470</v>
      </c>
      <c r="R8" s="176"/>
      <c r="S8" s="282" t="s">
        <v>0</v>
      </c>
      <c r="T8" s="270"/>
      <c r="U8" s="272" t="s">
        <v>21</v>
      </c>
      <c r="V8" s="112"/>
      <c r="W8" s="276" t="s">
        <v>471</v>
      </c>
      <c r="Y8" s="174"/>
    </row>
    <row r="9" spans="1:25" ht="30" thickBot="1">
      <c r="A9" s="280"/>
      <c r="B9" s="110"/>
      <c r="C9" s="283"/>
      <c r="D9" s="271"/>
      <c r="E9" s="283"/>
      <c r="F9" s="271"/>
      <c r="G9" s="273"/>
      <c r="H9" s="177"/>
      <c r="I9" s="178" t="s">
        <v>3</v>
      </c>
      <c r="J9" s="178" t="s">
        <v>0</v>
      </c>
      <c r="K9" s="111"/>
      <c r="L9" s="178" t="s">
        <v>3</v>
      </c>
      <c r="M9" s="178" t="s">
        <v>46</v>
      </c>
      <c r="O9" s="283"/>
      <c r="P9" s="270"/>
      <c r="Q9" s="275"/>
      <c r="R9" s="176"/>
      <c r="S9" s="283"/>
      <c r="T9" s="270"/>
      <c r="U9" s="273"/>
      <c r="V9" s="112"/>
      <c r="W9" s="277"/>
      <c r="Y9" s="174"/>
    </row>
    <row r="10" spans="1:25">
      <c r="A10" s="113" t="s">
        <v>118</v>
      </c>
      <c r="C10" s="175">
        <v>688498</v>
      </c>
      <c r="D10" s="175"/>
      <c r="E10" s="175">
        <v>3683269146</v>
      </c>
      <c r="F10" s="175"/>
      <c r="G10" s="160">
        <v>5098790709</v>
      </c>
      <c r="H10" s="175"/>
      <c r="I10" s="175">
        <v>105292</v>
      </c>
      <c r="J10" s="175">
        <v>804352497</v>
      </c>
      <c r="K10" s="24"/>
      <c r="L10" s="175">
        <v>12944</v>
      </c>
      <c r="M10" s="175">
        <v>70082376</v>
      </c>
      <c r="N10" s="175"/>
      <c r="O10" s="175">
        <v>780846</v>
      </c>
      <c r="P10" s="175"/>
      <c r="Q10" s="210">
        <v>6650</v>
      </c>
      <c r="R10" s="175"/>
      <c r="S10" s="175">
        <v>4417539267</v>
      </c>
      <c r="T10" s="175"/>
      <c r="U10" s="6">
        <v>5161729780</v>
      </c>
      <c r="V10" s="24"/>
      <c r="W10" s="25">
        <f>U10/درآمدها!$J$5</f>
        <v>3.9384285008587191E-4</v>
      </c>
      <c r="X10" s="154">
        <f>C10+I10-L10</f>
        <v>780846</v>
      </c>
      <c r="Y10" s="175">
        <f>O10-(C10+I10-L10)</f>
        <v>0</v>
      </c>
    </row>
    <row r="11" spans="1:25">
      <c r="A11" s="113" t="s">
        <v>546</v>
      </c>
      <c r="C11" s="175">
        <v>314526</v>
      </c>
      <c r="D11" s="175"/>
      <c r="E11" s="175">
        <v>3657864452</v>
      </c>
      <c r="F11" s="175"/>
      <c r="G11" s="6">
        <v>3892549403</v>
      </c>
      <c r="H11" s="175"/>
      <c r="I11" s="175">
        <v>47517</v>
      </c>
      <c r="J11" s="175">
        <v>652417268</v>
      </c>
      <c r="K11" s="24"/>
      <c r="L11" s="175">
        <v>7016</v>
      </c>
      <c r="M11" s="175">
        <v>81684721</v>
      </c>
      <c r="N11" s="175"/>
      <c r="O11" s="175">
        <v>355027</v>
      </c>
      <c r="P11" s="175"/>
      <c r="Q11" s="210">
        <v>10920</v>
      </c>
      <c r="R11" s="175"/>
      <c r="S11" s="175">
        <v>4228596999</v>
      </c>
      <c r="T11" s="175"/>
      <c r="U11" s="6">
        <v>3853827319</v>
      </c>
      <c r="V11" s="24"/>
      <c r="W11" s="25">
        <f>U11/درآمدها!$J$5</f>
        <v>2.9404916563721293E-4</v>
      </c>
      <c r="X11" s="154"/>
      <c r="Y11" s="175">
        <f t="shared" ref="Y11:Y77" si="0">O11-(C11+I11-L11)</f>
        <v>0</v>
      </c>
    </row>
    <row r="12" spans="1:25">
      <c r="A12" s="113" t="s">
        <v>474</v>
      </c>
      <c r="C12" s="175">
        <v>673470</v>
      </c>
      <c r="D12" s="175"/>
      <c r="E12" s="175">
        <v>6749456722</v>
      </c>
      <c r="F12" s="175"/>
      <c r="G12" s="6">
        <v>7993386475</v>
      </c>
      <c r="H12" s="175"/>
      <c r="I12" s="175">
        <v>0</v>
      </c>
      <c r="J12" s="175">
        <v>0</v>
      </c>
      <c r="K12" s="24"/>
      <c r="L12" s="175">
        <v>0</v>
      </c>
      <c r="M12" s="175">
        <v>0</v>
      </c>
      <c r="N12" s="175"/>
      <c r="O12" s="175">
        <v>673470</v>
      </c>
      <c r="P12" s="175"/>
      <c r="Q12" s="210">
        <v>11940</v>
      </c>
      <c r="R12" s="175"/>
      <c r="S12" s="175">
        <v>6749456722</v>
      </c>
      <c r="T12" s="175"/>
      <c r="U12" s="6">
        <v>7993386475</v>
      </c>
      <c r="V12" s="24"/>
      <c r="W12" s="25">
        <f>U12/درآمدها!$J$5</f>
        <v>6.0989982919095419E-4</v>
      </c>
      <c r="X12" s="154"/>
      <c r="Y12" s="175">
        <f t="shared" si="0"/>
        <v>0</v>
      </c>
    </row>
    <row r="13" spans="1:25">
      <c r="A13" s="113" t="s">
        <v>191</v>
      </c>
      <c r="C13" s="175">
        <v>10567555</v>
      </c>
      <c r="D13" s="175"/>
      <c r="E13" s="175">
        <v>26542733304</v>
      </c>
      <c r="F13" s="175"/>
      <c r="G13" s="6">
        <v>38342074878</v>
      </c>
      <c r="H13" s="175"/>
      <c r="I13" s="175">
        <v>6270650</v>
      </c>
      <c r="J13" s="175">
        <v>22758330626</v>
      </c>
      <c r="K13" s="24"/>
      <c r="L13" s="175">
        <v>1706779</v>
      </c>
      <c r="M13" s="175">
        <v>4915674601</v>
      </c>
      <c r="N13" s="175"/>
      <c r="O13" s="175">
        <v>15131426</v>
      </c>
      <c r="P13" s="175"/>
      <c r="Q13" s="210">
        <v>3165</v>
      </c>
      <c r="R13" s="175"/>
      <c r="S13" s="175">
        <v>44385389329</v>
      </c>
      <c r="T13" s="175"/>
      <c r="U13" s="6">
        <v>47606012063</v>
      </c>
      <c r="V13" s="24"/>
      <c r="W13" s="25">
        <f>U13/درآمدها!$J$5</f>
        <v>3.6323651704437579E-3</v>
      </c>
      <c r="X13" s="154"/>
      <c r="Y13" s="175">
        <f t="shared" si="0"/>
        <v>0</v>
      </c>
    </row>
    <row r="14" spans="1:25">
      <c r="A14" s="113" t="s">
        <v>510</v>
      </c>
      <c r="C14" s="175">
        <v>2415184</v>
      </c>
      <c r="D14" s="175"/>
      <c r="E14" s="175">
        <v>25888253440</v>
      </c>
      <c r="F14" s="175"/>
      <c r="G14" s="6">
        <v>34571716639</v>
      </c>
      <c r="H14" s="175"/>
      <c r="I14" s="175">
        <v>388973</v>
      </c>
      <c r="J14" s="175">
        <v>6089935909</v>
      </c>
      <c r="K14" s="24"/>
      <c r="L14" s="175">
        <v>175639</v>
      </c>
      <c r="M14" s="175">
        <v>1967282130</v>
      </c>
      <c r="N14" s="175"/>
      <c r="O14" s="175">
        <v>2628518</v>
      </c>
      <c r="P14" s="175"/>
      <c r="Q14" s="210">
        <v>13850</v>
      </c>
      <c r="R14" s="175"/>
      <c r="S14" s="175">
        <v>30010907219</v>
      </c>
      <c r="T14" s="175"/>
      <c r="U14" s="6">
        <v>36188364706</v>
      </c>
      <c r="V14" s="24"/>
      <c r="W14" s="25">
        <f>U14/درآمدها!$J$5</f>
        <v>2.7611923334270351E-3</v>
      </c>
      <c r="X14" s="154"/>
      <c r="Y14" s="175">
        <f t="shared" si="0"/>
        <v>0</v>
      </c>
    </row>
    <row r="15" spans="1:25">
      <c r="A15" s="113" t="s">
        <v>109</v>
      </c>
      <c r="C15" s="175">
        <v>15804799</v>
      </c>
      <c r="D15" s="175"/>
      <c r="E15" s="175">
        <v>51630606158</v>
      </c>
      <c r="F15" s="175"/>
      <c r="G15" s="6">
        <v>68907395319</v>
      </c>
      <c r="H15" s="175"/>
      <c r="I15" s="175">
        <v>6226732</v>
      </c>
      <c r="J15" s="175">
        <v>27731955994</v>
      </c>
      <c r="K15" s="24"/>
      <c r="L15" s="175">
        <v>338200</v>
      </c>
      <c r="M15" s="175">
        <v>1195754450</v>
      </c>
      <c r="N15" s="175"/>
      <c r="O15" s="175">
        <v>21693331</v>
      </c>
      <c r="P15" s="175"/>
      <c r="Q15" s="210">
        <v>4500</v>
      </c>
      <c r="R15" s="175"/>
      <c r="S15" s="175">
        <v>78166807702</v>
      </c>
      <c r="T15" s="175"/>
      <c r="U15" s="6">
        <v>97039150566</v>
      </c>
      <c r="V15" s="24"/>
      <c r="W15" s="25">
        <f>U15/درآمدها!$J$5</f>
        <v>7.4041411034162065E-3</v>
      </c>
      <c r="X15" s="154"/>
      <c r="Y15" s="175">
        <f t="shared" si="0"/>
        <v>0</v>
      </c>
    </row>
    <row r="16" spans="1:25">
      <c r="A16" s="113" t="s">
        <v>173</v>
      </c>
      <c r="C16" s="175">
        <v>8151266</v>
      </c>
      <c r="D16" s="175"/>
      <c r="E16" s="175">
        <v>43667155656</v>
      </c>
      <c r="F16" s="175"/>
      <c r="G16" s="6">
        <v>66118570298</v>
      </c>
      <c r="H16" s="175"/>
      <c r="I16" s="175">
        <v>173471</v>
      </c>
      <c r="J16" s="175">
        <v>1772782523</v>
      </c>
      <c r="K16" s="24"/>
      <c r="L16" s="175">
        <v>110098</v>
      </c>
      <c r="M16" s="175">
        <v>592026564</v>
      </c>
      <c r="N16" s="175"/>
      <c r="O16" s="175">
        <v>8214639</v>
      </c>
      <c r="P16" s="175"/>
      <c r="Q16" s="210">
        <v>10460</v>
      </c>
      <c r="R16" s="175"/>
      <c r="S16" s="175">
        <v>44847911615</v>
      </c>
      <c r="T16" s="175"/>
      <c r="U16" s="6">
        <v>85413869457</v>
      </c>
      <c r="V16" s="24"/>
      <c r="W16" s="25">
        <f>U16/درآمدها!$J$5</f>
        <v>6.517125695759976E-3</v>
      </c>
      <c r="X16" s="154"/>
      <c r="Y16" s="175">
        <f t="shared" si="0"/>
        <v>0</v>
      </c>
    </row>
    <row r="17" spans="1:25">
      <c r="A17" s="113" t="s">
        <v>168</v>
      </c>
      <c r="C17" s="175">
        <v>10942671</v>
      </c>
      <c r="D17" s="175"/>
      <c r="E17" s="175">
        <v>16862987265</v>
      </c>
      <c r="F17" s="175"/>
      <c r="G17" s="6">
        <v>30729112958</v>
      </c>
      <c r="H17" s="175"/>
      <c r="I17" s="175">
        <v>1685341</v>
      </c>
      <c r="J17" s="175">
        <v>5092801433</v>
      </c>
      <c r="K17" s="24"/>
      <c r="L17" s="175">
        <v>163987</v>
      </c>
      <c r="M17" s="175">
        <v>254914912</v>
      </c>
      <c r="N17" s="175"/>
      <c r="O17" s="175">
        <v>12464025</v>
      </c>
      <c r="P17" s="175"/>
      <c r="Q17" s="210">
        <v>2526</v>
      </c>
      <c r="R17" s="175"/>
      <c r="S17" s="175">
        <v>21700873786</v>
      </c>
      <c r="T17" s="175"/>
      <c r="U17" s="6">
        <v>31296796598</v>
      </c>
      <c r="V17" s="24"/>
      <c r="W17" s="25">
        <f>U17/درآمدها!$J$5</f>
        <v>2.3879629690173633E-3</v>
      </c>
      <c r="X17" s="154"/>
      <c r="Y17" s="175">
        <f t="shared" si="0"/>
        <v>0</v>
      </c>
    </row>
    <row r="18" spans="1:25">
      <c r="A18" s="113" t="s">
        <v>267</v>
      </c>
      <c r="C18" s="175">
        <v>1</v>
      </c>
      <c r="D18" s="175"/>
      <c r="E18" s="175">
        <v>11335</v>
      </c>
      <c r="F18" s="175"/>
      <c r="G18" s="6">
        <v>15828</v>
      </c>
      <c r="H18" s="175"/>
      <c r="I18" s="175">
        <v>0</v>
      </c>
      <c r="J18" s="175">
        <v>0</v>
      </c>
      <c r="K18" s="24"/>
      <c r="L18" s="175">
        <v>1</v>
      </c>
      <c r="M18" s="175">
        <v>11335</v>
      </c>
      <c r="N18" s="175"/>
      <c r="O18" s="175">
        <v>0</v>
      </c>
      <c r="P18" s="175"/>
      <c r="Q18" s="210"/>
      <c r="R18" s="175"/>
      <c r="S18" s="175">
        <v>0</v>
      </c>
      <c r="T18" s="175"/>
      <c r="U18" s="6">
        <v>0</v>
      </c>
      <c r="V18" s="24"/>
      <c r="W18" s="25">
        <f>U18/درآمدها!$J$5</f>
        <v>0</v>
      </c>
      <c r="X18" s="154"/>
      <c r="Y18" s="175">
        <f t="shared" si="0"/>
        <v>0</v>
      </c>
    </row>
    <row r="19" spans="1:25">
      <c r="A19" s="113" t="s">
        <v>212</v>
      </c>
      <c r="C19" s="175">
        <v>2593281</v>
      </c>
      <c r="D19" s="175"/>
      <c r="E19" s="175">
        <v>19189356524</v>
      </c>
      <c r="F19" s="175"/>
      <c r="G19" s="6">
        <v>24850483433</v>
      </c>
      <c r="H19" s="175"/>
      <c r="I19" s="175">
        <v>301164</v>
      </c>
      <c r="J19" s="175">
        <v>3405949388</v>
      </c>
      <c r="K19" s="24"/>
      <c r="L19" s="175">
        <v>315379</v>
      </c>
      <c r="M19" s="175">
        <v>2445608804</v>
      </c>
      <c r="N19" s="175"/>
      <c r="O19" s="175">
        <v>2579066</v>
      </c>
      <c r="P19" s="175"/>
      <c r="Q19" s="210">
        <v>10000</v>
      </c>
      <c r="R19" s="175"/>
      <c r="S19" s="175">
        <v>20149697108</v>
      </c>
      <c r="T19" s="175"/>
      <c r="U19" s="6">
        <v>25637205577</v>
      </c>
      <c r="V19" s="24"/>
      <c r="W19" s="25">
        <f>U19/درآمدها!$J$5</f>
        <v>1.9561330296300576E-3</v>
      </c>
      <c r="X19" s="154"/>
      <c r="Y19" s="175">
        <f t="shared" si="0"/>
        <v>0</v>
      </c>
    </row>
    <row r="20" spans="1:25">
      <c r="A20" s="113" t="s">
        <v>99</v>
      </c>
      <c r="C20" s="175">
        <v>11967363</v>
      </c>
      <c r="D20" s="175"/>
      <c r="E20" s="175">
        <v>78407756576</v>
      </c>
      <c r="F20" s="175"/>
      <c r="G20" s="6">
        <v>115511686321</v>
      </c>
      <c r="H20" s="175"/>
      <c r="I20" s="175">
        <v>1517658</v>
      </c>
      <c r="J20" s="175">
        <v>14766755804</v>
      </c>
      <c r="K20" s="24"/>
      <c r="L20" s="175">
        <v>1367462</v>
      </c>
      <c r="M20" s="175">
        <v>9417042173</v>
      </c>
      <c r="N20" s="175"/>
      <c r="O20" s="175">
        <v>12117559</v>
      </c>
      <c r="P20" s="175"/>
      <c r="Q20" s="210">
        <v>9320</v>
      </c>
      <c r="R20" s="175"/>
      <c r="S20" s="175">
        <v>83757470207</v>
      </c>
      <c r="T20" s="175"/>
      <c r="U20" s="6">
        <v>112263682768</v>
      </c>
      <c r="V20" s="24"/>
      <c r="W20" s="25">
        <f>U20/درآمدها!$J$5</f>
        <v>8.5657813692225689E-3</v>
      </c>
      <c r="X20" s="154"/>
      <c r="Y20" s="175">
        <f t="shared" si="0"/>
        <v>0</v>
      </c>
    </row>
    <row r="21" spans="1:25">
      <c r="A21" s="113" t="s">
        <v>129</v>
      </c>
      <c r="C21" s="175">
        <v>6779649</v>
      </c>
      <c r="D21" s="175"/>
      <c r="E21" s="175">
        <v>25942574068</v>
      </c>
      <c r="F21" s="175"/>
      <c r="G21" s="6">
        <v>47444743027</v>
      </c>
      <c r="H21" s="175"/>
      <c r="I21" s="175">
        <v>364353</v>
      </c>
      <c r="J21" s="175">
        <v>3029083314</v>
      </c>
      <c r="K21" s="24"/>
      <c r="L21" s="175">
        <v>2664423</v>
      </c>
      <c r="M21" s="175">
        <v>10199815327</v>
      </c>
      <c r="N21" s="175"/>
      <c r="O21" s="175">
        <v>4479579</v>
      </c>
      <c r="P21" s="175"/>
      <c r="Q21" s="210">
        <v>7060</v>
      </c>
      <c r="R21" s="175"/>
      <c r="S21" s="175">
        <v>18771842055</v>
      </c>
      <c r="T21" s="175"/>
      <c r="U21" s="6">
        <v>31437654070</v>
      </c>
      <c r="V21" s="24"/>
      <c r="W21" s="25">
        <f>U21/درآمدها!$J$5</f>
        <v>2.3987104723917786E-3</v>
      </c>
      <c r="X21" s="154"/>
      <c r="Y21" s="175">
        <f t="shared" si="0"/>
        <v>0</v>
      </c>
    </row>
    <row r="22" spans="1:25">
      <c r="A22" s="113" t="s">
        <v>213</v>
      </c>
      <c r="C22" s="175">
        <v>22153792</v>
      </c>
      <c r="D22" s="175"/>
      <c r="E22" s="175">
        <v>97930292687</v>
      </c>
      <c r="F22" s="175"/>
      <c r="G22" s="6">
        <v>117024785449</v>
      </c>
      <c r="H22" s="175"/>
      <c r="I22" s="175">
        <v>3254284</v>
      </c>
      <c r="J22" s="175">
        <v>18664369374</v>
      </c>
      <c r="K22" s="24"/>
      <c r="L22" s="175">
        <v>2761628</v>
      </c>
      <c r="M22" s="175">
        <v>12613745099</v>
      </c>
      <c r="N22" s="175"/>
      <c r="O22" s="175">
        <v>22646448</v>
      </c>
      <c r="P22" s="175"/>
      <c r="Q22" s="210">
        <v>5370</v>
      </c>
      <c r="R22" s="175"/>
      <c r="S22" s="175">
        <v>103980916962</v>
      </c>
      <c r="T22" s="175"/>
      <c r="U22" s="6">
        <v>120887837781</v>
      </c>
      <c r="V22" s="24"/>
      <c r="W22" s="25">
        <f>U22/درآمدها!$J$5</f>
        <v>9.2238091883197326E-3</v>
      </c>
      <c r="X22" s="154"/>
      <c r="Y22" s="175">
        <f t="shared" si="0"/>
        <v>0</v>
      </c>
    </row>
    <row r="23" spans="1:25">
      <c r="A23" s="113" t="s">
        <v>140</v>
      </c>
      <c r="C23" s="175">
        <v>87706533</v>
      </c>
      <c r="D23" s="175"/>
      <c r="E23" s="175">
        <v>278879071398</v>
      </c>
      <c r="F23" s="175"/>
      <c r="G23" s="6">
        <v>342897343018</v>
      </c>
      <c r="H23" s="175"/>
      <c r="I23" s="175">
        <v>13648915</v>
      </c>
      <c r="J23" s="175">
        <v>57834673566</v>
      </c>
      <c r="K23" s="24"/>
      <c r="L23" s="175">
        <v>25332492</v>
      </c>
      <c r="M23" s="175">
        <v>84019207512</v>
      </c>
      <c r="N23" s="175"/>
      <c r="O23" s="175">
        <v>76022956</v>
      </c>
      <c r="P23" s="175"/>
      <c r="Q23" s="210">
        <v>4816</v>
      </c>
      <c r="R23" s="175"/>
      <c r="S23" s="175">
        <v>252694537452</v>
      </c>
      <c r="T23" s="175"/>
      <c r="U23" s="6">
        <v>363948103091</v>
      </c>
      <c r="V23" s="24"/>
      <c r="W23" s="25">
        <f>U23/درآمدها!$J$5</f>
        <v>2.7769442476453344E-2</v>
      </c>
      <c r="X23" s="154"/>
      <c r="Y23" s="175">
        <f t="shared" si="0"/>
        <v>0</v>
      </c>
    </row>
    <row r="24" spans="1:25">
      <c r="A24" s="113" t="s">
        <v>475</v>
      </c>
      <c r="C24" s="175">
        <v>4927938</v>
      </c>
      <c r="D24" s="175"/>
      <c r="E24" s="175">
        <v>57228839226</v>
      </c>
      <c r="F24" s="175"/>
      <c r="G24" s="6">
        <v>76124504593</v>
      </c>
      <c r="H24" s="175"/>
      <c r="I24" s="175">
        <v>755745</v>
      </c>
      <c r="J24" s="175">
        <v>13159446916</v>
      </c>
      <c r="K24" s="24"/>
      <c r="L24" s="175">
        <v>121237</v>
      </c>
      <c r="M24" s="175">
        <v>1423636453</v>
      </c>
      <c r="N24" s="175"/>
      <c r="O24" s="175">
        <v>5562446</v>
      </c>
      <c r="P24" s="175"/>
      <c r="Q24" s="210">
        <v>14710</v>
      </c>
      <c r="R24" s="175"/>
      <c r="S24" s="175">
        <v>68964649689</v>
      </c>
      <c r="T24" s="175"/>
      <c r="U24" s="6">
        <v>81336730358</v>
      </c>
      <c r="V24" s="24"/>
      <c r="W24" s="25">
        <f>U24/درآمدها!$J$5</f>
        <v>6.2060377172360971E-3</v>
      </c>
      <c r="X24" s="154"/>
      <c r="Y24" s="175">
        <f t="shared" si="0"/>
        <v>0</v>
      </c>
    </row>
    <row r="25" spans="1:25">
      <c r="A25" s="113" t="s">
        <v>222</v>
      </c>
      <c r="C25" s="175">
        <v>4757277</v>
      </c>
      <c r="D25" s="175"/>
      <c r="E25" s="175">
        <v>56095077816</v>
      </c>
      <c r="F25" s="175"/>
      <c r="G25" s="6">
        <v>62375130156</v>
      </c>
      <c r="H25" s="175"/>
      <c r="I25" s="175">
        <v>536655</v>
      </c>
      <c r="J25" s="175">
        <v>7755171922</v>
      </c>
      <c r="K25" s="24"/>
      <c r="L25" s="175">
        <v>465700</v>
      </c>
      <c r="M25" s="175">
        <v>5601349157</v>
      </c>
      <c r="N25" s="175"/>
      <c r="O25" s="175">
        <v>4828232</v>
      </c>
      <c r="P25" s="175"/>
      <c r="Q25" s="210">
        <v>13130</v>
      </c>
      <c r="R25" s="175"/>
      <c r="S25" s="175">
        <v>58248900581</v>
      </c>
      <c r="T25" s="175"/>
      <c r="U25" s="6">
        <v>63017487781</v>
      </c>
      <c r="V25" s="24"/>
      <c r="W25" s="25">
        <f>U25/درآمدها!$J$5</f>
        <v>4.8082693303872735E-3</v>
      </c>
      <c r="X25" s="154"/>
      <c r="Y25" s="175">
        <f t="shared" si="0"/>
        <v>0</v>
      </c>
    </row>
    <row r="26" spans="1:25">
      <c r="A26" s="113" t="s">
        <v>113</v>
      </c>
      <c r="C26" s="175">
        <v>30619873</v>
      </c>
      <c r="D26" s="175"/>
      <c r="E26" s="175">
        <v>59294630833</v>
      </c>
      <c r="F26" s="175"/>
      <c r="G26" s="6">
        <v>86899589979</v>
      </c>
      <c r="H26" s="175"/>
      <c r="I26" s="175">
        <v>1772928</v>
      </c>
      <c r="J26" s="175">
        <v>6912027272</v>
      </c>
      <c r="K26" s="24"/>
      <c r="L26" s="175">
        <v>19508357</v>
      </c>
      <c r="M26" s="175">
        <v>39731429358</v>
      </c>
      <c r="N26" s="175"/>
      <c r="O26" s="175">
        <v>12884444</v>
      </c>
      <c r="P26" s="175"/>
      <c r="Q26" s="210">
        <v>3780</v>
      </c>
      <c r="R26" s="175"/>
      <c r="S26" s="175">
        <v>26475228747</v>
      </c>
      <c r="T26" s="175"/>
      <c r="U26" s="6">
        <v>48413414295</v>
      </c>
      <c r="V26" s="24"/>
      <c r="W26" s="25">
        <f>U26/درآمدها!$J$5</f>
        <v>3.6939704093403537E-3</v>
      </c>
      <c r="X26" s="154"/>
      <c r="Y26" s="175">
        <f t="shared" si="0"/>
        <v>0</v>
      </c>
    </row>
    <row r="27" spans="1:25">
      <c r="A27" s="113" t="s">
        <v>476</v>
      </c>
      <c r="C27" s="175">
        <v>2722913</v>
      </c>
      <c r="D27" s="175"/>
      <c r="E27" s="175">
        <v>18668780458</v>
      </c>
      <c r="F27" s="175"/>
      <c r="G27" s="6">
        <v>27879130179</v>
      </c>
      <c r="H27" s="175"/>
      <c r="I27" s="175">
        <v>417362</v>
      </c>
      <c r="J27" s="175">
        <v>4134594420</v>
      </c>
      <c r="K27" s="24"/>
      <c r="L27" s="175">
        <v>338274</v>
      </c>
      <c r="M27" s="175">
        <v>2435183476</v>
      </c>
      <c r="N27" s="175"/>
      <c r="O27" s="175">
        <v>2802001</v>
      </c>
      <c r="P27" s="175"/>
      <c r="Q27" s="210">
        <v>8190</v>
      </c>
      <c r="R27" s="175"/>
      <c r="S27" s="175">
        <v>20368191402</v>
      </c>
      <c r="T27" s="175"/>
      <c r="U27" s="6">
        <v>22811845284</v>
      </c>
      <c r="V27" s="24"/>
      <c r="W27" s="25">
        <f>U27/درآمدها!$J$5</f>
        <v>1.7405564694958743E-3</v>
      </c>
      <c r="X27" s="154"/>
      <c r="Y27" s="175">
        <f t="shared" si="0"/>
        <v>0</v>
      </c>
    </row>
    <row r="28" spans="1:25">
      <c r="A28" s="113" t="s">
        <v>477</v>
      </c>
      <c r="C28" s="175">
        <v>3457824</v>
      </c>
      <c r="D28" s="175"/>
      <c r="E28" s="175">
        <v>69683682023</v>
      </c>
      <c r="F28" s="175"/>
      <c r="G28" s="6">
        <v>89505988627</v>
      </c>
      <c r="H28" s="175"/>
      <c r="I28" s="175">
        <v>498403</v>
      </c>
      <c r="J28" s="175">
        <v>14509508572</v>
      </c>
      <c r="K28" s="24"/>
      <c r="L28" s="175">
        <v>887834</v>
      </c>
      <c r="M28" s="175">
        <v>18622671555</v>
      </c>
      <c r="N28" s="175"/>
      <c r="O28" s="175">
        <v>3068393</v>
      </c>
      <c r="P28" s="175"/>
      <c r="Q28" s="210">
        <v>25100</v>
      </c>
      <c r="R28" s="175"/>
      <c r="S28" s="175">
        <v>65570519040</v>
      </c>
      <c r="T28" s="175"/>
      <c r="U28" s="6">
        <v>76558415153</v>
      </c>
      <c r="V28" s="24"/>
      <c r="W28" s="25">
        <f>U28/درآمدها!$J$5</f>
        <v>5.8414496122489628E-3</v>
      </c>
      <c r="X28" s="154"/>
      <c r="Y28" s="175">
        <f t="shared" si="0"/>
        <v>0</v>
      </c>
    </row>
    <row r="29" spans="1:25">
      <c r="A29" s="113" t="s">
        <v>149</v>
      </c>
      <c r="C29" s="175">
        <v>22718935</v>
      </c>
      <c r="D29" s="111"/>
      <c r="E29" s="175">
        <v>54496180498</v>
      </c>
      <c r="F29" s="175"/>
      <c r="G29" s="6">
        <v>88754166337</v>
      </c>
      <c r="H29" s="175"/>
      <c r="I29" s="175">
        <v>3469882</v>
      </c>
      <c r="J29" s="111">
        <v>12695868674</v>
      </c>
      <c r="K29" s="24"/>
      <c r="L29" s="175">
        <v>5026721</v>
      </c>
      <c r="M29" s="111">
        <v>12843994178</v>
      </c>
      <c r="N29" s="175"/>
      <c r="O29" s="175">
        <v>21162096</v>
      </c>
      <c r="P29" s="175"/>
      <c r="Q29" s="210">
        <v>3245</v>
      </c>
      <c r="R29" s="175"/>
      <c r="S29" s="111">
        <v>54348054994</v>
      </c>
      <c r="T29" s="175"/>
      <c r="U29" s="132">
        <v>68262409062</v>
      </c>
      <c r="V29" s="24"/>
      <c r="W29" s="25">
        <f>U29/درآمدها!$J$5</f>
        <v>5.2084597382208823E-3</v>
      </c>
      <c r="X29" s="154"/>
      <c r="Y29" s="175">
        <f t="shared" si="0"/>
        <v>0</v>
      </c>
    </row>
    <row r="30" spans="1:25">
      <c r="A30" s="113" t="s">
        <v>92</v>
      </c>
      <c r="C30" s="175">
        <v>20721584</v>
      </c>
      <c r="D30" s="175"/>
      <c r="E30" s="175">
        <v>33649370897</v>
      </c>
      <c r="F30" s="175"/>
      <c r="G30" s="6">
        <v>54976837548</v>
      </c>
      <c r="H30" s="175"/>
      <c r="I30" s="175">
        <v>1742670</v>
      </c>
      <c r="J30" s="175">
        <v>4734970267</v>
      </c>
      <c r="K30" s="24"/>
      <c r="L30" s="175">
        <v>2498021</v>
      </c>
      <c r="M30" s="175">
        <v>4230164838</v>
      </c>
      <c r="N30" s="175"/>
      <c r="O30" s="175">
        <v>19966233</v>
      </c>
      <c r="P30" s="175"/>
      <c r="Q30" s="210">
        <v>2723</v>
      </c>
      <c r="R30" s="175"/>
      <c r="S30" s="175">
        <v>34154176326</v>
      </c>
      <c r="T30" s="175"/>
      <c r="U30" s="6">
        <v>54044562550</v>
      </c>
      <c r="V30" s="24"/>
      <c r="W30" s="25">
        <f>U30/درآمدها!$J$5</f>
        <v>4.1236301498789769E-3</v>
      </c>
      <c r="X30" s="154"/>
      <c r="Y30" s="175">
        <f t="shared" si="0"/>
        <v>0</v>
      </c>
    </row>
    <row r="31" spans="1:25">
      <c r="A31" s="113" t="s">
        <v>202</v>
      </c>
      <c r="C31" s="175">
        <v>12927482</v>
      </c>
      <c r="D31" s="175"/>
      <c r="E31" s="175">
        <v>47041380154</v>
      </c>
      <c r="F31" s="175"/>
      <c r="G31" s="6">
        <v>68699112379</v>
      </c>
      <c r="H31" s="175"/>
      <c r="I31" s="175">
        <v>1619362</v>
      </c>
      <c r="J31" s="175">
        <v>8384958610</v>
      </c>
      <c r="K31" s="24"/>
      <c r="L31" s="175">
        <v>1430855</v>
      </c>
      <c r="M31" s="175">
        <v>5444836153</v>
      </c>
      <c r="N31" s="175"/>
      <c r="O31" s="175">
        <v>13115989</v>
      </c>
      <c r="P31" s="175"/>
      <c r="Q31" s="210">
        <v>4397</v>
      </c>
      <c r="R31" s="175"/>
      <c r="S31" s="175">
        <v>49981502611</v>
      </c>
      <c r="T31" s="175"/>
      <c r="U31" s="6">
        <v>57327861163</v>
      </c>
      <c r="V31" s="24"/>
      <c r="W31" s="25">
        <f>U31/درآمدها!$J$5</f>
        <v>4.374147658261004E-3</v>
      </c>
      <c r="X31" s="154"/>
      <c r="Y31" s="175">
        <f t="shared" si="0"/>
        <v>0</v>
      </c>
    </row>
    <row r="32" spans="1:25">
      <c r="A32" s="113" t="s">
        <v>111</v>
      </c>
      <c r="C32" s="175">
        <v>12852202</v>
      </c>
      <c r="D32" s="175"/>
      <c r="E32" s="175">
        <v>43439389282</v>
      </c>
      <c r="F32" s="175"/>
      <c r="G32" s="6">
        <v>64594097954</v>
      </c>
      <c r="H32" s="175"/>
      <c r="I32" s="175">
        <v>1785282</v>
      </c>
      <c r="J32" s="175">
        <v>9868861524</v>
      </c>
      <c r="K32" s="24"/>
      <c r="L32" s="175">
        <v>1666131</v>
      </c>
      <c r="M32" s="175">
        <v>6011932670</v>
      </c>
      <c r="N32" s="175"/>
      <c r="O32" s="175">
        <v>12971353</v>
      </c>
      <c r="P32" s="175"/>
      <c r="Q32" s="210">
        <v>4226</v>
      </c>
      <c r="R32" s="175"/>
      <c r="S32" s="175">
        <v>47296318136</v>
      </c>
      <c r="T32" s="175"/>
      <c r="U32" s="6">
        <v>54490777001</v>
      </c>
      <c r="V32" s="24"/>
      <c r="W32" s="25">
        <f>U32/درآمدها!$J$5</f>
        <v>4.1576765604083056E-3</v>
      </c>
      <c r="X32" s="154"/>
      <c r="Y32" s="175">
        <f t="shared" si="0"/>
        <v>0</v>
      </c>
    </row>
    <row r="33" spans="1:25">
      <c r="A33" s="113" t="s">
        <v>547</v>
      </c>
      <c r="C33" s="175">
        <v>6909283</v>
      </c>
      <c r="D33" s="175"/>
      <c r="E33" s="175">
        <v>191692710586</v>
      </c>
      <c r="F33" s="175"/>
      <c r="G33" s="6">
        <v>200344599592</v>
      </c>
      <c r="H33" s="175"/>
      <c r="I33" s="175">
        <v>813468</v>
      </c>
      <c r="J33" s="175">
        <v>24676560200</v>
      </c>
      <c r="K33" s="24"/>
      <c r="L33" s="175">
        <v>2108847</v>
      </c>
      <c r="M33" s="175">
        <v>58815705295</v>
      </c>
      <c r="N33" s="175"/>
      <c r="O33" s="175">
        <v>5613904</v>
      </c>
      <c r="P33" s="175"/>
      <c r="Q33" s="210">
        <v>28110</v>
      </c>
      <c r="R33" s="175"/>
      <c r="S33" s="175">
        <v>157553565491</v>
      </c>
      <c r="T33" s="175"/>
      <c r="U33" s="6">
        <v>156867890736</v>
      </c>
      <c r="V33" s="24"/>
      <c r="W33" s="25">
        <f>U33/درآمدها!$J$5</f>
        <v>1.196910721940686E-2</v>
      </c>
      <c r="X33" s="154"/>
      <c r="Y33" s="175">
        <f t="shared" si="0"/>
        <v>0</v>
      </c>
    </row>
    <row r="34" spans="1:25">
      <c r="A34" s="113" t="s">
        <v>273</v>
      </c>
      <c r="C34" s="175">
        <v>1258011</v>
      </c>
      <c r="D34" s="175"/>
      <c r="E34" s="175">
        <v>18927585092</v>
      </c>
      <c r="F34" s="175"/>
      <c r="G34" s="6">
        <v>24235190677</v>
      </c>
      <c r="H34" s="175"/>
      <c r="I34" s="175">
        <v>140285</v>
      </c>
      <c r="J34" s="175">
        <v>2937423338</v>
      </c>
      <c r="K34" s="24"/>
      <c r="L34" s="175">
        <v>131417</v>
      </c>
      <c r="M34" s="175">
        <v>2038995094</v>
      </c>
      <c r="N34" s="175"/>
      <c r="O34" s="175">
        <v>1266879</v>
      </c>
      <c r="P34" s="175"/>
      <c r="Q34" s="210">
        <v>17550</v>
      </c>
      <c r="R34" s="175"/>
      <c r="S34" s="175">
        <v>19826013336</v>
      </c>
      <c r="T34" s="175"/>
      <c r="U34" s="6">
        <v>22101435781</v>
      </c>
      <c r="V34" s="24"/>
      <c r="W34" s="25">
        <f>U34/درآمدها!$J$5</f>
        <v>1.6863518297114168E-3</v>
      </c>
      <c r="X34" s="154"/>
      <c r="Y34" s="175">
        <f t="shared" si="0"/>
        <v>0</v>
      </c>
    </row>
    <row r="35" spans="1:25">
      <c r="A35" s="113" t="s">
        <v>108</v>
      </c>
      <c r="C35" s="175">
        <v>909592</v>
      </c>
      <c r="D35" s="175"/>
      <c r="E35" s="175">
        <v>38268020464</v>
      </c>
      <c r="F35" s="175"/>
      <c r="G35" s="6">
        <v>56918126446</v>
      </c>
      <c r="H35" s="175"/>
      <c r="I35" s="175">
        <v>130047</v>
      </c>
      <c r="J35" s="175">
        <v>8413135808</v>
      </c>
      <c r="K35" s="24"/>
      <c r="L35" s="175">
        <v>114804</v>
      </c>
      <c r="M35" s="175">
        <v>5128659959</v>
      </c>
      <c r="N35" s="175"/>
      <c r="O35" s="175">
        <v>924835</v>
      </c>
      <c r="P35" s="175"/>
      <c r="Q35" s="210">
        <v>61000</v>
      </c>
      <c r="R35" s="175"/>
      <c r="S35" s="175">
        <v>41552496313</v>
      </c>
      <c r="T35" s="175"/>
      <c r="U35" s="6">
        <v>56079266139</v>
      </c>
      <c r="V35" s="24"/>
      <c r="W35" s="25">
        <f>U35/درآمدها!$J$5</f>
        <v>4.2788791642068271E-3</v>
      </c>
      <c r="X35" s="154"/>
      <c r="Y35" s="175">
        <f t="shared" si="0"/>
        <v>0</v>
      </c>
    </row>
    <row r="36" spans="1:25">
      <c r="A36" s="113" t="s">
        <v>116</v>
      </c>
      <c r="C36" s="175">
        <v>1045447</v>
      </c>
      <c r="D36" s="175"/>
      <c r="E36" s="175">
        <v>7258604030</v>
      </c>
      <c r="F36" s="175"/>
      <c r="G36" s="6">
        <v>9321862520</v>
      </c>
      <c r="H36" s="175"/>
      <c r="I36" s="175">
        <v>105531</v>
      </c>
      <c r="J36" s="175">
        <v>1108846644</v>
      </c>
      <c r="K36" s="24"/>
      <c r="L36" s="175">
        <v>127163</v>
      </c>
      <c r="M36" s="175">
        <v>917117386</v>
      </c>
      <c r="N36" s="175"/>
      <c r="O36" s="175">
        <v>1023815</v>
      </c>
      <c r="P36" s="175"/>
      <c r="Q36" s="210">
        <v>9770</v>
      </c>
      <c r="R36" s="175"/>
      <c r="S36" s="175">
        <v>7450333288</v>
      </c>
      <c r="T36" s="175"/>
      <c r="U36" s="6">
        <v>9943156650</v>
      </c>
      <c r="V36" s="24"/>
      <c r="W36" s="25">
        <f>U36/درآمدها!$J$5</f>
        <v>7.5866837684135618E-4</v>
      </c>
      <c r="X36" s="154"/>
      <c r="Y36" s="175">
        <f t="shared" si="0"/>
        <v>0</v>
      </c>
    </row>
    <row r="37" spans="1:25">
      <c r="A37" s="113" t="s">
        <v>271</v>
      </c>
      <c r="C37" s="175">
        <v>16105601</v>
      </c>
      <c r="D37" s="175"/>
      <c r="E37" s="175">
        <v>61822861336</v>
      </c>
      <c r="F37" s="175"/>
      <c r="G37" s="6">
        <v>85812381536</v>
      </c>
      <c r="H37" s="175"/>
      <c r="I37" s="175">
        <v>2408391</v>
      </c>
      <c r="J37" s="175">
        <v>13624657951</v>
      </c>
      <c r="K37" s="24"/>
      <c r="L37" s="175">
        <v>1503840</v>
      </c>
      <c r="M37" s="175">
        <v>6067515630</v>
      </c>
      <c r="N37" s="175"/>
      <c r="O37" s="175">
        <v>17010152</v>
      </c>
      <c r="P37" s="175"/>
      <c r="Q37" s="210">
        <v>4738</v>
      </c>
      <c r="R37" s="175"/>
      <c r="S37" s="175">
        <v>69380003657</v>
      </c>
      <c r="T37" s="175"/>
      <c r="U37" s="6">
        <v>80114565282</v>
      </c>
      <c r="V37" s="24"/>
      <c r="W37" s="25">
        <f>U37/درآمدها!$J$5</f>
        <v>6.1127858428988756E-3</v>
      </c>
      <c r="X37" s="154"/>
      <c r="Y37" s="175">
        <f t="shared" si="0"/>
        <v>0</v>
      </c>
    </row>
    <row r="38" spans="1:25">
      <c r="A38" s="113" t="s">
        <v>88</v>
      </c>
      <c r="C38" s="175">
        <v>41308785</v>
      </c>
      <c r="D38" s="175"/>
      <c r="E38" s="175">
        <v>301364209364</v>
      </c>
      <c r="F38" s="175"/>
      <c r="G38" s="6">
        <v>378600839069</v>
      </c>
      <c r="H38" s="175"/>
      <c r="I38" s="175">
        <v>9390480</v>
      </c>
      <c r="J38" s="175">
        <v>90046180563</v>
      </c>
      <c r="K38" s="24"/>
      <c r="L38" s="175">
        <v>26606548</v>
      </c>
      <c r="M38" s="175">
        <v>205040305163</v>
      </c>
      <c r="N38" s="175"/>
      <c r="O38" s="175">
        <v>24092717</v>
      </c>
      <c r="P38" s="175"/>
      <c r="Q38" s="210">
        <v>9660</v>
      </c>
      <c r="R38" s="175"/>
      <c r="S38" s="175">
        <v>186370084764</v>
      </c>
      <c r="T38" s="175"/>
      <c r="U38" s="6">
        <v>231350869128</v>
      </c>
      <c r="V38" s="24"/>
      <c r="W38" s="25">
        <f>U38/درآمدها!$J$5</f>
        <v>1.7652199853672907E-2</v>
      </c>
      <c r="X38" s="154"/>
      <c r="Y38" s="175">
        <f t="shared" si="0"/>
        <v>0</v>
      </c>
    </row>
    <row r="39" spans="1:25">
      <c r="A39" s="113" t="s">
        <v>560</v>
      </c>
      <c r="C39" s="175">
        <v>0</v>
      </c>
      <c r="D39" s="175"/>
      <c r="E39" s="175">
        <v>0</v>
      </c>
      <c r="F39" s="175"/>
      <c r="G39" s="6">
        <v>0</v>
      </c>
      <c r="H39" s="175"/>
      <c r="I39" s="175">
        <v>4685421</v>
      </c>
      <c r="J39" s="175">
        <v>93877257633</v>
      </c>
      <c r="K39" s="24"/>
      <c r="L39" s="175">
        <v>468085</v>
      </c>
      <c r="M39" s="175">
        <v>9378514294</v>
      </c>
      <c r="N39" s="175"/>
      <c r="O39" s="175">
        <v>4217336</v>
      </c>
      <c r="P39" s="175"/>
      <c r="Q39" s="210">
        <v>19850</v>
      </c>
      <c r="R39" s="175"/>
      <c r="S39" s="175">
        <v>84498743339</v>
      </c>
      <c r="T39" s="175"/>
      <c r="U39" s="6">
        <v>83216020592</v>
      </c>
      <c r="V39" s="24"/>
      <c r="W39" s="25">
        <f>U39/درآمدها!$J$5</f>
        <v>6.3494286062293417E-3</v>
      </c>
      <c r="X39" s="154"/>
      <c r="Y39" s="175">
        <f t="shared" si="0"/>
        <v>0</v>
      </c>
    </row>
    <row r="40" spans="1:25">
      <c r="A40" s="113" t="s">
        <v>188</v>
      </c>
      <c r="C40" s="175">
        <v>5011996</v>
      </c>
      <c r="D40" s="175"/>
      <c r="E40" s="175">
        <v>239331006699</v>
      </c>
      <c r="F40" s="175"/>
      <c r="G40" s="6">
        <v>291507037242</v>
      </c>
      <c r="H40" s="175"/>
      <c r="I40" s="175">
        <v>688324</v>
      </c>
      <c r="J40" s="175">
        <v>43936076480</v>
      </c>
      <c r="K40" s="24"/>
      <c r="L40" s="175">
        <v>1217013</v>
      </c>
      <c r="M40" s="175">
        <v>59977740750</v>
      </c>
      <c r="N40" s="175"/>
      <c r="O40" s="175">
        <v>4483307</v>
      </c>
      <c r="P40" s="175"/>
      <c r="Q40" s="210">
        <v>62710</v>
      </c>
      <c r="R40" s="175"/>
      <c r="S40" s="175">
        <v>223289342429</v>
      </c>
      <c r="T40" s="175"/>
      <c r="U40" s="6">
        <v>279475350291</v>
      </c>
      <c r="V40" s="24"/>
      <c r="W40" s="25">
        <f>U40/درآمدها!$J$5</f>
        <v>2.1324124504509583E-2</v>
      </c>
      <c r="X40" s="154"/>
      <c r="Y40" s="175">
        <f t="shared" si="0"/>
        <v>0</v>
      </c>
    </row>
    <row r="41" spans="1:25" s="259" customFormat="1" hidden="1">
      <c r="A41" s="258" t="s">
        <v>126</v>
      </c>
      <c r="C41" s="260">
        <v>0</v>
      </c>
      <c r="D41" s="260"/>
      <c r="E41" s="260">
        <v>8723216</v>
      </c>
      <c r="F41" s="260"/>
      <c r="G41" s="261">
        <v>0</v>
      </c>
      <c r="H41" s="260"/>
      <c r="I41" s="260">
        <v>0</v>
      </c>
      <c r="J41" s="260">
        <v>0</v>
      </c>
      <c r="K41" s="262"/>
      <c r="L41" s="260">
        <v>0</v>
      </c>
      <c r="M41" s="260">
        <v>0</v>
      </c>
      <c r="N41" s="260"/>
      <c r="O41" s="260">
        <v>0</v>
      </c>
      <c r="P41" s="260"/>
      <c r="Q41" s="263">
        <v>0</v>
      </c>
      <c r="R41" s="260"/>
      <c r="S41" s="260">
        <v>8723216</v>
      </c>
      <c r="T41" s="260"/>
      <c r="U41" s="261">
        <v>0</v>
      </c>
      <c r="V41" s="262"/>
      <c r="W41" s="264">
        <f>U41/درآمدها!$J$5</f>
        <v>0</v>
      </c>
      <c r="X41" s="265"/>
      <c r="Y41" s="260">
        <f t="shared" si="0"/>
        <v>0</v>
      </c>
    </row>
    <row r="42" spans="1:25">
      <c r="A42" s="113" t="s">
        <v>221</v>
      </c>
      <c r="C42" s="175">
        <v>379127</v>
      </c>
      <c r="D42" s="175"/>
      <c r="E42" s="175">
        <v>19933795601</v>
      </c>
      <c r="F42" s="175"/>
      <c r="G42" s="6">
        <v>22355999252</v>
      </c>
      <c r="H42" s="175"/>
      <c r="I42" s="175">
        <v>175002</v>
      </c>
      <c r="J42" s="175">
        <v>13303598638</v>
      </c>
      <c r="K42" s="24"/>
      <c r="L42" s="175">
        <v>157669</v>
      </c>
      <c r="M42" s="175">
        <v>9390030804</v>
      </c>
      <c r="N42" s="175"/>
      <c r="O42" s="175">
        <v>396460</v>
      </c>
      <c r="P42" s="175"/>
      <c r="Q42" s="210">
        <v>69250</v>
      </c>
      <c r="R42" s="175"/>
      <c r="S42" s="175">
        <v>23847363435</v>
      </c>
      <c r="T42" s="175"/>
      <c r="U42" s="6">
        <v>27291498616</v>
      </c>
      <c r="V42" s="24"/>
      <c r="W42" s="25">
        <f>U42/درآمدها!$J$5</f>
        <v>2.0823565076357152E-3</v>
      </c>
      <c r="X42" s="154"/>
      <c r="Y42" s="175">
        <f t="shared" si="0"/>
        <v>0</v>
      </c>
    </row>
    <row r="43" spans="1:25">
      <c r="A43" s="113" t="s">
        <v>537</v>
      </c>
      <c r="C43" s="175">
        <v>8450005</v>
      </c>
      <c r="D43" s="175"/>
      <c r="E43" s="175">
        <v>63884631386</v>
      </c>
      <c r="F43" s="175"/>
      <c r="G43" s="6">
        <v>73497615368</v>
      </c>
      <c r="H43" s="175"/>
      <c r="I43" s="175">
        <v>1255103</v>
      </c>
      <c r="J43" s="175">
        <v>12277420770</v>
      </c>
      <c r="K43" s="24"/>
      <c r="L43" s="175">
        <v>1106247</v>
      </c>
      <c r="M43" s="175">
        <v>8634090443</v>
      </c>
      <c r="N43" s="175"/>
      <c r="O43" s="175">
        <v>8598861</v>
      </c>
      <c r="P43" s="175"/>
      <c r="Q43" s="210">
        <v>8500</v>
      </c>
      <c r="R43" s="175"/>
      <c r="S43" s="175">
        <v>67527961713</v>
      </c>
      <c r="T43" s="175"/>
      <c r="U43" s="6">
        <v>72655431108</v>
      </c>
      <c r="V43" s="24"/>
      <c r="W43" s="25">
        <f>U43/درآمدها!$J$5</f>
        <v>5.5436497611063319E-3</v>
      </c>
      <c r="X43" s="154"/>
      <c r="Y43" s="175">
        <f t="shared" si="0"/>
        <v>0</v>
      </c>
    </row>
    <row r="44" spans="1:25">
      <c r="A44" s="113" t="s">
        <v>186</v>
      </c>
      <c r="C44" s="175">
        <v>11988461</v>
      </c>
      <c r="D44" s="175"/>
      <c r="E44" s="175">
        <v>140886676502</v>
      </c>
      <c r="F44" s="175"/>
      <c r="G44" s="6">
        <v>177326889302</v>
      </c>
      <c r="H44" s="175"/>
      <c r="I44" s="175">
        <v>1689978</v>
      </c>
      <c r="J44" s="175">
        <v>28047262802</v>
      </c>
      <c r="K44" s="24"/>
      <c r="L44" s="175">
        <v>1484755</v>
      </c>
      <c r="M44" s="175">
        <v>18275340819</v>
      </c>
      <c r="N44" s="175"/>
      <c r="O44" s="175">
        <v>12193684</v>
      </c>
      <c r="P44" s="175"/>
      <c r="Q44" s="210">
        <v>15580</v>
      </c>
      <c r="R44" s="175"/>
      <c r="S44" s="175">
        <v>150658598485</v>
      </c>
      <c r="T44" s="175"/>
      <c r="U44" s="6">
        <v>188847230024</v>
      </c>
      <c r="V44" s="24"/>
      <c r="W44" s="25">
        <f>U44/درآمدها!$J$5</f>
        <v>1.44091485748939E-2</v>
      </c>
      <c r="X44" s="154"/>
      <c r="Y44" s="175">
        <f t="shared" si="0"/>
        <v>0</v>
      </c>
    </row>
    <row r="45" spans="1:25">
      <c r="A45" s="113" t="s">
        <v>181</v>
      </c>
      <c r="C45" s="175">
        <v>385748</v>
      </c>
      <c r="D45" s="175"/>
      <c r="E45" s="175">
        <v>6119671265</v>
      </c>
      <c r="F45" s="175"/>
      <c r="G45" s="6">
        <v>6465014201</v>
      </c>
      <c r="H45" s="175"/>
      <c r="I45" s="175">
        <v>22108</v>
      </c>
      <c r="J45" s="175">
        <v>384533792</v>
      </c>
      <c r="K45" s="24"/>
      <c r="L45" s="175">
        <v>190082</v>
      </c>
      <c r="M45" s="175">
        <v>3029486951</v>
      </c>
      <c r="N45" s="175"/>
      <c r="O45" s="175">
        <v>217774</v>
      </c>
      <c r="P45" s="175"/>
      <c r="Q45" s="210">
        <v>17540</v>
      </c>
      <c r="R45" s="175"/>
      <c r="S45" s="175">
        <v>3474718106</v>
      </c>
      <c r="T45" s="175"/>
      <c r="U45" s="6">
        <v>3797028416</v>
      </c>
      <c r="V45" s="24"/>
      <c r="W45" s="25">
        <f>U45/درآمدها!$J$5</f>
        <v>2.8971537778067953E-4</v>
      </c>
      <c r="X45" s="154"/>
      <c r="Y45" s="175">
        <f t="shared" si="0"/>
        <v>0</v>
      </c>
    </row>
    <row r="46" spans="1:25">
      <c r="A46" s="113" t="s">
        <v>263</v>
      </c>
      <c r="C46" s="175">
        <v>2004835</v>
      </c>
      <c r="D46" s="175"/>
      <c r="E46" s="175">
        <v>17101493541</v>
      </c>
      <c r="F46" s="175"/>
      <c r="G46" s="6">
        <v>23855087598</v>
      </c>
      <c r="H46" s="175"/>
      <c r="I46" s="175">
        <v>220824</v>
      </c>
      <c r="J46" s="175">
        <v>2840557206</v>
      </c>
      <c r="K46" s="24"/>
      <c r="L46" s="175">
        <v>165200</v>
      </c>
      <c r="M46" s="175">
        <v>1467509832</v>
      </c>
      <c r="N46" s="175"/>
      <c r="O46" s="175">
        <v>2060459</v>
      </c>
      <c r="P46" s="175"/>
      <c r="Q46" s="210">
        <v>12490</v>
      </c>
      <c r="R46" s="175"/>
      <c r="S46" s="175">
        <v>18474540915</v>
      </c>
      <c r="T46" s="175"/>
      <c r="U46" s="6">
        <v>25582008874</v>
      </c>
      <c r="V46" s="24"/>
      <c r="W46" s="25">
        <f>U46/درآمدها!$J$5</f>
        <v>1.9519214905237112E-3</v>
      </c>
      <c r="X46" s="154"/>
      <c r="Y46" s="175">
        <f t="shared" si="0"/>
        <v>0</v>
      </c>
    </row>
    <row r="47" spans="1:25">
      <c r="A47" s="113" t="s">
        <v>257</v>
      </c>
      <c r="C47" s="175">
        <v>3663468</v>
      </c>
      <c r="D47" s="175"/>
      <c r="E47" s="175">
        <v>65211226593</v>
      </c>
      <c r="F47" s="175"/>
      <c r="G47" s="6">
        <v>100218768460</v>
      </c>
      <c r="H47" s="175"/>
      <c r="I47" s="175">
        <v>1233180</v>
      </c>
      <c r="J47" s="175">
        <v>27894183725</v>
      </c>
      <c r="K47" s="24"/>
      <c r="L47" s="175">
        <v>470671</v>
      </c>
      <c r="M47" s="175">
        <v>8764223971</v>
      </c>
      <c r="N47" s="175"/>
      <c r="O47" s="175">
        <v>4425977</v>
      </c>
      <c r="P47" s="175"/>
      <c r="Q47" s="210">
        <v>20550</v>
      </c>
      <c r="R47" s="175"/>
      <c r="S47" s="175">
        <v>84341186347</v>
      </c>
      <c r="T47" s="175"/>
      <c r="U47" s="6">
        <v>90412652083</v>
      </c>
      <c r="V47" s="24"/>
      <c r="W47" s="25">
        <f>U47/درآمدها!$J$5</f>
        <v>6.8985355874617415E-3</v>
      </c>
      <c r="X47" s="154"/>
      <c r="Y47" s="175">
        <f t="shared" si="0"/>
        <v>0</v>
      </c>
    </row>
    <row r="48" spans="1:25">
      <c r="A48" s="113" t="s">
        <v>258</v>
      </c>
      <c r="C48" s="175">
        <v>5949314</v>
      </c>
      <c r="D48" s="175"/>
      <c r="E48" s="175">
        <v>41204914436</v>
      </c>
      <c r="F48" s="175"/>
      <c r="G48" s="6">
        <v>57660676926</v>
      </c>
      <c r="H48" s="175"/>
      <c r="I48" s="175">
        <v>2439039</v>
      </c>
      <c r="J48" s="175">
        <v>24712617510</v>
      </c>
      <c r="K48" s="24"/>
      <c r="L48" s="175">
        <v>258782</v>
      </c>
      <c r="M48" s="175">
        <v>1917892537</v>
      </c>
      <c r="N48" s="175"/>
      <c r="O48" s="175">
        <v>8129571</v>
      </c>
      <c r="P48" s="175"/>
      <c r="Q48" s="210">
        <v>9060</v>
      </c>
      <c r="R48" s="175"/>
      <c r="S48" s="175">
        <v>63999639409</v>
      </c>
      <c r="T48" s="175"/>
      <c r="U48" s="6">
        <v>73215672479</v>
      </c>
      <c r="V48" s="24"/>
      <c r="W48" s="25">
        <f>U48/درآمدها!$J$5</f>
        <v>5.5863964889853448E-3</v>
      </c>
      <c r="X48" s="154"/>
      <c r="Y48" s="175">
        <f t="shared" si="0"/>
        <v>0</v>
      </c>
    </row>
    <row r="49" spans="1:25">
      <c r="A49" s="113" t="s">
        <v>225</v>
      </c>
      <c r="C49" s="175">
        <v>1373784</v>
      </c>
      <c r="D49" s="175"/>
      <c r="E49" s="175">
        <v>5449996506</v>
      </c>
      <c r="F49" s="175"/>
      <c r="G49" s="6">
        <v>9149586903</v>
      </c>
      <c r="H49" s="175"/>
      <c r="I49" s="175">
        <v>243029</v>
      </c>
      <c r="J49" s="175">
        <v>1774497429</v>
      </c>
      <c r="K49" s="24"/>
      <c r="L49" s="175">
        <v>520950</v>
      </c>
      <c r="M49" s="175">
        <v>2278705134</v>
      </c>
      <c r="N49" s="175"/>
      <c r="O49" s="175">
        <v>1095863</v>
      </c>
      <c r="P49" s="175"/>
      <c r="Q49" s="210">
        <v>7860</v>
      </c>
      <c r="R49" s="175"/>
      <c r="S49" s="175">
        <v>4945788801</v>
      </c>
      <c r="T49" s="175"/>
      <c r="U49" s="6">
        <v>8562232960</v>
      </c>
      <c r="V49" s="24"/>
      <c r="W49" s="25">
        <f>U49/درآمدها!$J$5</f>
        <v>6.5330313204919291E-4</v>
      </c>
      <c r="X49" s="154"/>
      <c r="Y49" s="175">
        <f t="shared" si="0"/>
        <v>0</v>
      </c>
    </row>
    <row r="50" spans="1:25">
      <c r="A50" s="113" t="s">
        <v>210</v>
      </c>
      <c r="C50" s="175">
        <v>2043047</v>
      </c>
      <c r="D50" s="175"/>
      <c r="E50" s="175">
        <v>48796485321</v>
      </c>
      <c r="F50" s="175"/>
      <c r="G50" s="6">
        <v>59890971770</v>
      </c>
      <c r="H50" s="175"/>
      <c r="I50" s="175">
        <v>626118</v>
      </c>
      <c r="J50" s="175">
        <v>22385559478</v>
      </c>
      <c r="K50" s="24"/>
      <c r="L50" s="175">
        <v>285256</v>
      </c>
      <c r="M50" s="175">
        <v>7540669945</v>
      </c>
      <c r="N50" s="175"/>
      <c r="O50" s="175">
        <v>2383909</v>
      </c>
      <c r="P50" s="175"/>
      <c r="Q50" s="210">
        <v>36000</v>
      </c>
      <c r="R50" s="175"/>
      <c r="S50" s="175">
        <v>63641374854</v>
      </c>
      <c r="T50" s="175"/>
      <c r="U50" s="6">
        <v>85310090695</v>
      </c>
      <c r="V50" s="24"/>
      <c r="W50" s="25">
        <f>U50/درآمدها!$J$5</f>
        <v>6.5092073185595983E-3</v>
      </c>
      <c r="X50" s="154"/>
      <c r="Y50" s="175">
        <f t="shared" si="0"/>
        <v>0</v>
      </c>
    </row>
    <row r="51" spans="1:25">
      <c r="A51" s="113" t="s">
        <v>146</v>
      </c>
      <c r="C51" s="175">
        <v>18941628</v>
      </c>
      <c r="D51" s="175"/>
      <c r="E51" s="175">
        <v>46243782591</v>
      </c>
      <c r="F51" s="175"/>
      <c r="G51" s="6">
        <v>59329943664</v>
      </c>
      <c r="H51" s="175"/>
      <c r="I51" s="175">
        <v>6549716</v>
      </c>
      <c r="J51" s="175">
        <v>9989908330</v>
      </c>
      <c r="K51" s="24"/>
      <c r="L51" s="175">
        <v>5675088</v>
      </c>
      <c r="M51" s="175">
        <v>5242688595</v>
      </c>
      <c r="N51" s="175"/>
      <c r="O51" s="175">
        <v>19816256</v>
      </c>
      <c r="P51" s="175"/>
      <c r="Q51" s="210">
        <v>2927</v>
      </c>
      <c r="R51" s="175"/>
      <c r="S51" s="175">
        <v>50991002326</v>
      </c>
      <c r="T51" s="175"/>
      <c r="U51" s="6">
        <v>57657068337</v>
      </c>
      <c r="V51" s="24"/>
      <c r="W51" s="25">
        <f>U51/درآمدها!$J$5</f>
        <v>4.3992663485456548E-3</v>
      </c>
      <c r="X51" s="154"/>
      <c r="Y51" s="175">
        <f t="shared" si="0"/>
        <v>0</v>
      </c>
    </row>
    <row r="52" spans="1:25">
      <c r="A52" s="113" t="s">
        <v>200</v>
      </c>
      <c r="C52" s="175">
        <v>23071199</v>
      </c>
      <c r="D52" s="175"/>
      <c r="E52" s="175">
        <v>98404914835</v>
      </c>
      <c r="F52" s="175"/>
      <c r="G52" s="6">
        <v>115426446370</v>
      </c>
      <c r="H52" s="175"/>
      <c r="I52" s="175">
        <v>3422962</v>
      </c>
      <c r="J52" s="175">
        <v>19039508497</v>
      </c>
      <c r="K52" s="24"/>
      <c r="L52" s="175">
        <v>2458835</v>
      </c>
      <c r="M52" s="175">
        <v>10836303113</v>
      </c>
      <c r="N52" s="175"/>
      <c r="O52" s="175">
        <v>24035326</v>
      </c>
      <c r="P52" s="175"/>
      <c r="Q52" s="210">
        <v>5100</v>
      </c>
      <c r="R52" s="175"/>
      <c r="S52" s="175">
        <v>106608120219</v>
      </c>
      <c r="T52" s="175"/>
      <c r="U52" s="6">
        <v>121850810637</v>
      </c>
      <c r="V52" s="24"/>
      <c r="W52" s="25">
        <f>U52/درآمدها!$J$5</f>
        <v>9.2972845522630125E-3</v>
      </c>
      <c r="X52" s="154"/>
      <c r="Y52" s="175">
        <f t="shared" si="0"/>
        <v>0</v>
      </c>
    </row>
    <row r="53" spans="1:25">
      <c r="A53" s="113" t="s">
        <v>155</v>
      </c>
      <c r="C53" s="175">
        <v>14637973</v>
      </c>
      <c r="D53" s="175"/>
      <c r="E53" s="175">
        <v>89452335017</v>
      </c>
      <c r="F53" s="175"/>
      <c r="G53" s="6">
        <v>116552525261</v>
      </c>
      <c r="H53" s="175"/>
      <c r="I53" s="175">
        <v>1624186</v>
      </c>
      <c r="J53" s="175">
        <v>13377399982</v>
      </c>
      <c r="K53" s="24"/>
      <c r="L53" s="175">
        <v>6702729</v>
      </c>
      <c r="M53" s="175">
        <v>42351908528</v>
      </c>
      <c r="N53" s="175"/>
      <c r="O53" s="175">
        <v>9559430</v>
      </c>
      <c r="P53" s="175"/>
      <c r="Q53" s="210">
        <v>6770</v>
      </c>
      <c r="R53" s="175"/>
      <c r="S53" s="175">
        <v>60477826471</v>
      </c>
      <c r="T53" s="175"/>
      <c r="U53" s="6">
        <v>64332272923</v>
      </c>
      <c r="V53" s="24"/>
      <c r="W53" s="25">
        <f>U53/درآمدها!$J$5</f>
        <v>4.9085881672202699E-3</v>
      </c>
      <c r="X53" s="154"/>
      <c r="Y53" s="175">
        <f t="shared" si="0"/>
        <v>0</v>
      </c>
    </row>
    <row r="54" spans="1:25">
      <c r="A54" s="113" t="s">
        <v>93</v>
      </c>
      <c r="C54" s="175">
        <v>2747804</v>
      </c>
      <c r="D54" s="175"/>
      <c r="E54" s="175">
        <v>90143769410</v>
      </c>
      <c r="F54" s="175"/>
      <c r="G54" s="6">
        <v>121194639106</v>
      </c>
      <c r="H54" s="175"/>
      <c r="I54" s="175">
        <v>16486824</v>
      </c>
      <c r="J54" s="175">
        <v>0</v>
      </c>
      <c r="K54" s="24"/>
      <c r="L54" s="175">
        <v>8272347</v>
      </c>
      <c r="M54" s="175">
        <v>237308590</v>
      </c>
      <c r="N54" s="175"/>
      <c r="O54" s="175">
        <v>10962281</v>
      </c>
      <c r="P54" s="175"/>
      <c r="Q54" s="210">
        <v>11990</v>
      </c>
      <c r="R54" s="175"/>
      <c r="S54" s="175">
        <v>89906460820</v>
      </c>
      <c r="T54" s="175"/>
      <c r="U54" s="6">
        <v>130655694587</v>
      </c>
      <c r="V54" s="24"/>
      <c r="W54" s="25">
        <f>U54/درآمدها!$J$5</f>
        <v>9.9691020896667919E-3</v>
      </c>
      <c r="X54" s="154"/>
      <c r="Y54" s="175">
        <f t="shared" si="0"/>
        <v>0</v>
      </c>
    </row>
    <row r="55" spans="1:25">
      <c r="A55" s="113" t="s">
        <v>561</v>
      </c>
      <c r="C55" s="175">
        <v>0</v>
      </c>
      <c r="D55" s="175"/>
      <c r="E55" s="175">
        <v>0</v>
      </c>
      <c r="F55" s="175"/>
      <c r="G55" s="6">
        <v>0</v>
      </c>
      <c r="H55" s="175"/>
      <c r="I55" s="175">
        <v>2115739</v>
      </c>
      <c r="J55" s="175">
        <v>10069376490</v>
      </c>
      <c r="K55" s="24"/>
      <c r="L55" s="175">
        <v>0</v>
      </c>
      <c r="M55" s="175">
        <v>0</v>
      </c>
      <c r="N55" s="175"/>
      <c r="O55" s="175">
        <v>2115739</v>
      </c>
      <c r="P55" s="175"/>
      <c r="Q55" s="210">
        <v>4798</v>
      </c>
      <c r="R55" s="175"/>
      <c r="S55" s="175">
        <v>10069376490</v>
      </c>
      <c r="T55" s="175"/>
      <c r="U55" s="6">
        <v>10090915398</v>
      </c>
      <c r="V55" s="24"/>
      <c r="W55" s="25">
        <f>U55/درآمدها!$J$5</f>
        <v>7.6994245140894041E-4</v>
      </c>
      <c r="X55" s="154"/>
      <c r="Y55" s="175">
        <f t="shared" si="0"/>
        <v>0</v>
      </c>
    </row>
    <row r="56" spans="1:25">
      <c r="A56" s="113" t="s">
        <v>216</v>
      </c>
      <c r="C56" s="175">
        <v>11660654</v>
      </c>
      <c r="D56" s="175"/>
      <c r="E56" s="175">
        <v>235437495825</v>
      </c>
      <c r="F56" s="175"/>
      <c r="G56" s="6">
        <v>286652183981</v>
      </c>
      <c r="H56" s="175"/>
      <c r="I56" s="175">
        <v>707574</v>
      </c>
      <c r="J56" s="175">
        <v>18553716859</v>
      </c>
      <c r="K56" s="24"/>
      <c r="L56" s="175">
        <v>2205058</v>
      </c>
      <c r="M56" s="175">
        <v>45205339325</v>
      </c>
      <c r="N56" s="175"/>
      <c r="O56" s="175">
        <v>10163170</v>
      </c>
      <c r="P56" s="175"/>
      <c r="Q56" s="210">
        <v>24480</v>
      </c>
      <c r="R56" s="175"/>
      <c r="S56" s="175">
        <v>208785873359</v>
      </c>
      <c r="T56" s="175"/>
      <c r="U56" s="6">
        <v>247314074912</v>
      </c>
      <c r="V56" s="24"/>
      <c r="W56" s="25">
        <f>U56/درآمدها!$J$5</f>
        <v>1.8870201324195028E-2</v>
      </c>
      <c r="X56" s="154"/>
      <c r="Y56" s="175"/>
    </row>
    <row r="57" spans="1:25">
      <c r="A57" s="8" t="s">
        <v>226</v>
      </c>
      <c r="B57" s="110"/>
      <c r="C57" s="175">
        <v>39771495</v>
      </c>
      <c r="D57" s="177"/>
      <c r="E57" s="177">
        <v>72136987898</v>
      </c>
      <c r="F57" s="175"/>
      <c r="G57" s="137">
        <v>99272019916</v>
      </c>
      <c r="H57" s="175"/>
      <c r="I57" s="175">
        <v>8242086</v>
      </c>
      <c r="J57" s="177">
        <v>24162043748</v>
      </c>
      <c r="K57" s="175"/>
      <c r="L57" s="175">
        <v>8183640</v>
      </c>
      <c r="M57" s="177">
        <v>16287395973</v>
      </c>
      <c r="N57" s="175"/>
      <c r="O57" s="175">
        <v>39829941</v>
      </c>
      <c r="P57" s="175"/>
      <c r="Q57" s="210">
        <v>2764</v>
      </c>
      <c r="R57" s="175"/>
      <c r="S57" s="177">
        <v>80011635673</v>
      </c>
      <c r="T57" s="175"/>
      <c r="U57" s="137">
        <v>109434921684</v>
      </c>
      <c r="V57" s="248"/>
      <c r="W57" s="25">
        <f>U57/درآمدها!$J$5</f>
        <v>8.3499453268455967E-3</v>
      </c>
      <c r="X57" s="154"/>
      <c r="Y57" s="175">
        <f t="shared" si="0"/>
        <v>0</v>
      </c>
    </row>
    <row r="58" spans="1:25">
      <c r="A58" s="113" t="s">
        <v>479</v>
      </c>
      <c r="C58" s="175">
        <v>1005678</v>
      </c>
      <c r="D58" s="175"/>
      <c r="E58" s="175">
        <v>32507062601</v>
      </c>
      <c r="F58" s="175"/>
      <c r="G58" s="6">
        <v>50004704683</v>
      </c>
      <c r="H58" s="175"/>
      <c r="I58" s="175">
        <v>2853548</v>
      </c>
      <c r="J58" s="175">
        <v>6091590219</v>
      </c>
      <c r="K58" s="24"/>
      <c r="L58" s="175">
        <v>18844</v>
      </c>
      <c r="M58" s="175">
        <v>609104592</v>
      </c>
      <c r="N58" s="175"/>
      <c r="O58" s="175">
        <v>3840382</v>
      </c>
      <c r="P58" s="175"/>
      <c r="Q58" s="210">
        <v>14654</v>
      </c>
      <c r="R58" s="175"/>
      <c r="S58" s="175">
        <v>37989548228</v>
      </c>
      <c r="T58" s="175"/>
      <c r="U58" s="6">
        <v>55943200656</v>
      </c>
      <c r="V58" s="24"/>
      <c r="W58" s="25">
        <f>U58/درآمدها!$J$5</f>
        <v>4.2684972922555544E-3</v>
      </c>
      <c r="X58" s="154"/>
      <c r="Y58" s="175">
        <f t="shared" si="0"/>
        <v>0</v>
      </c>
    </row>
    <row r="59" spans="1:25">
      <c r="A59" s="113" t="s">
        <v>480</v>
      </c>
      <c r="C59" s="175">
        <v>12473168</v>
      </c>
      <c r="D59" s="175"/>
      <c r="E59" s="175">
        <v>27342810257</v>
      </c>
      <c r="F59" s="175"/>
      <c r="G59" s="6">
        <v>45442161468</v>
      </c>
      <c r="H59" s="175"/>
      <c r="I59" s="175">
        <v>1883321</v>
      </c>
      <c r="J59" s="175">
        <v>8104053078</v>
      </c>
      <c r="K59" s="24"/>
      <c r="L59" s="175">
        <v>174609</v>
      </c>
      <c r="M59" s="175">
        <v>397010844</v>
      </c>
      <c r="N59" s="175"/>
      <c r="O59" s="175">
        <v>14181880</v>
      </c>
      <c r="P59" s="175"/>
      <c r="Q59" s="210">
        <v>3404</v>
      </c>
      <c r="R59" s="175"/>
      <c r="S59" s="175">
        <v>35049852491</v>
      </c>
      <c r="T59" s="175"/>
      <c r="U59" s="6">
        <v>47987882563</v>
      </c>
      <c r="V59" s="24"/>
      <c r="W59" s="25">
        <f>U59/درآمدها!$J$5</f>
        <v>3.6615021017621027E-3</v>
      </c>
      <c r="X59" s="154"/>
      <c r="Y59" s="175">
        <f t="shared" si="0"/>
        <v>0</v>
      </c>
    </row>
    <row r="60" spans="1:25">
      <c r="A60" s="113" t="s">
        <v>103</v>
      </c>
      <c r="C60" s="175">
        <v>20161626</v>
      </c>
      <c r="D60" s="175"/>
      <c r="E60" s="175">
        <v>94188509325</v>
      </c>
      <c r="F60" s="175"/>
      <c r="G60" s="6">
        <v>129469151544</v>
      </c>
      <c r="H60" s="175"/>
      <c r="I60" s="175">
        <v>1513100</v>
      </c>
      <c r="J60" s="175">
        <v>10179407041</v>
      </c>
      <c r="K60" s="24"/>
      <c r="L60" s="175">
        <v>6106916</v>
      </c>
      <c r="M60" s="175">
        <v>28868400533</v>
      </c>
      <c r="N60" s="175"/>
      <c r="O60" s="175">
        <v>15567810</v>
      </c>
      <c r="P60" s="175"/>
      <c r="Q60" s="210">
        <v>6710</v>
      </c>
      <c r="R60" s="175"/>
      <c r="S60" s="175">
        <v>75499515833</v>
      </c>
      <c r="T60" s="175"/>
      <c r="U60" s="6">
        <v>103838468072</v>
      </c>
      <c r="V60" s="24"/>
      <c r="W60" s="25">
        <f>U60/درآمدها!$J$5</f>
        <v>7.9229328068443159E-3</v>
      </c>
      <c r="X60" s="154"/>
      <c r="Y60" s="175">
        <f t="shared" si="0"/>
        <v>0</v>
      </c>
    </row>
    <row r="61" spans="1:25">
      <c r="A61" s="113" t="s">
        <v>439</v>
      </c>
      <c r="C61" s="175">
        <v>2931115</v>
      </c>
      <c r="D61" s="175"/>
      <c r="E61" s="175">
        <v>8270818765</v>
      </c>
      <c r="F61" s="175"/>
      <c r="G61" s="6">
        <v>13694271872</v>
      </c>
      <c r="H61" s="175"/>
      <c r="I61" s="175">
        <v>11009575</v>
      </c>
      <c r="J61" s="175">
        <v>32883020288</v>
      </c>
      <c r="K61" s="24"/>
      <c r="L61" s="175">
        <v>63958</v>
      </c>
      <c r="M61" s="175">
        <v>100247646</v>
      </c>
      <c r="N61" s="175"/>
      <c r="O61" s="175">
        <v>13876732</v>
      </c>
      <c r="P61" s="175"/>
      <c r="Q61" s="210">
        <v>4216</v>
      </c>
      <c r="R61" s="175"/>
      <c r="S61" s="175">
        <v>41053591407</v>
      </c>
      <c r="T61" s="175"/>
      <c r="U61" s="6">
        <v>58160942751</v>
      </c>
      <c r="V61" s="24"/>
      <c r="W61" s="25">
        <f>U61/درآمدها!$J$5</f>
        <v>4.437712246287924E-3</v>
      </c>
      <c r="X61" s="154"/>
      <c r="Y61" s="175">
        <f t="shared" si="0"/>
        <v>0</v>
      </c>
    </row>
    <row r="62" spans="1:25">
      <c r="A62" s="113" t="s">
        <v>538</v>
      </c>
      <c r="C62" s="175">
        <v>9819089</v>
      </c>
      <c r="D62" s="175"/>
      <c r="E62" s="175">
        <v>18406792008</v>
      </c>
      <c r="F62" s="175"/>
      <c r="G62" s="6">
        <v>23240144369</v>
      </c>
      <c r="H62" s="175"/>
      <c r="I62" s="175">
        <v>1201403</v>
      </c>
      <c r="J62" s="175">
        <v>3172442736</v>
      </c>
      <c r="K62" s="24"/>
      <c r="L62" s="175">
        <v>11020492</v>
      </c>
      <c r="M62" s="175">
        <v>21513354716</v>
      </c>
      <c r="N62" s="175"/>
      <c r="O62" s="175">
        <v>0</v>
      </c>
      <c r="P62" s="175"/>
      <c r="Q62" s="210"/>
      <c r="R62" s="175"/>
      <c r="S62" s="175">
        <v>65880028</v>
      </c>
      <c r="T62" s="175"/>
      <c r="U62" s="6">
        <v>65567463</v>
      </c>
      <c r="V62" s="24"/>
      <c r="W62" s="25">
        <f>U62/درآمدها!$J$5</f>
        <v>5.0028338563705199E-6</v>
      </c>
      <c r="X62" s="154"/>
      <c r="Y62" s="175">
        <f t="shared" si="0"/>
        <v>0</v>
      </c>
    </row>
    <row r="63" spans="1:25">
      <c r="A63" s="113" t="s">
        <v>132</v>
      </c>
      <c r="C63" s="175">
        <v>1404074</v>
      </c>
      <c r="D63" s="175"/>
      <c r="E63" s="175">
        <v>20763326329</v>
      </c>
      <c r="F63" s="175"/>
      <c r="G63" s="6">
        <v>28305196731</v>
      </c>
      <c r="H63" s="175"/>
      <c r="I63" s="175">
        <v>208408</v>
      </c>
      <c r="J63" s="175">
        <v>4614815804</v>
      </c>
      <c r="K63" s="24"/>
      <c r="L63" s="175">
        <v>188132</v>
      </c>
      <c r="M63" s="175">
        <v>2931985863</v>
      </c>
      <c r="N63" s="175"/>
      <c r="O63" s="175">
        <v>1424350</v>
      </c>
      <c r="P63" s="175"/>
      <c r="Q63" s="210">
        <v>19020</v>
      </c>
      <c r="R63" s="175"/>
      <c r="S63" s="175">
        <v>22446156270</v>
      </c>
      <c r="T63" s="175"/>
      <c r="U63" s="6">
        <v>26929944737</v>
      </c>
      <c r="V63" s="24"/>
      <c r="W63" s="25">
        <f>U63/درآمدها!$J$5</f>
        <v>2.0547697457876431E-3</v>
      </c>
      <c r="X63" s="154"/>
      <c r="Y63" s="175">
        <f t="shared" si="0"/>
        <v>0</v>
      </c>
    </row>
    <row r="64" spans="1:25">
      <c r="A64" s="113" t="s">
        <v>147</v>
      </c>
      <c r="C64" s="175">
        <v>7748091</v>
      </c>
      <c r="D64" s="175"/>
      <c r="E64" s="175">
        <v>37264753349</v>
      </c>
      <c r="F64" s="175"/>
      <c r="G64" s="6">
        <v>54144988709</v>
      </c>
      <c r="H64" s="175"/>
      <c r="I64" s="175">
        <v>1121487</v>
      </c>
      <c r="J64" s="175">
        <v>8672495652</v>
      </c>
      <c r="K64" s="24"/>
      <c r="L64" s="175">
        <v>536350</v>
      </c>
      <c r="M64" s="175">
        <v>2727254903</v>
      </c>
      <c r="N64" s="175"/>
      <c r="O64" s="175">
        <v>8333228</v>
      </c>
      <c r="P64" s="175"/>
      <c r="Q64" s="210">
        <v>6540</v>
      </c>
      <c r="R64" s="175"/>
      <c r="S64" s="175">
        <v>43209994098</v>
      </c>
      <c r="T64" s="175"/>
      <c r="U64" s="6">
        <v>54175040223</v>
      </c>
      <c r="V64" s="24"/>
      <c r="W64" s="25">
        <f>U64/درآمدها!$J$5</f>
        <v>4.1335856688226461E-3</v>
      </c>
      <c r="X64" s="154"/>
      <c r="Y64" s="175">
        <f t="shared" si="0"/>
        <v>0</v>
      </c>
    </row>
    <row r="65" spans="1:25">
      <c r="A65" s="113" t="s">
        <v>185</v>
      </c>
      <c r="C65" s="175">
        <v>2398277</v>
      </c>
      <c r="D65" s="175"/>
      <c r="E65" s="175">
        <v>58388443101</v>
      </c>
      <c r="F65" s="175"/>
      <c r="G65" s="6">
        <v>76097511480</v>
      </c>
      <c r="H65" s="175"/>
      <c r="I65" s="175">
        <v>353524</v>
      </c>
      <c r="J65" s="175">
        <v>11390983206</v>
      </c>
      <c r="K65" s="24"/>
      <c r="L65" s="175">
        <v>301023</v>
      </c>
      <c r="M65" s="175">
        <v>7604519605</v>
      </c>
      <c r="N65" s="175"/>
      <c r="O65" s="175">
        <v>2450778</v>
      </c>
      <c r="P65" s="175"/>
      <c r="Q65" s="210">
        <v>30890</v>
      </c>
      <c r="R65" s="175"/>
      <c r="S65" s="175">
        <v>62174906702</v>
      </c>
      <c r="T65" s="175"/>
      <c r="U65" s="6">
        <v>75254090456</v>
      </c>
      <c r="V65" s="24"/>
      <c r="W65" s="25">
        <f>U65/درآمدها!$J$5</f>
        <v>5.7419289131813199E-3</v>
      </c>
      <c r="X65" s="154"/>
      <c r="Y65" s="175">
        <f t="shared" si="0"/>
        <v>0</v>
      </c>
    </row>
    <row r="66" spans="1:25">
      <c r="A66" s="113" t="s">
        <v>128</v>
      </c>
      <c r="C66" s="175">
        <v>13405346</v>
      </c>
      <c r="D66" s="175"/>
      <c r="E66" s="175">
        <v>48280211485</v>
      </c>
      <c r="F66" s="175"/>
      <c r="G66" s="6">
        <v>75556062369</v>
      </c>
      <c r="H66" s="175"/>
      <c r="I66" s="175">
        <v>1103944</v>
      </c>
      <c r="J66" s="175">
        <v>7274567476</v>
      </c>
      <c r="K66" s="24"/>
      <c r="L66" s="175">
        <v>1076100</v>
      </c>
      <c r="M66" s="175">
        <v>4079670258</v>
      </c>
      <c r="N66" s="175"/>
      <c r="O66" s="175">
        <v>13433190</v>
      </c>
      <c r="P66" s="175"/>
      <c r="Q66" s="210">
        <v>5550</v>
      </c>
      <c r="R66" s="175"/>
      <c r="S66" s="175">
        <v>51475108703</v>
      </c>
      <c r="T66" s="175"/>
      <c r="U66" s="6">
        <v>74110606985</v>
      </c>
      <c r="V66" s="24"/>
      <c r="W66" s="25">
        <f>U66/درآمدها!$J$5</f>
        <v>5.6546804890213239E-3</v>
      </c>
      <c r="X66" s="154"/>
      <c r="Y66" s="175">
        <f t="shared" si="0"/>
        <v>0</v>
      </c>
    </row>
    <row r="67" spans="1:25">
      <c r="A67" s="113" t="s">
        <v>176</v>
      </c>
      <c r="C67" s="175">
        <v>2603540</v>
      </c>
      <c r="D67" s="175"/>
      <c r="E67" s="175">
        <v>36847521821</v>
      </c>
      <c r="F67" s="175"/>
      <c r="G67" s="6">
        <v>47775383380</v>
      </c>
      <c r="H67" s="175"/>
      <c r="I67" s="175">
        <v>392194</v>
      </c>
      <c r="J67" s="175">
        <v>8393152896</v>
      </c>
      <c r="K67" s="24"/>
      <c r="L67" s="175">
        <v>173858</v>
      </c>
      <c r="M67" s="175">
        <v>2595386058</v>
      </c>
      <c r="N67" s="175"/>
      <c r="O67" s="175">
        <v>2821876</v>
      </c>
      <c r="P67" s="175"/>
      <c r="Q67" s="210">
        <v>18450</v>
      </c>
      <c r="R67" s="175"/>
      <c r="S67" s="175">
        <v>42645288659</v>
      </c>
      <c r="T67" s="175"/>
      <c r="U67" s="6">
        <v>51753833710</v>
      </c>
      <c r="V67" s="24"/>
      <c r="W67" s="25">
        <f>U67/درآمدها!$J$5</f>
        <v>3.9488462666514628E-3</v>
      </c>
      <c r="X67" s="154"/>
      <c r="Y67" s="175">
        <f t="shared" si="0"/>
        <v>0</v>
      </c>
    </row>
    <row r="68" spans="1:25">
      <c r="A68" s="113" t="s">
        <v>562</v>
      </c>
      <c r="C68" s="175">
        <v>0</v>
      </c>
      <c r="D68" s="175"/>
      <c r="E68" s="175">
        <v>0</v>
      </c>
      <c r="F68" s="175"/>
      <c r="G68" s="6">
        <v>0</v>
      </c>
      <c r="H68" s="175"/>
      <c r="I68" s="175">
        <v>1044341</v>
      </c>
      <c r="J68" s="175">
        <v>20344004579</v>
      </c>
      <c r="K68" s="24"/>
      <c r="L68" s="175">
        <v>1239</v>
      </c>
      <c r="M68" s="175">
        <v>24136007</v>
      </c>
      <c r="N68" s="175"/>
      <c r="O68" s="175">
        <v>1043102</v>
      </c>
      <c r="P68" s="175"/>
      <c r="Q68" s="210">
        <v>18850</v>
      </c>
      <c r="R68" s="175"/>
      <c r="S68" s="175">
        <v>20319868572</v>
      </c>
      <c r="T68" s="175"/>
      <c r="U68" s="6">
        <v>19545480990</v>
      </c>
      <c r="V68" s="24"/>
      <c r="W68" s="25">
        <f>U68/درآمدها!$J$5</f>
        <v>1.4913310590623033E-3</v>
      </c>
      <c r="X68" s="154"/>
      <c r="Y68" s="175">
        <f t="shared" si="0"/>
        <v>0</v>
      </c>
    </row>
    <row r="69" spans="1:25">
      <c r="A69" s="113" t="s">
        <v>179</v>
      </c>
      <c r="C69" s="175">
        <v>8448114</v>
      </c>
      <c r="D69" s="175"/>
      <c r="E69" s="175">
        <v>133412160638</v>
      </c>
      <c r="F69" s="175"/>
      <c r="G69" s="6">
        <v>187020068768</v>
      </c>
      <c r="H69" s="175"/>
      <c r="I69" s="175">
        <v>821671</v>
      </c>
      <c r="J69" s="175">
        <v>21228960072</v>
      </c>
      <c r="K69" s="24"/>
      <c r="L69" s="175">
        <v>1337121</v>
      </c>
      <c r="M69" s="175">
        <v>21467616261</v>
      </c>
      <c r="N69" s="175"/>
      <c r="O69" s="175">
        <v>7932664</v>
      </c>
      <c r="P69" s="175"/>
      <c r="Q69" s="210">
        <v>25630</v>
      </c>
      <c r="R69" s="175"/>
      <c r="S69" s="175">
        <v>133173504449</v>
      </c>
      <c r="T69" s="175"/>
      <c r="U69" s="6">
        <v>202104458962</v>
      </c>
      <c r="V69" s="24"/>
      <c r="W69" s="25">
        <f>U69/درآمدها!$J$5</f>
        <v>1.5420682508617726E-2</v>
      </c>
      <c r="X69" s="154"/>
      <c r="Y69" s="175">
        <f t="shared" si="0"/>
        <v>0</v>
      </c>
    </row>
    <row r="70" spans="1:25">
      <c r="A70" s="113" t="s">
        <v>144</v>
      </c>
      <c r="C70" s="175">
        <v>514304</v>
      </c>
      <c r="D70" s="175"/>
      <c r="E70" s="175">
        <v>10830461387</v>
      </c>
      <c r="F70" s="175"/>
      <c r="G70" s="6">
        <v>16482503057</v>
      </c>
      <c r="H70" s="175"/>
      <c r="I70" s="175">
        <v>600991</v>
      </c>
      <c r="J70" s="175">
        <v>21150784860</v>
      </c>
      <c r="K70" s="24"/>
      <c r="L70" s="175">
        <v>95459</v>
      </c>
      <c r="M70" s="175">
        <v>2662032932</v>
      </c>
      <c r="N70" s="175"/>
      <c r="O70" s="175">
        <v>1019836</v>
      </c>
      <c r="P70" s="175"/>
      <c r="Q70" s="210">
        <v>34240</v>
      </c>
      <c r="R70" s="175"/>
      <c r="S70" s="175">
        <v>29319213315</v>
      </c>
      <c r="T70" s="175"/>
      <c r="U70" s="6">
        <v>34711415494</v>
      </c>
      <c r="V70" s="24"/>
      <c r="W70" s="25">
        <f>U70/درآمدها!$J$5</f>
        <v>2.6485002879542163E-3</v>
      </c>
      <c r="X70" s="154"/>
      <c r="Y70" s="175"/>
    </row>
    <row r="71" spans="1:25">
      <c r="A71" s="113" t="s">
        <v>166</v>
      </c>
      <c r="C71" s="175">
        <v>860788</v>
      </c>
      <c r="D71" s="175"/>
      <c r="E71" s="175">
        <v>34669834403</v>
      </c>
      <c r="F71" s="175"/>
      <c r="G71" s="6">
        <v>46368557417</v>
      </c>
      <c r="H71" s="175"/>
      <c r="I71" s="175">
        <v>119152</v>
      </c>
      <c r="J71" s="175">
        <v>6782927663</v>
      </c>
      <c r="K71" s="24"/>
      <c r="L71" s="175">
        <v>924698</v>
      </c>
      <c r="M71" s="175">
        <v>39111001289</v>
      </c>
      <c r="N71" s="175"/>
      <c r="O71" s="175">
        <v>55242</v>
      </c>
      <c r="P71" s="175"/>
      <c r="Q71" s="210">
        <v>56430</v>
      </c>
      <c r="R71" s="175"/>
      <c r="S71" s="175">
        <v>2341760777</v>
      </c>
      <c r="T71" s="175"/>
      <c r="U71" s="6">
        <v>3098758092</v>
      </c>
      <c r="V71" s="24"/>
      <c r="W71" s="25">
        <f>U71/درآمدها!$J$5</f>
        <v>2.3643696409848456E-4</v>
      </c>
      <c r="X71" s="154"/>
      <c r="Y71" s="175">
        <f t="shared" si="0"/>
        <v>0</v>
      </c>
    </row>
    <row r="72" spans="1:25">
      <c r="A72" s="113" t="s">
        <v>481</v>
      </c>
      <c r="C72" s="175">
        <v>3359291</v>
      </c>
      <c r="D72" s="175"/>
      <c r="E72" s="175">
        <v>44125613573</v>
      </c>
      <c r="F72" s="175"/>
      <c r="G72" s="6">
        <v>71093765526</v>
      </c>
      <c r="H72" s="175"/>
      <c r="I72" s="175">
        <v>277509</v>
      </c>
      <c r="J72" s="175">
        <v>6594132791</v>
      </c>
      <c r="K72" s="24"/>
      <c r="L72" s="175">
        <v>1556445</v>
      </c>
      <c r="M72" s="175">
        <v>21109873201</v>
      </c>
      <c r="N72" s="175"/>
      <c r="O72" s="175">
        <v>2080355</v>
      </c>
      <c r="P72" s="175"/>
      <c r="Q72" s="210">
        <v>21640</v>
      </c>
      <c r="R72" s="175"/>
      <c r="S72" s="175">
        <v>29609873163</v>
      </c>
      <c r="T72" s="175"/>
      <c r="U72" s="6">
        <v>44751019854</v>
      </c>
      <c r="V72" s="24"/>
      <c r="W72" s="25">
        <f>U72/درآمدها!$J$5</f>
        <v>3.4145276786551968E-3</v>
      </c>
      <c r="X72" s="154"/>
      <c r="Y72" s="175">
        <f t="shared" si="0"/>
        <v>0</v>
      </c>
    </row>
    <row r="73" spans="1:25">
      <c r="A73" s="113" t="s">
        <v>135</v>
      </c>
      <c r="C73" s="175">
        <v>1537962</v>
      </c>
      <c r="D73" s="175"/>
      <c r="E73" s="175">
        <v>16366114802</v>
      </c>
      <c r="F73" s="175"/>
      <c r="G73" s="6">
        <v>23069759896</v>
      </c>
      <c r="H73" s="175"/>
      <c r="I73" s="175">
        <v>229729</v>
      </c>
      <c r="J73" s="175">
        <v>3269308940</v>
      </c>
      <c r="K73" s="24"/>
      <c r="L73" s="175">
        <v>29850</v>
      </c>
      <c r="M73" s="175">
        <v>320703130</v>
      </c>
      <c r="N73" s="175"/>
      <c r="O73" s="175">
        <v>1737841</v>
      </c>
      <c r="P73" s="175"/>
      <c r="Q73" s="210">
        <v>11810</v>
      </c>
      <c r="R73" s="175"/>
      <c r="S73" s="175">
        <v>19314720612</v>
      </c>
      <c r="T73" s="175"/>
      <c r="U73" s="6">
        <v>20401784994</v>
      </c>
      <c r="V73" s="24"/>
      <c r="W73" s="25">
        <f>U73/درآمدها!$J$5</f>
        <v>1.5566675303324642E-3</v>
      </c>
      <c r="X73" s="154"/>
      <c r="Y73" s="175">
        <f t="shared" si="0"/>
        <v>0</v>
      </c>
    </row>
    <row r="74" spans="1:25">
      <c r="A74" s="113" t="s">
        <v>269</v>
      </c>
      <c r="C74" s="175">
        <v>4084080</v>
      </c>
      <c r="D74" s="175"/>
      <c r="E74" s="214">
        <v>60200008646</v>
      </c>
      <c r="F74" s="175"/>
      <c r="G74" s="6">
        <v>78434944271</v>
      </c>
      <c r="H74" s="175"/>
      <c r="I74" s="175">
        <v>523952</v>
      </c>
      <c r="J74" s="175">
        <v>10733777079</v>
      </c>
      <c r="K74" s="24"/>
      <c r="L74" s="175">
        <v>74264</v>
      </c>
      <c r="M74" s="175">
        <v>1104127478</v>
      </c>
      <c r="N74" s="175"/>
      <c r="O74" s="175">
        <v>4533768</v>
      </c>
      <c r="P74" s="175"/>
      <c r="Q74" s="210">
        <v>17340</v>
      </c>
      <c r="R74" s="175"/>
      <c r="S74" s="175">
        <v>69829658247</v>
      </c>
      <c r="T74" s="175"/>
      <c r="U74" s="6">
        <v>78147774676</v>
      </c>
      <c r="V74" s="24"/>
      <c r="W74" s="25">
        <f>U74/درآمدها!$J$5</f>
        <v>5.9627186269065732E-3</v>
      </c>
      <c r="X74" s="154"/>
      <c r="Y74" s="175">
        <f t="shared" si="0"/>
        <v>0</v>
      </c>
    </row>
    <row r="75" spans="1:25">
      <c r="A75" s="113" t="s">
        <v>265</v>
      </c>
      <c r="C75" s="175">
        <v>1556453</v>
      </c>
      <c r="D75" s="175"/>
      <c r="E75" s="175">
        <v>28587827396</v>
      </c>
      <c r="F75" s="175"/>
      <c r="G75" s="6">
        <v>36034104122</v>
      </c>
      <c r="H75" s="175"/>
      <c r="I75" s="175">
        <v>237222</v>
      </c>
      <c r="J75" s="175">
        <v>6366403715</v>
      </c>
      <c r="K75" s="24"/>
      <c r="L75" s="175">
        <v>200862</v>
      </c>
      <c r="M75" s="175">
        <v>3888170592</v>
      </c>
      <c r="N75" s="175"/>
      <c r="O75" s="175">
        <v>1592813</v>
      </c>
      <c r="P75" s="175"/>
      <c r="Q75" s="210">
        <v>24000</v>
      </c>
      <c r="R75" s="175"/>
      <c r="S75" s="175">
        <v>31066060519</v>
      </c>
      <c r="T75" s="175"/>
      <c r="U75" s="6">
        <v>38000058306</v>
      </c>
      <c r="V75" s="24"/>
      <c r="W75" s="25">
        <f>U75/درآمدها!$J$5</f>
        <v>2.8994255616891962E-3</v>
      </c>
      <c r="X75" s="154"/>
      <c r="Y75" s="175">
        <f t="shared" si="0"/>
        <v>0</v>
      </c>
    </row>
    <row r="76" spans="1:25">
      <c r="A76" s="113" t="s">
        <v>438</v>
      </c>
      <c r="C76" s="175">
        <v>3118936</v>
      </c>
      <c r="D76" s="175"/>
      <c r="E76" s="175">
        <v>39464219946</v>
      </c>
      <c r="F76" s="175"/>
      <c r="G76" s="6">
        <v>50319140314</v>
      </c>
      <c r="H76" s="175"/>
      <c r="I76" s="175">
        <v>237389</v>
      </c>
      <c r="J76" s="175">
        <v>4150266941</v>
      </c>
      <c r="K76" s="24"/>
      <c r="L76" s="175">
        <v>378143</v>
      </c>
      <c r="M76" s="175">
        <v>4901890848</v>
      </c>
      <c r="N76" s="175"/>
      <c r="O76" s="175">
        <v>2978182</v>
      </c>
      <c r="P76" s="175"/>
      <c r="Q76" s="210">
        <v>20160</v>
      </c>
      <c r="R76" s="175"/>
      <c r="S76" s="175">
        <v>38712596039</v>
      </c>
      <c r="T76" s="175"/>
      <c r="U76" s="6">
        <v>59682910237</v>
      </c>
      <c r="V76" s="24"/>
      <c r="W76" s="25">
        <f>U76/درآمدها!$J$5</f>
        <v>4.5538392110792249E-3</v>
      </c>
      <c r="X76" s="154"/>
      <c r="Y76" s="175">
        <f t="shared" si="0"/>
        <v>0</v>
      </c>
    </row>
    <row r="77" spans="1:25">
      <c r="A77" s="113" t="s">
        <v>180</v>
      </c>
      <c r="C77" s="175">
        <v>3352080</v>
      </c>
      <c r="D77" s="175"/>
      <c r="E77" s="175">
        <v>107514787478</v>
      </c>
      <c r="F77" s="175"/>
      <c r="G77" s="6">
        <v>149346296261</v>
      </c>
      <c r="H77" s="175"/>
      <c r="I77" s="175">
        <v>395780</v>
      </c>
      <c r="J77" s="175">
        <v>17985895885</v>
      </c>
      <c r="K77" s="24"/>
      <c r="L77" s="175">
        <v>42210</v>
      </c>
      <c r="M77" s="175">
        <v>1368035891</v>
      </c>
      <c r="N77" s="175"/>
      <c r="O77" s="175">
        <v>3705650</v>
      </c>
      <c r="P77" s="175"/>
      <c r="Q77" s="210">
        <v>42750</v>
      </c>
      <c r="R77" s="175"/>
      <c r="S77" s="175">
        <v>124132647472</v>
      </c>
      <c r="T77" s="175"/>
      <c r="U77" s="6">
        <v>157473959104</v>
      </c>
      <c r="V77" s="24"/>
      <c r="W77" s="25">
        <f>U77/درآمدها!$J$5</f>
        <v>1.2015350572618584E-2</v>
      </c>
      <c r="X77" s="154"/>
      <c r="Y77" s="175">
        <f t="shared" si="0"/>
        <v>0</v>
      </c>
    </row>
    <row r="78" spans="1:25">
      <c r="A78" s="113" t="s">
        <v>482</v>
      </c>
      <c r="C78" s="175">
        <v>2467751</v>
      </c>
      <c r="D78" s="175"/>
      <c r="E78" s="175">
        <v>9602246517</v>
      </c>
      <c r="F78" s="175"/>
      <c r="G78" s="6">
        <v>17294128569</v>
      </c>
      <c r="H78" s="175"/>
      <c r="I78" s="175">
        <v>231864</v>
      </c>
      <c r="J78" s="175">
        <v>1751136789</v>
      </c>
      <c r="K78" s="24"/>
      <c r="L78" s="175">
        <v>62034</v>
      </c>
      <c r="M78" s="175">
        <v>245005846</v>
      </c>
      <c r="N78" s="175"/>
      <c r="O78" s="175">
        <v>2637581</v>
      </c>
      <c r="P78" s="175"/>
      <c r="Q78" s="210">
        <v>8320</v>
      </c>
      <c r="R78" s="175"/>
      <c r="S78" s="175">
        <v>11108377460</v>
      </c>
      <c r="T78" s="175"/>
      <c r="U78" s="6">
        <v>21814103112</v>
      </c>
      <c r="V78" s="24"/>
      <c r="W78" s="25">
        <f>U78/درآمدها!$J$5</f>
        <v>1.6644281874238617E-3</v>
      </c>
      <c r="X78" s="154"/>
      <c r="Y78" s="175">
        <f t="shared" ref="Y78:Y146" si="1">O78-(C78+I78-L78)</f>
        <v>0</v>
      </c>
    </row>
    <row r="79" spans="1:25">
      <c r="A79" s="113" t="s">
        <v>511</v>
      </c>
      <c r="C79" s="175">
        <v>9867974</v>
      </c>
      <c r="D79" s="175"/>
      <c r="E79" s="175">
        <v>38870557191</v>
      </c>
      <c r="F79" s="175"/>
      <c r="G79" s="6">
        <v>47182538462</v>
      </c>
      <c r="H79" s="175"/>
      <c r="I79" s="175">
        <v>1518215</v>
      </c>
      <c r="J79" s="175">
        <v>7800323669</v>
      </c>
      <c r="K79" s="24"/>
      <c r="L79" s="175">
        <v>442689</v>
      </c>
      <c r="M79" s="175">
        <v>1798723039</v>
      </c>
      <c r="N79" s="175"/>
      <c r="O79" s="175">
        <v>10943500</v>
      </c>
      <c r="P79" s="175"/>
      <c r="Q79" s="210">
        <v>4654</v>
      </c>
      <c r="R79" s="175"/>
      <c r="S79" s="175">
        <v>44872157821</v>
      </c>
      <c r="T79" s="175"/>
      <c r="U79" s="6">
        <v>50628009261</v>
      </c>
      <c r="V79" s="24"/>
      <c r="W79" s="25">
        <f>U79/درآمدها!$J$5</f>
        <v>3.8629452356814691E-3</v>
      </c>
      <c r="X79" s="154"/>
      <c r="Y79" s="175">
        <f t="shared" si="1"/>
        <v>0</v>
      </c>
    </row>
    <row r="80" spans="1:25">
      <c r="A80" s="113" t="s">
        <v>117</v>
      </c>
      <c r="C80" s="175">
        <v>19980343</v>
      </c>
      <c r="D80" s="175"/>
      <c r="E80" s="175">
        <v>64919088853</v>
      </c>
      <c r="F80" s="175"/>
      <c r="G80" s="6">
        <v>75096180108</v>
      </c>
      <c r="H80" s="175"/>
      <c r="I80" s="175">
        <v>2580755</v>
      </c>
      <c r="J80" s="175">
        <v>10947566440</v>
      </c>
      <c r="K80" s="24"/>
      <c r="L80" s="175">
        <v>2585838</v>
      </c>
      <c r="M80" s="175">
        <v>8653983938</v>
      </c>
      <c r="N80" s="175"/>
      <c r="O80" s="175">
        <v>19975260</v>
      </c>
      <c r="P80" s="175"/>
      <c r="Q80" s="210">
        <v>3730</v>
      </c>
      <c r="R80" s="175"/>
      <c r="S80" s="175">
        <v>67212671355</v>
      </c>
      <c r="T80" s="175"/>
      <c r="U80" s="6">
        <v>74064398869</v>
      </c>
      <c r="V80" s="24"/>
      <c r="W80" s="25">
        <f>U80/درآمدها!$J$5</f>
        <v>5.6511547840971616E-3</v>
      </c>
      <c r="X80" s="154"/>
      <c r="Y80" s="175">
        <f t="shared" si="1"/>
        <v>0</v>
      </c>
    </row>
    <row r="81" spans="1:25">
      <c r="A81" s="113" t="s">
        <v>90</v>
      </c>
      <c r="C81" s="175">
        <v>17387131</v>
      </c>
      <c r="D81" s="175"/>
      <c r="E81" s="175">
        <v>80288910749</v>
      </c>
      <c r="F81" s="175"/>
      <c r="G81" s="6">
        <v>112343904211</v>
      </c>
      <c r="H81" s="175"/>
      <c r="I81" s="175">
        <v>1571461</v>
      </c>
      <c r="J81" s="175">
        <v>11188815298</v>
      </c>
      <c r="K81" s="24"/>
      <c r="L81" s="175">
        <v>338855</v>
      </c>
      <c r="M81" s="175">
        <v>1580004170</v>
      </c>
      <c r="N81" s="175"/>
      <c r="O81" s="175">
        <v>18619737</v>
      </c>
      <c r="P81" s="175"/>
      <c r="Q81" s="210">
        <v>7190</v>
      </c>
      <c r="R81" s="175"/>
      <c r="S81" s="175">
        <v>89897721877</v>
      </c>
      <c r="T81" s="175"/>
      <c r="U81" s="6">
        <v>133079347374</v>
      </c>
      <c r="V81" s="24"/>
      <c r="W81" s="25">
        <f>U81/درآمدها!$J$5</f>
        <v>1.0154028143903333E-2</v>
      </c>
      <c r="X81" s="154"/>
      <c r="Y81" s="175">
        <f t="shared" si="1"/>
        <v>0</v>
      </c>
    </row>
    <row r="82" spans="1:25">
      <c r="A82" s="113" t="s">
        <v>214</v>
      </c>
      <c r="C82" s="175">
        <v>7725982</v>
      </c>
      <c r="D82" s="175"/>
      <c r="E82" s="175">
        <v>179741869900</v>
      </c>
      <c r="F82" s="175"/>
      <c r="G82" s="6">
        <v>217651551622</v>
      </c>
      <c r="H82" s="175"/>
      <c r="I82" s="175">
        <v>988521</v>
      </c>
      <c r="J82" s="175">
        <v>30973630479</v>
      </c>
      <c r="K82" s="24"/>
      <c r="L82" s="175">
        <v>2763020</v>
      </c>
      <c r="M82" s="175">
        <v>65769964801</v>
      </c>
      <c r="N82" s="175"/>
      <c r="O82" s="175">
        <v>5951483</v>
      </c>
      <c r="P82" s="175"/>
      <c r="Q82" s="210">
        <v>28630</v>
      </c>
      <c r="R82" s="175"/>
      <c r="S82" s="175">
        <v>144945535578</v>
      </c>
      <c r="T82" s="175"/>
      <c r="U82" s="6">
        <v>169377132092</v>
      </c>
      <c r="V82" s="24"/>
      <c r="W82" s="25">
        <f>U82/درآمدها!$J$5</f>
        <v>1.292356928504004E-2</v>
      </c>
      <c r="X82" s="154"/>
      <c r="Y82" s="175">
        <f t="shared" si="1"/>
        <v>0</v>
      </c>
    </row>
    <row r="83" spans="1:25">
      <c r="A83" s="113" t="s">
        <v>143</v>
      </c>
      <c r="C83" s="175">
        <v>24943628</v>
      </c>
      <c r="D83" s="175"/>
      <c r="E83" s="175">
        <v>114687347629</v>
      </c>
      <c r="F83" s="175"/>
      <c r="G83" s="6">
        <v>153234418899</v>
      </c>
      <c r="H83" s="175"/>
      <c r="I83" s="175">
        <v>933815</v>
      </c>
      <c r="J83" s="175">
        <v>5921811320</v>
      </c>
      <c r="K83" s="24"/>
      <c r="L83" s="175">
        <v>13102190</v>
      </c>
      <c r="M83" s="175">
        <v>60344718386</v>
      </c>
      <c r="N83" s="175"/>
      <c r="O83" s="175">
        <v>12775253</v>
      </c>
      <c r="P83" s="175"/>
      <c r="Q83" s="210">
        <v>5690</v>
      </c>
      <c r="R83" s="175"/>
      <c r="S83" s="175">
        <v>60264440563</v>
      </c>
      <c r="T83" s="175"/>
      <c r="U83" s="6">
        <v>72258676995</v>
      </c>
      <c r="V83" s="24"/>
      <c r="W83" s="25">
        <f>U83/درآمدها!$J$5</f>
        <v>5.5133772018467085E-3</v>
      </c>
      <c r="X83" s="154"/>
      <c r="Y83" s="175">
        <f t="shared" si="1"/>
        <v>0</v>
      </c>
    </row>
    <row r="84" spans="1:25">
      <c r="A84" s="113" t="s">
        <v>207</v>
      </c>
      <c r="C84" s="175">
        <v>13025697</v>
      </c>
      <c r="D84" s="175"/>
      <c r="E84" s="175">
        <v>75940678043</v>
      </c>
      <c r="F84" s="175"/>
      <c r="G84" s="6">
        <v>98406275186</v>
      </c>
      <c r="H84" s="175"/>
      <c r="I84" s="175">
        <v>1175058</v>
      </c>
      <c r="J84" s="175">
        <v>9546816418</v>
      </c>
      <c r="K84" s="24"/>
      <c r="L84" s="175">
        <v>1569506</v>
      </c>
      <c r="M84" s="175">
        <v>9290479756</v>
      </c>
      <c r="N84" s="175"/>
      <c r="O84" s="175">
        <v>12631249</v>
      </c>
      <c r="P84" s="175"/>
      <c r="Q84" s="210">
        <v>8450</v>
      </c>
      <c r="R84" s="175"/>
      <c r="S84" s="175">
        <v>76197014705</v>
      </c>
      <c r="T84" s="175"/>
      <c r="U84" s="6">
        <v>106098986431</v>
      </c>
      <c r="V84" s="24"/>
      <c r="W84" s="25">
        <f>U84/درآمدها!$J$5</f>
        <v>8.0954116135865013E-3</v>
      </c>
      <c r="X84" s="154"/>
      <c r="Y84" s="175">
        <f t="shared" si="1"/>
        <v>0</v>
      </c>
    </row>
    <row r="85" spans="1:25">
      <c r="A85" s="113" t="s">
        <v>563</v>
      </c>
      <c r="C85" s="175">
        <v>0</v>
      </c>
      <c r="D85" s="175"/>
      <c r="E85" s="175">
        <v>0</v>
      </c>
      <c r="F85" s="175"/>
      <c r="G85" s="6">
        <v>0</v>
      </c>
      <c r="H85" s="175"/>
      <c r="I85" s="175">
        <v>35735356</v>
      </c>
      <c r="J85" s="175">
        <v>50145395047</v>
      </c>
      <c r="K85" s="24"/>
      <c r="L85" s="175">
        <v>94076</v>
      </c>
      <c r="M85" s="175">
        <v>132011507</v>
      </c>
      <c r="N85" s="175"/>
      <c r="O85" s="175">
        <v>35641280</v>
      </c>
      <c r="P85" s="175"/>
      <c r="Q85" s="210">
        <v>1414</v>
      </c>
      <c r="R85" s="175"/>
      <c r="S85" s="175">
        <v>50013383540</v>
      </c>
      <c r="T85" s="175"/>
      <c r="U85" s="6">
        <v>50096909141</v>
      </c>
      <c r="V85" s="24"/>
      <c r="W85" s="25">
        <f>U85/درآمدها!$J$5</f>
        <v>3.8224220014447191E-3</v>
      </c>
      <c r="X85" s="154"/>
      <c r="Y85" s="175">
        <f t="shared" si="1"/>
        <v>0</v>
      </c>
    </row>
    <row r="86" spans="1:25">
      <c r="A86" s="113" t="s">
        <v>184</v>
      </c>
      <c r="C86" s="175">
        <v>5405238</v>
      </c>
      <c r="D86" s="175"/>
      <c r="E86" s="175">
        <v>51517495759</v>
      </c>
      <c r="F86" s="175"/>
      <c r="G86" s="6">
        <v>70494768064</v>
      </c>
      <c r="H86" s="175"/>
      <c r="I86" s="175">
        <v>338068</v>
      </c>
      <c r="J86" s="175">
        <v>4935736965</v>
      </c>
      <c r="K86" s="24"/>
      <c r="L86" s="175">
        <v>84751</v>
      </c>
      <c r="M86" s="175">
        <v>812275397</v>
      </c>
      <c r="N86" s="175"/>
      <c r="O86" s="175">
        <v>5658555</v>
      </c>
      <c r="P86" s="175"/>
      <c r="Q86" s="210">
        <v>13300</v>
      </c>
      <c r="R86" s="175"/>
      <c r="S86" s="175">
        <v>55640957327</v>
      </c>
      <c r="T86" s="175"/>
      <c r="U86" s="6">
        <v>74810991754</v>
      </c>
      <c r="V86" s="24"/>
      <c r="W86" s="25">
        <f>U86/درآمدها!$J$5</f>
        <v>5.7081202360318101E-3</v>
      </c>
      <c r="X86" s="154"/>
      <c r="Y86" s="175">
        <f t="shared" si="1"/>
        <v>0</v>
      </c>
    </row>
    <row r="87" spans="1:25">
      <c r="A87" s="113" t="s">
        <v>205</v>
      </c>
      <c r="C87" s="175">
        <v>17120939</v>
      </c>
      <c r="D87" s="175"/>
      <c r="E87" s="175">
        <v>87584669718</v>
      </c>
      <c r="F87" s="175"/>
      <c r="G87" s="6">
        <v>102114416480</v>
      </c>
      <c r="H87" s="175"/>
      <c r="I87" s="175">
        <v>2530206</v>
      </c>
      <c r="J87" s="175">
        <v>16115540283</v>
      </c>
      <c r="K87" s="24"/>
      <c r="L87" s="175">
        <v>2513546</v>
      </c>
      <c r="M87" s="175">
        <v>13221010625</v>
      </c>
      <c r="N87" s="175"/>
      <c r="O87" s="175">
        <v>17137599</v>
      </c>
      <c r="P87" s="175"/>
      <c r="Q87" s="210">
        <v>5970</v>
      </c>
      <c r="R87" s="175"/>
      <c r="S87" s="175">
        <v>90479199376</v>
      </c>
      <c r="T87" s="175"/>
      <c r="U87" s="6">
        <v>101702712812</v>
      </c>
      <c r="V87" s="24"/>
      <c r="W87" s="25">
        <f>U87/درآمدها!$J$5</f>
        <v>7.7599734938745678E-3</v>
      </c>
      <c r="X87" s="154"/>
      <c r="Y87" s="175"/>
    </row>
    <row r="88" spans="1:25">
      <c r="A88" s="113" t="s">
        <v>564</v>
      </c>
      <c r="C88" s="175">
        <v>0</v>
      </c>
      <c r="D88" s="175"/>
      <c r="E88" s="175">
        <v>0</v>
      </c>
      <c r="F88" s="175"/>
      <c r="G88" s="6">
        <v>0</v>
      </c>
      <c r="H88" s="175"/>
      <c r="I88" s="175">
        <v>2256271</v>
      </c>
      <c r="J88" s="175">
        <v>31340722993</v>
      </c>
      <c r="K88" s="24"/>
      <c r="L88" s="175">
        <v>5939</v>
      </c>
      <c r="M88" s="175">
        <v>82495655</v>
      </c>
      <c r="N88" s="175"/>
      <c r="O88" s="175">
        <v>2250332</v>
      </c>
      <c r="P88" s="175"/>
      <c r="Q88" s="210">
        <v>13040</v>
      </c>
      <c r="R88" s="175"/>
      <c r="S88" s="175">
        <v>31258227338</v>
      </c>
      <c r="T88" s="175"/>
      <c r="U88" s="6">
        <v>29169730525</v>
      </c>
      <c r="V88" s="24"/>
      <c r="W88" s="25">
        <f>U88/درآمدها!$J$5</f>
        <v>2.2256666458434515E-3</v>
      </c>
      <c r="X88" s="154"/>
      <c r="Y88" s="175">
        <f t="shared" si="1"/>
        <v>0</v>
      </c>
    </row>
    <row r="89" spans="1:25">
      <c r="A89" s="113" t="s">
        <v>158</v>
      </c>
      <c r="C89" s="175">
        <v>6062762</v>
      </c>
      <c r="D89" s="175"/>
      <c r="E89" s="175">
        <v>165407953066</v>
      </c>
      <c r="F89" s="175"/>
      <c r="G89" s="6">
        <v>203280205339</v>
      </c>
      <c r="H89" s="175"/>
      <c r="I89" s="175">
        <v>904705</v>
      </c>
      <c r="J89" s="175">
        <v>30881986149</v>
      </c>
      <c r="K89" s="24"/>
      <c r="L89" s="175">
        <v>1725171</v>
      </c>
      <c r="M89" s="175">
        <v>48484143092</v>
      </c>
      <c r="N89" s="175"/>
      <c r="O89" s="175">
        <v>5242296</v>
      </c>
      <c r="P89" s="175"/>
      <c r="Q89" s="210">
        <v>31800</v>
      </c>
      <c r="R89" s="175"/>
      <c r="S89" s="175">
        <v>147805796123</v>
      </c>
      <c r="T89" s="175"/>
      <c r="U89" s="6">
        <v>165713117977</v>
      </c>
      <c r="V89" s="24"/>
      <c r="W89" s="25">
        <f>U89/درآمدها!$J$5</f>
        <v>1.2644002972328788E-2</v>
      </c>
      <c r="X89" s="154"/>
      <c r="Y89" s="175">
        <f t="shared" si="1"/>
        <v>0</v>
      </c>
    </row>
    <row r="90" spans="1:25">
      <c r="A90" s="113" t="s">
        <v>160</v>
      </c>
      <c r="C90" s="175">
        <v>11344122</v>
      </c>
      <c r="D90" s="175"/>
      <c r="E90" s="175">
        <v>65045352534</v>
      </c>
      <c r="F90" s="175"/>
      <c r="G90" s="6">
        <v>91566190732</v>
      </c>
      <c r="H90" s="175"/>
      <c r="I90" s="175">
        <v>437916</v>
      </c>
      <c r="J90" s="175">
        <v>3602633737</v>
      </c>
      <c r="K90" s="24"/>
      <c r="L90" s="175">
        <v>3248112</v>
      </c>
      <c r="M90" s="175">
        <v>18716115529</v>
      </c>
      <c r="N90" s="175"/>
      <c r="O90" s="175">
        <v>8533926</v>
      </c>
      <c r="P90" s="175"/>
      <c r="Q90" s="210">
        <v>8070</v>
      </c>
      <c r="R90" s="175"/>
      <c r="S90" s="175">
        <v>49931870742</v>
      </c>
      <c r="T90" s="175"/>
      <c r="U90" s="6">
        <v>68459013566</v>
      </c>
      <c r="V90" s="24"/>
      <c r="W90" s="25">
        <f>U90/درآمدها!$J$5</f>
        <v>5.2234607711101081E-3</v>
      </c>
      <c r="X90" s="154"/>
      <c r="Y90" s="175"/>
    </row>
    <row r="91" spans="1:25">
      <c r="A91" s="113" t="s">
        <v>123</v>
      </c>
      <c r="C91" s="175">
        <v>3030221</v>
      </c>
      <c r="D91" s="175"/>
      <c r="E91" s="175">
        <v>26818145135</v>
      </c>
      <c r="F91" s="175"/>
      <c r="G91" s="6">
        <v>74611975657</v>
      </c>
      <c r="H91" s="175"/>
      <c r="I91" s="175">
        <v>147465</v>
      </c>
      <c r="J91" s="175">
        <v>4663790259</v>
      </c>
      <c r="K91" s="24"/>
      <c r="L91" s="175">
        <v>1600152</v>
      </c>
      <c r="M91" s="175">
        <v>15660694279</v>
      </c>
      <c r="N91" s="175"/>
      <c r="O91" s="175">
        <v>1577534</v>
      </c>
      <c r="P91" s="175"/>
      <c r="Q91" s="256">
        <v>24810</v>
      </c>
      <c r="R91" s="175"/>
      <c r="S91" s="175">
        <v>15821241115</v>
      </c>
      <c r="T91" s="175"/>
      <c r="U91" s="6">
        <v>38905743763</v>
      </c>
      <c r="V91" s="24"/>
      <c r="W91" s="25">
        <f>U91/درآمدها!$J$5</f>
        <v>2.9685298652597338E-3</v>
      </c>
      <c r="X91" s="154"/>
      <c r="Y91" s="175">
        <f t="shared" si="1"/>
        <v>0</v>
      </c>
    </row>
    <row r="92" spans="1:25">
      <c r="A92" s="113" t="s">
        <v>197</v>
      </c>
      <c r="C92" s="175">
        <v>3206121</v>
      </c>
      <c r="D92" s="175"/>
      <c r="E92" s="175">
        <v>60454565271</v>
      </c>
      <c r="F92" s="175"/>
      <c r="G92" s="6">
        <v>76839644829</v>
      </c>
      <c r="H92" s="175"/>
      <c r="I92" s="175">
        <v>459626</v>
      </c>
      <c r="J92" s="111">
        <v>12189847170</v>
      </c>
      <c r="K92" s="24"/>
      <c r="L92" s="175">
        <v>425546</v>
      </c>
      <c r="M92" s="111">
        <v>8367056757</v>
      </c>
      <c r="N92" s="175"/>
      <c r="O92" s="175">
        <v>3240201</v>
      </c>
      <c r="P92" s="175"/>
      <c r="Q92" s="257">
        <v>22700</v>
      </c>
      <c r="R92" s="175"/>
      <c r="S92" s="111">
        <v>64277355684</v>
      </c>
      <c r="T92" s="175"/>
      <c r="U92" s="132">
        <v>73114924956</v>
      </c>
      <c r="V92" s="24"/>
      <c r="W92" s="25">
        <f>U92/درآمدها!$J$5</f>
        <v>5.5787093970048321E-3</v>
      </c>
      <c r="X92" s="154"/>
      <c r="Y92" s="175">
        <f t="shared" si="1"/>
        <v>0</v>
      </c>
    </row>
    <row r="93" spans="1:25">
      <c r="A93" s="113" t="s">
        <v>125</v>
      </c>
      <c r="C93" s="175">
        <v>5350505</v>
      </c>
      <c r="D93" s="111"/>
      <c r="E93" s="175">
        <v>73252467932</v>
      </c>
      <c r="F93" s="175"/>
      <c r="G93" s="6">
        <v>96799784816</v>
      </c>
      <c r="H93" s="175"/>
      <c r="I93" s="175">
        <v>2874219</v>
      </c>
      <c r="J93" s="175">
        <v>256751971</v>
      </c>
      <c r="K93" s="24"/>
      <c r="L93" s="175">
        <v>5347453</v>
      </c>
      <c r="M93" s="175">
        <v>54482408986</v>
      </c>
      <c r="N93" s="175"/>
      <c r="O93" s="175">
        <v>2877271</v>
      </c>
      <c r="P93" s="175"/>
      <c r="Q93" s="210">
        <v>9420</v>
      </c>
      <c r="R93" s="175"/>
      <c r="S93" s="175">
        <v>19026810917</v>
      </c>
      <c r="T93" s="175"/>
      <c r="U93" s="6">
        <v>26942624661</v>
      </c>
      <c r="V93" s="24"/>
      <c r="W93" s="25">
        <f>U93/درآمدها!$J$5</f>
        <v>2.055737231033845E-3</v>
      </c>
      <c r="X93" s="154"/>
      <c r="Y93" s="175">
        <f t="shared" si="1"/>
        <v>0</v>
      </c>
    </row>
    <row r="94" spans="1:25">
      <c r="A94" s="113" t="s">
        <v>565</v>
      </c>
      <c r="C94" s="175">
        <v>0</v>
      </c>
      <c r="D94" s="175"/>
      <c r="E94" s="175">
        <v>0</v>
      </c>
      <c r="F94" s="175"/>
      <c r="G94" s="6">
        <v>0</v>
      </c>
      <c r="H94" s="175"/>
      <c r="I94" s="175">
        <v>3451938</v>
      </c>
      <c r="J94" s="175">
        <v>19275290949</v>
      </c>
      <c r="K94" s="24"/>
      <c r="L94" s="175">
        <v>0</v>
      </c>
      <c r="M94" s="175">
        <v>0</v>
      </c>
      <c r="N94" s="175"/>
      <c r="O94" s="175">
        <v>3451938</v>
      </c>
      <c r="P94" s="175"/>
      <c r="Q94" s="210">
        <v>8420</v>
      </c>
      <c r="R94" s="175"/>
      <c r="S94" s="175">
        <v>19275290949</v>
      </c>
      <c r="T94" s="175"/>
      <c r="U94" s="6">
        <v>28892379322</v>
      </c>
      <c r="V94" s="24"/>
      <c r="W94" s="25">
        <f>U94/درآمدها!$J$5</f>
        <v>2.2045045949574279E-3</v>
      </c>
      <c r="X94" s="154"/>
      <c r="Y94" s="175">
        <f t="shared" si="1"/>
        <v>0</v>
      </c>
    </row>
    <row r="95" spans="1:25">
      <c r="A95" s="113" t="s">
        <v>157</v>
      </c>
      <c r="C95" s="175">
        <v>8647945</v>
      </c>
      <c r="D95" s="175"/>
      <c r="E95" s="175">
        <v>149225785186</v>
      </c>
      <c r="F95" s="175"/>
      <c r="G95" s="6">
        <v>180698214070</v>
      </c>
      <c r="H95" s="175"/>
      <c r="I95" s="175">
        <v>1237077</v>
      </c>
      <c r="J95" s="175">
        <v>30844452182</v>
      </c>
      <c r="K95" s="24"/>
      <c r="L95" s="175">
        <v>2701501</v>
      </c>
      <c r="M95" s="175">
        <v>48857653061</v>
      </c>
      <c r="N95" s="175"/>
      <c r="O95" s="175">
        <v>7183521</v>
      </c>
      <c r="P95" s="175"/>
      <c r="Q95" s="210">
        <v>22150</v>
      </c>
      <c r="R95" s="175"/>
      <c r="S95" s="175">
        <v>131212584307</v>
      </c>
      <c r="T95" s="175"/>
      <c r="U95" s="6">
        <v>158168255963</v>
      </c>
      <c r="V95" s="24"/>
      <c r="W95" s="25">
        <f>U95/درآمدها!$J$5</f>
        <v>1.2068325808713611E-2</v>
      </c>
      <c r="X95" s="154"/>
      <c r="Y95" s="175">
        <f t="shared" si="1"/>
        <v>0</v>
      </c>
    </row>
    <row r="96" spans="1:25">
      <c r="A96" s="113" t="s">
        <v>156</v>
      </c>
      <c r="C96" s="175">
        <v>6983787</v>
      </c>
      <c r="D96" s="175"/>
      <c r="E96" s="175">
        <v>156496992557</v>
      </c>
      <c r="F96" s="175"/>
      <c r="G96" s="6">
        <v>191813910704</v>
      </c>
      <c r="H96" s="175"/>
      <c r="I96" s="175">
        <v>4256543</v>
      </c>
      <c r="J96" s="175">
        <v>104806388251</v>
      </c>
      <c r="K96" s="24"/>
      <c r="L96" s="175">
        <v>7940412</v>
      </c>
      <c r="M96" s="175">
        <v>182454121660</v>
      </c>
      <c r="N96" s="175"/>
      <c r="O96" s="175">
        <v>3299918</v>
      </c>
      <c r="P96" s="175"/>
      <c r="Q96" s="210">
        <v>24100</v>
      </c>
      <c r="R96" s="175"/>
      <c r="S96" s="175">
        <v>78849259148</v>
      </c>
      <c r="T96" s="175"/>
      <c r="U96" s="6">
        <v>79054832061</v>
      </c>
      <c r="V96" s="24"/>
      <c r="W96" s="25">
        <f>U96/درآمدها!$J$5</f>
        <v>6.0319276093457582E-3</v>
      </c>
      <c r="X96" s="154"/>
      <c r="Y96" s="175"/>
    </row>
    <row r="97" spans="1:25">
      <c r="A97" s="113" t="s">
        <v>483</v>
      </c>
      <c r="C97" s="175">
        <v>9881562</v>
      </c>
      <c r="D97" s="175"/>
      <c r="E97" s="175">
        <v>50073396907</v>
      </c>
      <c r="F97" s="175"/>
      <c r="G97" s="6">
        <v>68562911611</v>
      </c>
      <c r="H97" s="175"/>
      <c r="I97" s="175">
        <v>2061989</v>
      </c>
      <c r="J97" s="175">
        <v>17238455132</v>
      </c>
      <c r="K97" s="24"/>
      <c r="L97" s="175">
        <v>1059301</v>
      </c>
      <c r="M97" s="175">
        <v>5952324273</v>
      </c>
      <c r="N97" s="175"/>
      <c r="O97" s="175">
        <v>10884250</v>
      </c>
      <c r="P97" s="175"/>
      <c r="Q97" s="210">
        <v>7430</v>
      </c>
      <c r="R97" s="175"/>
      <c r="S97" s="175">
        <v>61359527766</v>
      </c>
      <c r="T97" s="175"/>
      <c r="U97" s="6">
        <v>80388801138</v>
      </c>
      <c r="V97" s="24"/>
      <c r="W97" s="25">
        <f>U97/درآمدها!$J$5</f>
        <v>6.1337101910779032E-3</v>
      </c>
      <c r="X97" s="154"/>
      <c r="Y97" s="175">
        <f t="shared" si="1"/>
        <v>0</v>
      </c>
    </row>
    <row r="98" spans="1:25">
      <c r="A98" s="113" t="s">
        <v>134</v>
      </c>
      <c r="C98" s="175">
        <v>7660770</v>
      </c>
      <c r="D98" s="175"/>
      <c r="E98" s="175">
        <v>54574607176</v>
      </c>
      <c r="F98" s="175"/>
      <c r="G98" s="6">
        <v>74628846505</v>
      </c>
      <c r="H98" s="175"/>
      <c r="I98" s="175">
        <v>665209</v>
      </c>
      <c r="J98" s="175">
        <v>6608416967</v>
      </c>
      <c r="K98" s="24"/>
      <c r="L98" s="175">
        <v>2179853</v>
      </c>
      <c r="M98" s="175">
        <v>15926086311</v>
      </c>
      <c r="N98" s="175"/>
      <c r="O98" s="175">
        <v>6146126</v>
      </c>
      <c r="P98" s="175"/>
      <c r="Q98" s="210">
        <v>8250</v>
      </c>
      <c r="R98" s="175"/>
      <c r="S98" s="175">
        <v>45256937832</v>
      </c>
      <c r="T98" s="175"/>
      <c r="U98" s="6">
        <v>50403841542</v>
      </c>
      <c r="V98" s="24"/>
      <c r="W98" s="25">
        <f>U98/درآمدها!$J$5</f>
        <v>3.8458411141735417E-3</v>
      </c>
      <c r="X98" s="236"/>
      <c r="Y98" s="237">
        <f t="shared" si="1"/>
        <v>0</v>
      </c>
    </row>
    <row r="99" spans="1:25">
      <c r="A99" s="113" t="s">
        <v>261</v>
      </c>
      <c r="C99" s="175">
        <v>0</v>
      </c>
      <c r="D99" s="175"/>
      <c r="E99" s="175">
        <v>0</v>
      </c>
      <c r="F99" s="175"/>
      <c r="G99" s="6">
        <v>0</v>
      </c>
      <c r="H99" s="175"/>
      <c r="I99" s="175">
        <v>6469491</v>
      </c>
      <c r="J99" s="175">
        <v>41709924076</v>
      </c>
      <c r="K99" s="24"/>
      <c r="L99" s="175">
        <v>17031</v>
      </c>
      <c r="M99" s="175">
        <v>109801794</v>
      </c>
      <c r="N99" s="175"/>
      <c r="O99" s="175">
        <v>6452460</v>
      </c>
      <c r="P99" s="175"/>
      <c r="Q99" s="210">
        <v>6660</v>
      </c>
      <c r="R99" s="175"/>
      <c r="S99" s="175">
        <v>41600122282</v>
      </c>
      <c r="T99" s="175"/>
      <c r="U99" s="6">
        <v>42717691970</v>
      </c>
      <c r="V99" s="24"/>
      <c r="W99" s="25">
        <f>U99/درآمدها!$J$5</f>
        <v>3.2593836313831921E-3</v>
      </c>
      <c r="X99" s="154"/>
      <c r="Y99" s="175">
        <f t="shared" si="1"/>
        <v>0</v>
      </c>
    </row>
    <row r="100" spans="1:25">
      <c r="A100" s="113" t="s">
        <v>121</v>
      </c>
      <c r="C100" s="175">
        <v>4895612</v>
      </c>
      <c r="D100" s="175"/>
      <c r="E100" s="175">
        <v>77341176066</v>
      </c>
      <c r="F100" s="175"/>
      <c r="G100" s="6">
        <v>94896420620</v>
      </c>
      <c r="H100" s="175"/>
      <c r="I100" s="175">
        <v>729524</v>
      </c>
      <c r="J100" s="175">
        <v>15836338389</v>
      </c>
      <c r="K100" s="24"/>
      <c r="L100" s="175">
        <v>637997</v>
      </c>
      <c r="M100" s="175">
        <v>10495554836</v>
      </c>
      <c r="N100" s="175"/>
      <c r="O100" s="175">
        <v>4987139</v>
      </c>
      <c r="P100" s="175"/>
      <c r="Q100" s="210">
        <v>19980</v>
      </c>
      <c r="R100" s="175"/>
      <c r="S100" s="175">
        <v>82681959619</v>
      </c>
      <c r="T100" s="175"/>
      <c r="U100" s="6">
        <v>99050161150</v>
      </c>
      <c r="V100" s="24"/>
      <c r="W100" s="25">
        <f>U100/درآمدها!$J$5</f>
        <v>7.5575823282986558E-3</v>
      </c>
      <c r="X100" s="154"/>
      <c r="Y100" s="175">
        <f t="shared" si="1"/>
        <v>0</v>
      </c>
    </row>
    <row r="101" spans="1:25">
      <c r="A101" s="113" t="s">
        <v>262</v>
      </c>
      <c r="C101" s="175">
        <v>2163327</v>
      </c>
      <c r="D101" s="175"/>
      <c r="E101" s="175">
        <v>61142482170</v>
      </c>
      <c r="F101" s="175"/>
      <c r="G101" s="6">
        <v>78620642273</v>
      </c>
      <c r="H101" s="175"/>
      <c r="I101" s="175">
        <v>244729</v>
      </c>
      <c r="J101" s="175">
        <v>9632907723</v>
      </c>
      <c r="K101" s="24"/>
      <c r="L101" s="175">
        <v>147998</v>
      </c>
      <c r="M101" s="175">
        <v>4302256107</v>
      </c>
      <c r="N101" s="175"/>
      <c r="O101" s="175">
        <v>2260058</v>
      </c>
      <c r="P101" s="175"/>
      <c r="Q101" s="210">
        <v>32400</v>
      </c>
      <c r="R101" s="175"/>
      <c r="S101" s="175">
        <v>66473133786</v>
      </c>
      <c r="T101" s="175"/>
      <c r="U101" s="6">
        <v>72790185221</v>
      </c>
      <c r="V101" s="24"/>
      <c r="W101" s="25">
        <f>U101/درآمدها!$J$5</f>
        <v>5.5539315747980041E-3</v>
      </c>
      <c r="X101" s="154"/>
      <c r="Y101" s="175"/>
    </row>
    <row r="102" spans="1:25">
      <c r="A102" s="113" t="s">
        <v>122</v>
      </c>
      <c r="C102" s="175">
        <v>2511898</v>
      </c>
      <c r="D102" s="175"/>
      <c r="E102" s="175">
        <v>27877575103</v>
      </c>
      <c r="F102" s="175"/>
      <c r="G102" s="6">
        <v>41948797079</v>
      </c>
      <c r="H102" s="175"/>
      <c r="I102" s="175">
        <v>361137</v>
      </c>
      <c r="J102" s="175">
        <v>6535962429</v>
      </c>
      <c r="K102" s="24"/>
      <c r="L102" s="175">
        <v>2374870</v>
      </c>
      <c r="M102" s="175">
        <v>28181893190</v>
      </c>
      <c r="N102" s="175"/>
      <c r="O102" s="175">
        <v>498165</v>
      </c>
      <c r="P102" s="175"/>
      <c r="Q102" s="210">
        <v>16330</v>
      </c>
      <c r="R102" s="175"/>
      <c r="S102" s="175">
        <v>6231644342</v>
      </c>
      <c r="T102" s="175"/>
      <c r="U102" s="6">
        <v>8086630996</v>
      </c>
      <c r="V102" s="24"/>
      <c r="W102" s="25">
        <f>U102/درآمدها!$J$5</f>
        <v>6.1701443795017746E-4</v>
      </c>
      <c r="X102" s="154"/>
      <c r="Y102" s="175">
        <f t="shared" si="1"/>
        <v>0</v>
      </c>
    </row>
    <row r="103" spans="1:25">
      <c r="A103" s="113" t="s">
        <v>512</v>
      </c>
      <c r="C103" s="175">
        <v>13523094</v>
      </c>
      <c r="D103" s="175"/>
      <c r="E103" s="175">
        <v>228599691935</v>
      </c>
      <c r="F103" s="175"/>
      <c r="G103" s="6">
        <v>305147737111</v>
      </c>
      <c r="H103" s="175"/>
      <c r="I103" s="175">
        <v>1979328</v>
      </c>
      <c r="J103" s="175">
        <v>46093986568</v>
      </c>
      <c r="K103" s="24"/>
      <c r="L103" s="175">
        <v>1666223</v>
      </c>
      <c r="M103" s="175">
        <v>29398837572</v>
      </c>
      <c r="N103" s="175"/>
      <c r="O103" s="175">
        <v>13836199</v>
      </c>
      <c r="P103" s="175"/>
      <c r="Q103" s="210">
        <v>21900</v>
      </c>
      <c r="R103" s="175"/>
      <c r="S103" s="175">
        <v>245294840931</v>
      </c>
      <c r="T103" s="175"/>
      <c r="U103" s="6">
        <v>301209832193</v>
      </c>
      <c r="V103" s="24"/>
      <c r="W103" s="25">
        <f>U103/درآمدها!$J$5</f>
        <v>2.2982477549372674E-2</v>
      </c>
      <c r="X103" s="154"/>
      <c r="Y103" s="175">
        <f t="shared" si="1"/>
        <v>0</v>
      </c>
    </row>
    <row r="104" spans="1:25">
      <c r="A104" s="113" t="s">
        <v>141</v>
      </c>
      <c r="C104" s="175">
        <v>443776</v>
      </c>
      <c r="D104" s="175"/>
      <c r="E104" s="175">
        <v>17603057591</v>
      </c>
      <c r="F104" s="175"/>
      <c r="G104" s="6">
        <v>25528513286</v>
      </c>
      <c r="H104" s="175"/>
      <c r="I104" s="175">
        <v>64190</v>
      </c>
      <c r="J104" s="175">
        <v>3802275729</v>
      </c>
      <c r="K104" s="24"/>
      <c r="L104" s="175">
        <v>59372</v>
      </c>
      <c r="M104" s="175">
        <v>2483297725</v>
      </c>
      <c r="N104" s="175"/>
      <c r="O104" s="175">
        <v>448594</v>
      </c>
      <c r="P104" s="175"/>
      <c r="Q104" s="210">
        <v>58800</v>
      </c>
      <c r="R104" s="175"/>
      <c r="S104" s="175">
        <v>18922035595</v>
      </c>
      <c r="T104" s="175"/>
      <c r="U104" s="6">
        <v>26220382108</v>
      </c>
      <c r="V104" s="24"/>
      <c r="W104" s="25">
        <f>U104/درآمدها!$J$5</f>
        <v>2.000629722959911E-3</v>
      </c>
      <c r="X104" s="154"/>
      <c r="Y104" s="175">
        <f t="shared" si="1"/>
        <v>0</v>
      </c>
    </row>
    <row r="105" spans="1:25">
      <c r="A105" s="113" t="s">
        <v>199</v>
      </c>
      <c r="C105" s="175">
        <v>286783</v>
      </c>
      <c r="D105" s="175"/>
      <c r="E105" s="175">
        <v>20700633172</v>
      </c>
      <c r="F105" s="175"/>
      <c r="G105" s="6">
        <v>32316288044</v>
      </c>
      <c r="H105" s="175"/>
      <c r="I105" s="175">
        <v>40286</v>
      </c>
      <c r="J105" s="175">
        <v>4415848240</v>
      </c>
      <c r="K105" s="24"/>
      <c r="L105" s="175">
        <v>136600</v>
      </c>
      <c r="M105" s="175">
        <v>10477987099</v>
      </c>
      <c r="N105" s="175"/>
      <c r="O105" s="175">
        <v>190469</v>
      </c>
      <c r="P105" s="175"/>
      <c r="Q105" s="210">
        <v>86490</v>
      </c>
      <c r="R105" s="175"/>
      <c r="S105" s="175">
        <v>14638494313</v>
      </c>
      <c r="T105" s="175"/>
      <c r="U105" s="6">
        <v>16375645515</v>
      </c>
      <c r="V105" s="24"/>
      <c r="W105" s="25">
        <f>U105/درآمدها!$J$5</f>
        <v>1.2494708511501208E-3</v>
      </c>
      <c r="X105" s="154"/>
      <c r="Y105" s="175">
        <f t="shared" si="1"/>
        <v>0</v>
      </c>
    </row>
    <row r="106" spans="1:25">
      <c r="A106" s="113" t="s">
        <v>104</v>
      </c>
      <c r="C106" s="175">
        <v>5220449</v>
      </c>
      <c r="D106" s="175"/>
      <c r="E106" s="175">
        <v>145438472213</v>
      </c>
      <c r="F106" s="175"/>
      <c r="G106" s="6">
        <v>193045208620</v>
      </c>
      <c r="H106" s="175"/>
      <c r="I106" s="175">
        <v>2596076</v>
      </c>
      <c r="J106" s="175">
        <v>96467454431</v>
      </c>
      <c r="K106" s="24"/>
      <c r="L106" s="175">
        <v>107874</v>
      </c>
      <c r="M106" s="175">
        <v>3068858875</v>
      </c>
      <c r="N106" s="175"/>
      <c r="O106" s="175">
        <v>7708651</v>
      </c>
      <c r="P106" s="175"/>
      <c r="Q106" s="210">
        <v>32400</v>
      </c>
      <c r="R106" s="175"/>
      <c r="S106" s="175">
        <v>238837067769</v>
      </c>
      <c r="T106" s="175"/>
      <c r="U106" s="6">
        <v>248274218664</v>
      </c>
      <c r="V106" s="24"/>
      <c r="W106" s="25">
        <f>U106/درآمدها!$J$5</f>
        <v>1.8943460825931253E-2</v>
      </c>
      <c r="X106" s="154"/>
      <c r="Y106" s="175">
        <f t="shared" si="1"/>
        <v>0</v>
      </c>
    </row>
    <row r="107" spans="1:25">
      <c r="A107" s="113" t="s">
        <v>106</v>
      </c>
      <c r="C107" s="175">
        <v>6652376</v>
      </c>
      <c r="D107" s="175"/>
      <c r="E107" s="175">
        <v>184104847315</v>
      </c>
      <c r="F107" s="175"/>
      <c r="G107" s="6">
        <v>243350832554</v>
      </c>
      <c r="H107" s="175"/>
      <c r="I107" s="175">
        <v>963998</v>
      </c>
      <c r="J107" s="175">
        <v>34442048267</v>
      </c>
      <c r="K107" s="24"/>
      <c r="L107" s="175">
        <v>875452</v>
      </c>
      <c r="M107" s="175">
        <v>25008120986</v>
      </c>
      <c r="N107" s="175"/>
      <c r="O107" s="175">
        <v>6740922</v>
      </c>
      <c r="P107" s="175"/>
      <c r="Q107" s="210">
        <v>36350</v>
      </c>
      <c r="R107" s="175"/>
      <c r="S107" s="175">
        <v>193538774596</v>
      </c>
      <c r="T107" s="175"/>
      <c r="U107" s="6">
        <v>243574571241</v>
      </c>
      <c r="V107" s="24"/>
      <c r="W107" s="25">
        <f>U107/درآمدها!$J$5</f>
        <v>1.8584875116418764E-2</v>
      </c>
      <c r="X107" s="154"/>
      <c r="Y107" s="175">
        <f t="shared" si="1"/>
        <v>0</v>
      </c>
    </row>
    <row r="108" spans="1:25">
      <c r="A108" s="113" t="s">
        <v>187</v>
      </c>
      <c r="C108" s="175">
        <v>12602373</v>
      </c>
      <c r="D108" s="175"/>
      <c r="E108" s="175">
        <v>232750217392</v>
      </c>
      <c r="F108" s="175"/>
      <c r="G108" s="6">
        <v>300532059251</v>
      </c>
      <c r="H108" s="175"/>
      <c r="I108" s="175">
        <v>1368317</v>
      </c>
      <c r="J108" s="175">
        <v>32645134099</v>
      </c>
      <c r="K108" s="24"/>
      <c r="L108" s="175">
        <v>1831869</v>
      </c>
      <c r="M108" s="175">
        <v>34548963554</v>
      </c>
      <c r="N108" s="175"/>
      <c r="O108" s="175">
        <v>12138821</v>
      </c>
      <c r="P108" s="175"/>
      <c r="Q108" s="210">
        <v>22890</v>
      </c>
      <c r="R108" s="175"/>
      <c r="S108" s="175">
        <v>230846387937</v>
      </c>
      <c r="T108" s="175"/>
      <c r="U108" s="6">
        <v>276204359898</v>
      </c>
      <c r="V108" s="24"/>
      <c r="W108" s="25">
        <f>U108/درآمدها!$J$5</f>
        <v>2.1074546120152037E-2</v>
      </c>
      <c r="X108" s="154"/>
      <c r="Y108" s="175">
        <f t="shared" si="1"/>
        <v>0</v>
      </c>
    </row>
    <row r="109" spans="1:25">
      <c r="A109" s="113" t="s">
        <v>189</v>
      </c>
      <c r="C109" s="175">
        <v>773909</v>
      </c>
      <c r="D109" s="175"/>
      <c r="E109" s="175">
        <v>34116612120</v>
      </c>
      <c r="F109" s="175"/>
      <c r="G109" s="6">
        <v>49620123578</v>
      </c>
      <c r="H109" s="175"/>
      <c r="I109" s="175">
        <v>111981</v>
      </c>
      <c r="J109" s="175">
        <v>7061812198</v>
      </c>
      <c r="K109" s="24"/>
      <c r="L109" s="175">
        <v>172977</v>
      </c>
      <c r="M109" s="175">
        <v>8015234007</v>
      </c>
      <c r="N109" s="175"/>
      <c r="O109" s="175">
        <v>712913</v>
      </c>
      <c r="P109" s="175"/>
      <c r="Q109" s="210">
        <v>50370</v>
      </c>
      <c r="R109" s="175"/>
      <c r="S109" s="175">
        <v>33163190311</v>
      </c>
      <c r="T109" s="175"/>
      <c r="U109" s="6">
        <v>35695766718</v>
      </c>
      <c r="V109" s="24"/>
      <c r="W109" s="25">
        <f>U109/درآمدها!$J$5</f>
        <v>2.7236068332537802E-3</v>
      </c>
      <c r="X109" s="154"/>
      <c r="Y109" s="175">
        <f t="shared" si="1"/>
        <v>0</v>
      </c>
    </row>
    <row r="110" spans="1:25">
      <c r="A110" s="113" t="s">
        <v>484</v>
      </c>
      <c r="C110" s="175">
        <v>2165077</v>
      </c>
      <c r="D110" s="175"/>
      <c r="E110" s="175">
        <v>58230329814</v>
      </c>
      <c r="F110" s="175"/>
      <c r="G110" s="6">
        <v>69558935676</v>
      </c>
      <c r="H110" s="175"/>
      <c r="I110" s="175">
        <v>133967</v>
      </c>
      <c r="J110" s="175">
        <v>4248001238</v>
      </c>
      <c r="K110" s="24"/>
      <c r="L110" s="175">
        <v>246754</v>
      </c>
      <c r="M110" s="175">
        <v>6698707687</v>
      </c>
      <c r="N110" s="175"/>
      <c r="O110" s="175">
        <v>2052290</v>
      </c>
      <c r="P110" s="175"/>
      <c r="Q110" s="210">
        <v>28700</v>
      </c>
      <c r="R110" s="175"/>
      <c r="S110" s="175">
        <v>55779623365</v>
      </c>
      <c r="T110" s="175"/>
      <c r="U110" s="6">
        <v>58550263701</v>
      </c>
      <c r="V110" s="24"/>
      <c r="W110" s="25">
        <f>U110/درآمدها!$J$5</f>
        <v>4.4674176510807609E-3</v>
      </c>
      <c r="X110" s="154"/>
      <c r="Y110" s="175">
        <f t="shared" si="1"/>
        <v>0</v>
      </c>
    </row>
    <row r="111" spans="1:25">
      <c r="A111" s="113" t="s">
        <v>485</v>
      </c>
      <c r="C111" s="175">
        <v>2135652</v>
      </c>
      <c r="D111" s="175"/>
      <c r="E111" s="175">
        <v>34088445009</v>
      </c>
      <c r="F111" s="175"/>
      <c r="G111" s="6">
        <v>43286845915</v>
      </c>
      <c r="H111" s="175"/>
      <c r="I111" s="175">
        <v>56118</v>
      </c>
      <c r="J111" s="175">
        <v>1457536673</v>
      </c>
      <c r="K111" s="24"/>
      <c r="L111" s="175">
        <v>407367</v>
      </c>
      <c r="M111" s="175">
        <v>6597880520</v>
      </c>
      <c r="N111" s="175"/>
      <c r="O111" s="175">
        <v>1784403</v>
      </c>
      <c r="P111" s="175"/>
      <c r="Q111" s="210">
        <v>21400</v>
      </c>
      <c r="R111" s="175"/>
      <c r="S111" s="175">
        <v>28948101162</v>
      </c>
      <c r="T111" s="175"/>
      <c r="U111" s="6">
        <v>37959016169</v>
      </c>
      <c r="V111" s="24"/>
      <c r="W111" s="25">
        <f>U111/درآمدها!$J$5</f>
        <v>2.8962940238329671E-3</v>
      </c>
      <c r="X111" s="154"/>
      <c r="Y111" s="175">
        <f t="shared" si="1"/>
        <v>0</v>
      </c>
    </row>
    <row r="112" spans="1:25">
      <c r="A112" s="113" t="s">
        <v>218</v>
      </c>
      <c r="C112" s="175">
        <v>3693926</v>
      </c>
      <c r="D112" s="175"/>
      <c r="E112" s="175">
        <v>24202716421</v>
      </c>
      <c r="F112" s="175"/>
      <c r="G112" s="6">
        <v>33708474751</v>
      </c>
      <c r="H112" s="175"/>
      <c r="I112" s="175">
        <v>303680</v>
      </c>
      <c r="J112" s="175">
        <v>3093662827</v>
      </c>
      <c r="K112" s="24"/>
      <c r="L112" s="175">
        <v>1110449</v>
      </c>
      <c r="M112" s="175">
        <v>7555881160</v>
      </c>
      <c r="N112" s="175"/>
      <c r="O112" s="175">
        <v>2887157</v>
      </c>
      <c r="P112" s="175"/>
      <c r="Q112" s="210">
        <v>9840</v>
      </c>
      <c r="R112" s="175"/>
      <c r="S112" s="175">
        <v>19740498088</v>
      </c>
      <c r="T112" s="175"/>
      <c r="U112" s="6">
        <v>28240587617</v>
      </c>
      <c r="V112" s="24"/>
      <c r="W112" s="25">
        <f>U112/درآمدها!$J$5</f>
        <v>2.1547725257285866E-3</v>
      </c>
      <c r="X112" s="154"/>
      <c r="Y112" s="175">
        <f t="shared" si="1"/>
        <v>0</v>
      </c>
    </row>
    <row r="113" spans="1:25">
      <c r="A113" s="113" t="s">
        <v>486</v>
      </c>
      <c r="C113" s="175">
        <v>8000456</v>
      </c>
      <c r="D113" s="175"/>
      <c r="E113" s="175">
        <v>21336005983</v>
      </c>
      <c r="F113" s="175"/>
      <c r="G113" s="6">
        <v>37084154880</v>
      </c>
      <c r="H113" s="175"/>
      <c r="I113" s="175">
        <v>864042</v>
      </c>
      <c r="J113" s="175">
        <v>4766437583</v>
      </c>
      <c r="K113" s="24"/>
      <c r="L113" s="175">
        <v>864127</v>
      </c>
      <c r="M113" s="175">
        <v>2509046433</v>
      </c>
      <c r="N113" s="175"/>
      <c r="O113" s="175">
        <v>8000371</v>
      </c>
      <c r="P113" s="175"/>
      <c r="Q113" s="210">
        <v>5200</v>
      </c>
      <c r="R113" s="175"/>
      <c r="S113" s="175">
        <v>23593397133</v>
      </c>
      <c r="T113" s="175"/>
      <c r="U113" s="195">
        <v>41354397725</v>
      </c>
      <c r="V113" s="24"/>
      <c r="W113" s="25">
        <f>U113/درآمدها!$J$5</f>
        <v>3.1553635230394989E-3</v>
      </c>
      <c r="X113" s="154"/>
      <c r="Y113" s="175">
        <f t="shared" si="1"/>
        <v>0</v>
      </c>
    </row>
    <row r="114" spans="1:25">
      <c r="A114" s="113" t="s">
        <v>255</v>
      </c>
      <c r="C114" s="175">
        <v>30702429</v>
      </c>
      <c r="D114" s="175"/>
      <c r="E114" s="175">
        <v>42243744913</v>
      </c>
      <c r="F114" s="175"/>
      <c r="G114" s="6">
        <v>49833938772</v>
      </c>
      <c r="H114" s="175"/>
      <c r="I114" s="175">
        <v>3752306</v>
      </c>
      <c r="J114" s="175">
        <v>8379984112</v>
      </c>
      <c r="K114" s="24"/>
      <c r="L114" s="175">
        <v>1921489</v>
      </c>
      <c r="M114" s="175">
        <v>2803809245</v>
      </c>
      <c r="N114" s="175"/>
      <c r="O114" s="175">
        <v>32533246</v>
      </c>
      <c r="P114" s="175"/>
      <c r="Q114" s="210">
        <v>1898</v>
      </c>
      <c r="R114" s="175"/>
      <c r="S114" s="175">
        <v>47819919780</v>
      </c>
      <c r="T114" s="175"/>
      <c r="U114" s="6">
        <v>61380699710</v>
      </c>
      <c r="V114" s="24"/>
      <c r="W114" s="25">
        <f>U114/درآمدها!$J$5</f>
        <v>4.6833814911658262E-3</v>
      </c>
      <c r="X114" s="154"/>
      <c r="Y114" s="175">
        <f t="shared" si="1"/>
        <v>0</v>
      </c>
    </row>
    <row r="115" spans="1:25">
      <c r="A115" s="113" t="s">
        <v>220</v>
      </c>
      <c r="C115" s="175">
        <v>8330147</v>
      </c>
      <c r="D115" s="175"/>
      <c r="E115" s="175">
        <v>40985905903</v>
      </c>
      <c r="F115" s="175"/>
      <c r="G115" s="6">
        <v>54237816201</v>
      </c>
      <c r="H115" s="175"/>
      <c r="I115" s="175">
        <v>1221272</v>
      </c>
      <c r="J115" s="175">
        <v>8451358159</v>
      </c>
      <c r="K115" s="24"/>
      <c r="L115" s="175">
        <v>1055893</v>
      </c>
      <c r="M115" s="175">
        <v>5433703706</v>
      </c>
      <c r="N115" s="175"/>
      <c r="O115" s="175">
        <v>8495526</v>
      </c>
      <c r="P115" s="175"/>
      <c r="Q115" s="210">
        <v>6120</v>
      </c>
      <c r="R115" s="175"/>
      <c r="S115" s="175">
        <v>44003560356</v>
      </c>
      <c r="T115" s="175"/>
      <c r="U115" s="6">
        <v>51683263040</v>
      </c>
      <c r="V115" s="24"/>
      <c r="W115" s="25">
        <f>U115/درآمدها!$J$5</f>
        <v>3.9434616853211962E-3</v>
      </c>
      <c r="X115" s="154"/>
      <c r="Y115" s="175">
        <f t="shared" si="1"/>
        <v>0</v>
      </c>
    </row>
    <row r="116" spans="1:25">
      <c r="A116" s="113" t="s">
        <v>198</v>
      </c>
      <c r="C116" s="175">
        <v>1532732</v>
      </c>
      <c r="D116" s="175"/>
      <c r="E116" s="175">
        <v>25928309485</v>
      </c>
      <c r="F116" s="175"/>
      <c r="G116" s="6">
        <v>45921673055</v>
      </c>
      <c r="H116" s="175"/>
      <c r="I116" s="175">
        <v>850940</v>
      </c>
      <c r="J116" s="175">
        <v>4215834822</v>
      </c>
      <c r="K116" s="24"/>
      <c r="L116" s="175">
        <v>797637</v>
      </c>
      <c r="M116" s="175">
        <v>1271949295</v>
      </c>
      <c r="N116" s="175"/>
      <c r="O116" s="175">
        <v>1586035</v>
      </c>
      <c r="P116" s="175"/>
      <c r="Q116" s="210">
        <v>31600</v>
      </c>
      <c r="R116" s="175"/>
      <c r="S116" s="175">
        <v>28872195012</v>
      </c>
      <c r="T116" s="175"/>
      <c r="U116" s="6">
        <v>49820499701</v>
      </c>
      <c r="V116" s="24"/>
      <c r="W116" s="25">
        <f>U116/درآمدها!$J$5</f>
        <v>3.8013318075988413E-3</v>
      </c>
      <c r="X116" s="154"/>
      <c r="Y116" s="175">
        <f t="shared" si="1"/>
        <v>0</v>
      </c>
    </row>
    <row r="117" spans="1:25">
      <c r="A117" s="113" t="s">
        <v>164</v>
      </c>
      <c r="C117" s="175">
        <v>2072891</v>
      </c>
      <c r="D117" s="175"/>
      <c r="E117" s="175">
        <v>146170071983</v>
      </c>
      <c r="F117" s="175"/>
      <c r="G117" s="6">
        <v>172798335060</v>
      </c>
      <c r="H117" s="175"/>
      <c r="I117" s="175">
        <v>283249</v>
      </c>
      <c r="J117" s="175">
        <v>24831826030</v>
      </c>
      <c r="K117" s="24"/>
      <c r="L117" s="175">
        <v>1124812</v>
      </c>
      <c r="M117" s="175">
        <v>81393034597</v>
      </c>
      <c r="N117" s="175"/>
      <c r="O117" s="175">
        <v>1231328</v>
      </c>
      <c r="P117" s="175"/>
      <c r="Q117" s="210">
        <v>78740</v>
      </c>
      <c r="R117" s="175"/>
      <c r="S117" s="175">
        <v>89608863416</v>
      </c>
      <c r="T117" s="175"/>
      <c r="U117" s="6">
        <v>96377885860</v>
      </c>
      <c r="V117" s="24"/>
      <c r="W117" s="25">
        <f>U117/درآمدها!$J$5</f>
        <v>7.3536862389478388E-3</v>
      </c>
      <c r="X117" s="154"/>
      <c r="Y117" s="175">
        <f t="shared" si="1"/>
        <v>0</v>
      </c>
    </row>
    <row r="118" spans="1:25">
      <c r="A118" s="113" t="s">
        <v>169</v>
      </c>
      <c r="C118" s="175">
        <v>16111851</v>
      </c>
      <c r="D118" s="175"/>
      <c r="E118" s="175">
        <v>65438743799</v>
      </c>
      <c r="F118" s="175"/>
      <c r="G118" s="6">
        <v>84564403372</v>
      </c>
      <c r="H118" s="175"/>
      <c r="I118" s="175">
        <v>1359717</v>
      </c>
      <c r="J118" s="175">
        <v>8089826690</v>
      </c>
      <c r="K118" s="24"/>
      <c r="L118" s="175">
        <v>359587</v>
      </c>
      <c r="M118" s="175">
        <v>1464983603</v>
      </c>
      <c r="N118" s="175"/>
      <c r="O118" s="175">
        <v>17111981</v>
      </c>
      <c r="P118" s="175"/>
      <c r="Q118" s="210">
        <v>5290</v>
      </c>
      <c r="R118" s="175"/>
      <c r="S118" s="175">
        <v>72063586886</v>
      </c>
      <c r="T118" s="175"/>
      <c r="U118" s="6">
        <v>89983771335</v>
      </c>
      <c r="V118" s="24"/>
      <c r="W118" s="25">
        <f>U118/درآمدها!$J$5</f>
        <v>6.8658117481019678E-3</v>
      </c>
      <c r="X118" s="154"/>
      <c r="Y118" s="175">
        <f t="shared" si="1"/>
        <v>0</v>
      </c>
    </row>
    <row r="119" spans="1:25">
      <c r="A119" s="113" t="s">
        <v>145</v>
      </c>
      <c r="C119" s="175">
        <v>3663364</v>
      </c>
      <c r="D119" s="175"/>
      <c r="E119" s="175">
        <v>41229649926</v>
      </c>
      <c r="F119" s="175"/>
      <c r="G119" s="6">
        <v>52839136944</v>
      </c>
      <c r="H119" s="175"/>
      <c r="I119" s="175">
        <v>292959</v>
      </c>
      <c r="J119" s="175">
        <v>5579258579</v>
      </c>
      <c r="K119" s="24"/>
      <c r="L119" s="175">
        <v>963974</v>
      </c>
      <c r="M119" s="175">
        <v>11060289350</v>
      </c>
      <c r="N119" s="175"/>
      <c r="O119" s="175">
        <v>2992349</v>
      </c>
      <c r="P119" s="175"/>
      <c r="Q119" s="210">
        <v>16270</v>
      </c>
      <c r="R119" s="175"/>
      <c r="S119" s="175">
        <v>35748619155</v>
      </c>
      <c r="T119" s="175"/>
      <c r="U119" s="6">
        <v>48395839399</v>
      </c>
      <c r="V119" s="24"/>
      <c r="W119" s="25">
        <f>U119/درآمدها!$J$5</f>
        <v>3.6926294350108912E-3</v>
      </c>
      <c r="X119" s="154"/>
      <c r="Y119" s="175">
        <f t="shared" si="1"/>
        <v>0</v>
      </c>
    </row>
    <row r="120" spans="1:25">
      <c r="A120" s="113" t="s">
        <v>211</v>
      </c>
      <c r="C120" s="175">
        <v>3294717</v>
      </c>
      <c r="D120" s="175"/>
      <c r="E120" s="175">
        <v>38205737633</v>
      </c>
      <c r="F120" s="175"/>
      <c r="G120" s="6">
        <v>53056837632</v>
      </c>
      <c r="H120" s="175"/>
      <c r="I120" s="175">
        <v>477516</v>
      </c>
      <c r="J120" s="175">
        <v>8432547423</v>
      </c>
      <c r="K120" s="24"/>
      <c r="L120" s="175">
        <v>437046</v>
      </c>
      <c r="M120" s="175">
        <v>5359259612</v>
      </c>
      <c r="N120" s="175"/>
      <c r="O120" s="175">
        <v>3335187</v>
      </c>
      <c r="P120" s="175"/>
      <c r="Q120" s="210">
        <v>17300</v>
      </c>
      <c r="R120" s="175"/>
      <c r="S120" s="175">
        <v>41279025444</v>
      </c>
      <c r="T120" s="175"/>
      <c r="U120" s="6">
        <v>57355427628</v>
      </c>
      <c r="V120" s="24"/>
      <c r="W120" s="25">
        <f>U120/درآمدها!$J$5</f>
        <v>4.3762509948565113E-3</v>
      </c>
      <c r="X120" s="154"/>
      <c r="Y120" s="175">
        <f t="shared" si="1"/>
        <v>0</v>
      </c>
    </row>
    <row r="121" spans="1:25">
      <c r="A121" s="113" t="s">
        <v>124</v>
      </c>
      <c r="C121" s="175">
        <v>1309685</v>
      </c>
      <c r="D121" s="175"/>
      <c r="E121" s="175">
        <v>27161060962</v>
      </c>
      <c r="F121" s="175"/>
      <c r="G121" s="6">
        <v>36296759396</v>
      </c>
      <c r="H121" s="175"/>
      <c r="I121" s="175">
        <v>888023</v>
      </c>
      <c r="J121" s="175">
        <v>26070729898</v>
      </c>
      <c r="K121" s="24"/>
      <c r="L121" s="175">
        <v>191935</v>
      </c>
      <c r="M121" s="175">
        <v>4482067617</v>
      </c>
      <c r="N121" s="175"/>
      <c r="O121" s="175">
        <v>2005773</v>
      </c>
      <c r="P121" s="175"/>
      <c r="Q121" s="210">
        <v>26100</v>
      </c>
      <c r="R121" s="175"/>
      <c r="S121" s="175">
        <v>48749723243</v>
      </c>
      <c r="T121" s="175"/>
      <c r="U121" s="6">
        <v>52039188784</v>
      </c>
      <c r="V121" s="24"/>
      <c r="W121" s="25">
        <f>U121/درآمدها!$J$5</f>
        <v>3.9706190173417599E-3</v>
      </c>
      <c r="X121" s="154"/>
      <c r="Y121" s="175">
        <f t="shared" si="1"/>
        <v>0</v>
      </c>
    </row>
    <row r="122" spans="1:25">
      <c r="A122" s="113" t="s">
        <v>105</v>
      </c>
      <c r="C122" s="175">
        <v>17073148</v>
      </c>
      <c r="D122" s="175"/>
      <c r="E122" s="175">
        <v>52160209262</v>
      </c>
      <c r="F122" s="175"/>
      <c r="G122" s="6">
        <v>66698241686</v>
      </c>
      <c r="H122" s="175"/>
      <c r="I122" s="175">
        <v>2610099</v>
      </c>
      <c r="J122" s="175">
        <v>11848876595</v>
      </c>
      <c r="K122" s="24"/>
      <c r="L122" s="175">
        <v>2271944</v>
      </c>
      <c r="M122" s="175">
        <v>7313890577</v>
      </c>
      <c r="N122" s="175"/>
      <c r="O122" s="175">
        <v>17411303</v>
      </c>
      <c r="P122" s="175"/>
      <c r="Q122" s="210">
        <v>4110</v>
      </c>
      <c r="R122" s="175"/>
      <c r="S122" s="175">
        <v>56695195280</v>
      </c>
      <c r="T122" s="175"/>
      <c r="U122" s="6">
        <v>71134670624</v>
      </c>
      <c r="V122" s="24"/>
      <c r="W122" s="25">
        <f>U122/درآمدها!$J$5</f>
        <v>5.4276148912382454E-3</v>
      </c>
      <c r="X122" s="154"/>
      <c r="Y122" s="175">
        <f t="shared" si="1"/>
        <v>0</v>
      </c>
    </row>
    <row r="123" spans="1:25">
      <c r="A123" s="113" t="s">
        <v>153</v>
      </c>
      <c r="C123" s="175">
        <v>897391</v>
      </c>
      <c r="D123" s="175"/>
      <c r="E123" s="175">
        <v>5486059391</v>
      </c>
      <c r="F123" s="175"/>
      <c r="G123" s="6">
        <v>7751927745</v>
      </c>
      <c r="H123" s="175"/>
      <c r="I123" s="175">
        <v>71252</v>
      </c>
      <c r="J123" s="175">
        <v>808809186</v>
      </c>
      <c r="K123" s="24"/>
      <c r="L123" s="175">
        <v>64357</v>
      </c>
      <c r="M123" s="175">
        <v>413671387</v>
      </c>
      <c r="N123" s="175"/>
      <c r="O123" s="175">
        <v>904286</v>
      </c>
      <c r="P123" s="175"/>
      <c r="Q123" s="210">
        <v>8730</v>
      </c>
      <c r="R123" s="175"/>
      <c r="S123" s="175">
        <v>5881197190</v>
      </c>
      <c r="T123" s="175"/>
      <c r="U123" s="6">
        <v>7847445004</v>
      </c>
      <c r="V123" s="24"/>
      <c r="W123" s="25">
        <f>U123/درآمدها!$J$5</f>
        <v>5.9876441386815427E-4</v>
      </c>
      <c r="X123" s="154"/>
      <c r="Y123" s="175">
        <f t="shared" si="1"/>
        <v>0</v>
      </c>
    </row>
    <row r="124" spans="1:25">
      <c r="A124" s="113" t="s">
        <v>229</v>
      </c>
      <c r="C124" s="175">
        <v>3399260</v>
      </c>
      <c r="D124" s="175"/>
      <c r="E124" s="175">
        <v>18975357208</v>
      </c>
      <c r="F124" s="175"/>
      <c r="G124" s="6">
        <v>26119935939</v>
      </c>
      <c r="H124" s="175"/>
      <c r="I124" s="175">
        <v>212646</v>
      </c>
      <c r="J124" s="175">
        <v>1560836209</v>
      </c>
      <c r="K124" s="24"/>
      <c r="L124" s="175">
        <v>38698</v>
      </c>
      <c r="M124" s="175">
        <v>216020067</v>
      </c>
      <c r="N124" s="175"/>
      <c r="O124" s="175">
        <v>3573208</v>
      </c>
      <c r="P124" s="175"/>
      <c r="Q124" s="210">
        <v>6350</v>
      </c>
      <c r="R124" s="175"/>
      <c r="S124" s="175">
        <v>20320173350</v>
      </c>
      <c r="T124" s="175"/>
      <c r="U124" s="6">
        <v>22554866071</v>
      </c>
      <c r="V124" s="24"/>
      <c r="W124" s="25">
        <f>U124/درآمدها!$J$5</f>
        <v>1.7209488127655865E-3</v>
      </c>
      <c r="X124" s="154"/>
      <c r="Y124" s="175">
        <f t="shared" si="1"/>
        <v>0</v>
      </c>
    </row>
    <row r="125" spans="1:25">
      <c r="A125" s="113" t="s">
        <v>102</v>
      </c>
      <c r="C125" s="175">
        <v>2925843</v>
      </c>
      <c r="D125" s="175"/>
      <c r="E125" s="175">
        <v>26982510641</v>
      </c>
      <c r="F125" s="175"/>
      <c r="G125" s="6">
        <v>38769428345</v>
      </c>
      <c r="H125" s="175"/>
      <c r="I125" s="175">
        <v>436009</v>
      </c>
      <c r="J125" s="175">
        <v>5923146943</v>
      </c>
      <c r="K125" s="24"/>
      <c r="L125" s="175">
        <v>66988</v>
      </c>
      <c r="M125" s="175">
        <v>624561394</v>
      </c>
      <c r="N125" s="175"/>
      <c r="O125" s="175">
        <v>3294864</v>
      </c>
      <c r="P125" s="175"/>
      <c r="Q125" s="210">
        <v>12180</v>
      </c>
      <c r="R125" s="175"/>
      <c r="S125" s="175">
        <v>32281096190</v>
      </c>
      <c r="T125" s="175"/>
      <c r="U125" s="6">
        <v>39892661434</v>
      </c>
      <c r="V125" s="24"/>
      <c r="W125" s="25">
        <f>U125/درآمدها!$J$5</f>
        <v>3.0438322318913228E-3</v>
      </c>
      <c r="X125" s="154"/>
      <c r="Y125" s="175">
        <f t="shared" si="1"/>
        <v>0</v>
      </c>
    </row>
    <row r="126" spans="1:25">
      <c r="A126" s="113" t="s">
        <v>100</v>
      </c>
      <c r="C126" s="175">
        <v>2946103</v>
      </c>
      <c r="D126" s="175"/>
      <c r="E126" s="175">
        <v>15991799409</v>
      </c>
      <c r="F126" s="175"/>
      <c r="G126" s="6">
        <v>24190018660</v>
      </c>
      <c r="H126" s="175"/>
      <c r="I126" s="175">
        <v>213306</v>
      </c>
      <c r="J126" s="175">
        <v>1744047229</v>
      </c>
      <c r="K126" s="24"/>
      <c r="L126" s="175">
        <v>49136</v>
      </c>
      <c r="M126" s="175">
        <v>267793409</v>
      </c>
      <c r="N126" s="175"/>
      <c r="O126" s="175">
        <v>3110273</v>
      </c>
      <c r="P126" s="175"/>
      <c r="Q126" s="210">
        <v>6590</v>
      </c>
      <c r="R126" s="175"/>
      <c r="S126" s="175">
        <v>17468053229</v>
      </c>
      <c r="T126" s="175"/>
      <c r="U126" s="6">
        <v>20374743715</v>
      </c>
      <c r="V126" s="24"/>
      <c r="W126" s="25">
        <f>U126/درآمدها!$J$5</f>
        <v>1.5546042657205519E-3</v>
      </c>
      <c r="X126" s="154"/>
      <c r="Y126" s="175">
        <f t="shared" si="1"/>
        <v>0</v>
      </c>
    </row>
    <row r="127" spans="1:25">
      <c r="A127" s="113" t="s">
        <v>152</v>
      </c>
      <c r="C127" s="175">
        <v>17249836</v>
      </c>
      <c r="D127" s="175"/>
      <c r="E127" s="175">
        <v>133543220979</v>
      </c>
      <c r="F127" s="175"/>
      <c r="G127" s="6">
        <v>162041035049</v>
      </c>
      <c r="H127" s="175"/>
      <c r="I127" s="175">
        <v>1089385</v>
      </c>
      <c r="J127" s="175">
        <v>10649164728</v>
      </c>
      <c r="K127" s="24"/>
      <c r="L127" s="175">
        <v>6070716</v>
      </c>
      <c r="M127" s="175">
        <v>47207338313</v>
      </c>
      <c r="N127" s="175"/>
      <c r="O127" s="175">
        <v>12268505</v>
      </c>
      <c r="P127" s="175"/>
      <c r="Q127" s="210">
        <v>8780</v>
      </c>
      <c r="R127" s="175"/>
      <c r="S127" s="175">
        <v>96985047394</v>
      </c>
      <c r="T127" s="175"/>
      <c r="U127" s="6">
        <v>107076554933</v>
      </c>
      <c r="V127" s="24"/>
      <c r="W127" s="25">
        <f>U127/درآمدها!$J$5</f>
        <v>8.170000633428964E-3</v>
      </c>
      <c r="X127" s="154"/>
      <c r="Y127" s="175">
        <f t="shared" si="1"/>
        <v>0</v>
      </c>
    </row>
    <row r="128" spans="1:25">
      <c r="A128" s="113" t="s">
        <v>163</v>
      </c>
      <c r="C128" s="175">
        <v>959376</v>
      </c>
      <c r="D128" s="175"/>
      <c r="E128" s="175">
        <v>15584397634</v>
      </c>
      <c r="F128" s="175"/>
      <c r="G128" s="6">
        <v>19264087802</v>
      </c>
      <c r="H128" s="175"/>
      <c r="I128" s="175">
        <v>141779</v>
      </c>
      <c r="J128" s="175">
        <v>3037460717</v>
      </c>
      <c r="K128" s="24"/>
      <c r="L128" s="175">
        <v>121760</v>
      </c>
      <c r="M128" s="175">
        <v>2047753872</v>
      </c>
      <c r="N128" s="175"/>
      <c r="O128" s="175">
        <v>979395</v>
      </c>
      <c r="P128" s="175"/>
      <c r="Q128" s="210">
        <v>20130</v>
      </c>
      <c r="R128" s="175"/>
      <c r="S128" s="175">
        <v>16574104479</v>
      </c>
      <c r="T128" s="175"/>
      <c r="U128" s="6">
        <v>19597915786</v>
      </c>
      <c r="V128" s="24"/>
      <c r="W128" s="25">
        <f>U128/درآمدها!$J$5</f>
        <v>1.4953318631300264E-3</v>
      </c>
      <c r="X128" s="154"/>
      <c r="Y128" s="175">
        <f t="shared" si="1"/>
        <v>0</v>
      </c>
    </row>
    <row r="129" spans="1:25">
      <c r="A129" s="113" t="s">
        <v>260</v>
      </c>
      <c r="C129" s="175">
        <v>5316296</v>
      </c>
      <c r="D129" s="175"/>
      <c r="E129" s="175">
        <v>61495666899</v>
      </c>
      <c r="F129" s="175"/>
      <c r="G129" s="6">
        <v>85558710793</v>
      </c>
      <c r="H129" s="175"/>
      <c r="I129" s="175">
        <v>814541</v>
      </c>
      <c r="J129" s="175">
        <v>15352944791</v>
      </c>
      <c r="K129" s="24"/>
      <c r="L129" s="175">
        <v>99379</v>
      </c>
      <c r="M129" s="175">
        <v>1169936764</v>
      </c>
      <c r="N129" s="175"/>
      <c r="O129" s="175">
        <v>6031458</v>
      </c>
      <c r="P129" s="175"/>
      <c r="Q129" s="210">
        <v>16100</v>
      </c>
      <c r="R129" s="175"/>
      <c r="S129" s="175">
        <v>75678674926</v>
      </c>
      <c r="T129" s="175"/>
      <c r="U129" s="6">
        <v>96528690283</v>
      </c>
      <c r="V129" s="24"/>
      <c r="W129" s="25">
        <f>U129/درآمدها!$J$5</f>
        <v>7.3651927002101091E-3</v>
      </c>
      <c r="X129" s="154"/>
      <c r="Y129" s="175">
        <f t="shared" si="1"/>
        <v>0</v>
      </c>
    </row>
    <row r="130" spans="1:25">
      <c r="A130" s="113" t="s">
        <v>201</v>
      </c>
      <c r="C130" s="175">
        <v>11901230</v>
      </c>
      <c r="D130" s="175"/>
      <c r="E130" s="175">
        <v>42511326722</v>
      </c>
      <c r="F130" s="175"/>
      <c r="G130" s="6">
        <v>75123152282</v>
      </c>
      <c r="H130" s="175"/>
      <c r="I130" s="175">
        <v>999260</v>
      </c>
      <c r="J130" s="175">
        <v>6195088817</v>
      </c>
      <c r="K130" s="24"/>
      <c r="L130" s="175">
        <v>6025923</v>
      </c>
      <c r="M130" s="175">
        <v>22718483991</v>
      </c>
      <c r="N130" s="175"/>
      <c r="O130" s="175">
        <v>6874567</v>
      </c>
      <c r="P130" s="175"/>
      <c r="Q130" s="210">
        <v>6490</v>
      </c>
      <c r="R130" s="175"/>
      <c r="S130" s="175">
        <v>25987931548</v>
      </c>
      <c r="T130" s="175"/>
      <c r="U130" s="6">
        <v>44350474990</v>
      </c>
      <c r="V130" s="24"/>
      <c r="W130" s="25">
        <f>U130/درآمدها!$J$5</f>
        <v>3.3839658829881215E-3</v>
      </c>
      <c r="X130" s="154"/>
      <c r="Y130" s="175">
        <f t="shared" si="1"/>
        <v>0</v>
      </c>
    </row>
    <row r="131" spans="1:25">
      <c r="A131" s="113" t="s">
        <v>208</v>
      </c>
      <c r="C131" s="175">
        <v>7911701</v>
      </c>
      <c r="D131" s="175"/>
      <c r="E131" s="175">
        <v>41996488549</v>
      </c>
      <c r="F131" s="175"/>
      <c r="G131" s="6">
        <v>54973738394</v>
      </c>
      <c r="H131" s="175"/>
      <c r="I131" s="175">
        <v>638420</v>
      </c>
      <c r="J131" s="175">
        <v>5537623535</v>
      </c>
      <c r="K131" s="24"/>
      <c r="L131" s="175">
        <v>1022283</v>
      </c>
      <c r="M131" s="175">
        <v>5645492828</v>
      </c>
      <c r="N131" s="175"/>
      <c r="O131" s="175">
        <v>7527838</v>
      </c>
      <c r="P131" s="175"/>
      <c r="Q131" s="210">
        <v>8620</v>
      </c>
      <c r="R131" s="175"/>
      <c r="S131" s="175">
        <v>41888619256</v>
      </c>
      <c r="T131" s="175"/>
      <c r="U131" s="6">
        <v>64503868282</v>
      </c>
      <c r="V131" s="24"/>
      <c r="W131" s="25">
        <f>U131/درآمدها!$J$5</f>
        <v>4.9216809884508432E-3</v>
      </c>
      <c r="X131" s="154"/>
      <c r="Y131" s="175">
        <f t="shared" si="1"/>
        <v>0</v>
      </c>
    </row>
    <row r="132" spans="1:25">
      <c r="A132" s="113" t="s">
        <v>566</v>
      </c>
      <c r="C132" s="175">
        <v>0</v>
      </c>
      <c r="D132" s="175"/>
      <c r="E132" s="175">
        <v>0</v>
      </c>
      <c r="F132" s="175"/>
      <c r="G132" s="6">
        <v>0</v>
      </c>
      <c r="H132" s="175"/>
      <c r="I132" s="175">
        <v>2031196</v>
      </c>
      <c r="J132" s="175">
        <v>40605394065</v>
      </c>
      <c r="K132" s="24"/>
      <c r="L132" s="175">
        <v>5347</v>
      </c>
      <c r="M132" s="175">
        <v>106891232</v>
      </c>
      <c r="N132" s="175"/>
      <c r="O132" s="175">
        <v>2025849</v>
      </c>
      <c r="P132" s="175"/>
      <c r="Q132" s="210">
        <v>19360</v>
      </c>
      <c r="R132" s="175"/>
      <c r="S132" s="175">
        <v>40498502833</v>
      </c>
      <c r="T132" s="175"/>
      <c r="U132" s="6">
        <v>38987075045</v>
      </c>
      <c r="V132" s="24"/>
      <c r="W132" s="25">
        <f>U132/درآمدها!$J$5</f>
        <v>2.9747354872642273E-3</v>
      </c>
      <c r="X132" s="154"/>
      <c r="Y132" s="175">
        <f t="shared" si="1"/>
        <v>0</v>
      </c>
    </row>
    <row r="133" spans="1:25">
      <c r="A133" s="113" t="s">
        <v>101</v>
      </c>
      <c r="C133" s="175">
        <v>13218152</v>
      </c>
      <c r="D133" s="175"/>
      <c r="E133" s="175">
        <v>46612129468</v>
      </c>
      <c r="F133" s="175"/>
      <c r="G133" s="6">
        <v>57143702880</v>
      </c>
      <c r="H133" s="175"/>
      <c r="I133" s="175">
        <v>1714589</v>
      </c>
      <c r="J133" s="175">
        <v>8015504166</v>
      </c>
      <c r="K133" s="24"/>
      <c r="L133" s="175">
        <v>221030</v>
      </c>
      <c r="M133" s="175">
        <v>785283948</v>
      </c>
      <c r="N133" s="175"/>
      <c r="O133" s="175">
        <v>14711711</v>
      </c>
      <c r="P133" s="175"/>
      <c r="Q133" s="210">
        <v>4081</v>
      </c>
      <c r="R133" s="175"/>
      <c r="S133" s="175">
        <v>53842349686</v>
      </c>
      <c r="T133" s="175"/>
      <c r="U133" s="6">
        <v>59681263565</v>
      </c>
      <c r="V133" s="24"/>
      <c r="W133" s="25">
        <f>U133/درآمدها!$J$5</f>
        <v>4.5537135690907294E-3</v>
      </c>
      <c r="X133" s="154"/>
      <c r="Y133" s="175">
        <f t="shared" si="1"/>
        <v>0</v>
      </c>
    </row>
    <row r="134" spans="1:25">
      <c r="A134" s="113" t="s">
        <v>119</v>
      </c>
      <c r="C134" s="175">
        <v>34247451</v>
      </c>
      <c r="D134" s="175"/>
      <c r="E134" s="175">
        <v>336636306687</v>
      </c>
      <c r="F134" s="175"/>
      <c r="G134" s="6">
        <v>400694097911</v>
      </c>
      <c r="H134" s="175"/>
      <c r="I134" s="175">
        <v>4135809</v>
      </c>
      <c r="J134" s="175">
        <v>55900265056</v>
      </c>
      <c r="K134" s="24"/>
      <c r="L134" s="175">
        <v>11043403</v>
      </c>
      <c r="M134" s="175">
        <v>112119408842</v>
      </c>
      <c r="N134" s="175"/>
      <c r="O134" s="175">
        <v>27339857</v>
      </c>
      <c r="P134" s="175"/>
      <c r="Q134" s="210">
        <v>12590</v>
      </c>
      <c r="R134" s="175"/>
      <c r="S134" s="175">
        <v>280417162901</v>
      </c>
      <c r="T134" s="175"/>
      <c r="U134" s="6">
        <v>342160757277</v>
      </c>
      <c r="V134" s="24"/>
      <c r="W134" s="25">
        <f>U134/درآمدها!$J$5</f>
        <v>2.6107055885733314E-2</v>
      </c>
      <c r="X134" s="154"/>
      <c r="Y134" s="175">
        <f t="shared" si="1"/>
        <v>0</v>
      </c>
    </row>
    <row r="135" spans="1:25">
      <c r="A135" s="113" t="s">
        <v>192</v>
      </c>
      <c r="C135" s="175">
        <v>6762253</v>
      </c>
      <c r="D135" s="175"/>
      <c r="E135" s="175">
        <v>39586504669</v>
      </c>
      <c r="F135" s="175"/>
      <c r="G135" s="6">
        <v>42348710850</v>
      </c>
      <c r="H135" s="175"/>
      <c r="I135" s="175">
        <v>829885</v>
      </c>
      <c r="J135" s="175">
        <v>5919961307</v>
      </c>
      <c r="K135" s="24"/>
      <c r="L135" s="175">
        <v>3059320</v>
      </c>
      <c r="M135" s="175">
        <v>18293783283</v>
      </c>
      <c r="N135" s="175"/>
      <c r="O135" s="175">
        <v>4532818</v>
      </c>
      <c r="P135" s="175"/>
      <c r="Q135" s="210">
        <v>6530</v>
      </c>
      <c r="R135" s="175"/>
      <c r="S135" s="175">
        <v>27212682693</v>
      </c>
      <c r="T135" s="175"/>
      <c r="U135" s="6">
        <v>29423185698</v>
      </c>
      <c r="V135" s="24"/>
      <c r="W135" s="25">
        <f>U135/درآمدها!$J$5</f>
        <v>2.2450054163637729E-3</v>
      </c>
      <c r="X135" s="154"/>
      <c r="Y135" s="175">
        <f t="shared" si="1"/>
        <v>0</v>
      </c>
    </row>
    <row r="136" spans="1:25">
      <c r="A136" s="113" t="s">
        <v>137</v>
      </c>
      <c r="C136" s="175">
        <v>554196</v>
      </c>
      <c r="D136" s="175"/>
      <c r="E136" s="175">
        <v>6369090650</v>
      </c>
      <c r="F136" s="175"/>
      <c r="G136" s="6">
        <v>8643597997</v>
      </c>
      <c r="H136" s="175"/>
      <c r="I136" s="175">
        <v>40570</v>
      </c>
      <c r="J136" s="175">
        <v>660539507</v>
      </c>
      <c r="K136" s="24"/>
      <c r="L136" s="175">
        <v>120301</v>
      </c>
      <c r="M136" s="175">
        <v>1419714768</v>
      </c>
      <c r="N136" s="175"/>
      <c r="O136" s="175">
        <v>474465</v>
      </c>
      <c r="P136" s="175"/>
      <c r="Q136" s="210">
        <v>15190</v>
      </c>
      <c r="R136" s="175"/>
      <c r="S136" s="175">
        <v>5609915389</v>
      </c>
      <c r="T136" s="175"/>
      <c r="U136" s="6">
        <v>7164240971</v>
      </c>
      <c r="V136" s="24"/>
      <c r="W136" s="25">
        <f>U136/درآمدها!$J$5</f>
        <v>5.4663556656013373E-4</v>
      </c>
      <c r="X136" s="154"/>
      <c r="Y136" s="175"/>
    </row>
    <row r="137" spans="1:25">
      <c r="A137" s="113" t="s">
        <v>159</v>
      </c>
      <c r="C137" s="175">
        <v>11265092</v>
      </c>
      <c r="D137" s="175"/>
      <c r="E137" s="175">
        <v>53084909663</v>
      </c>
      <c r="F137" s="175"/>
      <c r="G137" s="6">
        <v>79170317449</v>
      </c>
      <c r="H137" s="175"/>
      <c r="I137" s="175">
        <v>943409</v>
      </c>
      <c r="J137" s="175">
        <v>7307539997</v>
      </c>
      <c r="K137" s="24"/>
      <c r="L137" s="175">
        <v>885658</v>
      </c>
      <c r="M137" s="175">
        <v>4332431726</v>
      </c>
      <c r="N137" s="175"/>
      <c r="O137" s="175">
        <v>11322843</v>
      </c>
      <c r="P137" s="175"/>
      <c r="Q137" s="210">
        <v>8060</v>
      </c>
      <c r="R137" s="175"/>
      <c r="S137" s="175">
        <v>56060017934</v>
      </c>
      <c r="T137" s="175"/>
      <c r="U137" s="6">
        <v>90719105002</v>
      </c>
      <c r="V137" s="24"/>
      <c r="W137" s="25">
        <f>U137/درآمدها!$J$5</f>
        <v>6.9219181154475621E-3</v>
      </c>
      <c r="X137" s="154"/>
      <c r="Y137" s="175">
        <f t="shared" si="1"/>
        <v>0</v>
      </c>
    </row>
    <row r="138" spans="1:25">
      <c r="A138" s="113" t="s">
        <v>270</v>
      </c>
      <c r="C138" s="175">
        <v>221589</v>
      </c>
      <c r="D138" s="175"/>
      <c r="E138" s="175">
        <v>19009032880</v>
      </c>
      <c r="F138" s="175"/>
      <c r="G138" s="6">
        <v>34567056703</v>
      </c>
      <c r="H138" s="175"/>
      <c r="I138" s="175">
        <v>4563</v>
      </c>
      <c r="J138" s="175">
        <v>955039854</v>
      </c>
      <c r="K138" s="24"/>
      <c r="L138" s="175">
        <v>158922</v>
      </c>
      <c r="M138" s="175">
        <v>13893729361</v>
      </c>
      <c r="N138" s="175"/>
      <c r="O138" s="175">
        <v>67230</v>
      </c>
      <c r="P138" s="175"/>
      <c r="Q138" s="210">
        <v>165920</v>
      </c>
      <c r="R138" s="175"/>
      <c r="S138" s="175">
        <v>6070343373</v>
      </c>
      <c r="T138" s="175"/>
      <c r="U138" s="6">
        <v>11088430532</v>
      </c>
      <c r="V138" s="24"/>
      <c r="W138" s="25">
        <f>U138/درآمدها!$J$5</f>
        <v>8.4605341035541017E-4</v>
      </c>
      <c r="X138" s="154"/>
      <c r="Y138" s="175">
        <f t="shared" si="1"/>
        <v>0</v>
      </c>
    </row>
    <row r="139" spans="1:25">
      <c r="A139" s="113" t="s">
        <v>138</v>
      </c>
      <c r="C139" s="175">
        <v>6905132</v>
      </c>
      <c r="D139" s="175"/>
      <c r="E139" s="175">
        <v>19171686859</v>
      </c>
      <c r="F139" s="175"/>
      <c r="G139" s="6">
        <v>27366953259</v>
      </c>
      <c r="H139" s="175"/>
      <c r="I139" s="175">
        <v>651111</v>
      </c>
      <c r="J139" s="175">
        <v>3017194076</v>
      </c>
      <c r="K139" s="24"/>
      <c r="L139" s="175">
        <v>7556243</v>
      </c>
      <c r="M139" s="175">
        <v>22188880935</v>
      </c>
      <c r="N139" s="175"/>
      <c r="O139" s="175">
        <v>0</v>
      </c>
      <c r="P139" s="175"/>
      <c r="Q139" s="210"/>
      <c r="R139" s="175"/>
      <c r="S139" s="175">
        <v>0</v>
      </c>
      <c r="T139" s="175"/>
      <c r="U139" s="6">
        <v>0</v>
      </c>
      <c r="V139" s="24"/>
      <c r="W139" s="25">
        <f>U139/درآمدها!$J$5</f>
        <v>0</v>
      </c>
      <c r="X139" s="154"/>
      <c r="Y139" s="175">
        <f t="shared" si="1"/>
        <v>0</v>
      </c>
    </row>
    <row r="140" spans="1:25">
      <c r="A140" s="113" t="s">
        <v>223</v>
      </c>
      <c r="C140" s="175">
        <v>11370531</v>
      </c>
      <c r="D140" s="175"/>
      <c r="E140" s="175">
        <v>75639258966</v>
      </c>
      <c r="F140" s="175"/>
      <c r="G140" s="6">
        <v>102064973359</v>
      </c>
      <c r="H140" s="175"/>
      <c r="I140" s="175">
        <v>1773808</v>
      </c>
      <c r="J140" s="175">
        <v>18561553167</v>
      </c>
      <c r="K140" s="24"/>
      <c r="L140" s="175">
        <v>940576</v>
      </c>
      <c r="M140" s="175">
        <v>6631680312</v>
      </c>
      <c r="N140" s="175"/>
      <c r="O140" s="175">
        <v>12203763</v>
      </c>
      <c r="P140" s="175"/>
      <c r="Q140" s="210">
        <v>8850</v>
      </c>
      <c r="R140" s="175"/>
      <c r="S140" s="175">
        <v>87569131821</v>
      </c>
      <c r="T140" s="175"/>
      <c r="U140" s="6">
        <v>107360682903</v>
      </c>
      <c r="V140" s="24"/>
      <c r="W140" s="25">
        <f>U140/درآمدها!$J$5</f>
        <v>8.1916797554022792E-3</v>
      </c>
      <c r="X140" s="154"/>
      <c r="Y140" s="175">
        <f t="shared" si="1"/>
        <v>0</v>
      </c>
    </row>
    <row r="141" spans="1:25">
      <c r="A141" s="113" t="s">
        <v>228</v>
      </c>
      <c r="C141" s="175">
        <v>10447148</v>
      </c>
      <c r="D141" s="175"/>
      <c r="E141" s="175">
        <v>56581986441</v>
      </c>
      <c r="F141" s="175"/>
      <c r="G141" s="6">
        <v>82872200008</v>
      </c>
      <c r="H141" s="175"/>
      <c r="I141" s="175">
        <v>1987558</v>
      </c>
      <c r="J141" s="175">
        <v>17952612149</v>
      </c>
      <c r="K141" s="24"/>
      <c r="L141" s="175">
        <v>3594577</v>
      </c>
      <c r="M141" s="175">
        <v>21546175181</v>
      </c>
      <c r="N141" s="175"/>
      <c r="O141" s="175">
        <v>8840129</v>
      </c>
      <c r="P141" s="175"/>
      <c r="Q141" s="210">
        <v>8050</v>
      </c>
      <c r="R141" s="175"/>
      <c r="S141" s="175">
        <v>52988423409</v>
      </c>
      <c r="T141" s="175"/>
      <c r="U141" s="6">
        <v>70739618373</v>
      </c>
      <c r="V141" s="24"/>
      <c r="W141" s="25">
        <f>U141/درآمدها!$J$5</f>
        <v>5.3974721849947812E-3</v>
      </c>
      <c r="X141" s="154"/>
      <c r="Y141" s="175">
        <f t="shared" si="1"/>
        <v>0</v>
      </c>
    </row>
    <row r="142" spans="1:25">
      <c r="A142" s="113" t="s">
        <v>209</v>
      </c>
      <c r="C142" s="175">
        <v>6734170</v>
      </c>
      <c r="D142" s="175"/>
      <c r="E142" s="175">
        <v>59306821435</v>
      </c>
      <c r="F142" s="175"/>
      <c r="G142" s="6">
        <v>80596984331</v>
      </c>
      <c r="H142" s="175"/>
      <c r="I142" s="175">
        <v>42412</v>
      </c>
      <c r="J142" s="175">
        <v>541463307</v>
      </c>
      <c r="K142" s="24"/>
      <c r="L142" s="175">
        <v>699278</v>
      </c>
      <c r="M142" s="175">
        <v>6175347443</v>
      </c>
      <c r="N142" s="175"/>
      <c r="O142" s="175">
        <v>6077304</v>
      </c>
      <c r="P142" s="175"/>
      <c r="Q142" s="210">
        <v>12060</v>
      </c>
      <c r="R142" s="175"/>
      <c r="S142" s="175">
        <v>53672937299</v>
      </c>
      <c r="T142" s="175"/>
      <c r="U142" s="6">
        <v>72856197140</v>
      </c>
      <c r="V142" s="24"/>
      <c r="W142" s="25">
        <f>U142/درآمدها!$J$5</f>
        <v>5.5589683208941152E-3</v>
      </c>
      <c r="X142" s="154"/>
      <c r="Y142" s="175">
        <f t="shared" si="1"/>
        <v>0</v>
      </c>
    </row>
    <row r="143" spans="1:25">
      <c r="A143" s="113" t="s">
        <v>114</v>
      </c>
      <c r="C143" s="175">
        <v>7189668</v>
      </c>
      <c r="D143" s="175"/>
      <c r="E143" s="175">
        <v>24072974176</v>
      </c>
      <c r="F143" s="175"/>
      <c r="G143" s="6">
        <v>32161002641</v>
      </c>
      <c r="H143" s="175"/>
      <c r="I143" s="175">
        <v>945962</v>
      </c>
      <c r="J143" s="175">
        <v>5376393841</v>
      </c>
      <c r="K143" s="24"/>
      <c r="L143" s="175">
        <v>99832</v>
      </c>
      <c r="M143" s="175">
        <v>341204684</v>
      </c>
      <c r="N143" s="175"/>
      <c r="O143" s="175">
        <v>8035798</v>
      </c>
      <c r="P143" s="175"/>
      <c r="Q143" s="210">
        <v>4877</v>
      </c>
      <c r="R143" s="175"/>
      <c r="S143" s="175">
        <v>29108163333</v>
      </c>
      <c r="T143" s="175"/>
      <c r="U143" s="6">
        <v>38957402857</v>
      </c>
      <c r="V143" s="24"/>
      <c r="W143" s="25">
        <f>U143/درآمدها!$J$5</f>
        <v>2.9724714828338748E-3</v>
      </c>
      <c r="X143" s="154"/>
      <c r="Y143" s="175">
        <f t="shared" si="1"/>
        <v>0</v>
      </c>
    </row>
    <row r="144" spans="1:25">
      <c r="A144" s="113" t="s">
        <v>487</v>
      </c>
      <c r="C144" s="175">
        <v>1545119</v>
      </c>
      <c r="D144" s="175"/>
      <c r="E144" s="175">
        <v>33000416777</v>
      </c>
      <c r="F144" s="175"/>
      <c r="G144" s="6">
        <v>45709144131</v>
      </c>
      <c r="H144" s="175"/>
      <c r="I144" s="175">
        <v>216724</v>
      </c>
      <c r="J144" s="175">
        <v>7087876188</v>
      </c>
      <c r="K144" s="24"/>
      <c r="L144" s="175">
        <v>1738121</v>
      </c>
      <c r="M144" s="175">
        <v>39545879611</v>
      </c>
      <c r="N144" s="175"/>
      <c r="O144" s="175">
        <v>23722</v>
      </c>
      <c r="P144" s="175"/>
      <c r="Q144" s="210">
        <v>31000</v>
      </c>
      <c r="R144" s="175"/>
      <c r="S144" s="175">
        <v>542413354</v>
      </c>
      <c r="T144" s="175"/>
      <c r="U144" s="6">
        <v>731006480</v>
      </c>
      <c r="V144" s="24"/>
      <c r="W144" s="25">
        <f>U144/درآمدها!$J$5</f>
        <v>5.5776200573297143E-5</v>
      </c>
      <c r="X144" s="154"/>
      <c r="Y144" s="175">
        <f t="shared" si="1"/>
        <v>0</v>
      </c>
    </row>
    <row r="145" spans="1:25" ht="40.200000000000003" customHeight="1">
      <c r="A145" s="113" t="s">
        <v>162</v>
      </c>
      <c r="C145" s="175">
        <v>1511118</v>
      </c>
      <c r="D145" s="175"/>
      <c r="E145" s="175">
        <v>57327981177</v>
      </c>
      <c r="F145" s="175"/>
      <c r="G145" s="6">
        <v>75091321130</v>
      </c>
      <c r="H145" s="175"/>
      <c r="I145" s="175">
        <v>226566</v>
      </c>
      <c r="J145" s="175">
        <v>12336748148</v>
      </c>
      <c r="K145" s="24"/>
      <c r="L145" s="175">
        <v>179155</v>
      </c>
      <c r="M145" s="175">
        <v>7133385549</v>
      </c>
      <c r="N145" s="175"/>
      <c r="O145" s="175">
        <v>1558529</v>
      </c>
      <c r="P145" s="175"/>
      <c r="Q145" s="210">
        <v>47790</v>
      </c>
      <c r="R145" s="175"/>
      <c r="S145" s="175">
        <v>62531343776</v>
      </c>
      <c r="T145" s="175"/>
      <c r="U145" s="6">
        <v>74038932412</v>
      </c>
      <c r="V145" s="24"/>
      <c r="W145" s="25">
        <f>U145/درآمدها!$J$5</f>
        <v>5.6492116792788254E-3</v>
      </c>
      <c r="X145" s="154"/>
      <c r="Y145" s="175">
        <f t="shared" si="1"/>
        <v>0</v>
      </c>
    </row>
    <row r="146" spans="1:25">
      <c r="A146" s="113" t="s">
        <v>165</v>
      </c>
      <c r="C146" s="175">
        <v>916838</v>
      </c>
      <c r="D146" s="175"/>
      <c r="E146" s="175">
        <v>8398226166</v>
      </c>
      <c r="F146" s="175"/>
      <c r="G146" s="6">
        <v>11456081975</v>
      </c>
      <c r="H146" s="175"/>
      <c r="I146" s="175">
        <v>3133691</v>
      </c>
      <c r="J146" s="175">
        <v>42772087464</v>
      </c>
      <c r="K146" s="24"/>
      <c r="L146" s="175">
        <v>328366</v>
      </c>
      <c r="M146" s="175">
        <v>4092522104</v>
      </c>
      <c r="N146" s="175"/>
      <c r="O146" s="175">
        <v>3722163</v>
      </c>
      <c r="P146" s="175"/>
      <c r="Q146" s="210">
        <v>11140</v>
      </c>
      <c r="R146" s="175"/>
      <c r="S146" s="175">
        <v>47077791526</v>
      </c>
      <c r="T146" s="175"/>
      <c r="U146" s="6">
        <v>41218179694</v>
      </c>
      <c r="V146" s="24"/>
      <c r="W146" s="25">
        <f>U146/درآمدها!$J$5</f>
        <v>3.1449700115910701E-3</v>
      </c>
      <c r="X146" s="154"/>
      <c r="Y146" s="175">
        <f t="shared" si="1"/>
        <v>0</v>
      </c>
    </row>
    <row r="147" spans="1:25">
      <c r="A147" s="113" t="s">
        <v>94</v>
      </c>
      <c r="C147" s="175">
        <v>9770219</v>
      </c>
      <c r="D147" s="175"/>
      <c r="E147" s="175">
        <v>71179582730</v>
      </c>
      <c r="F147" s="175"/>
      <c r="G147" s="6">
        <v>83038336986</v>
      </c>
      <c r="H147" s="175"/>
      <c r="I147" s="175">
        <v>884469</v>
      </c>
      <c r="J147" s="175">
        <v>8161082313</v>
      </c>
      <c r="K147" s="24"/>
      <c r="L147" s="175">
        <v>1181563</v>
      </c>
      <c r="M147" s="175">
        <v>8776916958</v>
      </c>
      <c r="N147" s="175"/>
      <c r="O147" s="175">
        <v>9473125</v>
      </c>
      <c r="P147" s="175"/>
      <c r="Q147" s="210">
        <v>8610</v>
      </c>
      <c r="R147" s="175"/>
      <c r="S147" s="175">
        <v>70563748085</v>
      </c>
      <c r="T147" s="175"/>
      <c r="U147" s="6">
        <v>81078302796</v>
      </c>
      <c r="V147" s="24"/>
      <c r="W147" s="25">
        <f>U147/درآمدها!$J$5</f>
        <v>6.1863195506724027E-3</v>
      </c>
      <c r="X147" s="154"/>
      <c r="Y147" s="175">
        <f t="shared" ref="Y147:Y187" si="2">O147-(C147+I147-L147)</f>
        <v>0</v>
      </c>
    </row>
    <row r="148" spans="1:25">
      <c r="A148" s="113" t="s">
        <v>224</v>
      </c>
      <c r="C148" s="175">
        <v>2272914</v>
      </c>
      <c r="D148" s="175"/>
      <c r="E148" s="175">
        <v>26836547497</v>
      </c>
      <c r="F148" s="175"/>
      <c r="G148" s="6">
        <v>38838916883</v>
      </c>
      <c r="H148" s="175"/>
      <c r="I148" s="175">
        <v>12090</v>
      </c>
      <c r="J148" s="175">
        <v>219735289</v>
      </c>
      <c r="K148" s="24"/>
      <c r="L148" s="175">
        <v>2285004</v>
      </c>
      <c r="M148" s="175">
        <v>27056282786</v>
      </c>
      <c r="N148" s="175"/>
      <c r="O148" s="175">
        <v>0</v>
      </c>
      <c r="P148" s="175"/>
      <c r="Q148" s="210"/>
      <c r="R148" s="175"/>
      <c r="S148" s="175">
        <v>0</v>
      </c>
      <c r="T148" s="175"/>
      <c r="U148" s="6">
        <v>0</v>
      </c>
      <c r="V148" s="24"/>
      <c r="W148" s="25">
        <f>U148/درآمدها!$J$5</f>
        <v>0</v>
      </c>
      <c r="X148" s="154"/>
      <c r="Y148" s="175">
        <f t="shared" si="2"/>
        <v>0</v>
      </c>
    </row>
    <row r="149" spans="1:25">
      <c r="A149" s="113" t="s">
        <v>127</v>
      </c>
      <c r="C149" s="175">
        <v>930836</v>
      </c>
      <c r="D149" s="175"/>
      <c r="E149" s="175">
        <v>56455172452</v>
      </c>
      <c r="F149" s="175"/>
      <c r="G149" s="6">
        <v>65686871359</v>
      </c>
      <c r="H149" s="175"/>
      <c r="I149" s="175">
        <v>115141</v>
      </c>
      <c r="J149" s="175">
        <v>10533464425</v>
      </c>
      <c r="K149" s="24"/>
      <c r="L149" s="175">
        <v>116124</v>
      </c>
      <c r="M149" s="175">
        <v>7382529885</v>
      </c>
      <c r="N149" s="175"/>
      <c r="O149" s="175">
        <v>929853</v>
      </c>
      <c r="P149" s="175"/>
      <c r="Q149" s="210">
        <v>81250</v>
      </c>
      <c r="R149" s="175"/>
      <c r="S149" s="175">
        <v>59606106992</v>
      </c>
      <c r="T149" s="175"/>
      <c r="U149" s="6">
        <v>75101030444</v>
      </c>
      <c r="V149" s="24"/>
      <c r="W149" s="25">
        <f>U149/درآمدها!$J$5</f>
        <v>5.7302503492251385E-3</v>
      </c>
      <c r="X149" s="154"/>
      <c r="Y149" s="175">
        <f t="shared" si="2"/>
        <v>0</v>
      </c>
    </row>
    <row r="150" spans="1:25">
      <c r="A150" s="113" t="s">
        <v>150</v>
      </c>
      <c r="C150" s="175">
        <v>19706099</v>
      </c>
      <c r="D150" s="175"/>
      <c r="E150" s="175">
        <v>67856854984</v>
      </c>
      <c r="F150" s="175"/>
      <c r="G150" s="6">
        <v>95201799878</v>
      </c>
      <c r="H150" s="175"/>
      <c r="I150" s="175">
        <v>2937494</v>
      </c>
      <c r="J150" s="175">
        <v>15309653771</v>
      </c>
      <c r="K150" s="24"/>
      <c r="L150" s="175">
        <v>234160</v>
      </c>
      <c r="M150" s="175">
        <v>810916553</v>
      </c>
      <c r="N150" s="175"/>
      <c r="O150" s="175">
        <v>22409433</v>
      </c>
      <c r="P150" s="175"/>
      <c r="Q150" s="210">
        <v>4375</v>
      </c>
      <c r="R150" s="175"/>
      <c r="S150" s="175">
        <v>82355592202</v>
      </c>
      <c r="T150" s="175"/>
      <c r="U150" s="6">
        <v>97457923825</v>
      </c>
      <c r="V150" s="24"/>
      <c r="W150" s="25">
        <f>U150/درآمدها!$J$5</f>
        <v>7.4360937357495303E-3</v>
      </c>
      <c r="X150" s="154"/>
      <c r="Y150" s="175">
        <f t="shared" si="2"/>
        <v>0</v>
      </c>
    </row>
    <row r="151" spans="1:25">
      <c r="A151" s="113" t="s">
        <v>182</v>
      </c>
      <c r="C151" s="175">
        <v>30106359</v>
      </c>
      <c r="D151" s="175"/>
      <c r="E151" s="175">
        <v>211079692883</v>
      </c>
      <c r="F151" s="175"/>
      <c r="G151" s="6">
        <v>259768323107</v>
      </c>
      <c r="H151" s="175"/>
      <c r="I151" s="175">
        <v>4451498</v>
      </c>
      <c r="J151" s="175">
        <v>39446045943</v>
      </c>
      <c r="K151" s="24"/>
      <c r="L151" s="175">
        <v>3869163</v>
      </c>
      <c r="M151" s="175">
        <v>27947096171</v>
      </c>
      <c r="N151" s="175"/>
      <c r="O151" s="175">
        <v>30688694</v>
      </c>
      <c r="P151" s="175"/>
      <c r="Q151" s="210">
        <v>7630</v>
      </c>
      <c r="R151" s="175"/>
      <c r="S151" s="175">
        <v>222578642655</v>
      </c>
      <c r="T151" s="175"/>
      <c r="U151" s="6">
        <v>232761514547</v>
      </c>
      <c r="V151" s="24"/>
      <c r="W151" s="25">
        <f>U151/درآمدها!$J$5</f>
        <v>1.7759832882901248E-2</v>
      </c>
      <c r="X151" s="154"/>
      <c r="Y151" s="175">
        <f t="shared" si="2"/>
        <v>0</v>
      </c>
    </row>
    <row r="152" spans="1:25">
      <c r="A152" s="113" t="s">
        <v>567</v>
      </c>
      <c r="C152" s="175">
        <v>0</v>
      </c>
      <c r="D152" s="175"/>
      <c r="E152" s="175">
        <v>0</v>
      </c>
      <c r="F152" s="175"/>
      <c r="G152" s="6">
        <v>0</v>
      </c>
      <c r="H152" s="175"/>
      <c r="I152" s="175">
        <v>5587827</v>
      </c>
      <c r="J152" s="175">
        <v>30080618548</v>
      </c>
      <c r="K152" s="24"/>
      <c r="L152" s="175">
        <v>0</v>
      </c>
      <c r="M152" s="175">
        <v>0</v>
      </c>
      <c r="N152" s="175"/>
      <c r="O152" s="175">
        <v>5587827</v>
      </c>
      <c r="P152" s="175"/>
      <c r="Q152" s="210">
        <v>5030</v>
      </c>
      <c r="R152" s="175"/>
      <c r="S152" s="175">
        <v>30080618548</v>
      </c>
      <c r="T152" s="175"/>
      <c r="U152" s="6">
        <v>27939534531</v>
      </c>
      <c r="V152" s="24"/>
      <c r="W152" s="25">
        <f>U152/درآمدها!$J$5</f>
        <v>2.1318020080008286E-3</v>
      </c>
      <c r="X152" s="154"/>
      <c r="Y152" s="175">
        <f t="shared" si="2"/>
        <v>0</v>
      </c>
    </row>
    <row r="153" spans="1:25">
      <c r="A153" s="113" t="s">
        <v>178</v>
      </c>
      <c r="C153" s="175">
        <v>5616138</v>
      </c>
      <c r="D153" s="175"/>
      <c r="E153" s="175">
        <v>30820875980</v>
      </c>
      <c r="F153" s="175"/>
      <c r="G153" s="6">
        <v>39693153273</v>
      </c>
      <c r="H153" s="175"/>
      <c r="I153" s="175">
        <v>795686</v>
      </c>
      <c r="J153" s="175">
        <v>5974363330</v>
      </c>
      <c r="K153" s="24"/>
      <c r="L153" s="175">
        <v>300141</v>
      </c>
      <c r="M153" s="175">
        <v>1695051954</v>
      </c>
      <c r="N153" s="175"/>
      <c r="O153" s="175">
        <v>6111683</v>
      </c>
      <c r="P153" s="175"/>
      <c r="Q153" s="210">
        <v>6630</v>
      </c>
      <c r="R153" s="175"/>
      <c r="S153" s="175">
        <v>35100187356</v>
      </c>
      <c r="T153" s="175"/>
      <c r="U153" s="6">
        <v>40279361567</v>
      </c>
      <c r="V153" s="24"/>
      <c r="W153" s="25">
        <f>U153/درآمدها!$J$5</f>
        <v>3.0733376668909259E-3</v>
      </c>
      <c r="X153" s="154"/>
      <c r="Y153" s="175">
        <f t="shared" si="2"/>
        <v>0</v>
      </c>
    </row>
    <row r="154" spans="1:25">
      <c r="A154" s="113" t="s">
        <v>264</v>
      </c>
      <c r="C154" s="175">
        <v>487742</v>
      </c>
      <c r="D154" s="175"/>
      <c r="E154" s="175">
        <v>5732783876</v>
      </c>
      <c r="F154" s="175"/>
      <c r="G154" s="6">
        <v>9061658392</v>
      </c>
      <c r="H154" s="175"/>
      <c r="I154" s="175">
        <v>72421</v>
      </c>
      <c r="J154" s="175">
        <v>1333341212</v>
      </c>
      <c r="K154" s="24"/>
      <c r="L154" s="175">
        <v>61403</v>
      </c>
      <c r="M154" s="175">
        <v>760136462</v>
      </c>
      <c r="N154" s="175"/>
      <c r="O154" s="175">
        <v>498760</v>
      </c>
      <c r="P154" s="175"/>
      <c r="Q154" s="210">
        <v>17400</v>
      </c>
      <c r="R154" s="175"/>
      <c r="S154" s="175">
        <v>6305988626</v>
      </c>
      <c r="T154" s="175"/>
      <c r="U154" s="6">
        <v>8626787380</v>
      </c>
      <c r="V154" s="24"/>
      <c r="W154" s="25">
        <f>U154/درآمدها!$J$5</f>
        <v>6.5822867016181381E-4</v>
      </c>
      <c r="X154" s="154"/>
      <c r="Y154" s="175">
        <f t="shared" si="2"/>
        <v>0</v>
      </c>
    </row>
    <row r="155" spans="1:25">
      <c r="A155" s="113" t="s">
        <v>219</v>
      </c>
      <c r="C155" s="175">
        <v>8523633</v>
      </c>
      <c r="D155" s="175"/>
      <c r="E155" s="175">
        <v>36936653383</v>
      </c>
      <c r="F155" s="175"/>
      <c r="G155" s="6">
        <v>52955733650</v>
      </c>
      <c r="H155" s="175"/>
      <c r="I155" s="175">
        <v>1133214</v>
      </c>
      <c r="J155" s="175">
        <v>7587412479</v>
      </c>
      <c r="K155" s="24"/>
      <c r="L155" s="175">
        <v>6934024</v>
      </c>
      <c r="M155" s="175">
        <v>31864619721</v>
      </c>
      <c r="N155" s="175"/>
      <c r="O155" s="175">
        <v>2722823</v>
      </c>
      <c r="P155" s="175"/>
      <c r="Q155" s="210">
        <v>6420</v>
      </c>
      <c r="R155" s="175"/>
      <c r="S155" s="175">
        <v>12659446141</v>
      </c>
      <c r="T155" s="175"/>
      <c r="U155" s="6">
        <v>17376514548</v>
      </c>
      <c r="V155" s="24"/>
      <c r="W155" s="25">
        <f>U155/درآمدها!$J$5</f>
        <v>1.3258377144537265E-3</v>
      </c>
      <c r="X155" s="154"/>
      <c r="Y155" s="175">
        <f t="shared" si="2"/>
        <v>0</v>
      </c>
    </row>
    <row r="156" spans="1:25">
      <c r="A156" s="113" t="s">
        <v>193</v>
      </c>
      <c r="C156" s="175">
        <v>1496022</v>
      </c>
      <c r="D156" s="175"/>
      <c r="E156" s="175">
        <v>51195152848</v>
      </c>
      <c r="F156" s="175"/>
      <c r="G156" s="6">
        <v>70415163685</v>
      </c>
      <c r="H156" s="175"/>
      <c r="I156" s="175">
        <v>131705</v>
      </c>
      <c r="J156" s="175">
        <v>6557274024</v>
      </c>
      <c r="K156" s="24"/>
      <c r="L156" s="175">
        <v>72540</v>
      </c>
      <c r="M156" s="175">
        <v>2568708339</v>
      </c>
      <c r="N156" s="175"/>
      <c r="O156" s="175">
        <v>1555187</v>
      </c>
      <c r="P156" s="175"/>
      <c r="Q156" s="210">
        <v>35950</v>
      </c>
      <c r="R156" s="175"/>
      <c r="S156" s="175">
        <v>55183718533</v>
      </c>
      <c r="T156" s="175"/>
      <c r="U156" s="6">
        <v>55576314265</v>
      </c>
      <c r="V156" s="24"/>
      <c r="W156" s="25">
        <f>U156/درآمدها!$J$5</f>
        <v>4.2405036567791238E-3</v>
      </c>
      <c r="X156" s="154"/>
      <c r="Y156" s="175"/>
    </row>
    <row r="157" spans="1:25">
      <c r="A157" s="113" t="s">
        <v>217</v>
      </c>
      <c r="C157" s="175">
        <v>21171767</v>
      </c>
      <c r="D157" s="175"/>
      <c r="E157" s="175">
        <v>45016237985</v>
      </c>
      <c r="F157" s="175"/>
      <c r="G157" s="6">
        <v>55960768873</v>
      </c>
      <c r="H157" s="175"/>
      <c r="I157" s="175">
        <v>31356785</v>
      </c>
      <c r="J157" s="175">
        <v>83192152836</v>
      </c>
      <c r="K157" s="24"/>
      <c r="L157" s="175">
        <v>5550494</v>
      </c>
      <c r="M157" s="175">
        <v>13475317813</v>
      </c>
      <c r="N157" s="175"/>
      <c r="O157" s="175">
        <v>46978058</v>
      </c>
      <c r="P157" s="175"/>
      <c r="Q157" s="210">
        <v>2509</v>
      </c>
      <c r="R157" s="175"/>
      <c r="S157" s="175">
        <v>114733073008</v>
      </c>
      <c r="T157" s="175"/>
      <c r="U157" s="6">
        <v>117166633238</v>
      </c>
      <c r="V157" s="24"/>
      <c r="W157" s="25">
        <f>U157/درآمدها!$J$5</f>
        <v>8.9398792141769136E-3</v>
      </c>
      <c r="X157" s="154"/>
      <c r="Y157" s="175">
        <f t="shared" si="2"/>
        <v>0</v>
      </c>
    </row>
    <row r="158" spans="1:25">
      <c r="A158" s="113" t="s">
        <v>142</v>
      </c>
      <c r="C158" s="175">
        <v>3936768</v>
      </c>
      <c r="D158" s="175"/>
      <c r="E158" s="175">
        <v>50656115472</v>
      </c>
      <c r="F158" s="175"/>
      <c r="G158" s="6">
        <v>63239642766</v>
      </c>
      <c r="H158" s="175"/>
      <c r="I158" s="175">
        <v>588483</v>
      </c>
      <c r="J158" s="175">
        <v>10399339087</v>
      </c>
      <c r="K158" s="24"/>
      <c r="L158" s="175">
        <v>503674</v>
      </c>
      <c r="M158" s="175">
        <v>6762227445</v>
      </c>
      <c r="N158" s="175"/>
      <c r="O158" s="175">
        <v>4021577</v>
      </c>
      <c r="P158" s="175"/>
      <c r="Q158" s="210">
        <v>14580</v>
      </c>
      <c r="R158" s="175"/>
      <c r="S158" s="175">
        <v>54293227114</v>
      </c>
      <c r="T158" s="175"/>
      <c r="U158" s="6">
        <v>58285716838</v>
      </c>
      <c r="V158" s="24"/>
      <c r="W158" s="25">
        <f>U158/درآمدها!$J$5</f>
        <v>4.4472325784508651E-3</v>
      </c>
      <c r="X158" s="154"/>
      <c r="Y158" s="175">
        <f t="shared" si="2"/>
        <v>0</v>
      </c>
    </row>
    <row r="159" spans="1:25">
      <c r="A159" s="113" t="s">
        <v>89</v>
      </c>
      <c r="C159" s="175">
        <v>4475013</v>
      </c>
      <c r="D159" s="175"/>
      <c r="E159" s="175">
        <v>162476015758</v>
      </c>
      <c r="F159" s="175"/>
      <c r="G159" s="6">
        <v>194350013732</v>
      </c>
      <c r="H159" s="175"/>
      <c r="I159" s="175">
        <v>645728</v>
      </c>
      <c r="J159" s="175">
        <v>29414260532</v>
      </c>
      <c r="K159" s="24"/>
      <c r="L159" s="175">
        <v>636544</v>
      </c>
      <c r="M159" s="175">
        <v>23789188916</v>
      </c>
      <c r="N159" s="175"/>
      <c r="O159" s="175">
        <v>4484197</v>
      </c>
      <c r="P159" s="175"/>
      <c r="Q159" s="210">
        <v>39440</v>
      </c>
      <c r="R159" s="175"/>
      <c r="S159" s="175">
        <v>168101087374</v>
      </c>
      <c r="T159" s="175"/>
      <c r="U159" s="6">
        <v>175804432143</v>
      </c>
      <c r="V159" s="24"/>
      <c r="W159" s="25">
        <f>U159/درآمدها!$J$5</f>
        <v>1.3413975849957686E-2</v>
      </c>
      <c r="X159" s="154"/>
      <c r="Y159" s="175">
        <f t="shared" si="2"/>
        <v>0</v>
      </c>
    </row>
    <row r="160" spans="1:25" s="247" customFormat="1">
      <c r="A160" s="113" t="s">
        <v>266</v>
      </c>
      <c r="B160" s="8"/>
      <c r="C160" s="175">
        <v>9679641</v>
      </c>
      <c r="D160" s="175"/>
      <c r="E160" s="175">
        <v>39793134406</v>
      </c>
      <c r="F160" s="175"/>
      <c r="G160" s="6">
        <v>50852519116</v>
      </c>
      <c r="H160" s="175"/>
      <c r="I160" s="175">
        <v>1458721</v>
      </c>
      <c r="J160" s="175">
        <v>8051985412</v>
      </c>
      <c r="K160" s="24"/>
      <c r="L160" s="175">
        <v>1272157</v>
      </c>
      <c r="M160" s="175">
        <v>5431308776</v>
      </c>
      <c r="N160" s="175"/>
      <c r="O160" s="175">
        <v>9866205</v>
      </c>
      <c r="P160" s="175"/>
      <c r="Q160" s="210">
        <v>4700</v>
      </c>
      <c r="R160" s="175"/>
      <c r="S160" s="175">
        <v>42413811042</v>
      </c>
      <c r="T160" s="175"/>
      <c r="U160" s="6">
        <v>46095255082</v>
      </c>
      <c r="V160" s="24"/>
      <c r="W160" s="25">
        <f>U160/درآمدها!$J$5</f>
        <v>3.5170935734125455E-3</v>
      </c>
      <c r="X160" s="236"/>
      <c r="Y160" s="237">
        <f t="shared" si="2"/>
        <v>0</v>
      </c>
    </row>
    <row r="161" spans="1:25">
      <c r="A161" s="113" t="s">
        <v>204</v>
      </c>
      <c r="C161" s="175">
        <v>621935</v>
      </c>
      <c r="D161" s="175"/>
      <c r="E161" s="175">
        <v>25696756488</v>
      </c>
      <c r="F161" s="175"/>
      <c r="G161" s="6">
        <v>32494404626</v>
      </c>
      <c r="H161" s="175"/>
      <c r="I161" s="175">
        <v>17755</v>
      </c>
      <c r="J161" s="175">
        <v>973773095</v>
      </c>
      <c r="K161" s="24"/>
      <c r="L161" s="175">
        <v>30647</v>
      </c>
      <c r="M161" s="175">
        <v>1273459227</v>
      </c>
      <c r="N161" s="175"/>
      <c r="O161" s="175">
        <v>609043</v>
      </c>
      <c r="P161" s="175"/>
      <c r="Q161" s="210">
        <v>52840</v>
      </c>
      <c r="R161" s="175"/>
      <c r="S161" s="175">
        <v>25397070356</v>
      </c>
      <c r="T161" s="175"/>
      <c r="U161" s="6">
        <v>31990350224</v>
      </c>
      <c r="V161" s="24"/>
      <c r="W161" s="25">
        <f>U161/درآمدها!$J$5</f>
        <v>2.4408814960215474E-3</v>
      </c>
      <c r="X161" s="154"/>
      <c r="Y161" s="175">
        <f t="shared" si="2"/>
        <v>0</v>
      </c>
    </row>
    <row r="162" spans="1:25">
      <c r="A162" s="113" t="s">
        <v>259</v>
      </c>
      <c r="C162" s="175">
        <v>1181130</v>
      </c>
      <c r="D162" s="175"/>
      <c r="E162" s="175">
        <v>24042794324</v>
      </c>
      <c r="F162" s="175"/>
      <c r="G162" s="6">
        <v>31454199990</v>
      </c>
      <c r="H162" s="175"/>
      <c r="I162" s="175">
        <v>181081</v>
      </c>
      <c r="J162" s="175">
        <v>5062174641</v>
      </c>
      <c r="K162" s="24"/>
      <c r="L162" s="175">
        <v>126639</v>
      </c>
      <c r="M162" s="175">
        <v>2683505269</v>
      </c>
      <c r="N162" s="175"/>
      <c r="O162" s="175">
        <v>1235572</v>
      </c>
      <c r="P162" s="175"/>
      <c r="Q162" s="210">
        <v>23570</v>
      </c>
      <c r="R162" s="175"/>
      <c r="S162" s="175">
        <v>26421463696</v>
      </c>
      <c r="T162" s="175"/>
      <c r="U162" s="6">
        <v>28949153574</v>
      </c>
      <c r="V162" s="24"/>
      <c r="W162" s="25">
        <f>U162/درآمدها!$J$5</f>
        <v>2.208836501928965E-3</v>
      </c>
      <c r="X162" s="154"/>
      <c r="Y162" s="175">
        <f t="shared" si="2"/>
        <v>0</v>
      </c>
    </row>
    <row r="163" spans="1:25">
      <c r="A163" s="113" t="s">
        <v>172</v>
      </c>
      <c r="C163" s="175">
        <v>640049</v>
      </c>
      <c r="D163" s="175"/>
      <c r="E163" s="175">
        <v>17312117799</v>
      </c>
      <c r="F163" s="175"/>
      <c r="G163" s="6">
        <v>28471771707</v>
      </c>
      <c r="H163" s="175"/>
      <c r="I163" s="175">
        <v>90029</v>
      </c>
      <c r="J163" s="175">
        <v>4602955905</v>
      </c>
      <c r="K163" s="24"/>
      <c r="L163" s="175">
        <v>730078</v>
      </c>
      <c r="M163" s="175">
        <v>21915073704</v>
      </c>
      <c r="N163" s="175"/>
      <c r="O163" s="175">
        <v>0</v>
      </c>
      <c r="P163" s="175"/>
      <c r="Q163" s="210"/>
      <c r="R163" s="175"/>
      <c r="S163" s="175">
        <v>0</v>
      </c>
      <c r="T163" s="175"/>
      <c r="U163" s="6">
        <v>0</v>
      </c>
      <c r="V163" s="24"/>
      <c r="W163" s="25">
        <f>U163/درآمدها!$J$5</f>
        <v>0</v>
      </c>
      <c r="X163" s="154"/>
      <c r="Y163" s="175">
        <f t="shared" si="2"/>
        <v>0</v>
      </c>
    </row>
    <row r="164" spans="1:25">
      <c r="A164" s="113" t="s">
        <v>174</v>
      </c>
      <c r="C164" s="175">
        <v>26734095</v>
      </c>
      <c r="D164" s="175"/>
      <c r="E164" s="175">
        <v>44133730008</v>
      </c>
      <c r="F164" s="175"/>
      <c r="G164" s="6">
        <v>63275139612</v>
      </c>
      <c r="H164" s="175"/>
      <c r="I164" s="175">
        <v>2995709</v>
      </c>
      <c r="J164" s="175">
        <v>7544393196</v>
      </c>
      <c r="K164" s="24"/>
      <c r="L164" s="175">
        <v>1812849</v>
      </c>
      <c r="M164" s="175">
        <v>3107349362</v>
      </c>
      <c r="N164" s="175"/>
      <c r="O164" s="175">
        <v>27916955</v>
      </c>
      <c r="P164" s="175"/>
      <c r="Q164" s="210">
        <v>2230</v>
      </c>
      <c r="R164" s="175"/>
      <c r="S164" s="175">
        <v>48570773842</v>
      </c>
      <c r="T164" s="175"/>
      <c r="U164" s="6">
        <v>61884393536</v>
      </c>
      <c r="V164" s="24"/>
      <c r="W164" s="25">
        <f>U164/درآمدها!$J$5</f>
        <v>4.7218136099433606E-3</v>
      </c>
      <c r="X164" s="154"/>
      <c r="Y164" s="175">
        <f t="shared" si="2"/>
        <v>0</v>
      </c>
    </row>
    <row r="165" spans="1:25" s="247" customFormat="1">
      <c r="A165" s="113" t="s">
        <v>97</v>
      </c>
      <c r="B165" s="8"/>
      <c r="C165" s="175">
        <v>13153504</v>
      </c>
      <c r="D165" s="175"/>
      <c r="E165" s="175">
        <v>57525634770</v>
      </c>
      <c r="F165" s="175"/>
      <c r="G165" s="6">
        <v>77274672251</v>
      </c>
      <c r="H165" s="175"/>
      <c r="I165" s="175">
        <v>1990070</v>
      </c>
      <c r="J165" s="175">
        <v>12567773254</v>
      </c>
      <c r="K165" s="24"/>
      <c r="L165" s="175">
        <v>184608</v>
      </c>
      <c r="M165" s="175">
        <v>820972532</v>
      </c>
      <c r="N165" s="175"/>
      <c r="O165" s="175">
        <v>14958966</v>
      </c>
      <c r="P165" s="175"/>
      <c r="Q165" s="210">
        <v>5300</v>
      </c>
      <c r="R165" s="175"/>
      <c r="S165" s="175">
        <v>69272435492</v>
      </c>
      <c r="T165" s="175"/>
      <c r="U165" s="6">
        <v>78810788809</v>
      </c>
      <c r="V165" s="24"/>
      <c r="W165" s="25">
        <f>U165/درآمدها!$J$5</f>
        <v>6.0133069736270275E-3</v>
      </c>
      <c r="X165" s="236"/>
      <c r="Y165" s="237">
        <f t="shared" si="2"/>
        <v>0</v>
      </c>
    </row>
    <row r="166" spans="1:25">
      <c r="A166" s="113" t="s">
        <v>154</v>
      </c>
      <c r="C166" s="175">
        <v>1190557</v>
      </c>
      <c r="D166" s="175"/>
      <c r="E166" s="175">
        <v>10505115533</v>
      </c>
      <c r="F166" s="175"/>
      <c r="G166" s="6">
        <v>12367294796</v>
      </c>
      <c r="H166" s="175"/>
      <c r="I166" s="175">
        <v>182076</v>
      </c>
      <c r="J166" s="175">
        <v>1867173472</v>
      </c>
      <c r="K166" s="24"/>
      <c r="L166" s="175">
        <v>77996</v>
      </c>
      <c r="M166" s="175">
        <v>700140683</v>
      </c>
      <c r="N166" s="175"/>
      <c r="O166" s="175">
        <v>1294637</v>
      </c>
      <c r="P166" s="175"/>
      <c r="Q166" s="210">
        <v>8830</v>
      </c>
      <c r="R166" s="175"/>
      <c r="S166" s="175">
        <v>11672148322</v>
      </c>
      <c r="T166" s="175"/>
      <c r="U166" s="6">
        <v>11363626428</v>
      </c>
      <c r="V166" s="24"/>
      <c r="W166" s="25">
        <f>U166/درآمدها!$J$5</f>
        <v>8.670510101198394E-4</v>
      </c>
      <c r="X166" s="154"/>
      <c r="Y166" s="175">
        <f t="shared" si="2"/>
        <v>0</v>
      </c>
    </row>
    <row r="167" spans="1:25">
      <c r="A167" s="113" t="s">
        <v>136</v>
      </c>
      <c r="C167" s="175">
        <v>2075239</v>
      </c>
      <c r="D167" s="175"/>
      <c r="E167" s="175">
        <v>5517085567</v>
      </c>
      <c r="F167" s="175"/>
      <c r="G167" s="6">
        <v>3999946288</v>
      </c>
      <c r="H167" s="175"/>
      <c r="I167" s="175">
        <v>0</v>
      </c>
      <c r="J167" s="175">
        <v>0</v>
      </c>
      <c r="K167" s="24"/>
      <c r="L167" s="175">
        <v>0</v>
      </c>
      <c r="M167" s="175">
        <v>0</v>
      </c>
      <c r="N167" s="175"/>
      <c r="O167" s="175">
        <v>2075239</v>
      </c>
      <c r="P167" s="175"/>
      <c r="Q167" s="210">
        <v>1939</v>
      </c>
      <c r="R167" s="175"/>
      <c r="S167" s="175">
        <v>5517085567</v>
      </c>
      <c r="T167" s="175"/>
      <c r="U167" s="6">
        <v>3999946288</v>
      </c>
      <c r="V167" s="24"/>
      <c r="W167" s="25">
        <f>U167/درآمدها!$J$5</f>
        <v>3.0519812415603128E-4</v>
      </c>
      <c r="X167" s="154"/>
      <c r="Y167" s="175">
        <f t="shared" si="2"/>
        <v>0</v>
      </c>
    </row>
    <row r="168" spans="1:25">
      <c r="A168" s="113" t="s">
        <v>131</v>
      </c>
      <c r="C168" s="175">
        <v>4760949</v>
      </c>
      <c r="D168" s="175"/>
      <c r="E168" s="175">
        <v>8565011651</v>
      </c>
      <c r="F168" s="175"/>
      <c r="G168" s="6">
        <v>13156687364</v>
      </c>
      <c r="H168" s="175"/>
      <c r="I168" s="175">
        <v>538501</v>
      </c>
      <c r="J168" s="175">
        <v>1596395996</v>
      </c>
      <c r="K168" s="24"/>
      <c r="L168" s="175">
        <v>93052</v>
      </c>
      <c r="M168" s="175">
        <v>169792818</v>
      </c>
      <c r="N168" s="175"/>
      <c r="O168" s="175">
        <v>5206398</v>
      </c>
      <c r="P168" s="175"/>
      <c r="Q168" s="210">
        <v>2557</v>
      </c>
      <c r="R168" s="175"/>
      <c r="S168" s="175">
        <v>9991614829</v>
      </c>
      <c r="T168" s="175"/>
      <c r="U168" s="6">
        <v>13233548770</v>
      </c>
      <c r="V168" s="24"/>
      <c r="W168" s="25">
        <f>U168/درآمدها!$J$5</f>
        <v>1.0097271237486565E-3</v>
      </c>
      <c r="X168" s="154"/>
      <c r="Y168" s="175">
        <f t="shared" si="2"/>
        <v>0</v>
      </c>
    </row>
    <row r="169" spans="1:25">
      <c r="A169" s="113" t="s">
        <v>190</v>
      </c>
      <c r="C169" s="175">
        <v>6354040</v>
      </c>
      <c r="D169" s="175"/>
      <c r="E169" s="175">
        <v>212261182629</v>
      </c>
      <c r="F169" s="175"/>
      <c r="G169" s="6">
        <v>274124532252</v>
      </c>
      <c r="H169" s="175"/>
      <c r="I169" s="175">
        <v>784363</v>
      </c>
      <c r="J169" s="175">
        <v>34307349646</v>
      </c>
      <c r="K169" s="24"/>
      <c r="L169" s="175">
        <v>2642148</v>
      </c>
      <c r="M169" s="175">
        <v>90488180404</v>
      </c>
      <c r="N169" s="175"/>
      <c r="O169" s="175">
        <v>4496255</v>
      </c>
      <c r="P169" s="175"/>
      <c r="Q169" s="210">
        <v>39230</v>
      </c>
      <c r="R169" s="175"/>
      <c r="S169" s="175">
        <v>156080351871</v>
      </c>
      <c r="T169" s="175"/>
      <c r="U169" s="6">
        <v>175338574555</v>
      </c>
      <c r="V169" s="24"/>
      <c r="W169" s="25">
        <f>U169/درآمدها!$J$5</f>
        <v>1.3378430657161473E-2</v>
      </c>
      <c r="X169" s="154"/>
      <c r="Y169" s="175">
        <f t="shared" si="2"/>
        <v>0</v>
      </c>
    </row>
    <row r="170" spans="1:25" s="247" customFormat="1">
      <c r="A170" s="113" t="s">
        <v>548</v>
      </c>
      <c r="B170" s="8"/>
      <c r="C170" s="175">
        <v>1939981</v>
      </c>
      <c r="D170" s="175"/>
      <c r="E170" s="175">
        <v>18245111686</v>
      </c>
      <c r="F170" s="175"/>
      <c r="G170" s="6">
        <v>25262539284</v>
      </c>
      <c r="H170" s="175"/>
      <c r="I170" s="175">
        <v>180131</v>
      </c>
      <c r="J170" s="175">
        <v>2724090550</v>
      </c>
      <c r="K170" s="24"/>
      <c r="L170" s="175">
        <v>53612</v>
      </c>
      <c r="M170" s="175">
        <v>529384603</v>
      </c>
      <c r="N170" s="175"/>
      <c r="O170" s="175">
        <v>2066500</v>
      </c>
      <c r="P170" s="175"/>
      <c r="Q170" s="210">
        <v>12650</v>
      </c>
      <c r="R170" s="175"/>
      <c r="S170" s="175">
        <v>20439817633</v>
      </c>
      <c r="T170" s="175"/>
      <c r="U170" s="6">
        <v>25985684714</v>
      </c>
      <c r="V170" s="24"/>
      <c r="W170" s="25">
        <f>U170/درآمدها!$J$5</f>
        <v>1.9827221813991658E-3</v>
      </c>
      <c r="X170" s="236"/>
      <c r="Y170" s="237">
        <f t="shared" si="2"/>
        <v>0</v>
      </c>
    </row>
    <row r="171" spans="1:25">
      <c r="A171" s="113" t="s">
        <v>96</v>
      </c>
      <c r="C171" s="175">
        <v>3077353</v>
      </c>
      <c r="D171" s="175"/>
      <c r="E171" s="175">
        <v>66480202792</v>
      </c>
      <c r="F171" s="175"/>
      <c r="G171" s="6">
        <v>82900058520</v>
      </c>
      <c r="H171" s="175"/>
      <c r="I171" s="175">
        <v>459953</v>
      </c>
      <c r="J171" s="175">
        <v>13750788247</v>
      </c>
      <c r="K171" s="24"/>
      <c r="L171" s="175">
        <v>372327</v>
      </c>
      <c r="M171" s="175">
        <v>8424697210</v>
      </c>
      <c r="N171" s="175"/>
      <c r="O171" s="175">
        <v>3164979</v>
      </c>
      <c r="P171" s="175"/>
      <c r="Q171" s="210">
        <v>25020</v>
      </c>
      <c r="R171" s="175"/>
      <c r="S171" s="175">
        <v>71806293829</v>
      </c>
      <c r="T171" s="175"/>
      <c r="U171" s="6">
        <v>78716607325</v>
      </c>
      <c r="V171" s="24"/>
      <c r="W171" s="25">
        <f>U171/درآمدها!$J$5</f>
        <v>6.0061208740703241E-3</v>
      </c>
      <c r="X171" s="154"/>
      <c r="Y171" s="175">
        <f t="shared" si="2"/>
        <v>0</v>
      </c>
    </row>
    <row r="172" spans="1:25">
      <c r="A172" s="113" t="s">
        <v>194</v>
      </c>
      <c r="C172" s="175">
        <v>19149254</v>
      </c>
      <c r="D172" s="175"/>
      <c r="E172" s="175">
        <v>84356582949</v>
      </c>
      <c r="F172" s="175"/>
      <c r="G172" s="6">
        <v>105265297144</v>
      </c>
      <c r="H172" s="175"/>
      <c r="I172" s="175">
        <v>6632282</v>
      </c>
      <c r="J172" s="175">
        <v>41210369694</v>
      </c>
      <c r="K172" s="24"/>
      <c r="L172" s="175">
        <v>2776958</v>
      </c>
      <c r="M172" s="175">
        <v>13417137997</v>
      </c>
      <c r="N172" s="175"/>
      <c r="O172" s="175">
        <v>23004578</v>
      </c>
      <c r="P172" s="175"/>
      <c r="Q172" s="210">
        <v>5650</v>
      </c>
      <c r="R172" s="175"/>
      <c r="S172" s="175">
        <v>112149814646</v>
      </c>
      <c r="T172" s="175"/>
      <c r="U172" s="6">
        <v>129202509304</v>
      </c>
      <c r="V172" s="24"/>
      <c r="W172" s="25">
        <f>U172/درآمدها!$J$5</f>
        <v>9.8582232451799798E-3</v>
      </c>
      <c r="X172" s="154"/>
      <c r="Y172" s="175">
        <f t="shared" si="2"/>
        <v>0</v>
      </c>
    </row>
    <row r="173" spans="1:25">
      <c r="A173" s="113" t="s">
        <v>95</v>
      </c>
      <c r="C173" s="175">
        <v>2765369</v>
      </c>
      <c r="D173" s="175"/>
      <c r="E173" s="175">
        <v>36426480700</v>
      </c>
      <c r="F173" s="175"/>
      <c r="G173" s="6">
        <v>46374196971</v>
      </c>
      <c r="H173" s="175"/>
      <c r="I173" s="175">
        <v>281371</v>
      </c>
      <c r="J173" s="175">
        <v>5787801383</v>
      </c>
      <c r="K173" s="24"/>
      <c r="L173" s="175">
        <v>2580686</v>
      </c>
      <c r="M173" s="175">
        <v>35487981041</v>
      </c>
      <c r="N173" s="175"/>
      <c r="O173" s="175">
        <v>466054</v>
      </c>
      <c r="P173" s="175"/>
      <c r="Q173" s="210">
        <v>19710</v>
      </c>
      <c r="R173" s="175"/>
      <c r="S173" s="175">
        <v>6726301042</v>
      </c>
      <c r="T173" s="175"/>
      <c r="U173" s="6">
        <v>9131268094</v>
      </c>
      <c r="V173" s="24"/>
      <c r="W173" s="25">
        <f>U173/درآمدها!$J$5</f>
        <v>6.9672082893094565E-4</v>
      </c>
      <c r="X173" s="154"/>
      <c r="Y173" s="175">
        <f t="shared" si="2"/>
        <v>0</v>
      </c>
    </row>
    <row r="174" spans="1:25">
      <c r="A174" s="113" t="s">
        <v>206</v>
      </c>
      <c r="C174" s="175">
        <v>10074595</v>
      </c>
      <c r="D174" s="175"/>
      <c r="E174" s="175">
        <v>64794239689</v>
      </c>
      <c r="F174" s="175"/>
      <c r="G174" s="6">
        <v>79716623235</v>
      </c>
      <c r="H174" s="175"/>
      <c r="I174" s="175">
        <v>12992082</v>
      </c>
      <c r="J174" s="175">
        <v>105768488099</v>
      </c>
      <c r="K174" s="24"/>
      <c r="L174" s="175">
        <v>13638434</v>
      </c>
      <c r="M174" s="175">
        <v>95557094364</v>
      </c>
      <c r="N174" s="175"/>
      <c r="O174" s="175">
        <v>9428243</v>
      </c>
      <c r="P174" s="175"/>
      <c r="Q174" s="210">
        <v>7920</v>
      </c>
      <c r="R174" s="175"/>
      <c r="S174" s="175">
        <v>75005633424</v>
      </c>
      <c r="T174" s="175"/>
      <c r="U174" s="6">
        <v>74227388040</v>
      </c>
      <c r="V174" s="24"/>
      <c r="W174" s="25">
        <f>U174/درآمدها!$J$5</f>
        <v>5.6635909484017127E-3</v>
      </c>
      <c r="X174" s="154"/>
      <c r="Y174" s="175">
        <f t="shared" si="2"/>
        <v>0</v>
      </c>
    </row>
    <row r="175" spans="1:25">
      <c r="A175" s="113" t="s">
        <v>177</v>
      </c>
      <c r="C175" s="175">
        <v>2249766</v>
      </c>
      <c r="D175" s="175"/>
      <c r="E175" s="175">
        <v>18851451592</v>
      </c>
      <c r="F175" s="175"/>
      <c r="G175" s="6">
        <v>29184757598</v>
      </c>
      <c r="H175" s="175"/>
      <c r="I175" s="175">
        <v>180757</v>
      </c>
      <c r="J175" s="175">
        <v>2559054367</v>
      </c>
      <c r="K175" s="24"/>
      <c r="L175" s="175">
        <v>1147148</v>
      </c>
      <c r="M175" s="175">
        <v>10065630353</v>
      </c>
      <c r="N175" s="175"/>
      <c r="O175" s="175">
        <v>1283375</v>
      </c>
      <c r="P175" s="175"/>
      <c r="Q175" s="210">
        <v>14900</v>
      </c>
      <c r="R175" s="175"/>
      <c r="S175" s="175">
        <v>11344875606</v>
      </c>
      <c r="T175" s="175"/>
      <c r="U175" s="6">
        <v>19008509893</v>
      </c>
      <c r="V175" s="24"/>
      <c r="W175" s="25">
        <f>U175/درآمدها!$J$5</f>
        <v>1.4503598660185215E-3</v>
      </c>
      <c r="X175" s="154"/>
      <c r="Y175" s="175">
        <f t="shared" si="2"/>
        <v>0</v>
      </c>
    </row>
    <row r="176" spans="1:25">
      <c r="A176" s="113" t="s">
        <v>175</v>
      </c>
      <c r="C176" s="175">
        <v>285287</v>
      </c>
      <c r="D176" s="175"/>
      <c r="E176" s="175">
        <v>10115022991</v>
      </c>
      <c r="F176" s="175"/>
      <c r="G176" s="6">
        <v>14088728468</v>
      </c>
      <c r="H176" s="175"/>
      <c r="I176" s="175">
        <v>17613</v>
      </c>
      <c r="J176" s="175">
        <v>880778015</v>
      </c>
      <c r="K176" s="24"/>
      <c r="L176" s="175">
        <v>3926</v>
      </c>
      <c r="M176" s="175">
        <v>140521810</v>
      </c>
      <c r="N176" s="175"/>
      <c r="O176" s="175">
        <v>298974</v>
      </c>
      <c r="P176" s="175"/>
      <c r="Q176" s="210">
        <v>51970</v>
      </c>
      <c r="R176" s="175"/>
      <c r="S176" s="175">
        <v>10855279196</v>
      </c>
      <c r="T176" s="175"/>
      <c r="U176" s="6">
        <v>15445229595</v>
      </c>
      <c r="V176" s="24"/>
      <c r="W176" s="25">
        <f>U176/درآمدها!$J$5</f>
        <v>1.1784795995123669E-3</v>
      </c>
      <c r="X176" s="154"/>
      <c r="Y176" s="175">
        <f t="shared" si="2"/>
        <v>0</v>
      </c>
    </row>
    <row r="177" spans="1:25">
      <c r="A177" s="113" t="s">
        <v>120</v>
      </c>
      <c r="C177" s="175">
        <v>2054729</v>
      </c>
      <c r="D177" s="175"/>
      <c r="E177" s="175">
        <v>84490413404</v>
      </c>
      <c r="F177" s="175"/>
      <c r="G177" s="6">
        <v>119445596639</v>
      </c>
      <c r="H177" s="175"/>
      <c r="I177" s="175">
        <v>296058</v>
      </c>
      <c r="J177" s="175">
        <v>18679275474</v>
      </c>
      <c r="K177" s="24"/>
      <c r="L177" s="175">
        <v>568797</v>
      </c>
      <c r="M177" s="175">
        <v>24883473765</v>
      </c>
      <c r="N177" s="175"/>
      <c r="O177" s="175">
        <v>1781990</v>
      </c>
      <c r="P177" s="175"/>
      <c r="Q177" s="210">
        <v>58090</v>
      </c>
      <c r="R177" s="175"/>
      <c r="S177" s="175">
        <v>78286215113</v>
      </c>
      <c r="T177" s="175"/>
      <c r="U177" s="6">
        <v>102899880100</v>
      </c>
      <c r="V177" s="24"/>
      <c r="W177" s="25">
        <f>U177/درآمدها!$J$5</f>
        <v>7.8513180230985469E-3</v>
      </c>
      <c r="X177" s="154"/>
      <c r="Y177" s="175">
        <f t="shared" si="2"/>
        <v>0</v>
      </c>
    </row>
    <row r="178" spans="1:25">
      <c r="A178" s="113" t="s">
        <v>171</v>
      </c>
      <c r="C178" s="175">
        <v>12171288</v>
      </c>
      <c r="D178" s="175"/>
      <c r="E178" s="175">
        <v>84812066251</v>
      </c>
      <c r="F178" s="175"/>
      <c r="G178" s="6">
        <v>116633095587</v>
      </c>
      <c r="H178" s="175"/>
      <c r="I178" s="175">
        <v>3699791</v>
      </c>
      <c r="J178" s="175">
        <v>37484649261</v>
      </c>
      <c r="K178" s="24"/>
      <c r="L178" s="175">
        <v>146258</v>
      </c>
      <c r="M178" s="175">
        <v>1099038452</v>
      </c>
      <c r="N178" s="175"/>
      <c r="O178" s="175">
        <v>15724821</v>
      </c>
      <c r="P178" s="175"/>
      <c r="Q178" s="210">
        <v>10000</v>
      </c>
      <c r="R178" s="175"/>
      <c r="S178" s="175">
        <v>121197677060</v>
      </c>
      <c r="T178" s="175"/>
      <c r="U178" s="6">
        <v>156312583153</v>
      </c>
      <c r="V178" s="24"/>
      <c r="W178" s="25">
        <f>U178/درآمدها!$J$5</f>
        <v>1.1926736942293474E-2</v>
      </c>
      <c r="X178" s="236"/>
      <c r="Y178" s="237">
        <f t="shared" si="2"/>
        <v>0</v>
      </c>
    </row>
    <row r="179" spans="1:25">
      <c r="A179" s="113" t="s">
        <v>268</v>
      </c>
      <c r="C179" s="175">
        <v>11811995</v>
      </c>
      <c r="D179" s="175"/>
      <c r="E179" s="175">
        <v>38720965414</v>
      </c>
      <c r="F179" s="175"/>
      <c r="G179" s="6">
        <v>56007974018</v>
      </c>
      <c r="H179" s="175"/>
      <c r="I179" s="175">
        <v>5189402</v>
      </c>
      <c r="J179" s="175">
        <v>25432300032</v>
      </c>
      <c r="K179" s="24"/>
      <c r="L179" s="175">
        <v>1792795</v>
      </c>
      <c r="M179" s="175">
        <v>6685364825</v>
      </c>
      <c r="N179" s="175"/>
      <c r="O179" s="175">
        <v>15208602</v>
      </c>
      <c r="P179" s="175"/>
      <c r="Q179" s="210">
        <v>4419</v>
      </c>
      <c r="R179" s="175"/>
      <c r="S179" s="175">
        <v>57467900621</v>
      </c>
      <c r="T179" s="175"/>
      <c r="U179" s="6">
        <v>66806931709</v>
      </c>
      <c r="V179" s="24"/>
      <c r="W179" s="25">
        <f>U179/درآمدها!$J$5</f>
        <v>5.0974060075195896E-3</v>
      </c>
      <c r="X179" s="154"/>
      <c r="Y179" s="175">
        <f t="shared" si="2"/>
        <v>0</v>
      </c>
    </row>
    <row r="180" spans="1:25">
      <c r="A180" s="113" t="s">
        <v>489</v>
      </c>
      <c r="C180" s="175">
        <v>665425</v>
      </c>
      <c r="D180" s="175"/>
      <c r="E180" s="175">
        <v>15155658588</v>
      </c>
      <c r="F180" s="175"/>
      <c r="G180" s="6">
        <v>20942004738</v>
      </c>
      <c r="H180" s="175"/>
      <c r="I180" s="175">
        <v>98985</v>
      </c>
      <c r="J180" s="175">
        <v>3024659165</v>
      </c>
      <c r="K180" s="24"/>
      <c r="L180" s="175">
        <v>279572</v>
      </c>
      <c r="M180" s="175">
        <v>6609485687</v>
      </c>
      <c r="N180" s="175"/>
      <c r="O180" s="175">
        <v>484838</v>
      </c>
      <c r="P180" s="175"/>
      <c r="Q180" s="210">
        <v>28000</v>
      </c>
      <c r="R180" s="175"/>
      <c r="S180" s="175">
        <v>11570832066</v>
      </c>
      <c r="T180" s="175"/>
      <c r="U180" s="6">
        <v>13494689994</v>
      </c>
      <c r="V180" s="24"/>
      <c r="W180" s="25">
        <f>U180/درآمدها!$J$5</f>
        <v>1.0296523442306696E-3</v>
      </c>
      <c r="X180" s="154"/>
      <c r="Y180" s="175">
        <f t="shared" si="2"/>
        <v>0</v>
      </c>
    </row>
    <row r="181" spans="1:25">
      <c r="A181" s="113" t="s">
        <v>148</v>
      </c>
      <c r="C181" s="175">
        <v>8529673</v>
      </c>
      <c r="D181" s="175"/>
      <c r="E181" s="175">
        <v>38906406970</v>
      </c>
      <c r="F181" s="175"/>
      <c r="G181" s="6">
        <v>54858621757</v>
      </c>
      <c r="H181" s="175"/>
      <c r="I181" s="175">
        <v>1255751</v>
      </c>
      <c r="J181" s="175">
        <v>8825591264</v>
      </c>
      <c r="K181" s="24"/>
      <c r="L181" s="175">
        <v>1662209</v>
      </c>
      <c r="M181" s="175">
        <v>8026728837</v>
      </c>
      <c r="N181" s="175"/>
      <c r="O181" s="175">
        <v>8123215</v>
      </c>
      <c r="P181" s="175"/>
      <c r="Q181" s="210">
        <v>6320</v>
      </c>
      <c r="R181" s="175"/>
      <c r="S181" s="175">
        <v>39705269397</v>
      </c>
      <c r="T181" s="175"/>
      <c r="U181" s="6">
        <v>51033253425</v>
      </c>
      <c r="V181" s="24"/>
      <c r="W181" s="25">
        <f>U181/درآمدها!$J$5</f>
        <v>3.8938655905494893E-3</v>
      </c>
      <c r="X181" s="154"/>
      <c r="Y181" s="175">
        <f t="shared" si="2"/>
        <v>0</v>
      </c>
    </row>
    <row r="182" spans="1:25">
      <c r="A182" s="113" t="s">
        <v>112</v>
      </c>
      <c r="C182" s="175">
        <v>1230526</v>
      </c>
      <c r="D182" s="175"/>
      <c r="E182" s="175">
        <v>24034310124</v>
      </c>
      <c r="F182" s="175"/>
      <c r="G182" s="6">
        <v>27766739208</v>
      </c>
      <c r="H182" s="175"/>
      <c r="I182" s="175">
        <v>188549</v>
      </c>
      <c r="J182" s="175">
        <v>5018774879</v>
      </c>
      <c r="K182" s="24"/>
      <c r="L182" s="175">
        <v>163058</v>
      </c>
      <c r="M182" s="175">
        <v>3313981359</v>
      </c>
      <c r="N182" s="175"/>
      <c r="O182" s="175">
        <v>1256017</v>
      </c>
      <c r="P182" s="175"/>
      <c r="Q182" s="210">
        <v>21950</v>
      </c>
      <c r="R182" s="175"/>
      <c r="S182" s="175">
        <v>25739103644</v>
      </c>
      <c r="T182" s="175"/>
      <c r="U182" s="6">
        <v>27405534193</v>
      </c>
      <c r="V182" s="24"/>
      <c r="W182" s="25">
        <f>U182/درآمدها!$J$5</f>
        <v>2.0910574855193091E-3</v>
      </c>
      <c r="X182" s="154"/>
      <c r="Y182" s="175">
        <f t="shared" si="2"/>
        <v>0</v>
      </c>
    </row>
    <row r="183" spans="1:25">
      <c r="A183" s="113" t="s">
        <v>167</v>
      </c>
      <c r="C183" s="175">
        <v>15014218</v>
      </c>
      <c r="D183" s="175"/>
      <c r="E183" s="175">
        <v>71639329652</v>
      </c>
      <c r="F183" s="175"/>
      <c r="G183" s="6">
        <v>108503902343</v>
      </c>
      <c r="H183" s="175"/>
      <c r="I183" s="175">
        <v>2178289</v>
      </c>
      <c r="J183" s="175">
        <v>17940202836</v>
      </c>
      <c r="K183" s="24"/>
      <c r="L183" s="175">
        <v>8563759</v>
      </c>
      <c r="M183" s="175">
        <v>44520000121</v>
      </c>
      <c r="N183" s="175"/>
      <c r="O183" s="175">
        <v>8628748</v>
      </c>
      <c r="P183" s="175"/>
      <c r="Q183" s="210">
        <v>7040</v>
      </c>
      <c r="R183" s="175"/>
      <c r="S183" s="175">
        <v>45059532367</v>
      </c>
      <c r="T183" s="175"/>
      <c r="U183" s="6">
        <v>60384944927</v>
      </c>
      <c r="V183" s="24"/>
      <c r="W183" s="25">
        <f>U183/درآمدها!$J$5</f>
        <v>4.6074048479787123E-3</v>
      </c>
      <c r="X183" s="154"/>
      <c r="Y183" s="175">
        <f t="shared" si="2"/>
        <v>0</v>
      </c>
    </row>
    <row r="184" spans="1:25">
      <c r="A184" s="113" t="s">
        <v>151</v>
      </c>
      <c r="C184" s="175">
        <v>2123347</v>
      </c>
      <c r="D184" s="175"/>
      <c r="E184" s="175">
        <v>22268917526</v>
      </c>
      <c r="F184" s="175"/>
      <c r="G184" s="6">
        <v>31027482357</v>
      </c>
      <c r="H184" s="175"/>
      <c r="I184" s="175">
        <v>289650</v>
      </c>
      <c r="J184" s="175">
        <v>4262535744</v>
      </c>
      <c r="K184" s="24"/>
      <c r="L184" s="175">
        <v>632616</v>
      </c>
      <c r="M184" s="175">
        <v>6920464412</v>
      </c>
      <c r="N184" s="175"/>
      <c r="O184" s="175">
        <v>1780381</v>
      </c>
      <c r="P184" s="175"/>
      <c r="Q184" s="210">
        <v>13270</v>
      </c>
      <c r="R184" s="175"/>
      <c r="S184" s="175">
        <v>19610988858</v>
      </c>
      <c r="T184" s="175"/>
      <c r="U184" s="6">
        <v>23485083222</v>
      </c>
      <c r="V184" s="24"/>
      <c r="W184" s="25">
        <f>U184/درآمدها!$J$5</f>
        <v>1.7919248982182039E-3</v>
      </c>
      <c r="X184" s="154"/>
      <c r="Y184" s="175">
        <f t="shared" si="2"/>
        <v>0</v>
      </c>
    </row>
    <row r="185" spans="1:25">
      <c r="A185" s="113" t="s">
        <v>490</v>
      </c>
      <c r="C185" s="175">
        <v>4237989</v>
      </c>
      <c r="D185" s="175"/>
      <c r="E185" s="175">
        <v>153496781603</v>
      </c>
      <c r="F185" s="175"/>
      <c r="G185" s="6">
        <v>200064588133</v>
      </c>
      <c r="H185" s="175"/>
      <c r="I185" s="175">
        <v>621616</v>
      </c>
      <c r="J185" s="175">
        <v>30402118352</v>
      </c>
      <c r="K185" s="24"/>
      <c r="L185" s="175">
        <v>1228828</v>
      </c>
      <c r="M185" s="175">
        <v>46430916964</v>
      </c>
      <c r="N185" s="175"/>
      <c r="O185" s="175">
        <v>3630777</v>
      </c>
      <c r="P185" s="175"/>
      <c r="Q185" s="210">
        <v>41490</v>
      </c>
      <c r="R185" s="175"/>
      <c r="S185" s="175">
        <v>137467982991</v>
      </c>
      <c r="T185" s="175"/>
      <c r="U185" s="6">
        <v>149744624153</v>
      </c>
      <c r="V185" s="24"/>
      <c r="W185" s="25">
        <f>U185/درآمدها!$J$5</f>
        <v>1.1425598021416614E-2</v>
      </c>
      <c r="X185" s="154"/>
      <c r="Y185" s="175">
        <f t="shared" si="2"/>
        <v>0</v>
      </c>
    </row>
    <row r="186" spans="1:25">
      <c r="A186" s="113" t="s">
        <v>139</v>
      </c>
      <c r="C186" s="175">
        <v>2901264</v>
      </c>
      <c r="D186" s="175"/>
      <c r="E186" s="175">
        <v>26092771644</v>
      </c>
      <c r="F186" s="175"/>
      <c r="G186" s="6">
        <v>38299539647</v>
      </c>
      <c r="H186" s="175"/>
      <c r="I186" s="175">
        <v>424165</v>
      </c>
      <c r="J186" s="175">
        <v>6089503783</v>
      </c>
      <c r="K186" s="24"/>
      <c r="L186" s="175">
        <v>337356</v>
      </c>
      <c r="M186" s="175">
        <v>3230755972</v>
      </c>
      <c r="N186" s="175"/>
      <c r="O186" s="175">
        <v>2988073</v>
      </c>
      <c r="P186" s="175"/>
      <c r="Q186" s="210">
        <v>13850</v>
      </c>
      <c r="R186" s="175"/>
      <c r="S186" s="175">
        <v>28951519455</v>
      </c>
      <c r="T186" s="175"/>
      <c r="U186" s="6">
        <v>41138571428</v>
      </c>
      <c r="V186" s="24"/>
      <c r="W186" s="25">
        <f>U186/درآمدها!$J$5</f>
        <v>3.1388958566646893E-3</v>
      </c>
      <c r="X186" s="154"/>
      <c r="Y186" s="175">
        <f t="shared" si="2"/>
        <v>0</v>
      </c>
    </row>
    <row r="187" spans="1:25" ht="30" thickBot="1">
      <c r="A187" s="113" t="s">
        <v>133</v>
      </c>
      <c r="C187" s="175">
        <v>8704789</v>
      </c>
      <c r="D187" s="175"/>
      <c r="E187" s="175">
        <v>42650680312</v>
      </c>
      <c r="F187" s="175"/>
      <c r="G187" s="6">
        <v>67147245127</v>
      </c>
      <c r="H187" s="175"/>
      <c r="I187" s="175">
        <v>1286333</v>
      </c>
      <c r="J187" s="175">
        <v>9417351601</v>
      </c>
      <c r="K187" s="24"/>
      <c r="L187" s="175">
        <v>715897</v>
      </c>
      <c r="M187" s="175">
        <v>3694713498</v>
      </c>
      <c r="N187" s="175"/>
      <c r="O187" s="175">
        <v>9275225</v>
      </c>
      <c r="P187" s="175"/>
      <c r="Q187" s="210">
        <v>6160</v>
      </c>
      <c r="R187" s="175"/>
      <c r="S187" s="175">
        <v>48373318415</v>
      </c>
      <c r="T187" s="175"/>
      <c r="U187" s="6">
        <v>56795430456</v>
      </c>
      <c r="V187" s="24"/>
      <c r="W187" s="25">
        <f>U187/درآمدها!$J$5</f>
        <v>4.3335228994968765E-3</v>
      </c>
      <c r="X187" s="154"/>
      <c r="Y187" s="175">
        <f t="shared" si="2"/>
        <v>0</v>
      </c>
    </row>
    <row r="188" spans="1:25" ht="30" thickBot="1">
      <c r="A188" s="113"/>
      <c r="C188" s="6">
        <f>SUM(C10:C187)</f>
        <v>1396383025</v>
      </c>
      <c r="D188" s="135"/>
      <c r="E188" s="135">
        <f>SUM(E10:E187)</f>
        <v>10387195517391</v>
      </c>
      <c r="F188" s="175"/>
      <c r="G188" s="136">
        <f>SUM(G10:G187)</f>
        <v>13631039095517</v>
      </c>
      <c r="H188" s="175"/>
      <c r="I188" s="175"/>
      <c r="J188" s="135">
        <f>SUM(J10:J187)</f>
        <v>2742579557512</v>
      </c>
      <c r="K188" s="24"/>
      <c r="L188" s="175"/>
      <c r="M188" s="135">
        <f>SUM(M10:M187)</f>
        <v>2718626122887</v>
      </c>
      <c r="N188" s="175"/>
      <c r="O188" s="6">
        <f>SUM(O10:O187)</f>
        <v>1404652004</v>
      </c>
      <c r="P188" s="175"/>
      <c r="Q188" s="194">
        <f>SUM(Q10:Q187)</f>
        <v>3104982</v>
      </c>
      <c r="R188" s="175"/>
      <c r="S188" s="135">
        <f>SUM(S10:S187)</f>
        <v>10411148952016</v>
      </c>
      <c r="T188" s="175"/>
      <c r="U188" s="136">
        <f>SUM(U10:U187)</f>
        <v>12653097695397</v>
      </c>
      <c r="V188" s="24"/>
      <c r="W188" s="148">
        <f>SUM(W10:W187)</f>
        <v>0.96543838425616513</v>
      </c>
      <c r="Y188" s="175"/>
    </row>
    <row r="189" spans="1:25" ht="30" thickTop="1"/>
  </sheetData>
  <autoFilter ref="A9:W9" xr:uid="{00000000-0009-0000-0000-000001000000}">
    <sortState xmlns:xlrd2="http://schemas.microsoft.com/office/spreadsheetml/2017/richdata2" ref="A11:W193">
      <sortCondition ref="A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honeticPr fontId="53" type="noConversion"/>
  <conditionalFormatting sqref="Y8:Y9">
    <cfRule type="cellIs" dxfId="0" priority="3" operator="notEqual">
      <formula>$Y$9</formula>
    </cfRule>
  </conditionalFormatting>
  <printOptions horizontalCentered="1"/>
  <pageMargins left="0" right="0" top="0.74803149606299202" bottom="0.74803149606299202" header="0.31496062992126" footer="0.31496062992126"/>
  <pageSetup paperSize="9" scale="40" fitToHeight="0" orientation="landscape" r:id="rId1"/>
  <rowBreaks count="1" manualBreakCount="1">
    <brk id="158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50" zoomScaleNormal="100" zoomScaleSheetLayoutView="50" workbookViewId="0">
      <selection activeCell="S20" sqref="S20"/>
    </sheetView>
  </sheetViews>
  <sheetFormatPr defaultColWidth="9.109375" defaultRowHeight="16.2"/>
  <cols>
    <col min="1" max="1" width="29" style="13" customWidth="1"/>
    <col min="2" max="2" width="0.5546875" style="13" customWidth="1"/>
    <col min="3" max="3" width="12.5546875" style="13" customWidth="1"/>
    <col min="4" max="4" width="0.5546875" style="13" customWidth="1"/>
    <col min="5" max="5" width="29.109375" style="13" customWidth="1"/>
    <col min="6" max="6" width="0.5546875" style="13" customWidth="1"/>
    <col min="7" max="7" width="20.33203125" style="13" bestFit="1" customWidth="1"/>
    <col min="8" max="8" width="0.5546875" style="13" customWidth="1"/>
    <col min="9" max="9" width="16.5546875" style="13" bestFit="1" customWidth="1"/>
    <col min="10" max="10" width="0.44140625" style="13" customWidth="1"/>
    <col min="11" max="11" width="17.33203125" style="13" bestFit="1" customWidth="1"/>
    <col min="12" max="12" width="0.6640625" style="13" customWidth="1"/>
    <col min="13" max="13" width="7.88671875" style="13" bestFit="1" customWidth="1"/>
    <col min="14" max="14" width="1.109375" style="13" customWidth="1"/>
    <col min="15" max="15" width="17.33203125" style="13" bestFit="1" customWidth="1"/>
    <col min="16" max="16" width="0.5546875" style="13" customWidth="1"/>
    <col min="17" max="17" width="22.5546875" style="13" bestFit="1" customWidth="1"/>
    <col min="18" max="18" width="0.5546875" style="13" customWidth="1"/>
    <col min="19" max="19" width="13.6640625" style="13" bestFit="1" customWidth="1"/>
    <col min="20" max="20" width="17.33203125" style="13" bestFit="1" customWidth="1"/>
    <col min="21" max="21" width="0.5546875" style="13" customWidth="1"/>
    <col min="22" max="22" width="7.88671875" style="13" bestFit="1" customWidth="1"/>
    <col min="23" max="23" width="13.109375" style="13" bestFit="1" customWidth="1"/>
    <col min="24" max="24" width="0.5546875" style="13" customWidth="1"/>
    <col min="25" max="25" width="7.88671875" style="13" bestFit="1" customWidth="1"/>
    <col min="26" max="26" width="0.44140625" style="13" customWidth="1"/>
    <col min="27" max="27" width="21" style="13" bestFit="1" customWidth="1"/>
    <col min="28" max="28" width="0.6640625" style="13" customWidth="1"/>
    <col min="29" max="29" width="17.33203125" style="13" bestFit="1" customWidth="1"/>
    <col min="30" max="30" width="0.6640625" style="13" customWidth="1"/>
    <col min="31" max="31" width="22.5546875" style="13" bestFit="1" customWidth="1"/>
    <col min="32" max="32" width="0.6640625" style="13" customWidth="1"/>
    <col min="33" max="33" width="16.5546875" style="13" customWidth="1"/>
    <col min="34" max="34" width="20.44140625" style="13" customWidth="1"/>
    <col min="35" max="35" width="25.44140625" style="13" bestFit="1" customWidth="1"/>
    <col min="36" max="36" width="14.5546875" style="13" bestFit="1" customWidth="1"/>
    <col min="37" max="16384" width="9.109375" style="13"/>
  </cols>
  <sheetData>
    <row r="1" spans="1:36" s="4" customFormat="1" ht="25.2">
      <c r="A1" s="290" t="s">
        <v>84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</row>
    <row r="2" spans="1:36" s="4" customFormat="1" ht="25.2">
      <c r="A2" s="290" t="s">
        <v>47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</row>
    <row r="3" spans="1:36" s="4" customFormat="1" ht="25.2">
      <c r="A3" s="290" t="str">
        <f>' سهام'!A3:W3</f>
        <v>برای ماه منتهی به 1402/02/31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</row>
    <row r="4" spans="1:36" ht="25.2">
      <c r="A4" s="296" t="s">
        <v>61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</row>
    <row r="5" spans="1:36" ht="25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6" ht="27.75" customHeight="1" thickBot="1">
      <c r="A6" s="289" t="s">
        <v>62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 t="s">
        <v>545</v>
      </c>
      <c r="N6" s="289"/>
      <c r="O6" s="289"/>
      <c r="P6" s="289"/>
      <c r="Q6" s="289"/>
      <c r="R6" s="14"/>
      <c r="S6" s="297" t="s">
        <v>7</v>
      </c>
      <c r="T6" s="297"/>
      <c r="U6" s="297"/>
      <c r="V6" s="297"/>
      <c r="W6" s="297"/>
      <c r="X6" s="16"/>
      <c r="Y6" s="289" t="s">
        <v>553</v>
      </c>
      <c r="Z6" s="289"/>
      <c r="AA6" s="289"/>
      <c r="AB6" s="289"/>
      <c r="AC6" s="289"/>
      <c r="AD6" s="289"/>
      <c r="AE6" s="289"/>
      <c r="AF6" s="289"/>
      <c r="AG6" s="289"/>
    </row>
    <row r="7" spans="1:36" ht="26.25" customHeight="1">
      <c r="A7" s="287" t="s">
        <v>63</v>
      </c>
      <c r="B7" s="179"/>
      <c r="C7" s="293" t="s">
        <v>64</v>
      </c>
      <c r="D7" s="179"/>
      <c r="E7" s="295" t="s">
        <v>69</v>
      </c>
      <c r="F7" s="179"/>
      <c r="G7" s="288" t="s">
        <v>65</v>
      </c>
      <c r="H7" s="179"/>
      <c r="I7" s="293" t="s">
        <v>23</v>
      </c>
      <c r="J7" s="179"/>
      <c r="K7" s="295" t="s">
        <v>66</v>
      </c>
      <c r="L7" s="15"/>
      <c r="M7" s="291" t="s">
        <v>3</v>
      </c>
      <c r="N7" s="288"/>
      <c r="O7" s="288" t="s">
        <v>0</v>
      </c>
      <c r="P7" s="288"/>
      <c r="Q7" s="288" t="s">
        <v>21</v>
      </c>
      <c r="R7" s="179"/>
      <c r="S7" s="290" t="s">
        <v>4</v>
      </c>
      <c r="T7" s="290"/>
      <c r="U7" s="16"/>
      <c r="V7" s="290" t="s">
        <v>5</v>
      </c>
      <c r="W7" s="290"/>
      <c r="X7" s="16"/>
      <c r="Y7" s="291" t="s">
        <v>3</v>
      </c>
      <c r="Z7" s="287"/>
      <c r="AA7" s="288" t="s">
        <v>67</v>
      </c>
      <c r="AB7" s="179"/>
      <c r="AC7" s="288" t="s">
        <v>0</v>
      </c>
      <c r="AD7" s="287"/>
      <c r="AE7" s="288" t="s">
        <v>21</v>
      </c>
      <c r="AF7" s="17"/>
      <c r="AG7" s="288" t="s">
        <v>22</v>
      </c>
    </row>
    <row r="8" spans="1:36" s="21" customFormat="1" ht="55.5" customHeight="1" thickBot="1">
      <c r="A8" s="289"/>
      <c r="B8" s="179"/>
      <c r="C8" s="294"/>
      <c r="D8" s="179"/>
      <c r="E8" s="294"/>
      <c r="F8" s="179"/>
      <c r="G8" s="289"/>
      <c r="H8" s="179"/>
      <c r="I8" s="294"/>
      <c r="J8" s="179"/>
      <c r="K8" s="294"/>
      <c r="L8" s="14"/>
      <c r="M8" s="292"/>
      <c r="N8" s="287"/>
      <c r="O8" s="289"/>
      <c r="P8" s="287"/>
      <c r="Q8" s="289"/>
      <c r="R8" s="179"/>
      <c r="S8" s="18" t="s">
        <v>3</v>
      </c>
      <c r="T8" s="18" t="s">
        <v>0</v>
      </c>
      <c r="U8" s="19"/>
      <c r="V8" s="18" t="s">
        <v>3</v>
      </c>
      <c r="W8" s="18" t="s">
        <v>46</v>
      </c>
      <c r="X8" s="19"/>
      <c r="Y8" s="292"/>
      <c r="Z8" s="287"/>
      <c r="AA8" s="289"/>
      <c r="AB8" s="179"/>
      <c r="AC8" s="289"/>
      <c r="AD8" s="287"/>
      <c r="AE8" s="289"/>
      <c r="AF8" s="17"/>
      <c r="AG8" s="289"/>
      <c r="AH8" s="20"/>
      <c r="AJ8" s="20"/>
    </row>
    <row r="9" spans="1:36" s="21" customFormat="1" ht="55.5" customHeight="1" thickBot="1">
      <c r="A9" s="22" t="s">
        <v>81</v>
      </c>
      <c r="B9" s="179"/>
      <c r="C9" s="23" t="s">
        <v>275</v>
      </c>
      <c r="D9" s="8"/>
      <c r="E9" s="23" t="s">
        <v>249</v>
      </c>
      <c r="F9" s="8"/>
      <c r="G9" s="23" t="s">
        <v>81</v>
      </c>
      <c r="H9" s="8"/>
      <c r="I9" s="23" t="s">
        <v>81</v>
      </c>
      <c r="J9" s="23"/>
      <c r="K9" s="175">
        <v>0</v>
      </c>
      <c r="L9" s="14"/>
      <c r="M9" s="6">
        <v>0</v>
      </c>
      <c r="N9" s="24"/>
      <c r="O9" s="6">
        <v>0</v>
      </c>
      <c r="P9" s="6"/>
      <c r="Q9" s="6">
        <v>0</v>
      </c>
      <c r="R9" s="6"/>
      <c r="S9" s="6">
        <v>0</v>
      </c>
      <c r="T9" s="6">
        <v>0</v>
      </c>
      <c r="U9" s="6"/>
      <c r="V9" s="6">
        <v>0</v>
      </c>
      <c r="W9" s="6">
        <v>0</v>
      </c>
      <c r="X9" s="6"/>
      <c r="Y9" s="6">
        <v>0</v>
      </c>
      <c r="Z9" s="6"/>
      <c r="AA9" s="6">
        <v>0</v>
      </c>
      <c r="AB9" s="6"/>
      <c r="AC9" s="6">
        <v>0</v>
      </c>
      <c r="AD9" s="6"/>
      <c r="AE9" s="6">
        <v>0</v>
      </c>
      <c r="AG9" s="25">
        <f>AE9/درآمدها!$J$5</f>
        <v>0</v>
      </c>
      <c r="AH9" s="20"/>
      <c r="AI9" s="6"/>
      <c r="AJ9" s="20"/>
    </row>
    <row r="10" spans="1:36" s="21" customFormat="1" ht="55.5" customHeight="1" thickBo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3"/>
      <c r="N10" s="13"/>
      <c r="O10" s="12">
        <f>SUM(O9:O9)</f>
        <v>0</v>
      </c>
      <c r="P10" s="13"/>
      <c r="Q10" s="12">
        <f>SUM(Q9:Q9)</f>
        <v>0</v>
      </c>
      <c r="R10" s="13"/>
      <c r="S10" s="13"/>
      <c r="T10" s="12">
        <f>SUM(T9:T9)</f>
        <v>0</v>
      </c>
      <c r="U10" s="13"/>
      <c r="V10" s="13"/>
      <c r="W10" s="12">
        <f>SUM(W9:W9)</f>
        <v>0</v>
      </c>
      <c r="X10" s="13"/>
      <c r="Y10" s="13"/>
      <c r="Z10" s="13"/>
      <c r="AA10" s="13"/>
      <c r="AB10" s="13"/>
      <c r="AC10" s="12">
        <f>SUM(AC9:AC9)</f>
        <v>0</v>
      </c>
      <c r="AD10" s="13"/>
      <c r="AE10" s="12">
        <f>SUM(AE9:AE9)</f>
        <v>0</v>
      </c>
      <c r="AF10" s="13"/>
      <c r="AG10" s="28">
        <f>SUM(AG9:AG9)</f>
        <v>0</v>
      </c>
      <c r="AH10" s="20"/>
      <c r="AI10" s="6"/>
      <c r="AJ10" s="20"/>
    </row>
    <row r="11" spans="1:36" s="21" customFormat="1" ht="55.5" customHeight="1" thickTop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13"/>
      <c r="N11" s="13"/>
      <c r="O11" s="30"/>
      <c r="P11" s="13"/>
      <c r="Q11" s="30"/>
      <c r="R11" s="13"/>
      <c r="S11" s="13"/>
      <c r="T11" s="30"/>
      <c r="U11" s="13"/>
      <c r="V11" s="13"/>
      <c r="W11" s="30"/>
      <c r="X11" s="13"/>
      <c r="Y11" s="13"/>
      <c r="Z11" s="13"/>
      <c r="AA11" s="13"/>
      <c r="AB11" s="13"/>
      <c r="AC11" s="30"/>
      <c r="AD11" s="13"/>
      <c r="AE11" s="30"/>
      <c r="AF11" s="13"/>
      <c r="AG11" s="30"/>
      <c r="AH11" s="20"/>
      <c r="AJ11" s="20"/>
    </row>
    <row r="12" spans="1:36" s="21" customFormat="1" ht="55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0"/>
      <c r="AI12" s="6"/>
      <c r="AJ12" s="20"/>
    </row>
    <row r="13" spans="1:36" s="29" customFormat="1" ht="29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J13" s="20"/>
    </row>
    <row r="14" spans="1:36" s="30" customFormat="1" ht="30.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5"/>
      <c r="AD14" s="6"/>
      <c r="AE14" s="6"/>
      <c r="AF14" s="6"/>
      <c r="AG14" s="25"/>
    </row>
    <row r="15" spans="1:36" s="6" customFormat="1" ht="29.4">
      <c r="AC15" s="25"/>
      <c r="AG15" s="25"/>
    </row>
    <row r="16" spans="1:36" s="6" customFormat="1" ht="29.4">
      <c r="AC16" s="25"/>
      <c r="AG16" s="31"/>
    </row>
    <row r="17" spans="1:33" s="6" customFormat="1" ht="29.4"/>
    <row r="18" spans="1:33" s="6" customFormat="1" ht="29.4"/>
    <row r="19" spans="1:33" s="6" customFormat="1" ht="29.4"/>
    <row r="20" spans="1:33" s="6" customFormat="1" ht="29.4"/>
    <row r="21" spans="1:33" s="6" customFormat="1" ht="29.4"/>
    <row r="22" spans="1:33" s="6" customFormat="1" ht="29.4"/>
    <row r="23" spans="1:33" s="6" customFormat="1" ht="29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6" customFormat="1" ht="29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6" customFormat="1" ht="29.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6"/>
  <sheetViews>
    <sheetView rightToLeft="1" view="pageBreakPreview" zoomScale="80" zoomScaleNormal="100" zoomScaleSheetLayoutView="80" workbookViewId="0">
      <selection activeCell="A15" sqref="A15:XFD18"/>
    </sheetView>
  </sheetViews>
  <sheetFormatPr defaultColWidth="9.109375" defaultRowHeight="15.6"/>
  <cols>
    <col min="1" max="1" width="23.33203125" style="32" customWidth="1"/>
    <col min="2" max="2" width="0.6640625" style="32" customWidth="1"/>
    <col min="3" max="3" width="27.109375" style="32" bestFit="1" customWidth="1"/>
    <col min="4" max="4" width="0.6640625" style="32" customWidth="1"/>
    <col min="5" max="5" width="9.5546875" style="32" bestFit="1" customWidth="1"/>
    <col min="6" max="6" width="0.6640625" style="32" customWidth="1"/>
    <col min="7" max="7" width="15.88671875" style="32" bestFit="1" customWidth="1"/>
    <col min="8" max="8" width="0.6640625" style="32" customWidth="1"/>
    <col min="9" max="9" width="9.33203125" style="32" customWidth="1"/>
    <col min="10" max="10" width="0.5546875" style="32" customWidth="1"/>
    <col min="11" max="11" width="21.33203125" style="51" customWidth="1"/>
    <col min="12" max="12" width="0.6640625" style="32" customWidth="1"/>
    <col min="13" max="13" width="21.88671875" style="32" customWidth="1"/>
    <col min="14" max="14" width="0.44140625" style="32" customWidth="1"/>
    <col min="15" max="15" width="22.109375" style="32" customWidth="1"/>
    <col min="16" max="16" width="0.44140625" style="32" customWidth="1"/>
    <col min="17" max="17" width="21.109375" style="32" bestFit="1" customWidth="1"/>
    <col min="18" max="18" width="0.5546875" style="32" customWidth="1"/>
    <col min="19" max="19" width="12.109375" style="32" customWidth="1"/>
    <col min="20" max="16384" width="9.109375" style="32"/>
  </cols>
  <sheetData>
    <row r="1" spans="1:21" ht="18.600000000000001">
      <c r="A1" s="302" t="s">
        <v>84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21" ht="18.600000000000001">
      <c r="A2" s="302" t="s">
        <v>47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</row>
    <row r="3" spans="1:21" ht="18.600000000000001">
      <c r="A3" s="302" t="str">
        <f>' سهام'!A3:W3</f>
        <v>برای ماه منتهی به 1402/02/31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</row>
    <row r="4" spans="1:21" ht="18.600000000000001">
      <c r="A4" s="305" t="s">
        <v>48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</row>
    <row r="5" spans="1:21" ht="18.600000000000001" thickBot="1">
      <c r="A5" s="5"/>
      <c r="B5" s="5"/>
      <c r="C5" s="33"/>
      <c r="D5" s="33"/>
      <c r="E5" s="33"/>
      <c r="F5" s="33"/>
      <c r="G5" s="33"/>
      <c r="H5" s="33"/>
      <c r="I5" s="33"/>
      <c r="J5" s="33"/>
      <c r="K5" s="34"/>
      <c r="L5" s="33"/>
      <c r="M5" s="33"/>
      <c r="N5" s="33"/>
      <c r="O5" s="33"/>
      <c r="P5" s="33"/>
      <c r="Q5" s="33"/>
      <c r="R5" s="33"/>
      <c r="S5" s="33"/>
    </row>
    <row r="6" spans="1:21" ht="18.75" customHeight="1" thickBot="1">
      <c r="A6" s="35"/>
      <c r="B6" s="5"/>
      <c r="C6" s="300" t="s">
        <v>11</v>
      </c>
      <c r="D6" s="300"/>
      <c r="E6" s="300"/>
      <c r="F6" s="300"/>
      <c r="G6" s="300"/>
      <c r="H6" s="300"/>
      <c r="I6" s="300"/>
      <c r="J6" s="36"/>
      <c r="K6" s="37" t="str">
        <f>اوراق!M6</f>
        <v>1402/01/31</v>
      </c>
      <c r="L6" s="193"/>
      <c r="M6" s="301" t="s">
        <v>7</v>
      </c>
      <c r="N6" s="301"/>
      <c r="O6" s="301"/>
      <c r="P6" s="5"/>
      <c r="Q6" s="300" t="str">
        <f>اوراق!Y6</f>
        <v>1402/02/31</v>
      </c>
      <c r="R6" s="300"/>
      <c r="S6" s="300"/>
    </row>
    <row r="7" spans="1:21" ht="24" customHeight="1">
      <c r="A7" s="308" t="s">
        <v>8</v>
      </c>
      <c r="B7" s="38"/>
      <c r="C7" s="312" t="s">
        <v>9</v>
      </c>
      <c r="D7" s="38"/>
      <c r="E7" s="312" t="s">
        <v>10</v>
      </c>
      <c r="F7" s="38"/>
      <c r="G7" s="312" t="s">
        <v>33</v>
      </c>
      <c r="H7" s="38"/>
      <c r="I7" s="312" t="s">
        <v>78</v>
      </c>
      <c r="J7" s="308"/>
      <c r="K7" s="310" t="s">
        <v>6</v>
      </c>
      <c r="L7" s="38"/>
      <c r="M7" s="298" t="s">
        <v>35</v>
      </c>
      <c r="N7" s="39"/>
      <c r="O7" s="298" t="s">
        <v>36</v>
      </c>
      <c r="P7" s="5"/>
      <c r="Q7" s="306" t="s">
        <v>6</v>
      </c>
      <c r="R7" s="308"/>
      <c r="S7" s="303" t="s">
        <v>22</v>
      </c>
    </row>
    <row r="8" spans="1:21" ht="18.600000000000001" thickBot="1">
      <c r="A8" s="309"/>
      <c r="B8" s="38"/>
      <c r="C8" s="304"/>
      <c r="D8" s="40"/>
      <c r="E8" s="304"/>
      <c r="F8" s="40"/>
      <c r="G8" s="304"/>
      <c r="H8" s="40"/>
      <c r="I8" s="304"/>
      <c r="J8" s="308"/>
      <c r="K8" s="311"/>
      <c r="L8" s="38"/>
      <c r="M8" s="299"/>
      <c r="N8" s="5"/>
      <c r="O8" s="299"/>
      <c r="P8" s="5"/>
      <c r="Q8" s="307"/>
      <c r="R8" s="308"/>
      <c r="S8" s="304"/>
    </row>
    <row r="9" spans="1:21" ht="18">
      <c r="A9" s="182" t="s">
        <v>442</v>
      </c>
      <c r="B9" s="38"/>
      <c r="C9" s="116" t="s">
        <v>443</v>
      </c>
      <c r="D9" s="38"/>
      <c r="E9" s="43" t="s">
        <v>80</v>
      </c>
      <c r="F9" s="38"/>
      <c r="G9" s="116" t="s">
        <v>81</v>
      </c>
      <c r="H9" s="38"/>
      <c r="I9" s="116" t="s">
        <v>81</v>
      </c>
      <c r="J9" s="182"/>
      <c r="K9" s="183">
        <v>388215</v>
      </c>
      <c r="L9" s="38"/>
      <c r="M9" s="140">
        <v>1642</v>
      </c>
      <c r="N9" s="146"/>
      <c r="O9" s="140">
        <v>0</v>
      </c>
      <c r="P9" s="66"/>
      <c r="Q9" s="183">
        <f>K9+M9-O9</f>
        <v>389857</v>
      </c>
      <c r="R9" s="182"/>
      <c r="S9" s="145">
        <f>Q9/درآمدها!$J$5</f>
        <v>2.9746305705667485E-8</v>
      </c>
    </row>
    <row r="10" spans="1:21" ht="18">
      <c r="A10" s="182" t="s">
        <v>455</v>
      </c>
      <c r="B10" s="38"/>
      <c r="C10" s="116" t="s">
        <v>456</v>
      </c>
      <c r="D10" s="38"/>
      <c r="E10" s="43" t="s">
        <v>80</v>
      </c>
      <c r="F10" s="38"/>
      <c r="G10" s="116" t="s">
        <v>81</v>
      </c>
      <c r="H10" s="38"/>
      <c r="I10" s="116" t="s">
        <v>81</v>
      </c>
      <c r="J10" s="182"/>
      <c r="K10" s="183">
        <v>1471953</v>
      </c>
      <c r="L10" s="38"/>
      <c r="M10" s="140">
        <v>6251</v>
      </c>
      <c r="N10" s="146"/>
      <c r="O10" s="140">
        <v>0</v>
      </c>
      <c r="P10" s="66"/>
      <c r="Q10" s="183">
        <f>K10+M10-O10</f>
        <v>1478204</v>
      </c>
      <c r="R10" s="182"/>
      <c r="S10" s="145">
        <f>Q10/درآمدها!$J$5</f>
        <v>1.1278778649438255E-7</v>
      </c>
    </row>
    <row r="11" spans="1:21" s="5" customFormat="1" ht="18.600000000000001" thickBot="1">
      <c r="A11" s="43" t="s">
        <v>230</v>
      </c>
      <c r="C11" s="42" t="s">
        <v>231</v>
      </c>
      <c r="E11" s="43" t="s">
        <v>80</v>
      </c>
      <c r="G11" s="42" t="s">
        <v>81</v>
      </c>
      <c r="I11" s="44" t="s">
        <v>81</v>
      </c>
      <c r="J11" s="45"/>
      <c r="K11" s="45">
        <v>57856817715</v>
      </c>
      <c r="L11" s="45"/>
      <c r="M11" s="140">
        <v>5348475536023</v>
      </c>
      <c r="N11" s="45"/>
      <c r="O11" s="140">
        <v>5231094972852</v>
      </c>
      <c r="P11" s="45"/>
      <c r="Q11" s="183">
        <f>K11+M11-O11</f>
        <v>175237380886</v>
      </c>
      <c r="S11" s="145">
        <f>Q11/درآمدها!$J$5</f>
        <v>1.3370709523993281E-2</v>
      </c>
      <c r="T11" s="46"/>
      <c r="U11" s="47"/>
    </row>
    <row r="12" spans="1:21" s="5" customFormat="1" ht="18.600000000000001" thickBot="1">
      <c r="A12" s="182"/>
      <c r="B12" s="38"/>
      <c r="C12" s="38"/>
      <c r="D12" s="38"/>
      <c r="E12" s="38"/>
      <c r="F12" s="38"/>
      <c r="G12" s="38"/>
      <c r="H12" s="38"/>
      <c r="I12" s="38"/>
      <c r="J12" s="182"/>
      <c r="K12" s="49">
        <f>SUM(K9:K11)</f>
        <v>57858677883</v>
      </c>
      <c r="M12" s="49">
        <f>SUM(M9:M11)</f>
        <v>5348475543916</v>
      </c>
      <c r="O12" s="49">
        <f>SUM(O9:O11)</f>
        <v>5231094972852</v>
      </c>
      <c r="Q12" s="49">
        <f>SUM(Q9:Q11)</f>
        <v>175239248947</v>
      </c>
      <c r="S12" s="50">
        <f>SUM(S9:S11)</f>
        <v>1.3370852058085482E-2</v>
      </c>
      <c r="T12" s="46"/>
      <c r="U12" s="47"/>
    </row>
    <row r="13" spans="1:21" s="5" customFormat="1" ht="18.600000000000001" thickTop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51"/>
      <c r="M13" s="32"/>
      <c r="O13" s="32"/>
      <c r="Q13" s="32"/>
      <c r="S13" s="32"/>
      <c r="T13" s="48"/>
      <c r="U13" s="47"/>
    </row>
    <row r="14" spans="1:21" s="5" customFormat="1" ht="24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51"/>
      <c r="M14" s="32"/>
      <c r="O14" s="32"/>
      <c r="Q14" s="32"/>
      <c r="S14" s="32"/>
    </row>
    <row r="15" spans="1:21" ht="21">
      <c r="K15" s="52"/>
      <c r="M15" s="52"/>
      <c r="O15" s="52"/>
      <c r="Q15" s="52"/>
    </row>
    <row r="16" spans="1:21">
      <c r="Q16" s="53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28"/>
  <sheetViews>
    <sheetView rightToLeft="1" view="pageBreakPreview" topLeftCell="A7" zoomScaleNormal="100" zoomScaleSheetLayoutView="100" workbookViewId="0">
      <selection activeCell="A12" sqref="A12:XFD21"/>
    </sheetView>
  </sheetViews>
  <sheetFormatPr defaultColWidth="9.109375" defaultRowHeight="16.8"/>
  <cols>
    <col min="1" max="1" width="60.109375" style="205" customWidth="1"/>
    <col min="2" max="2" width="1" style="205" customWidth="1"/>
    <col min="3" max="3" width="9.109375" style="67"/>
    <col min="4" max="4" width="1.109375" style="67" customWidth="1"/>
    <col min="5" max="5" width="25.33203125" style="77" bestFit="1" customWidth="1"/>
    <col min="6" max="6" width="1" style="67" customWidth="1"/>
    <col min="7" max="7" width="19.6640625" style="67" customWidth="1"/>
    <col min="8" max="8" width="0.44140625" style="67" customWidth="1"/>
    <col min="9" max="9" width="24.5546875" style="67" customWidth="1"/>
    <col min="10" max="10" width="25.5546875" style="206" bestFit="1" customWidth="1"/>
    <col min="11" max="11" width="24" style="206" bestFit="1" customWidth="1"/>
    <col min="12" max="16384" width="9.109375" style="67"/>
  </cols>
  <sheetData>
    <row r="1" spans="1:12" ht="20.399999999999999">
      <c r="A1" s="302" t="s">
        <v>84</v>
      </c>
      <c r="B1" s="302"/>
      <c r="C1" s="302"/>
      <c r="D1" s="302"/>
      <c r="E1" s="302"/>
      <c r="F1" s="302"/>
      <c r="G1" s="302"/>
      <c r="H1" s="302"/>
      <c r="I1" s="302"/>
      <c r="J1" s="196"/>
      <c r="K1" s="196"/>
    </row>
    <row r="2" spans="1:12" ht="20.399999999999999">
      <c r="A2" s="302" t="s">
        <v>47</v>
      </c>
      <c r="B2" s="302"/>
      <c r="C2" s="302"/>
      <c r="D2" s="302"/>
      <c r="E2" s="302"/>
      <c r="F2" s="302"/>
      <c r="G2" s="302"/>
      <c r="H2" s="302"/>
      <c r="I2" s="302"/>
      <c r="J2" s="197"/>
      <c r="K2" s="196"/>
    </row>
    <row r="3" spans="1:12" ht="21" thickBot="1">
      <c r="A3" s="302" t="str">
        <f>سپرده!A3</f>
        <v>برای ماه منتهی به 1402/02/31</v>
      </c>
      <c r="B3" s="302"/>
      <c r="C3" s="302"/>
      <c r="D3" s="302"/>
      <c r="E3" s="302"/>
      <c r="F3" s="302"/>
      <c r="G3" s="302"/>
      <c r="H3" s="302"/>
      <c r="I3" s="302"/>
      <c r="J3" s="196"/>
      <c r="K3" s="196"/>
    </row>
    <row r="4" spans="1:12" ht="21" thickBot="1">
      <c r="A4" s="181" t="s">
        <v>27</v>
      </c>
      <c r="B4" s="127"/>
      <c r="C4" s="127"/>
      <c r="D4" s="127"/>
      <c r="E4" s="127"/>
      <c r="F4" s="127"/>
      <c r="G4" s="127"/>
      <c r="H4" s="127"/>
      <c r="I4" s="127"/>
      <c r="J4" s="11">
        <v>3469355134208</v>
      </c>
      <c r="K4" s="198" t="s">
        <v>79</v>
      </c>
    </row>
    <row r="5" spans="1:12" ht="21.75" customHeight="1" thickBot="1">
      <c r="A5" s="181"/>
      <c r="B5" s="181"/>
      <c r="C5" s="181"/>
      <c r="D5" s="181"/>
      <c r="E5" s="300" t="str">
        <f>اوراق!Y6</f>
        <v>1402/02/31</v>
      </c>
      <c r="F5" s="300"/>
      <c r="G5" s="300"/>
      <c r="H5" s="300"/>
      <c r="I5" s="300"/>
      <c r="J5" s="11">
        <v>13106064459148</v>
      </c>
      <c r="K5" s="198" t="s">
        <v>453</v>
      </c>
    </row>
    <row r="6" spans="1:12" ht="21.75" customHeight="1" thickBot="1">
      <c r="A6" s="184" t="s">
        <v>37</v>
      </c>
      <c r="B6" s="81"/>
      <c r="C6" s="1" t="s">
        <v>38</v>
      </c>
      <c r="D6" s="39"/>
      <c r="E6" s="199" t="s">
        <v>6</v>
      </c>
      <c r="F6" s="39"/>
      <c r="G6" s="1" t="s">
        <v>19</v>
      </c>
      <c r="H6" s="39"/>
      <c r="I6" s="1" t="s">
        <v>77</v>
      </c>
      <c r="J6" s="200"/>
      <c r="K6" s="200"/>
      <c r="L6" s="200"/>
    </row>
    <row r="7" spans="1:12" ht="21" customHeight="1">
      <c r="A7" s="201" t="s">
        <v>43</v>
      </c>
      <c r="B7" s="201"/>
      <c r="C7" s="202" t="s">
        <v>49</v>
      </c>
      <c r="D7" s="127"/>
      <c r="E7" s="243">
        <f>'درآمد سرمایه گذاری در سهام '!U218</f>
        <v>3425009996798</v>
      </c>
      <c r="F7" s="127"/>
      <c r="G7" s="155">
        <f>E7/$E$11</f>
        <v>0.99811959299623754</v>
      </c>
      <c r="H7" s="129"/>
      <c r="I7" s="155">
        <f>E7/$J$5</f>
        <v>0.2613301657010661</v>
      </c>
      <c r="J7" s="200"/>
      <c r="K7" s="200"/>
      <c r="L7" s="200"/>
    </row>
    <row r="8" spans="1:12" ht="18.75" customHeight="1">
      <c r="A8" s="201" t="s">
        <v>44</v>
      </c>
      <c r="B8" s="201"/>
      <c r="C8" s="202" t="s">
        <v>50</v>
      </c>
      <c r="D8" s="127"/>
      <c r="E8" s="121">
        <f>'درآمد سرمایه گذاری در اوراق بها'!Q11</f>
        <v>1376551</v>
      </c>
      <c r="F8" s="127"/>
      <c r="G8" s="155">
        <f>E8/$E$11</f>
        <v>4.0115577038988634E-7</v>
      </c>
      <c r="H8" s="128"/>
      <c r="I8" s="155">
        <f t="shared" ref="I8:I10" si="0">E8/$J$5</f>
        <v>1.0503160611568417E-7</v>
      </c>
      <c r="J8" s="200"/>
      <c r="K8" s="200"/>
      <c r="L8" s="200"/>
    </row>
    <row r="9" spans="1:12" ht="18.75" customHeight="1">
      <c r="A9" s="201" t="s">
        <v>45</v>
      </c>
      <c r="B9" s="201"/>
      <c r="C9" s="202" t="s">
        <v>51</v>
      </c>
      <c r="D9" s="127"/>
      <c r="E9" s="121">
        <f>'درآمد سپرده بانکی'!I11</f>
        <v>323154517</v>
      </c>
      <c r="F9" s="127"/>
      <c r="G9" s="155">
        <f>E9/$E$11</f>
        <v>9.4173989356083882E-5</v>
      </c>
      <c r="H9" s="128"/>
      <c r="I9" s="155">
        <f t="shared" si="0"/>
        <v>2.4656869192676597E-5</v>
      </c>
      <c r="J9" s="200"/>
      <c r="K9" s="200"/>
      <c r="L9" s="200"/>
    </row>
    <row r="10" spans="1:12" ht="19.5" customHeight="1" thickBot="1">
      <c r="A10" s="201" t="s">
        <v>32</v>
      </c>
      <c r="B10" s="201"/>
      <c r="C10" s="202" t="s">
        <v>52</v>
      </c>
      <c r="D10" s="127"/>
      <c r="E10" s="203">
        <f>'سایر درآمدها'!E11</f>
        <v>6128015131</v>
      </c>
      <c r="F10" s="127"/>
      <c r="G10" s="155">
        <f>E10/$E$11</f>
        <v>1.7858318586359569E-3</v>
      </c>
      <c r="H10" s="128"/>
      <c r="I10" s="155">
        <f t="shared" si="0"/>
        <v>4.6757095923808469E-4</v>
      </c>
      <c r="J10" s="200"/>
      <c r="K10" s="200"/>
      <c r="L10" s="200"/>
    </row>
    <row r="11" spans="1:12" ht="19.5" customHeight="1" thickBot="1">
      <c r="A11" s="201"/>
      <c r="B11" s="204"/>
      <c r="C11" s="5"/>
      <c r="D11" s="5"/>
      <c r="E11" s="244">
        <f>SUM(E7:E10)</f>
        <v>3431462542997</v>
      </c>
      <c r="F11" s="5"/>
      <c r="G11" s="156">
        <f>SUM(G7:G10)</f>
        <v>1</v>
      </c>
      <c r="H11" s="129"/>
      <c r="I11" s="213">
        <f>SUM(I7:I10)</f>
        <v>0.26182249856110301</v>
      </c>
      <c r="J11" s="200"/>
      <c r="K11" s="200"/>
      <c r="L11" s="200"/>
    </row>
    <row r="12" spans="1:12" ht="17.399999999999999" thickTop="1"/>
    <row r="17" ht="18.75" customHeight="1"/>
    <row r="26" ht="18.75" customHeight="1"/>
    <row r="27" ht="17.399999999999999" customHeight="1"/>
    <row r="2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6"/>
  <sheetViews>
    <sheetView rightToLeft="1" view="pageBreakPreview" topLeftCell="E1" zoomScaleNormal="100" zoomScaleSheetLayoutView="100" workbookViewId="0">
      <selection activeCell="A13" sqref="A13:XFD17"/>
    </sheetView>
  </sheetViews>
  <sheetFormatPr defaultColWidth="9.109375" defaultRowHeight="21"/>
  <cols>
    <col min="1" max="1" width="50.88671875" style="5" customWidth="1"/>
    <col min="2" max="2" width="0.88671875" style="5" customWidth="1"/>
    <col min="3" max="3" width="14" style="5" bestFit="1" customWidth="1"/>
    <col min="4" max="4" width="1.33203125" style="5" customWidth="1"/>
    <col min="5" max="5" width="12.44140625" style="5" customWidth="1"/>
    <col min="6" max="6" width="1" style="5" customWidth="1"/>
    <col min="7" max="7" width="25" style="66" bestFit="1" customWidth="1"/>
    <col min="8" max="8" width="0.88671875" style="66" customWidth="1"/>
    <col min="9" max="9" width="25" style="66" bestFit="1" customWidth="1"/>
    <col min="10" max="10" width="0.6640625" style="66" customWidth="1"/>
    <col min="11" max="11" width="23.109375" style="66" bestFit="1" customWidth="1"/>
    <col min="12" max="12" width="0.6640625" style="66" customWidth="1"/>
    <col min="13" max="13" width="23.109375" style="66" bestFit="1" customWidth="1"/>
    <col min="14" max="14" width="0.5546875" style="66" customWidth="1"/>
    <col min="15" max="15" width="17" style="66" bestFit="1" customWidth="1"/>
    <col min="16" max="16" width="0.5546875" style="66" customWidth="1"/>
    <col min="17" max="17" width="23.109375" style="66" bestFit="1" customWidth="1"/>
    <col min="18" max="18" width="13.5546875" style="5" bestFit="1" customWidth="1"/>
    <col min="19" max="19" width="17.88671875" style="5" bestFit="1" customWidth="1"/>
    <col min="20" max="20" width="21.33203125" style="5" bestFit="1" customWidth="1"/>
    <col min="21" max="21" width="17.88671875" style="54" bestFit="1" customWidth="1"/>
    <col min="22" max="22" width="9.109375" style="54"/>
    <col min="23" max="16384" width="9.109375" style="5"/>
  </cols>
  <sheetData>
    <row r="1" spans="1:22" ht="25.2">
      <c r="A1" s="290" t="s">
        <v>84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22" ht="25.2">
      <c r="A2" s="290" t="s">
        <v>53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22" ht="25.2">
      <c r="A3" s="290" t="str">
        <f>' سهام'!A3:W3</f>
        <v>برای ماه منتهی به 1402/02/31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</row>
    <row r="4" spans="1:22" ht="25.2">
      <c r="A4" s="296" t="s">
        <v>59</v>
      </c>
      <c r="B4" s="296"/>
      <c r="C4" s="296"/>
      <c r="D4" s="296"/>
      <c r="E4" s="296"/>
      <c r="F4" s="296"/>
      <c r="G4" s="296"/>
      <c r="H4" s="55"/>
      <c r="I4" s="56"/>
      <c r="J4" s="56"/>
      <c r="K4" s="56"/>
      <c r="L4" s="56"/>
      <c r="M4" s="56"/>
      <c r="N4" s="56"/>
      <c r="O4" s="56"/>
      <c r="P4" s="56"/>
      <c r="Q4" s="56"/>
    </row>
    <row r="5" spans="1:22" ht="24.75" customHeight="1" thickBot="1">
      <c r="A5" s="57"/>
      <c r="B5" s="313"/>
      <c r="C5" s="313"/>
      <c r="D5" s="313"/>
      <c r="E5" s="313"/>
      <c r="F5" s="58"/>
      <c r="G5" s="314" t="s">
        <v>555</v>
      </c>
      <c r="H5" s="314"/>
      <c r="I5" s="314"/>
      <c r="J5" s="314"/>
      <c r="K5" s="314"/>
      <c r="L5" s="56"/>
      <c r="M5" s="314" t="s">
        <v>556</v>
      </c>
      <c r="N5" s="314"/>
      <c r="O5" s="314"/>
      <c r="P5" s="314"/>
      <c r="Q5" s="314"/>
    </row>
    <row r="6" spans="1:22" ht="46.5" customHeight="1" thickBot="1">
      <c r="A6" s="59" t="s">
        <v>37</v>
      </c>
      <c r="B6" s="190"/>
      <c r="C6" s="60" t="s">
        <v>23</v>
      </c>
      <c r="D6" s="190"/>
      <c r="E6" s="60" t="s">
        <v>34</v>
      </c>
      <c r="F6" s="190"/>
      <c r="G6" s="61" t="s">
        <v>54</v>
      </c>
      <c r="H6" s="188"/>
      <c r="I6" s="61" t="s">
        <v>39</v>
      </c>
      <c r="J6" s="188"/>
      <c r="K6" s="61" t="s">
        <v>40</v>
      </c>
      <c r="L6" s="56"/>
      <c r="M6" s="61" t="s">
        <v>54</v>
      </c>
      <c r="N6" s="188"/>
      <c r="O6" s="61" t="s">
        <v>39</v>
      </c>
      <c r="P6" s="188"/>
      <c r="Q6" s="61" t="s">
        <v>40</v>
      </c>
    </row>
    <row r="7" spans="1:22" ht="24.6">
      <c r="A7" s="59" t="s">
        <v>230</v>
      </c>
      <c r="B7" s="190"/>
      <c r="C7" s="63" t="s">
        <v>81</v>
      </c>
      <c r="D7" s="190"/>
      <c r="E7" s="105" t="s">
        <v>81</v>
      </c>
      <c r="F7" s="190"/>
      <c r="G7" s="52">
        <v>84438742</v>
      </c>
      <c r="H7" s="52"/>
      <c r="I7" s="52">
        <v>0</v>
      </c>
      <c r="J7" s="52"/>
      <c r="K7" s="52">
        <f>I7+G7</f>
        <v>84438742</v>
      </c>
      <c r="L7" s="52"/>
      <c r="M7" s="52">
        <v>323080456</v>
      </c>
      <c r="N7" s="52"/>
      <c r="O7" s="52">
        <v>0</v>
      </c>
      <c r="P7" s="52"/>
      <c r="Q7" s="52">
        <f>O7+M7</f>
        <v>323080456</v>
      </c>
    </row>
    <row r="8" spans="1:22" ht="24.6">
      <c r="A8" s="59" t="s">
        <v>455</v>
      </c>
      <c r="B8" s="190"/>
      <c r="C8" s="63"/>
      <c r="D8" s="190"/>
      <c r="E8" s="105"/>
      <c r="F8" s="190"/>
      <c r="G8" s="52">
        <v>6251</v>
      </c>
      <c r="H8" s="52"/>
      <c r="I8" s="52">
        <v>0</v>
      </c>
      <c r="J8" s="52"/>
      <c r="K8" s="52">
        <f>I8+G8</f>
        <v>6251</v>
      </c>
      <c r="L8" s="52"/>
      <c r="M8" s="52">
        <v>54204</v>
      </c>
      <c r="N8" s="52"/>
      <c r="O8" s="52">
        <v>0</v>
      </c>
      <c r="P8" s="52"/>
      <c r="Q8" s="52">
        <f t="shared" ref="Q8:Q9" si="0">O8+M8</f>
        <v>54204</v>
      </c>
    </row>
    <row r="9" spans="1:22" s="4" customFormat="1">
      <c r="A9" s="173" t="s">
        <v>442</v>
      </c>
      <c r="B9" s="62"/>
      <c r="C9" s="63" t="s">
        <v>81</v>
      </c>
      <c r="E9" s="105" t="s">
        <v>81</v>
      </c>
      <c r="G9" s="52">
        <v>1642</v>
      </c>
      <c r="H9" s="52"/>
      <c r="I9" s="52">
        <v>0</v>
      </c>
      <c r="J9" s="52"/>
      <c r="K9" s="52">
        <f>I9+G9</f>
        <v>1642</v>
      </c>
      <c r="L9" s="52"/>
      <c r="M9" s="52">
        <v>19857</v>
      </c>
      <c r="N9" s="52"/>
      <c r="O9" s="52">
        <v>0</v>
      </c>
      <c r="P9" s="52"/>
      <c r="Q9" s="52">
        <f t="shared" si="0"/>
        <v>19857</v>
      </c>
      <c r="R9" s="46"/>
      <c r="S9" s="64"/>
      <c r="U9" s="54"/>
      <c r="V9" s="54"/>
    </row>
    <row r="10" spans="1:22" s="4" customFormat="1" ht="25.2" thickBot="1">
      <c r="A10" s="43"/>
      <c r="B10" s="58"/>
      <c r="C10" s="58"/>
      <c r="D10" s="58"/>
      <c r="E10" s="58"/>
      <c r="F10" s="58"/>
      <c r="G10" s="169">
        <f>SUM(G7:G9)</f>
        <v>84446635</v>
      </c>
      <c r="H10" s="65"/>
      <c r="I10" s="169">
        <f>SUM(I9:I9)</f>
        <v>0</v>
      </c>
      <c r="J10" s="65"/>
      <c r="K10" s="169">
        <f>SUM(K7:K9)</f>
        <v>84446635</v>
      </c>
      <c r="L10" s="65"/>
      <c r="M10" s="169">
        <f>SUM(M7:M9)</f>
        <v>323154517</v>
      </c>
      <c r="N10" s="65"/>
      <c r="O10" s="169">
        <f>SUM(O9:O9)</f>
        <v>0</v>
      </c>
      <c r="P10" s="170" t="e">
        <f>SUM(#REF!)</f>
        <v>#REF!</v>
      </c>
      <c r="Q10" s="169">
        <f>SUM(Q7:Q9)</f>
        <v>323154517</v>
      </c>
      <c r="R10" s="46"/>
      <c r="S10" s="64"/>
      <c r="U10" s="54"/>
      <c r="V10" s="54"/>
    </row>
    <row r="11" spans="1:22" s="4" customFormat="1" ht="21.6" thickTop="1">
      <c r="A11" s="5"/>
      <c r="B11" s="5"/>
      <c r="C11" s="5"/>
      <c r="D11" s="5"/>
      <c r="E11" s="5"/>
      <c r="F11" s="5"/>
      <c r="G11" s="66"/>
      <c r="I11" s="66"/>
      <c r="K11" s="66"/>
      <c r="M11" s="66"/>
      <c r="O11" s="66"/>
      <c r="P11" s="66"/>
      <c r="Q11" s="66"/>
      <c r="R11" s="46"/>
      <c r="S11" s="64"/>
      <c r="T11" s="54"/>
      <c r="U11" s="54"/>
      <c r="V11" s="54"/>
    </row>
    <row r="12" spans="1:22" s="4" customFormat="1">
      <c r="A12" s="5"/>
      <c r="B12" s="5"/>
      <c r="C12" s="5"/>
      <c r="D12" s="5"/>
      <c r="E12" s="5"/>
      <c r="F12" s="5"/>
      <c r="G12" s="66"/>
      <c r="I12" s="66"/>
      <c r="K12" s="66"/>
      <c r="M12" s="66"/>
      <c r="O12" s="66"/>
      <c r="P12" s="66"/>
      <c r="Q12" s="66"/>
      <c r="R12" s="46"/>
      <c r="S12" s="64"/>
      <c r="U12" s="54"/>
      <c r="V12" s="54"/>
    </row>
    <row r="13" spans="1:22" s="67" customFormat="1">
      <c r="A13" s="5"/>
      <c r="B13" s="5"/>
      <c r="C13" s="5"/>
      <c r="D13" s="5"/>
      <c r="E13" s="5"/>
      <c r="F13" s="5"/>
      <c r="G13" s="66"/>
      <c r="H13" s="66"/>
      <c r="I13" s="66"/>
      <c r="J13" s="66"/>
      <c r="K13" s="45"/>
      <c r="L13" s="66"/>
      <c r="M13" s="66"/>
      <c r="N13" s="66"/>
      <c r="O13" s="66"/>
      <c r="P13" s="66"/>
      <c r="Q13" s="45"/>
      <c r="U13" s="54"/>
      <c r="V13" s="54"/>
    </row>
    <row r="14" spans="1:22" s="67" customFormat="1">
      <c r="A14" s="5"/>
      <c r="B14" s="5"/>
      <c r="C14" s="5"/>
      <c r="D14" s="5"/>
      <c r="E14" s="5"/>
      <c r="F14" s="5"/>
      <c r="G14" s="66"/>
      <c r="H14" s="66"/>
      <c r="I14" s="66"/>
      <c r="J14" s="66"/>
      <c r="K14" s="45"/>
      <c r="L14" s="66"/>
      <c r="M14" s="66"/>
      <c r="N14" s="66"/>
      <c r="O14" s="66"/>
      <c r="P14" s="66"/>
      <c r="Q14" s="45"/>
      <c r="U14" s="54"/>
      <c r="V14" s="54"/>
    </row>
    <row r="15" spans="1:22">
      <c r="K15" s="45"/>
      <c r="Q15" s="45"/>
    </row>
    <row r="16" spans="1:22">
      <c r="K16" s="45"/>
      <c r="Q16" s="45"/>
    </row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34"/>
  <sheetViews>
    <sheetView rightToLeft="1" view="pageBreakPreview" topLeftCell="B124" zoomScale="80" zoomScaleNormal="100" zoomScaleSheetLayoutView="80" workbookViewId="0">
      <selection activeCell="B141" sqref="B141"/>
    </sheetView>
  </sheetViews>
  <sheetFormatPr defaultColWidth="9.109375" defaultRowHeight="21"/>
  <cols>
    <col min="1" max="1" width="11.5546875" style="52" hidden="1" customWidth="1"/>
    <col min="2" max="2" width="27.44140625" style="67" customWidth="1"/>
    <col min="3" max="3" width="0.5546875" style="67" customWidth="1"/>
    <col min="4" max="4" width="11.33203125" style="67" customWidth="1"/>
    <col min="5" max="5" width="0.88671875" style="67" customWidth="1"/>
    <col min="6" max="6" width="16" style="67" customWidth="1"/>
    <col min="7" max="7" width="1.109375" style="67" customWidth="1"/>
    <col min="8" max="8" width="9.44140625" style="67" bestFit="1" customWidth="1"/>
    <col min="9" max="9" width="0.5546875" style="67" customWidth="1"/>
    <col min="10" max="10" width="13.109375" style="67" customWidth="1"/>
    <col min="11" max="11" width="1" style="67" customWidth="1"/>
    <col min="12" max="12" width="13.5546875" style="67" customWidth="1"/>
    <col min="13" max="13" width="1.109375" style="67" customWidth="1"/>
    <col min="14" max="14" width="15.44140625" style="67" bestFit="1" customWidth="1"/>
    <col min="15" max="15" width="1" style="67" customWidth="1"/>
    <col min="16" max="16" width="18.88671875" style="67" bestFit="1" customWidth="1"/>
    <col min="17" max="17" width="1.109375" style="67" customWidth="1"/>
    <col min="18" max="18" width="16.33203125" style="67" bestFit="1" customWidth="1"/>
    <col min="19" max="19" width="1.109375" style="67" customWidth="1"/>
    <col min="20" max="20" width="14.44140625" style="67" customWidth="1"/>
    <col min="21" max="16384" width="9.109375" style="67"/>
  </cols>
  <sheetData>
    <row r="1" spans="1:20" ht="21.6">
      <c r="B1" s="317" t="s">
        <v>84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</row>
    <row r="2" spans="1:20" ht="21.6">
      <c r="B2" s="317" t="s">
        <v>53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</row>
    <row r="3" spans="1:20" ht="21.6">
      <c r="B3" s="317" t="str">
        <f>روکش!B26</f>
        <v>منتهی به 1402/02/31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</row>
    <row r="4" spans="1:20" ht="21.6">
      <c r="B4" s="318" t="s">
        <v>70</v>
      </c>
      <c r="C4" s="318"/>
      <c r="D4" s="318"/>
      <c r="E4" s="318"/>
      <c r="F4" s="318"/>
      <c r="G4" s="318"/>
      <c r="H4" s="318"/>
      <c r="I4" s="318"/>
      <c r="J4" s="319"/>
      <c r="K4" s="319"/>
      <c r="L4" s="319"/>
      <c r="M4" s="319"/>
      <c r="N4" s="319"/>
      <c r="O4" s="319"/>
      <c r="P4" s="319"/>
      <c r="Q4" s="319"/>
      <c r="R4" s="318"/>
      <c r="S4" s="318"/>
      <c r="T4" s="318"/>
    </row>
    <row r="6" spans="1:20">
      <c r="D6" s="315" t="s">
        <v>71</v>
      </c>
      <c r="E6" s="316"/>
      <c r="F6" s="316"/>
      <c r="G6" s="316"/>
      <c r="H6" s="316"/>
      <c r="J6" s="315" t="s">
        <v>557</v>
      </c>
      <c r="K6" s="316"/>
      <c r="L6" s="316"/>
      <c r="M6" s="316"/>
      <c r="N6" s="316"/>
      <c r="P6" s="315" t="s">
        <v>556</v>
      </c>
      <c r="Q6" s="316"/>
      <c r="R6" s="316"/>
      <c r="S6" s="316"/>
      <c r="T6" s="316"/>
    </row>
    <row r="7" spans="1:20" ht="55.8">
      <c r="B7" s="185" t="s">
        <v>72</v>
      </c>
      <c r="D7" s="241" t="s">
        <v>472</v>
      </c>
      <c r="F7" s="241" t="s">
        <v>473</v>
      </c>
      <c r="H7" s="241" t="s">
        <v>73</v>
      </c>
      <c r="J7" s="241" t="s">
        <v>74</v>
      </c>
      <c r="L7" s="241" t="s">
        <v>75</v>
      </c>
      <c r="N7" s="241" t="s">
        <v>76</v>
      </c>
      <c r="P7" s="241" t="s">
        <v>74</v>
      </c>
      <c r="R7" s="241" t="s">
        <v>75</v>
      </c>
      <c r="T7" s="241" t="s">
        <v>76</v>
      </c>
    </row>
    <row r="8" spans="1:20">
      <c r="A8" s="52" t="s">
        <v>279</v>
      </c>
      <c r="B8" s="82" t="s">
        <v>191</v>
      </c>
      <c r="C8" s="115"/>
      <c r="D8" s="116" t="s">
        <v>233</v>
      </c>
      <c r="E8" s="117">
        <v>6436755</v>
      </c>
      <c r="F8" s="242">
        <v>6436755</v>
      </c>
      <c r="G8" s="117"/>
      <c r="H8" s="118">
        <v>70</v>
      </c>
      <c r="I8" s="117"/>
      <c r="J8" s="45">
        <v>0</v>
      </c>
      <c r="K8" s="45"/>
      <c r="L8" s="45">
        <v>0</v>
      </c>
      <c r="M8" s="45"/>
      <c r="N8" s="45">
        <f>L8+J8</f>
        <v>0</v>
      </c>
      <c r="O8" s="45"/>
      <c r="P8" s="45">
        <v>450572850</v>
      </c>
      <c r="Q8" s="45"/>
      <c r="R8" s="45">
        <v>0</v>
      </c>
      <c r="S8" s="45"/>
      <c r="T8" s="45">
        <f>P8+R8</f>
        <v>450572850</v>
      </c>
    </row>
    <row r="9" spans="1:20">
      <c r="A9" s="52" t="s">
        <v>280</v>
      </c>
      <c r="B9" s="82" t="s">
        <v>109</v>
      </c>
      <c r="C9" s="115"/>
      <c r="D9" s="116" t="s">
        <v>243</v>
      </c>
      <c r="E9" s="117">
        <v>710475</v>
      </c>
      <c r="F9" s="242">
        <v>710475</v>
      </c>
      <c r="G9" s="117"/>
      <c r="H9" s="118">
        <v>50</v>
      </c>
      <c r="I9" s="117"/>
      <c r="J9" s="45">
        <v>0</v>
      </c>
      <c r="K9" s="45"/>
      <c r="L9" s="45">
        <v>0</v>
      </c>
      <c r="M9" s="45"/>
      <c r="N9" s="45">
        <f t="shared" ref="N9:N72" si="0">L9+J9</f>
        <v>0</v>
      </c>
      <c r="O9" s="45"/>
      <c r="P9" s="45">
        <v>35523750</v>
      </c>
      <c r="Q9" s="45"/>
      <c r="R9" s="45">
        <v>0</v>
      </c>
      <c r="S9" s="45"/>
      <c r="T9" s="45">
        <f t="shared" ref="T9:T74" si="1">P9+R9</f>
        <v>35523750</v>
      </c>
    </row>
    <row r="10" spans="1:20">
      <c r="A10" s="52" t="s">
        <v>281</v>
      </c>
      <c r="B10" s="82" t="s">
        <v>173</v>
      </c>
      <c r="C10" s="115"/>
      <c r="D10" s="116" t="s">
        <v>242</v>
      </c>
      <c r="E10" s="117">
        <v>1940047</v>
      </c>
      <c r="F10" s="242">
        <v>1940047</v>
      </c>
      <c r="G10" s="117"/>
      <c r="H10" s="118">
        <v>100</v>
      </c>
      <c r="I10" s="117"/>
      <c r="J10" s="45">
        <v>0</v>
      </c>
      <c r="K10" s="45"/>
      <c r="L10" s="45">
        <v>0</v>
      </c>
      <c r="M10" s="45"/>
      <c r="N10" s="45">
        <f t="shared" si="0"/>
        <v>0</v>
      </c>
      <c r="O10" s="45"/>
      <c r="P10" s="45">
        <v>194004700</v>
      </c>
      <c r="Q10" s="45"/>
      <c r="R10" s="45">
        <v>0</v>
      </c>
      <c r="S10" s="45"/>
      <c r="T10" s="45">
        <f t="shared" si="1"/>
        <v>194004700</v>
      </c>
    </row>
    <row r="11" spans="1:20">
      <c r="A11" s="52" t="s">
        <v>284</v>
      </c>
      <c r="B11" s="82" t="s">
        <v>212</v>
      </c>
      <c r="C11" s="115"/>
      <c r="D11" s="116" t="s">
        <v>247</v>
      </c>
      <c r="E11" s="117">
        <v>707643</v>
      </c>
      <c r="F11" s="242">
        <v>707643</v>
      </c>
      <c r="G11" s="117"/>
      <c r="H11" s="118">
        <v>22</v>
      </c>
      <c r="I11" s="117"/>
      <c r="J11" s="45">
        <v>0</v>
      </c>
      <c r="K11" s="45"/>
      <c r="L11" s="45">
        <v>0</v>
      </c>
      <c r="M11" s="45"/>
      <c r="N11" s="45">
        <f t="shared" si="0"/>
        <v>0</v>
      </c>
      <c r="O11" s="45"/>
      <c r="P11" s="45">
        <v>15568146</v>
      </c>
      <c r="Q11" s="45"/>
      <c r="R11" s="45">
        <v>0</v>
      </c>
      <c r="S11" s="45"/>
      <c r="T11" s="45">
        <f t="shared" si="1"/>
        <v>15568146</v>
      </c>
    </row>
    <row r="12" spans="1:20">
      <c r="A12" s="52" t="s">
        <v>285</v>
      </c>
      <c r="B12" s="82" t="s">
        <v>99</v>
      </c>
      <c r="C12" s="115"/>
      <c r="D12" s="116" t="s">
        <v>247</v>
      </c>
      <c r="E12" s="117">
        <v>475245</v>
      </c>
      <c r="F12" s="242">
        <v>475245</v>
      </c>
      <c r="G12" s="117"/>
      <c r="H12" s="118">
        <v>1350</v>
      </c>
      <c r="I12" s="117"/>
      <c r="J12" s="45">
        <v>0</v>
      </c>
      <c r="K12" s="45"/>
      <c r="L12" s="45">
        <v>0</v>
      </c>
      <c r="M12" s="45"/>
      <c r="N12" s="45">
        <f t="shared" si="0"/>
        <v>0</v>
      </c>
      <c r="O12" s="45"/>
      <c r="P12" s="45">
        <v>641580750</v>
      </c>
      <c r="Q12" s="45"/>
      <c r="R12" s="45">
        <v>0</v>
      </c>
      <c r="S12" s="45"/>
      <c r="T12" s="45">
        <f t="shared" si="1"/>
        <v>641580750</v>
      </c>
    </row>
    <row r="13" spans="1:20">
      <c r="A13" s="52" t="s">
        <v>286</v>
      </c>
      <c r="B13" s="82" t="s">
        <v>129</v>
      </c>
      <c r="C13" s="115"/>
      <c r="D13" s="116" t="s">
        <v>235</v>
      </c>
      <c r="E13" s="117">
        <v>2429809</v>
      </c>
      <c r="F13" s="242">
        <v>2429809</v>
      </c>
      <c r="G13" s="117"/>
      <c r="H13" s="118">
        <v>34</v>
      </c>
      <c r="I13" s="117"/>
      <c r="J13" s="45">
        <v>0</v>
      </c>
      <c r="K13" s="45"/>
      <c r="L13" s="45">
        <v>0</v>
      </c>
      <c r="M13" s="45"/>
      <c r="N13" s="45">
        <f t="shared" si="0"/>
        <v>0</v>
      </c>
      <c r="O13" s="45"/>
      <c r="P13" s="45">
        <v>82613506</v>
      </c>
      <c r="Q13" s="45"/>
      <c r="R13" s="45">
        <v>0</v>
      </c>
      <c r="S13" s="45"/>
      <c r="T13" s="45">
        <f t="shared" si="1"/>
        <v>82613506</v>
      </c>
    </row>
    <row r="14" spans="1:20">
      <c r="A14" s="52" t="s">
        <v>287</v>
      </c>
      <c r="B14" s="82" t="s">
        <v>213</v>
      </c>
      <c r="C14" s="115"/>
      <c r="D14" s="116" t="s">
        <v>247</v>
      </c>
      <c r="E14" s="117">
        <v>7612002</v>
      </c>
      <c r="F14" s="242">
        <v>7612002</v>
      </c>
      <c r="G14" s="117"/>
      <c r="H14" s="118">
        <v>200</v>
      </c>
      <c r="I14" s="117"/>
      <c r="J14" s="45">
        <v>0</v>
      </c>
      <c r="K14" s="45"/>
      <c r="L14" s="45">
        <v>0</v>
      </c>
      <c r="M14" s="45"/>
      <c r="N14" s="45">
        <f t="shared" si="0"/>
        <v>0</v>
      </c>
      <c r="O14" s="45"/>
      <c r="P14" s="45">
        <v>1522400400</v>
      </c>
      <c r="Q14" s="45"/>
      <c r="R14" s="45">
        <v>0</v>
      </c>
      <c r="S14" s="45"/>
      <c r="T14" s="45">
        <f t="shared" si="1"/>
        <v>1522400400</v>
      </c>
    </row>
    <row r="15" spans="1:20">
      <c r="A15" s="52" t="s">
        <v>288</v>
      </c>
      <c r="B15" s="82" t="s">
        <v>110</v>
      </c>
      <c r="C15" s="115"/>
      <c r="D15" s="116" t="s">
        <v>252</v>
      </c>
      <c r="E15" s="117">
        <v>4644799</v>
      </c>
      <c r="F15" s="242">
        <v>4644799</v>
      </c>
      <c r="G15" s="117"/>
      <c r="H15" s="118">
        <v>29</v>
      </c>
      <c r="I15" s="117"/>
      <c r="J15" s="45">
        <v>0</v>
      </c>
      <c r="K15" s="45"/>
      <c r="L15" s="45">
        <v>0</v>
      </c>
      <c r="M15" s="45"/>
      <c r="N15" s="45">
        <f t="shared" si="0"/>
        <v>0</v>
      </c>
      <c r="O15" s="45"/>
      <c r="P15" s="45">
        <v>134699171</v>
      </c>
      <c r="Q15" s="45"/>
      <c r="R15" s="45">
        <v>0</v>
      </c>
      <c r="S15" s="45"/>
      <c r="T15" s="45">
        <f t="shared" si="1"/>
        <v>134699171</v>
      </c>
    </row>
    <row r="16" spans="1:20">
      <c r="A16" s="52" t="s">
        <v>292</v>
      </c>
      <c r="B16" s="82" t="s">
        <v>222</v>
      </c>
      <c r="C16" s="115"/>
      <c r="D16" s="116" t="s">
        <v>518</v>
      </c>
      <c r="E16" s="117">
        <v>1290936</v>
      </c>
      <c r="F16" s="242">
        <v>1290936</v>
      </c>
      <c r="G16" s="117"/>
      <c r="H16" s="118">
        <v>307</v>
      </c>
      <c r="I16" s="117"/>
      <c r="J16" s="45">
        <v>0</v>
      </c>
      <c r="K16" s="45"/>
      <c r="L16" s="45">
        <v>9122058</v>
      </c>
      <c r="M16" s="45"/>
      <c r="N16" s="45">
        <f t="shared" si="0"/>
        <v>9122058</v>
      </c>
      <c r="O16" s="45"/>
      <c r="P16" s="45">
        <v>396317352</v>
      </c>
      <c r="Q16" s="45"/>
      <c r="R16" s="45">
        <v>-28470350</v>
      </c>
      <c r="S16" s="45"/>
      <c r="T16" s="45">
        <f t="shared" si="1"/>
        <v>367847002</v>
      </c>
    </row>
    <row r="17" spans="1:20">
      <c r="A17" s="52" t="s">
        <v>293</v>
      </c>
      <c r="B17" s="82" t="s">
        <v>113</v>
      </c>
      <c r="C17" s="115"/>
      <c r="D17" s="116" t="s">
        <v>549</v>
      </c>
      <c r="E17" s="117">
        <v>3166253</v>
      </c>
      <c r="F17" s="242">
        <v>30619873</v>
      </c>
      <c r="G17" s="117"/>
      <c r="H17" s="118">
        <v>300</v>
      </c>
      <c r="I17" s="117"/>
      <c r="J17" s="45">
        <v>0</v>
      </c>
      <c r="K17" s="45"/>
      <c r="L17" s="45">
        <v>145666388</v>
      </c>
      <c r="M17" s="45"/>
      <c r="N17" s="45">
        <f t="shared" si="0"/>
        <v>145666388</v>
      </c>
      <c r="O17" s="45"/>
      <c r="P17" s="45">
        <v>9185961900</v>
      </c>
      <c r="Q17" s="45"/>
      <c r="R17" s="45">
        <v>-1174310542</v>
      </c>
      <c r="S17" s="45"/>
      <c r="T17" s="45">
        <f t="shared" si="1"/>
        <v>8011651358</v>
      </c>
    </row>
    <row r="18" spans="1:20">
      <c r="A18" s="52" t="s">
        <v>297</v>
      </c>
      <c r="B18" s="82" t="s">
        <v>149</v>
      </c>
      <c r="C18" s="115"/>
      <c r="D18" s="116" t="s">
        <v>234</v>
      </c>
      <c r="E18" s="117">
        <v>3984345</v>
      </c>
      <c r="F18" s="242">
        <v>3166253</v>
      </c>
      <c r="G18" s="117"/>
      <c r="H18" s="118">
        <v>130</v>
      </c>
      <c r="I18" s="117"/>
      <c r="J18" s="45">
        <v>0</v>
      </c>
      <c r="K18" s="45"/>
      <c r="L18" s="45">
        <v>0</v>
      </c>
      <c r="M18" s="45"/>
      <c r="N18" s="45">
        <f t="shared" si="0"/>
        <v>0</v>
      </c>
      <c r="O18" s="45"/>
      <c r="P18" s="45">
        <v>411613827</v>
      </c>
      <c r="Q18" s="45"/>
      <c r="R18" s="45">
        <v>0</v>
      </c>
      <c r="S18" s="45"/>
      <c r="T18" s="45">
        <f t="shared" si="1"/>
        <v>411613827</v>
      </c>
    </row>
    <row r="19" spans="1:20">
      <c r="A19" s="52" t="s">
        <v>301</v>
      </c>
      <c r="B19" s="82" t="s">
        <v>92</v>
      </c>
      <c r="C19" s="115"/>
      <c r="D19" s="116" t="s">
        <v>241</v>
      </c>
      <c r="E19" s="117">
        <v>365663</v>
      </c>
      <c r="F19" s="242">
        <v>3984345</v>
      </c>
      <c r="G19" s="117"/>
      <c r="H19" s="118">
        <v>120</v>
      </c>
      <c r="I19" s="117"/>
      <c r="J19" s="45">
        <v>0</v>
      </c>
      <c r="K19" s="45"/>
      <c r="L19" s="45">
        <v>0</v>
      </c>
      <c r="M19" s="45"/>
      <c r="N19" s="45">
        <f t="shared" si="0"/>
        <v>0</v>
      </c>
      <c r="O19" s="45"/>
      <c r="P19" s="45">
        <v>478121400</v>
      </c>
      <c r="Q19" s="45"/>
      <c r="R19" s="45">
        <v>0</v>
      </c>
      <c r="S19" s="45"/>
      <c r="T19" s="45">
        <f t="shared" si="1"/>
        <v>478121400</v>
      </c>
    </row>
    <row r="20" spans="1:20">
      <c r="A20" s="52" t="s">
        <v>302</v>
      </c>
      <c r="B20" s="82" t="s">
        <v>111</v>
      </c>
      <c r="C20" s="115"/>
      <c r="D20" s="116" t="s">
        <v>568</v>
      </c>
      <c r="E20" s="117">
        <v>6146333</v>
      </c>
      <c r="F20" s="242">
        <v>13005591</v>
      </c>
      <c r="G20" s="117"/>
      <c r="H20" s="118">
        <v>220</v>
      </c>
      <c r="I20" s="117"/>
      <c r="J20" s="45">
        <v>2861230020</v>
      </c>
      <c r="K20" s="45"/>
      <c r="L20" s="45">
        <v>-402492039</v>
      </c>
      <c r="M20" s="45"/>
      <c r="N20" s="45">
        <f t="shared" si="0"/>
        <v>2458737981</v>
      </c>
      <c r="O20" s="45"/>
      <c r="P20" s="45">
        <v>2861230020</v>
      </c>
      <c r="Q20" s="45"/>
      <c r="R20" s="45">
        <v>-402492039</v>
      </c>
      <c r="S20" s="45"/>
      <c r="T20" s="45">
        <f t="shared" si="1"/>
        <v>2458737981</v>
      </c>
    </row>
    <row r="21" spans="1:20">
      <c r="A21" s="52" t="s">
        <v>303</v>
      </c>
      <c r="B21" s="82" t="s">
        <v>108</v>
      </c>
      <c r="C21" s="115"/>
      <c r="D21" s="116" t="s">
        <v>235</v>
      </c>
      <c r="E21" s="117">
        <v>882636</v>
      </c>
      <c r="F21" s="242">
        <v>365663</v>
      </c>
      <c r="G21" s="117"/>
      <c r="H21" s="118">
        <v>3400</v>
      </c>
      <c r="I21" s="117"/>
      <c r="J21" s="45">
        <v>0</v>
      </c>
      <c r="K21" s="45"/>
      <c r="L21" s="45">
        <v>0</v>
      </c>
      <c r="M21" s="45"/>
      <c r="N21" s="45">
        <f t="shared" si="0"/>
        <v>0</v>
      </c>
      <c r="O21" s="45"/>
      <c r="P21" s="45">
        <v>1243254200</v>
      </c>
      <c r="Q21" s="45"/>
      <c r="R21" s="45">
        <v>0</v>
      </c>
      <c r="S21" s="45"/>
      <c r="T21" s="45">
        <f t="shared" si="1"/>
        <v>1243254200</v>
      </c>
    </row>
    <row r="22" spans="1:20">
      <c r="A22" s="52" t="s">
        <v>304</v>
      </c>
      <c r="B22" s="82" t="s">
        <v>88</v>
      </c>
      <c r="C22" s="115"/>
      <c r="D22" s="116" t="s">
        <v>246</v>
      </c>
      <c r="E22" s="117">
        <v>642599</v>
      </c>
      <c r="F22" s="242">
        <v>6146333</v>
      </c>
      <c r="G22" s="117"/>
      <c r="H22" s="118">
        <v>650</v>
      </c>
      <c r="I22" s="117"/>
      <c r="J22" s="45">
        <v>0</v>
      </c>
      <c r="K22" s="45"/>
      <c r="L22" s="45">
        <v>0</v>
      </c>
      <c r="M22" s="45"/>
      <c r="N22" s="45">
        <f t="shared" si="0"/>
        <v>0</v>
      </c>
      <c r="O22" s="45"/>
      <c r="P22" s="45">
        <v>3995116450</v>
      </c>
      <c r="Q22" s="45"/>
      <c r="R22" s="45">
        <v>0</v>
      </c>
      <c r="S22" s="45"/>
      <c r="T22" s="45">
        <f t="shared" si="1"/>
        <v>3995116450</v>
      </c>
    </row>
    <row r="23" spans="1:20">
      <c r="A23" s="52" t="s">
        <v>305</v>
      </c>
      <c r="B23" s="82" t="s">
        <v>183</v>
      </c>
      <c r="C23" s="115"/>
      <c r="D23" s="116" t="s">
        <v>246</v>
      </c>
      <c r="E23" s="117">
        <v>271970</v>
      </c>
      <c r="F23" s="242">
        <v>882636</v>
      </c>
      <c r="G23" s="117"/>
      <c r="H23" s="118">
        <v>230</v>
      </c>
      <c r="I23" s="117"/>
      <c r="J23" s="45">
        <v>0</v>
      </c>
      <c r="K23" s="45"/>
      <c r="L23" s="45">
        <v>0</v>
      </c>
      <c r="M23" s="45"/>
      <c r="N23" s="45">
        <f t="shared" si="0"/>
        <v>0</v>
      </c>
      <c r="O23" s="45"/>
      <c r="P23" s="45">
        <v>203006280</v>
      </c>
      <c r="Q23" s="45"/>
      <c r="R23" s="45">
        <v>0</v>
      </c>
      <c r="S23" s="45"/>
      <c r="T23" s="45">
        <f t="shared" si="1"/>
        <v>203006280</v>
      </c>
    </row>
    <row r="24" spans="1:20">
      <c r="A24" s="52" t="s">
        <v>306</v>
      </c>
      <c r="B24" s="82" t="s">
        <v>188</v>
      </c>
      <c r="C24" s="115"/>
      <c r="D24" s="116" t="s">
        <v>491</v>
      </c>
      <c r="E24" s="117">
        <v>108155</v>
      </c>
      <c r="F24" s="242">
        <v>642599</v>
      </c>
      <c r="G24" s="117"/>
      <c r="H24" s="118">
        <v>6000</v>
      </c>
      <c r="I24" s="117"/>
      <c r="J24" s="45">
        <v>0</v>
      </c>
      <c r="K24" s="45"/>
      <c r="L24" s="45">
        <v>0</v>
      </c>
      <c r="M24" s="45"/>
      <c r="N24" s="45">
        <f t="shared" si="0"/>
        <v>0</v>
      </c>
      <c r="O24" s="45"/>
      <c r="P24" s="45">
        <v>3855594000</v>
      </c>
      <c r="Q24" s="45"/>
      <c r="R24" s="45">
        <v>0</v>
      </c>
      <c r="S24" s="45"/>
      <c r="T24" s="45">
        <f t="shared" si="1"/>
        <v>3855594000</v>
      </c>
    </row>
    <row r="25" spans="1:20">
      <c r="A25" s="52" t="s">
        <v>312</v>
      </c>
      <c r="B25" s="82" t="s">
        <v>221</v>
      </c>
      <c r="C25" s="115"/>
      <c r="D25" s="116" t="s">
        <v>244</v>
      </c>
      <c r="E25" s="117">
        <v>1119769</v>
      </c>
      <c r="F25" s="242">
        <v>271970</v>
      </c>
      <c r="G25" s="117"/>
      <c r="H25" s="118">
        <v>5000</v>
      </c>
      <c r="I25" s="117"/>
      <c r="J25" s="45">
        <v>0</v>
      </c>
      <c r="K25" s="45"/>
      <c r="L25" s="45">
        <v>0</v>
      </c>
      <c r="M25" s="45"/>
      <c r="N25" s="45">
        <f t="shared" si="0"/>
        <v>0</v>
      </c>
      <c r="O25" s="45"/>
      <c r="P25" s="45">
        <v>1359850000</v>
      </c>
      <c r="Q25" s="45"/>
      <c r="R25" s="45">
        <v>0</v>
      </c>
      <c r="S25" s="45"/>
      <c r="T25" s="45">
        <f t="shared" si="1"/>
        <v>1359850000</v>
      </c>
    </row>
    <row r="26" spans="1:20">
      <c r="A26" s="52" t="s">
        <v>313</v>
      </c>
      <c r="B26" s="82" t="s">
        <v>126</v>
      </c>
      <c r="C26" s="115"/>
      <c r="D26" s="116" t="s">
        <v>237</v>
      </c>
      <c r="E26" s="117">
        <v>240173</v>
      </c>
      <c r="F26" s="242">
        <v>108155</v>
      </c>
      <c r="G26" s="117"/>
      <c r="H26" s="118">
        <v>3750</v>
      </c>
      <c r="I26" s="117"/>
      <c r="J26" s="45">
        <v>0</v>
      </c>
      <c r="K26" s="45"/>
      <c r="L26" s="45">
        <v>0</v>
      </c>
      <c r="M26" s="45"/>
      <c r="N26" s="45">
        <f t="shared" si="0"/>
        <v>0</v>
      </c>
      <c r="O26" s="45"/>
      <c r="P26" s="45">
        <v>405581250</v>
      </c>
      <c r="Q26" s="45"/>
      <c r="R26" s="45">
        <v>0</v>
      </c>
      <c r="S26" s="45"/>
      <c r="T26" s="45">
        <f t="shared" si="1"/>
        <v>405581250</v>
      </c>
    </row>
    <row r="27" spans="1:20">
      <c r="A27" s="52" t="s">
        <v>315</v>
      </c>
      <c r="B27" s="82" t="s">
        <v>186</v>
      </c>
      <c r="C27" s="115"/>
      <c r="D27" s="116" t="s">
        <v>245</v>
      </c>
      <c r="E27" s="117">
        <v>2787425</v>
      </c>
      <c r="F27" s="242">
        <v>1119769</v>
      </c>
      <c r="G27" s="117"/>
      <c r="H27" s="131">
        <v>1000</v>
      </c>
      <c r="I27" s="117"/>
      <c r="J27" s="130">
        <v>0</v>
      </c>
      <c r="K27" s="130"/>
      <c r="L27" s="45">
        <v>0</v>
      </c>
      <c r="M27" s="130"/>
      <c r="N27" s="45">
        <f t="shared" si="0"/>
        <v>0</v>
      </c>
      <c r="O27" s="130"/>
      <c r="P27" s="130">
        <v>1119769000</v>
      </c>
      <c r="Q27" s="130"/>
      <c r="R27" s="130">
        <v>0</v>
      </c>
      <c r="S27" s="130"/>
      <c r="T27" s="45">
        <f t="shared" si="1"/>
        <v>1119769000</v>
      </c>
    </row>
    <row r="28" spans="1:20">
      <c r="A28" s="52" t="s">
        <v>316</v>
      </c>
      <c r="B28" s="82" t="s">
        <v>181</v>
      </c>
      <c r="C28" s="115"/>
      <c r="D28" s="116" t="s">
        <v>539</v>
      </c>
      <c r="E28" s="117">
        <v>2714040</v>
      </c>
      <c r="F28" s="242">
        <v>205054</v>
      </c>
      <c r="G28" s="117"/>
      <c r="H28" s="118">
        <v>90</v>
      </c>
      <c r="I28" s="117"/>
      <c r="J28" s="45">
        <v>0</v>
      </c>
      <c r="K28" s="45"/>
      <c r="L28" s="45">
        <v>0</v>
      </c>
      <c r="M28" s="45"/>
      <c r="N28" s="45">
        <f t="shared" si="0"/>
        <v>0</v>
      </c>
      <c r="O28" s="45"/>
      <c r="P28" s="45">
        <v>18454860</v>
      </c>
      <c r="Q28" s="45"/>
      <c r="R28" s="45">
        <v>0</v>
      </c>
      <c r="S28" s="45"/>
      <c r="T28" s="45">
        <f t="shared" si="1"/>
        <v>18454860</v>
      </c>
    </row>
    <row r="29" spans="1:20">
      <c r="A29" s="52" t="s">
        <v>320</v>
      </c>
      <c r="B29" s="82" t="s">
        <v>210</v>
      </c>
      <c r="C29" s="115"/>
      <c r="D29" s="116" t="s">
        <v>460</v>
      </c>
      <c r="E29" s="117">
        <v>727710</v>
      </c>
      <c r="F29" s="242">
        <v>240173</v>
      </c>
      <c r="G29" s="117"/>
      <c r="H29" s="118">
        <v>800</v>
      </c>
      <c r="I29" s="117"/>
      <c r="J29" s="45">
        <v>0</v>
      </c>
      <c r="K29" s="45"/>
      <c r="L29" s="45">
        <v>0</v>
      </c>
      <c r="M29" s="45"/>
      <c r="N29" s="45">
        <f t="shared" si="0"/>
        <v>0</v>
      </c>
      <c r="O29" s="45"/>
      <c r="P29" s="45">
        <v>192138400</v>
      </c>
      <c r="Q29" s="45"/>
      <c r="R29" s="45">
        <v>0</v>
      </c>
      <c r="S29" s="45"/>
      <c r="T29" s="45">
        <f t="shared" si="1"/>
        <v>192138400</v>
      </c>
    </row>
    <row r="30" spans="1:20">
      <c r="B30" s="82" t="s">
        <v>146</v>
      </c>
      <c r="C30" s="115"/>
      <c r="D30" s="116" t="s">
        <v>246</v>
      </c>
      <c r="E30" s="117"/>
      <c r="F30" s="242">
        <v>2787425</v>
      </c>
      <c r="G30" s="117"/>
      <c r="H30" s="118">
        <v>35</v>
      </c>
      <c r="I30" s="117"/>
      <c r="J30" s="45">
        <v>0</v>
      </c>
      <c r="K30" s="45"/>
      <c r="L30" s="45">
        <v>0</v>
      </c>
      <c r="M30" s="45"/>
      <c r="N30" s="45">
        <f t="shared" si="0"/>
        <v>0</v>
      </c>
      <c r="O30" s="45"/>
      <c r="P30" s="45">
        <v>97559875</v>
      </c>
      <c r="Q30" s="45"/>
      <c r="R30" s="45">
        <v>0</v>
      </c>
      <c r="S30" s="45"/>
      <c r="T30" s="45">
        <f t="shared" si="1"/>
        <v>97559875</v>
      </c>
    </row>
    <row r="31" spans="1:20">
      <c r="A31" s="52" t="s">
        <v>321</v>
      </c>
      <c r="B31" s="82" t="s">
        <v>146</v>
      </c>
      <c r="C31" s="115"/>
      <c r="D31" s="116" t="s">
        <v>550</v>
      </c>
      <c r="E31" s="117">
        <v>301384</v>
      </c>
      <c r="F31" s="242">
        <v>14496293</v>
      </c>
      <c r="G31" s="117"/>
      <c r="H31" s="118">
        <v>33</v>
      </c>
      <c r="I31" s="117"/>
      <c r="J31" s="45">
        <v>0</v>
      </c>
      <c r="K31" s="45"/>
      <c r="L31" s="45">
        <v>63632184</v>
      </c>
      <c r="M31" s="45"/>
      <c r="N31" s="45">
        <f t="shared" si="0"/>
        <v>63632184</v>
      </c>
      <c r="O31" s="45"/>
      <c r="P31" s="45">
        <v>478377669</v>
      </c>
      <c r="Q31" s="45"/>
      <c r="R31" s="45">
        <v>0</v>
      </c>
      <c r="S31" s="45"/>
      <c r="T31" s="45">
        <f t="shared" si="1"/>
        <v>478377669</v>
      </c>
    </row>
    <row r="32" spans="1:20">
      <c r="A32" s="52" t="s">
        <v>329</v>
      </c>
      <c r="B32" s="82" t="s">
        <v>155</v>
      </c>
      <c r="C32" s="115"/>
      <c r="D32" s="116" t="s">
        <v>240</v>
      </c>
      <c r="E32" s="117">
        <v>6014827</v>
      </c>
      <c r="F32" s="242">
        <v>2714040</v>
      </c>
      <c r="G32" s="117"/>
      <c r="H32" s="118">
        <v>500</v>
      </c>
      <c r="I32" s="117"/>
      <c r="J32" s="45">
        <v>0</v>
      </c>
      <c r="K32" s="45"/>
      <c r="L32" s="45">
        <v>0</v>
      </c>
      <c r="M32" s="45"/>
      <c r="N32" s="45">
        <f t="shared" si="0"/>
        <v>0</v>
      </c>
      <c r="O32" s="45"/>
      <c r="P32" s="45">
        <v>1357020000</v>
      </c>
      <c r="Q32" s="45"/>
      <c r="R32" s="45">
        <v>0</v>
      </c>
      <c r="S32" s="45"/>
      <c r="T32" s="45">
        <f t="shared" si="1"/>
        <v>1357020000</v>
      </c>
    </row>
    <row r="33" spans="1:20">
      <c r="A33" s="52" t="s">
        <v>330</v>
      </c>
      <c r="B33" s="82" t="s">
        <v>93</v>
      </c>
      <c r="C33" s="115"/>
      <c r="D33" s="116" t="s">
        <v>241</v>
      </c>
      <c r="E33" s="117">
        <v>216299</v>
      </c>
      <c r="F33" s="242">
        <v>727710</v>
      </c>
      <c r="G33" s="117"/>
      <c r="H33" s="118">
        <v>700</v>
      </c>
      <c r="I33" s="117"/>
      <c r="J33" s="45">
        <v>0</v>
      </c>
      <c r="K33" s="45"/>
      <c r="L33" s="45">
        <v>0</v>
      </c>
      <c r="M33" s="45"/>
      <c r="N33" s="45">
        <f t="shared" si="0"/>
        <v>0</v>
      </c>
      <c r="O33" s="45"/>
      <c r="P33" s="45">
        <v>509397000</v>
      </c>
      <c r="Q33" s="45"/>
      <c r="R33" s="45">
        <v>0</v>
      </c>
      <c r="S33" s="45"/>
      <c r="T33" s="45">
        <f t="shared" si="1"/>
        <v>509397000</v>
      </c>
    </row>
    <row r="34" spans="1:20">
      <c r="A34" s="52" t="s">
        <v>332</v>
      </c>
      <c r="B34" s="82" t="s">
        <v>226</v>
      </c>
      <c r="C34" s="115"/>
      <c r="D34" s="116" t="s">
        <v>551</v>
      </c>
      <c r="E34" s="117">
        <v>569239</v>
      </c>
      <c r="F34" s="242">
        <v>39771495</v>
      </c>
      <c r="G34" s="117"/>
      <c r="H34" s="118">
        <v>193</v>
      </c>
      <c r="I34" s="117"/>
      <c r="J34" s="45">
        <v>0</v>
      </c>
      <c r="K34" s="45"/>
      <c r="L34" s="45">
        <v>130689717</v>
      </c>
      <c r="M34" s="45"/>
      <c r="N34" s="45">
        <f t="shared" si="0"/>
        <v>130689717</v>
      </c>
      <c r="O34" s="45"/>
      <c r="P34" s="45">
        <v>7675898535</v>
      </c>
      <c r="Q34" s="45"/>
      <c r="R34" s="45">
        <v>-736696144</v>
      </c>
      <c r="S34" s="45"/>
      <c r="T34" s="45">
        <f t="shared" si="1"/>
        <v>6939202391</v>
      </c>
    </row>
    <row r="35" spans="1:20">
      <c r="A35" s="52" t="s">
        <v>333</v>
      </c>
      <c r="B35" s="82" t="s">
        <v>479</v>
      </c>
      <c r="C35" s="115"/>
      <c r="D35" s="116" t="s">
        <v>535</v>
      </c>
      <c r="E35" s="117">
        <v>104826</v>
      </c>
      <c r="F35" s="242">
        <v>282123</v>
      </c>
      <c r="G35" s="117"/>
      <c r="H35" s="118">
        <v>75</v>
      </c>
      <c r="I35" s="117"/>
      <c r="J35" s="45">
        <v>0</v>
      </c>
      <c r="K35" s="45"/>
      <c r="L35" s="45">
        <v>388807</v>
      </c>
      <c r="M35" s="45"/>
      <c r="N35" s="45">
        <f t="shared" si="0"/>
        <v>388807</v>
      </c>
      <c r="O35" s="45"/>
      <c r="P35" s="45">
        <v>21159225</v>
      </c>
      <c r="Q35" s="45"/>
      <c r="R35" s="45">
        <v>-1279902</v>
      </c>
      <c r="S35" s="45"/>
      <c r="T35" s="45">
        <f t="shared" si="1"/>
        <v>19879323</v>
      </c>
    </row>
    <row r="36" spans="1:20">
      <c r="A36" s="52" t="s">
        <v>335</v>
      </c>
      <c r="B36" s="82" t="s">
        <v>130</v>
      </c>
      <c r="C36" s="115"/>
      <c r="D36" s="116" t="s">
        <v>238</v>
      </c>
      <c r="E36" s="117">
        <v>221685</v>
      </c>
      <c r="F36" s="242">
        <v>301384</v>
      </c>
      <c r="G36" s="117"/>
      <c r="H36" s="118">
        <v>1590</v>
      </c>
      <c r="I36" s="117"/>
      <c r="J36" s="45">
        <v>0</v>
      </c>
      <c r="K36" s="45"/>
      <c r="L36" s="45">
        <v>0</v>
      </c>
      <c r="M36" s="45"/>
      <c r="N36" s="45">
        <f t="shared" si="0"/>
        <v>0</v>
      </c>
      <c r="O36" s="45"/>
      <c r="P36" s="45">
        <v>479200560</v>
      </c>
      <c r="Q36" s="45"/>
      <c r="R36" s="45">
        <v>0</v>
      </c>
      <c r="S36" s="45"/>
      <c r="T36" s="45">
        <f t="shared" si="1"/>
        <v>479200560</v>
      </c>
    </row>
    <row r="37" spans="1:20">
      <c r="B37" s="82" t="s">
        <v>103</v>
      </c>
      <c r="C37" s="115"/>
      <c r="D37" s="116" t="s">
        <v>253</v>
      </c>
      <c r="E37" s="117"/>
      <c r="F37" s="242">
        <v>6014827</v>
      </c>
      <c r="G37" s="117"/>
      <c r="H37" s="118">
        <v>190</v>
      </c>
      <c r="I37" s="117"/>
      <c r="J37" s="45">
        <v>0</v>
      </c>
      <c r="K37" s="45"/>
      <c r="L37" s="45">
        <v>0</v>
      </c>
      <c r="M37" s="45"/>
      <c r="N37" s="45">
        <f t="shared" si="0"/>
        <v>0</v>
      </c>
      <c r="O37" s="45"/>
      <c r="P37" s="45">
        <v>1142817130</v>
      </c>
      <c r="Q37" s="45"/>
      <c r="R37" s="45">
        <v>0</v>
      </c>
      <c r="S37" s="45"/>
      <c r="T37" s="45">
        <f t="shared" si="1"/>
        <v>1142817130</v>
      </c>
    </row>
    <row r="38" spans="1:20">
      <c r="A38" s="52" t="s">
        <v>337</v>
      </c>
      <c r="B38" s="82" t="s">
        <v>439</v>
      </c>
      <c r="C38" s="115"/>
      <c r="D38" s="116" t="s">
        <v>569</v>
      </c>
      <c r="E38" s="117">
        <v>4147582</v>
      </c>
      <c r="F38" s="242">
        <v>3076686</v>
      </c>
      <c r="G38" s="117"/>
      <c r="H38" s="118">
        <v>125</v>
      </c>
      <c r="I38" s="117"/>
      <c r="J38" s="45">
        <v>384585750</v>
      </c>
      <c r="K38" s="45"/>
      <c r="L38" s="45">
        <v>-25343783</v>
      </c>
      <c r="M38" s="45"/>
      <c r="N38" s="45">
        <f t="shared" si="0"/>
        <v>359241967</v>
      </c>
      <c r="O38" s="45"/>
      <c r="P38" s="45">
        <v>384585750</v>
      </c>
      <c r="Q38" s="45"/>
      <c r="R38" s="45">
        <v>-25343783</v>
      </c>
      <c r="S38" s="45"/>
      <c r="T38" s="45">
        <f t="shared" si="1"/>
        <v>359241967</v>
      </c>
    </row>
    <row r="39" spans="1:20">
      <c r="A39" s="52" t="s">
        <v>339</v>
      </c>
      <c r="B39" s="82" t="s">
        <v>147</v>
      </c>
      <c r="C39" s="115"/>
      <c r="D39" s="116" t="s">
        <v>570</v>
      </c>
      <c r="E39" s="117">
        <v>4047359</v>
      </c>
      <c r="F39" s="242">
        <v>8355223</v>
      </c>
      <c r="G39" s="117"/>
      <c r="H39" s="118">
        <v>210</v>
      </c>
      <c r="I39" s="117"/>
      <c r="J39" s="45">
        <v>1754596830</v>
      </c>
      <c r="K39" s="45"/>
      <c r="L39" s="45">
        <v>-53593263</v>
      </c>
      <c r="M39" s="45"/>
      <c r="N39" s="45">
        <f t="shared" si="0"/>
        <v>1701003567</v>
      </c>
      <c r="O39" s="45"/>
      <c r="P39" s="45">
        <v>1754596830</v>
      </c>
      <c r="Q39" s="45"/>
      <c r="R39" s="45">
        <v>-53593263</v>
      </c>
      <c r="S39" s="45"/>
      <c r="T39" s="45">
        <f t="shared" si="1"/>
        <v>1701003567</v>
      </c>
    </row>
    <row r="40" spans="1:20">
      <c r="A40" s="52" t="s">
        <v>342</v>
      </c>
      <c r="B40" s="82" t="s">
        <v>179</v>
      </c>
      <c r="C40" s="115"/>
      <c r="D40" s="116" t="s">
        <v>540</v>
      </c>
      <c r="E40" s="117">
        <v>2219908</v>
      </c>
      <c r="F40" s="242">
        <v>4781286</v>
      </c>
      <c r="G40" s="117"/>
      <c r="H40" s="118">
        <v>230</v>
      </c>
      <c r="I40" s="117"/>
      <c r="J40" s="45">
        <v>0</v>
      </c>
      <c r="K40" s="45"/>
      <c r="L40" s="45">
        <v>752701</v>
      </c>
      <c r="M40" s="45"/>
      <c r="N40" s="45">
        <f t="shared" si="0"/>
        <v>752701</v>
      </c>
      <c r="O40" s="45"/>
      <c r="P40" s="45">
        <v>1099695780</v>
      </c>
      <c r="Q40" s="45"/>
      <c r="R40" s="45">
        <v>0</v>
      </c>
      <c r="S40" s="45"/>
      <c r="T40" s="45">
        <f t="shared" si="1"/>
        <v>1099695780</v>
      </c>
    </row>
    <row r="41" spans="1:20">
      <c r="A41" s="52" t="s">
        <v>343</v>
      </c>
      <c r="B41" s="82" t="s">
        <v>166</v>
      </c>
      <c r="C41" s="115"/>
      <c r="D41" s="116" t="s">
        <v>243</v>
      </c>
      <c r="E41" s="117">
        <v>1415917</v>
      </c>
      <c r="F41" s="242">
        <v>216299</v>
      </c>
      <c r="G41" s="117"/>
      <c r="H41" s="118">
        <v>4720</v>
      </c>
      <c r="I41" s="117"/>
      <c r="J41" s="45">
        <v>0</v>
      </c>
      <c r="K41" s="45"/>
      <c r="L41" s="45">
        <v>0</v>
      </c>
      <c r="M41" s="45"/>
      <c r="N41" s="45">
        <f t="shared" si="0"/>
        <v>0</v>
      </c>
      <c r="O41" s="45"/>
      <c r="P41" s="45">
        <v>1020931280</v>
      </c>
      <c r="Q41" s="45"/>
      <c r="R41" s="45">
        <v>0</v>
      </c>
      <c r="S41" s="45"/>
      <c r="T41" s="45">
        <f t="shared" si="1"/>
        <v>1020931280</v>
      </c>
    </row>
    <row r="42" spans="1:20">
      <c r="A42" s="52" t="s">
        <v>344</v>
      </c>
      <c r="B42" s="82" t="s">
        <v>135</v>
      </c>
      <c r="C42" s="115"/>
      <c r="D42" s="116" t="s">
        <v>250</v>
      </c>
      <c r="E42" s="117">
        <v>1126816</v>
      </c>
      <c r="F42" s="242">
        <v>569239</v>
      </c>
      <c r="G42" s="117"/>
      <c r="H42" s="118">
        <v>18</v>
      </c>
      <c r="I42" s="117"/>
      <c r="J42" s="45">
        <v>0</v>
      </c>
      <c r="K42" s="45"/>
      <c r="L42" s="45">
        <v>0</v>
      </c>
      <c r="M42" s="45"/>
      <c r="N42" s="45">
        <f t="shared" si="0"/>
        <v>0</v>
      </c>
      <c r="O42" s="45"/>
      <c r="P42" s="45">
        <v>10246302</v>
      </c>
      <c r="Q42" s="45"/>
      <c r="R42" s="45">
        <v>0</v>
      </c>
      <c r="S42" s="45"/>
      <c r="T42" s="45">
        <f t="shared" si="1"/>
        <v>10246302</v>
      </c>
    </row>
    <row r="43" spans="1:20">
      <c r="A43" s="52" t="s">
        <v>346</v>
      </c>
      <c r="B43" s="82" t="s">
        <v>269</v>
      </c>
      <c r="C43" s="115"/>
      <c r="D43" s="116" t="s">
        <v>569</v>
      </c>
      <c r="E43" s="117">
        <v>3293765</v>
      </c>
      <c r="F43" s="242">
        <v>4505066</v>
      </c>
      <c r="G43" s="117"/>
      <c r="H43" s="131">
        <v>1800</v>
      </c>
      <c r="I43" s="117"/>
      <c r="J43" s="130">
        <v>8109118800</v>
      </c>
      <c r="K43" s="130"/>
      <c r="L43" s="45">
        <v>-572954925</v>
      </c>
      <c r="M43" s="130"/>
      <c r="N43" s="45">
        <f t="shared" si="0"/>
        <v>7536163875</v>
      </c>
      <c r="O43" s="130"/>
      <c r="P43" s="130">
        <v>8109118800</v>
      </c>
      <c r="Q43" s="130"/>
      <c r="R43" s="130">
        <v>-572954925</v>
      </c>
      <c r="S43" s="130"/>
      <c r="T43" s="45">
        <f t="shared" si="1"/>
        <v>7536163875</v>
      </c>
    </row>
    <row r="44" spans="1:20">
      <c r="A44" s="52" t="s">
        <v>347</v>
      </c>
      <c r="B44" s="82" t="s">
        <v>265</v>
      </c>
      <c r="C44" s="115"/>
      <c r="D44" s="116" t="s">
        <v>461</v>
      </c>
      <c r="E44" s="117">
        <v>1677595</v>
      </c>
      <c r="F44" s="242">
        <v>104826</v>
      </c>
      <c r="G44" s="117"/>
      <c r="H44" s="118">
        <v>850</v>
      </c>
      <c r="I44" s="117"/>
      <c r="J44" s="45">
        <v>0</v>
      </c>
      <c r="K44" s="45"/>
      <c r="L44" s="45">
        <v>0</v>
      </c>
      <c r="M44" s="45"/>
      <c r="N44" s="45">
        <f t="shared" si="0"/>
        <v>0</v>
      </c>
      <c r="O44" s="45"/>
      <c r="P44" s="45">
        <v>89102100</v>
      </c>
      <c r="Q44" s="45"/>
      <c r="R44" s="45">
        <v>0</v>
      </c>
      <c r="S44" s="45"/>
      <c r="T44" s="45">
        <f t="shared" si="1"/>
        <v>89102100</v>
      </c>
    </row>
    <row r="45" spans="1:20">
      <c r="A45" s="52" t="s">
        <v>351</v>
      </c>
      <c r="B45" s="82" t="s">
        <v>180</v>
      </c>
      <c r="C45" s="115"/>
      <c r="D45" s="116" t="s">
        <v>244</v>
      </c>
      <c r="E45" s="117">
        <v>1318171</v>
      </c>
      <c r="F45" s="242">
        <v>221685</v>
      </c>
      <c r="G45" s="117"/>
      <c r="H45" s="118">
        <v>270</v>
      </c>
      <c r="I45" s="117"/>
      <c r="J45" s="45">
        <v>0</v>
      </c>
      <c r="K45" s="45"/>
      <c r="L45" s="45">
        <v>0</v>
      </c>
      <c r="M45" s="45"/>
      <c r="N45" s="45">
        <f t="shared" si="0"/>
        <v>0</v>
      </c>
      <c r="O45" s="45"/>
      <c r="P45" s="45">
        <v>59854950</v>
      </c>
      <c r="Q45" s="45"/>
      <c r="R45" s="45">
        <v>0</v>
      </c>
      <c r="S45" s="45"/>
      <c r="T45" s="45">
        <f t="shared" si="1"/>
        <v>59854950</v>
      </c>
    </row>
    <row r="46" spans="1:20" ht="36">
      <c r="A46" s="52" t="s">
        <v>356</v>
      </c>
      <c r="B46" s="82" t="s">
        <v>117</v>
      </c>
      <c r="C46" s="115"/>
      <c r="D46" s="116" t="s">
        <v>531</v>
      </c>
      <c r="E46" s="117">
        <v>2009331</v>
      </c>
      <c r="F46" s="242">
        <v>6430734</v>
      </c>
      <c r="G46" s="117"/>
      <c r="H46" s="118">
        <v>400</v>
      </c>
      <c r="I46" s="117"/>
      <c r="J46" s="45">
        <v>0</v>
      </c>
      <c r="K46" s="45"/>
      <c r="L46" s="45">
        <v>0</v>
      </c>
      <c r="M46" s="45"/>
      <c r="N46" s="45">
        <f t="shared" si="0"/>
        <v>0</v>
      </c>
      <c r="O46" s="45"/>
      <c r="P46" s="45">
        <v>2572293600</v>
      </c>
      <c r="Q46" s="45"/>
      <c r="R46" s="45">
        <v>0</v>
      </c>
      <c r="S46" s="45"/>
      <c r="T46" s="45">
        <f t="shared" si="1"/>
        <v>2572293600</v>
      </c>
    </row>
    <row r="47" spans="1:20">
      <c r="A47" s="52" t="s">
        <v>365</v>
      </c>
      <c r="B47" s="82" t="s">
        <v>90</v>
      </c>
      <c r="C47" s="115"/>
      <c r="D47" s="116" t="s">
        <v>239</v>
      </c>
      <c r="E47" s="117">
        <v>1045247</v>
      </c>
      <c r="F47" s="242">
        <v>4147582</v>
      </c>
      <c r="G47" s="117"/>
      <c r="H47" s="118">
        <v>100</v>
      </c>
      <c r="I47" s="117"/>
      <c r="J47" s="45">
        <v>0</v>
      </c>
      <c r="K47" s="45"/>
      <c r="L47" s="45">
        <v>0</v>
      </c>
      <c r="M47" s="45"/>
      <c r="N47" s="45">
        <f t="shared" si="0"/>
        <v>0</v>
      </c>
      <c r="O47" s="45"/>
      <c r="P47" s="45">
        <v>414758200</v>
      </c>
      <c r="Q47" s="45"/>
      <c r="R47" s="45">
        <v>0</v>
      </c>
      <c r="S47" s="45"/>
      <c r="T47" s="45">
        <f t="shared" si="1"/>
        <v>414758200</v>
      </c>
    </row>
    <row r="48" spans="1:20">
      <c r="A48" s="52" t="s">
        <v>367</v>
      </c>
      <c r="B48" s="82" t="s">
        <v>143</v>
      </c>
      <c r="C48" s="115"/>
      <c r="D48" s="116" t="s">
        <v>235</v>
      </c>
      <c r="E48" s="117">
        <v>357051</v>
      </c>
      <c r="F48" s="242">
        <v>4047359</v>
      </c>
      <c r="G48" s="117"/>
      <c r="H48" s="118">
        <v>12</v>
      </c>
      <c r="I48" s="117"/>
      <c r="J48" s="45">
        <v>0</v>
      </c>
      <c r="K48" s="45"/>
      <c r="L48" s="45">
        <v>0</v>
      </c>
      <c r="M48" s="45"/>
      <c r="N48" s="45">
        <f t="shared" si="0"/>
        <v>0</v>
      </c>
      <c r="O48" s="45"/>
      <c r="P48" s="45">
        <v>48568308</v>
      </c>
      <c r="Q48" s="45"/>
      <c r="R48" s="45">
        <v>0</v>
      </c>
      <c r="S48" s="45"/>
      <c r="T48" s="45">
        <f t="shared" si="1"/>
        <v>48568308</v>
      </c>
    </row>
    <row r="49" spans="1:20">
      <c r="A49" s="52" t="s">
        <v>369</v>
      </c>
      <c r="B49" s="82" t="s">
        <v>207</v>
      </c>
      <c r="C49" s="115"/>
      <c r="D49" s="116" t="s">
        <v>247</v>
      </c>
      <c r="E49" s="117">
        <v>623239</v>
      </c>
      <c r="F49" s="242">
        <v>2219908</v>
      </c>
      <c r="G49" s="117"/>
      <c r="H49" s="118">
        <v>150</v>
      </c>
      <c r="I49" s="117"/>
      <c r="J49" s="45">
        <v>0</v>
      </c>
      <c r="K49" s="45"/>
      <c r="L49" s="45">
        <v>0</v>
      </c>
      <c r="M49" s="45"/>
      <c r="N49" s="45">
        <f t="shared" si="0"/>
        <v>0</v>
      </c>
      <c r="O49" s="45"/>
      <c r="P49" s="45">
        <v>332986200</v>
      </c>
      <c r="Q49" s="45"/>
      <c r="R49" s="45">
        <v>0</v>
      </c>
      <c r="S49" s="45"/>
      <c r="T49" s="45">
        <f t="shared" si="1"/>
        <v>332986200</v>
      </c>
    </row>
    <row r="50" spans="1:20">
      <c r="A50" s="52" t="s">
        <v>370</v>
      </c>
      <c r="B50" s="82" t="s">
        <v>184</v>
      </c>
      <c r="C50" s="115"/>
      <c r="D50" s="116" t="s">
        <v>514</v>
      </c>
      <c r="E50" s="117">
        <v>870763</v>
      </c>
      <c r="F50" s="242">
        <v>1415917</v>
      </c>
      <c r="G50" s="117"/>
      <c r="H50" s="118">
        <v>650</v>
      </c>
      <c r="I50" s="117"/>
      <c r="J50" s="45">
        <v>0</v>
      </c>
      <c r="K50" s="45"/>
      <c r="L50" s="45">
        <v>0</v>
      </c>
      <c r="M50" s="45"/>
      <c r="N50" s="45">
        <f t="shared" si="0"/>
        <v>0</v>
      </c>
      <c r="O50" s="45"/>
      <c r="P50" s="45">
        <v>920346050</v>
      </c>
      <c r="Q50" s="45"/>
      <c r="R50" s="45">
        <v>0</v>
      </c>
      <c r="S50" s="45"/>
      <c r="T50" s="45">
        <f t="shared" si="1"/>
        <v>920346050</v>
      </c>
    </row>
    <row r="51" spans="1:20">
      <c r="A51" s="52" t="s">
        <v>372</v>
      </c>
      <c r="B51" s="82" t="s">
        <v>205</v>
      </c>
      <c r="C51" s="115"/>
      <c r="D51" s="116" t="s">
        <v>541</v>
      </c>
      <c r="E51" s="117">
        <v>922577</v>
      </c>
      <c r="F51" s="242">
        <v>8321537</v>
      </c>
      <c r="G51" s="117"/>
      <c r="H51" s="118">
        <v>1050</v>
      </c>
      <c r="I51" s="117"/>
      <c r="J51" s="45">
        <v>0</v>
      </c>
      <c r="K51" s="45"/>
      <c r="L51" s="45">
        <v>0</v>
      </c>
      <c r="M51" s="45"/>
      <c r="N51" s="45">
        <f t="shared" si="0"/>
        <v>0</v>
      </c>
      <c r="O51" s="45"/>
      <c r="P51" s="45">
        <v>8737613850</v>
      </c>
      <c r="Q51" s="45"/>
      <c r="R51" s="45">
        <v>0</v>
      </c>
      <c r="S51" s="45"/>
      <c r="T51" s="45">
        <f t="shared" si="1"/>
        <v>8737613850</v>
      </c>
    </row>
    <row r="52" spans="1:20">
      <c r="A52" s="52" t="s">
        <v>373</v>
      </c>
      <c r="B52" s="82" t="s">
        <v>158</v>
      </c>
      <c r="C52" s="115"/>
      <c r="D52" s="116" t="s">
        <v>445</v>
      </c>
      <c r="E52" s="117">
        <v>139761</v>
      </c>
      <c r="F52" s="242">
        <v>1126816</v>
      </c>
      <c r="G52" s="117"/>
      <c r="H52" s="118">
        <v>2750</v>
      </c>
      <c r="I52" s="117"/>
      <c r="J52" s="45">
        <v>0</v>
      </c>
      <c r="K52" s="45"/>
      <c r="L52" s="45">
        <v>0</v>
      </c>
      <c r="M52" s="45"/>
      <c r="N52" s="45">
        <f t="shared" si="0"/>
        <v>0</v>
      </c>
      <c r="O52" s="45"/>
      <c r="P52" s="45">
        <v>3098744000</v>
      </c>
      <c r="Q52" s="45"/>
      <c r="R52" s="45">
        <v>0</v>
      </c>
      <c r="S52" s="45"/>
      <c r="T52" s="45">
        <f t="shared" si="1"/>
        <v>3098744000</v>
      </c>
    </row>
    <row r="53" spans="1:20">
      <c r="A53" s="52" t="s">
        <v>375</v>
      </c>
      <c r="B53" s="82" t="s">
        <v>160</v>
      </c>
      <c r="C53" s="115"/>
      <c r="D53" s="116" t="s">
        <v>240</v>
      </c>
      <c r="E53" s="117">
        <v>4403047</v>
      </c>
      <c r="F53" s="242">
        <v>3293765</v>
      </c>
      <c r="G53" s="117"/>
      <c r="H53" s="118">
        <v>200</v>
      </c>
      <c r="I53" s="117"/>
      <c r="J53" s="45">
        <v>0</v>
      </c>
      <c r="K53" s="45"/>
      <c r="L53" s="45">
        <v>0</v>
      </c>
      <c r="M53" s="45"/>
      <c r="N53" s="45">
        <f t="shared" si="0"/>
        <v>0</v>
      </c>
      <c r="O53" s="45"/>
      <c r="P53" s="45">
        <v>658753000</v>
      </c>
      <c r="Q53" s="45"/>
      <c r="R53" s="45">
        <v>0</v>
      </c>
      <c r="S53" s="45"/>
      <c r="T53" s="45">
        <f t="shared" si="1"/>
        <v>658753000</v>
      </c>
    </row>
    <row r="54" spans="1:20">
      <c r="A54" s="52" t="s">
        <v>376</v>
      </c>
      <c r="B54" s="82" t="s">
        <v>123</v>
      </c>
      <c r="C54" s="115"/>
      <c r="D54" s="116" t="s">
        <v>462</v>
      </c>
      <c r="E54" s="117">
        <v>69093</v>
      </c>
      <c r="F54" s="242">
        <v>1677595</v>
      </c>
      <c r="G54" s="117"/>
      <c r="H54" s="118">
        <v>30</v>
      </c>
      <c r="I54" s="117"/>
      <c r="J54" s="45">
        <v>0</v>
      </c>
      <c r="K54" s="45"/>
      <c r="L54" s="45">
        <v>0</v>
      </c>
      <c r="M54" s="45"/>
      <c r="N54" s="45">
        <f t="shared" si="0"/>
        <v>0</v>
      </c>
      <c r="O54" s="45"/>
      <c r="P54" s="45">
        <v>50327850</v>
      </c>
      <c r="Q54" s="45"/>
      <c r="R54" s="45">
        <v>0</v>
      </c>
      <c r="S54" s="45"/>
      <c r="T54" s="45">
        <f t="shared" si="1"/>
        <v>50327850</v>
      </c>
    </row>
    <row r="55" spans="1:20">
      <c r="A55" s="52" t="s">
        <v>380</v>
      </c>
      <c r="B55" s="82" t="s">
        <v>125</v>
      </c>
      <c r="C55" s="115"/>
      <c r="D55" s="116" t="s">
        <v>254</v>
      </c>
      <c r="E55" s="117">
        <v>293469</v>
      </c>
      <c r="F55" s="242">
        <v>1318171</v>
      </c>
      <c r="G55" s="117"/>
      <c r="H55" s="118">
        <v>1300</v>
      </c>
      <c r="I55" s="117"/>
      <c r="J55" s="45">
        <v>0</v>
      </c>
      <c r="K55" s="45"/>
      <c r="L55" s="45">
        <v>0</v>
      </c>
      <c r="M55" s="45"/>
      <c r="N55" s="45">
        <f t="shared" si="0"/>
        <v>0</v>
      </c>
      <c r="O55" s="45"/>
      <c r="P55" s="45">
        <v>1713622300</v>
      </c>
      <c r="Q55" s="45"/>
      <c r="R55" s="45">
        <v>0</v>
      </c>
      <c r="S55" s="45"/>
      <c r="T55" s="45">
        <f t="shared" si="1"/>
        <v>1713622300</v>
      </c>
    </row>
    <row r="56" spans="1:20">
      <c r="A56" s="52" t="s">
        <v>381</v>
      </c>
      <c r="B56" s="82" t="s">
        <v>157</v>
      </c>
      <c r="C56" s="115"/>
      <c r="D56" s="116" t="s">
        <v>246</v>
      </c>
      <c r="E56" s="117">
        <v>355050</v>
      </c>
      <c r="F56" s="242">
        <v>2009331</v>
      </c>
      <c r="G56" s="117"/>
      <c r="H56" s="118">
        <v>2400</v>
      </c>
      <c r="I56" s="117"/>
      <c r="J56" s="45">
        <v>0</v>
      </c>
      <c r="K56" s="45"/>
      <c r="L56" s="45">
        <v>0</v>
      </c>
      <c r="M56" s="45"/>
      <c r="N56" s="45">
        <f t="shared" si="0"/>
        <v>0</v>
      </c>
      <c r="O56" s="45"/>
      <c r="P56" s="45">
        <v>4822394400</v>
      </c>
      <c r="Q56" s="45"/>
      <c r="R56" s="45">
        <v>0</v>
      </c>
      <c r="S56" s="45"/>
      <c r="T56" s="45">
        <f t="shared" si="1"/>
        <v>4822394400</v>
      </c>
    </row>
    <row r="57" spans="1:20">
      <c r="A57" s="52" t="s">
        <v>385</v>
      </c>
      <c r="B57" s="82" t="s">
        <v>156</v>
      </c>
      <c r="D57" s="116" t="s">
        <v>545</v>
      </c>
      <c r="E57" s="117">
        <v>491633</v>
      </c>
      <c r="F57" s="242">
        <v>6983787</v>
      </c>
      <c r="H57" s="130">
        <v>2350</v>
      </c>
      <c r="J57" s="130">
        <v>0</v>
      </c>
      <c r="K57" s="250"/>
      <c r="L57" s="45">
        <v>2366545876</v>
      </c>
      <c r="M57" s="250"/>
      <c r="N57" s="45">
        <f t="shared" si="0"/>
        <v>2366545876</v>
      </c>
      <c r="O57" s="250"/>
      <c r="P57" s="130">
        <v>16411899450</v>
      </c>
      <c r="Q57" s="250"/>
      <c r="R57" s="130">
        <v>0</v>
      </c>
      <c r="S57" s="250"/>
      <c r="T57" s="45">
        <f t="shared" si="1"/>
        <v>16411899450</v>
      </c>
    </row>
    <row r="58" spans="1:20">
      <c r="A58" s="52" t="s">
        <v>386</v>
      </c>
      <c r="B58" s="250" t="s">
        <v>483</v>
      </c>
      <c r="C58" s="115"/>
      <c r="D58" s="116" t="s">
        <v>536</v>
      </c>
      <c r="E58" s="117">
        <v>1369159</v>
      </c>
      <c r="F58" s="242">
        <v>2742097</v>
      </c>
      <c r="G58" s="117"/>
      <c r="H58" s="118">
        <v>50</v>
      </c>
      <c r="I58" s="117"/>
      <c r="J58" s="45">
        <v>0</v>
      </c>
      <c r="K58" s="45"/>
      <c r="L58" s="45">
        <v>0</v>
      </c>
      <c r="M58" s="45"/>
      <c r="N58" s="45">
        <f t="shared" si="0"/>
        <v>0</v>
      </c>
      <c r="O58" s="45"/>
      <c r="P58" s="45">
        <v>137104850</v>
      </c>
      <c r="Q58" s="45"/>
      <c r="R58" s="45">
        <v>0</v>
      </c>
      <c r="S58" s="45"/>
      <c r="T58" s="45">
        <f t="shared" si="1"/>
        <v>137104850</v>
      </c>
    </row>
    <row r="59" spans="1:20">
      <c r="A59" s="52" t="s">
        <v>387</v>
      </c>
      <c r="B59" s="82" t="s">
        <v>134</v>
      </c>
      <c r="C59" s="115"/>
      <c r="D59" s="116" t="s">
        <v>549</v>
      </c>
      <c r="E59" s="117">
        <v>105355</v>
      </c>
      <c r="F59" s="242">
        <v>6531895</v>
      </c>
      <c r="G59" s="117"/>
      <c r="H59" s="118">
        <v>1200</v>
      </c>
      <c r="I59" s="117"/>
      <c r="J59" s="45">
        <v>0</v>
      </c>
      <c r="K59" s="45"/>
      <c r="L59" s="45">
        <v>978826494</v>
      </c>
      <c r="M59" s="45"/>
      <c r="N59" s="45">
        <f t="shared" si="0"/>
        <v>978826494</v>
      </c>
      <c r="O59" s="45"/>
      <c r="P59" s="45">
        <v>7838274000</v>
      </c>
      <c r="Q59" s="45"/>
      <c r="R59" s="45">
        <v>-147494403</v>
      </c>
      <c r="S59" s="45"/>
      <c r="T59" s="45">
        <f t="shared" si="1"/>
        <v>7690779597</v>
      </c>
    </row>
    <row r="60" spans="1:20">
      <c r="A60" s="52" t="s">
        <v>388</v>
      </c>
      <c r="B60" s="82" t="s">
        <v>121</v>
      </c>
      <c r="C60" s="115"/>
      <c r="D60" s="116" t="s">
        <v>254</v>
      </c>
      <c r="E60" s="117">
        <v>1048281</v>
      </c>
      <c r="F60" s="242">
        <v>1045247</v>
      </c>
      <c r="G60" s="117"/>
      <c r="H60" s="118">
        <v>2150</v>
      </c>
      <c r="I60" s="117"/>
      <c r="J60" s="45">
        <v>0</v>
      </c>
      <c r="K60" s="45"/>
      <c r="L60" s="45">
        <v>0</v>
      </c>
      <c r="M60" s="45"/>
      <c r="N60" s="45">
        <f t="shared" si="0"/>
        <v>0</v>
      </c>
      <c r="O60" s="45"/>
      <c r="P60" s="45">
        <v>2247281050</v>
      </c>
      <c r="Q60" s="45"/>
      <c r="R60" s="45">
        <v>0</v>
      </c>
      <c r="S60" s="45"/>
      <c r="T60" s="45">
        <f t="shared" si="1"/>
        <v>2247281050</v>
      </c>
    </row>
    <row r="61" spans="1:20">
      <c r="A61" s="52" t="s">
        <v>392</v>
      </c>
      <c r="B61" s="82" t="s">
        <v>141</v>
      </c>
      <c r="C61" s="115"/>
      <c r="D61" s="116" t="s">
        <v>241</v>
      </c>
      <c r="E61" s="117">
        <v>1976188</v>
      </c>
      <c r="F61" s="242">
        <v>357051</v>
      </c>
      <c r="G61" s="117"/>
      <c r="H61" s="118">
        <v>2570</v>
      </c>
      <c r="I61" s="117"/>
      <c r="J61" s="45">
        <v>0</v>
      </c>
      <c r="K61" s="45"/>
      <c r="L61" s="130">
        <v>0</v>
      </c>
      <c r="M61" s="45"/>
      <c r="N61" s="45">
        <f t="shared" si="0"/>
        <v>0</v>
      </c>
      <c r="O61" s="45"/>
      <c r="P61" s="45">
        <v>917621070</v>
      </c>
      <c r="Q61" s="45"/>
      <c r="R61" s="45">
        <v>0</v>
      </c>
      <c r="S61" s="45"/>
      <c r="T61" s="45">
        <f t="shared" si="1"/>
        <v>917621070</v>
      </c>
    </row>
    <row r="62" spans="1:20">
      <c r="A62" s="52" t="s">
        <v>393</v>
      </c>
      <c r="B62" s="82" t="s">
        <v>199</v>
      </c>
      <c r="C62" s="115"/>
      <c r="D62" s="116" t="s">
        <v>571</v>
      </c>
      <c r="E62" s="117">
        <v>2821</v>
      </c>
      <c r="F62" s="242">
        <v>190971</v>
      </c>
      <c r="G62" s="117"/>
      <c r="H62" s="118">
        <v>11280</v>
      </c>
      <c r="I62" s="117"/>
      <c r="J62" s="45">
        <v>2154152880</v>
      </c>
      <c r="K62" s="45"/>
      <c r="L62" s="130">
        <v>-33408979</v>
      </c>
      <c r="M62" s="45"/>
      <c r="N62" s="45">
        <f t="shared" si="0"/>
        <v>2120743901</v>
      </c>
      <c r="O62" s="45"/>
      <c r="P62" s="45">
        <v>2154152880</v>
      </c>
      <c r="Q62" s="45"/>
      <c r="R62" s="45">
        <v>-33408979</v>
      </c>
      <c r="S62" s="45"/>
      <c r="T62" s="45">
        <f t="shared" si="1"/>
        <v>2120743901</v>
      </c>
    </row>
    <row r="63" spans="1:20">
      <c r="A63" s="52" t="s">
        <v>394</v>
      </c>
      <c r="B63" s="82" t="s">
        <v>104</v>
      </c>
      <c r="C63" s="115"/>
      <c r="D63" s="116" t="s">
        <v>572</v>
      </c>
      <c r="E63" s="117">
        <v>226122</v>
      </c>
      <c r="F63" s="242">
        <v>7664254</v>
      </c>
      <c r="G63" s="117"/>
      <c r="H63" s="118">
        <v>3370</v>
      </c>
      <c r="I63" s="117"/>
      <c r="J63" s="45">
        <v>25828535980</v>
      </c>
      <c r="K63" s="45"/>
      <c r="L63" s="130">
        <v>-1855451091</v>
      </c>
      <c r="M63" s="45"/>
      <c r="N63" s="45">
        <f t="shared" si="0"/>
        <v>23973084889</v>
      </c>
      <c r="O63" s="45"/>
      <c r="P63" s="45">
        <v>25828535980</v>
      </c>
      <c r="Q63" s="45"/>
      <c r="R63" s="45">
        <v>-1855451091</v>
      </c>
      <c r="S63" s="45"/>
      <c r="T63" s="45">
        <f t="shared" si="1"/>
        <v>23973084889</v>
      </c>
    </row>
    <row r="64" spans="1:20">
      <c r="A64" s="52" t="s">
        <v>396</v>
      </c>
      <c r="B64" s="82" t="s">
        <v>187</v>
      </c>
      <c r="C64" s="115"/>
      <c r="D64" s="116" t="s">
        <v>541</v>
      </c>
      <c r="E64" s="117">
        <v>1754536</v>
      </c>
      <c r="F64" s="242">
        <v>6805440</v>
      </c>
      <c r="G64" s="117"/>
      <c r="H64" s="118">
        <v>2840</v>
      </c>
      <c r="I64" s="117"/>
      <c r="J64" s="45">
        <v>0</v>
      </c>
      <c r="K64" s="45"/>
      <c r="L64" s="130">
        <v>348454577</v>
      </c>
      <c r="M64" s="45"/>
      <c r="N64" s="45">
        <f t="shared" si="0"/>
        <v>348454577</v>
      </c>
      <c r="O64" s="45"/>
      <c r="P64" s="45">
        <v>19327449600</v>
      </c>
      <c r="Q64" s="45"/>
      <c r="R64" s="45">
        <v>-1342697263</v>
      </c>
      <c r="S64" s="45"/>
      <c r="T64" s="45">
        <f t="shared" si="1"/>
        <v>17984752337</v>
      </c>
    </row>
    <row r="65" spans="1:20">
      <c r="A65" s="52" t="s">
        <v>397</v>
      </c>
      <c r="B65" s="82" t="s">
        <v>189</v>
      </c>
      <c r="C65" s="115"/>
      <c r="D65" s="116" t="s">
        <v>568</v>
      </c>
      <c r="E65" s="117">
        <v>528705</v>
      </c>
      <c r="F65" s="242">
        <v>712913</v>
      </c>
      <c r="G65" s="117"/>
      <c r="H65" s="118">
        <v>5000</v>
      </c>
      <c r="I65" s="117"/>
      <c r="J65" s="45">
        <v>3564565000</v>
      </c>
      <c r="K65" s="45"/>
      <c r="L65" s="130">
        <v>-224215257</v>
      </c>
      <c r="M65" s="45"/>
      <c r="N65" s="45">
        <f t="shared" si="0"/>
        <v>3340349743</v>
      </c>
      <c r="O65" s="45"/>
      <c r="P65" s="45">
        <v>3564565000</v>
      </c>
      <c r="Q65" s="45"/>
      <c r="R65" s="45">
        <v>-224215257</v>
      </c>
      <c r="S65" s="45"/>
      <c r="T65" s="45">
        <f t="shared" si="1"/>
        <v>3340349743</v>
      </c>
    </row>
    <row r="66" spans="1:20">
      <c r="A66" s="52" t="s">
        <v>398</v>
      </c>
      <c r="B66" s="82" t="s">
        <v>484</v>
      </c>
      <c r="C66" s="115"/>
      <c r="D66" s="116" t="s">
        <v>549</v>
      </c>
      <c r="E66" s="117">
        <v>633854</v>
      </c>
      <c r="F66" s="242">
        <v>2165077</v>
      </c>
      <c r="G66" s="117"/>
      <c r="H66" s="118">
        <v>1180</v>
      </c>
      <c r="I66" s="117"/>
      <c r="J66" s="45">
        <v>0</v>
      </c>
      <c r="K66" s="45"/>
      <c r="L66" s="130">
        <v>47187828</v>
      </c>
      <c r="M66" s="45"/>
      <c r="N66" s="45">
        <f t="shared" si="0"/>
        <v>47187828</v>
      </c>
      <c r="O66" s="45"/>
      <c r="P66" s="45">
        <v>2554790860</v>
      </c>
      <c r="Q66" s="45"/>
      <c r="R66" s="45">
        <v>-319922882</v>
      </c>
      <c r="S66" s="45"/>
      <c r="T66" s="45">
        <f t="shared" si="1"/>
        <v>2234867978</v>
      </c>
    </row>
    <row r="67" spans="1:20">
      <c r="A67" s="52" t="s">
        <v>400</v>
      </c>
      <c r="B67" s="82" t="s">
        <v>485</v>
      </c>
      <c r="C67" s="115"/>
      <c r="D67" s="116" t="s">
        <v>519</v>
      </c>
      <c r="E67" s="117">
        <v>302497</v>
      </c>
      <c r="F67" s="242">
        <v>623239</v>
      </c>
      <c r="G67" s="117"/>
      <c r="H67" s="131">
        <v>850</v>
      </c>
      <c r="I67" s="117"/>
      <c r="J67" s="130">
        <v>0</v>
      </c>
      <c r="K67" s="130"/>
      <c r="L67" s="130">
        <v>9771693</v>
      </c>
      <c r="M67" s="130"/>
      <c r="N67" s="45">
        <f t="shared" si="0"/>
        <v>9771693</v>
      </c>
      <c r="O67" s="130"/>
      <c r="P67" s="130">
        <v>529753150</v>
      </c>
      <c r="Q67" s="130"/>
      <c r="R67" s="130">
        <v>-31081584</v>
      </c>
      <c r="S67" s="130"/>
      <c r="T67" s="45">
        <f t="shared" si="1"/>
        <v>498671566</v>
      </c>
    </row>
    <row r="68" spans="1:20">
      <c r="A68" s="52" t="s">
        <v>402</v>
      </c>
      <c r="B68" s="82" t="s">
        <v>218</v>
      </c>
      <c r="C68" s="115"/>
      <c r="D68" s="116" t="s">
        <v>240</v>
      </c>
      <c r="E68" s="117">
        <v>521923</v>
      </c>
      <c r="F68" s="242">
        <v>870763</v>
      </c>
      <c r="G68" s="117"/>
      <c r="H68" s="118">
        <v>300</v>
      </c>
      <c r="I68" s="117"/>
      <c r="J68" s="45">
        <v>0</v>
      </c>
      <c r="K68" s="45"/>
      <c r="L68" s="130">
        <v>0</v>
      </c>
      <c r="M68" s="45"/>
      <c r="N68" s="45">
        <f t="shared" si="0"/>
        <v>0</v>
      </c>
      <c r="O68" s="45"/>
      <c r="P68" s="45">
        <v>261228900</v>
      </c>
      <c r="Q68" s="45"/>
      <c r="R68" s="45">
        <v>0</v>
      </c>
      <c r="S68" s="45"/>
      <c r="T68" s="45">
        <f t="shared" si="1"/>
        <v>261228900</v>
      </c>
    </row>
    <row r="69" spans="1:20">
      <c r="A69" s="52" t="s">
        <v>458</v>
      </c>
      <c r="B69" s="82" t="s">
        <v>220</v>
      </c>
      <c r="C69" s="115"/>
      <c r="D69" s="116" t="s">
        <v>457</v>
      </c>
      <c r="E69" s="117">
        <v>813670</v>
      </c>
      <c r="F69" s="242">
        <v>922577</v>
      </c>
      <c r="G69" s="117"/>
      <c r="H69" s="118">
        <v>250</v>
      </c>
      <c r="I69" s="117"/>
      <c r="J69" s="45">
        <v>0</v>
      </c>
      <c r="K69" s="45"/>
      <c r="L69" s="130">
        <v>0</v>
      </c>
      <c r="M69" s="45"/>
      <c r="N69" s="45">
        <f t="shared" si="0"/>
        <v>0</v>
      </c>
      <c r="O69" s="45"/>
      <c r="P69" s="45">
        <v>230644250</v>
      </c>
      <c r="Q69" s="45"/>
      <c r="R69" s="45">
        <v>0</v>
      </c>
      <c r="S69" s="45"/>
      <c r="T69" s="45">
        <f t="shared" si="1"/>
        <v>230644250</v>
      </c>
    </row>
    <row r="70" spans="1:20">
      <c r="A70" s="52" t="s">
        <v>404</v>
      </c>
      <c r="B70" s="82" t="s">
        <v>164</v>
      </c>
      <c r="C70" s="115"/>
      <c r="D70" s="116" t="s">
        <v>236</v>
      </c>
      <c r="E70" s="117">
        <v>104252</v>
      </c>
      <c r="F70" s="242">
        <v>139761</v>
      </c>
      <c r="G70" s="117"/>
      <c r="H70" s="118">
        <v>5700</v>
      </c>
      <c r="I70" s="117"/>
      <c r="J70" s="45">
        <v>0</v>
      </c>
      <c r="K70" s="45"/>
      <c r="L70" s="130">
        <v>0</v>
      </c>
      <c r="M70" s="45"/>
      <c r="N70" s="45">
        <f t="shared" si="0"/>
        <v>0</v>
      </c>
      <c r="O70" s="45"/>
      <c r="P70" s="45">
        <v>796637700</v>
      </c>
      <c r="Q70" s="45"/>
      <c r="R70" s="45">
        <v>0</v>
      </c>
      <c r="S70" s="45"/>
      <c r="T70" s="45">
        <f t="shared" si="1"/>
        <v>796637700</v>
      </c>
    </row>
    <row r="71" spans="1:20">
      <c r="A71" s="52" t="s">
        <v>407</v>
      </c>
      <c r="B71" s="82" t="s">
        <v>169</v>
      </c>
      <c r="C71" s="115"/>
      <c r="D71" s="116" t="s">
        <v>233</v>
      </c>
      <c r="E71" s="117">
        <v>901999</v>
      </c>
      <c r="F71" s="242">
        <v>4403047</v>
      </c>
      <c r="G71" s="117"/>
      <c r="H71" s="131">
        <v>32</v>
      </c>
      <c r="I71" s="117"/>
      <c r="J71" s="130">
        <v>0</v>
      </c>
      <c r="K71" s="130"/>
      <c r="L71" s="130">
        <v>0</v>
      </c>
      <c r="M71" s="130"/>
      <c r="N71" s="45">
        <f t="shared" si="0"/>
        <v>0</v>
      </c>
      <c r="O71" s="130"/>
      <c r="P71" s="130">
        <v>140897504</v>
      </c>
      <c r="Q71" s="130"/>
      <c r="R71" s="130">
        <v>0</v>
      </c>
      <c r="S71" s="130"/>
      <c r="T71" s="45">
        <f t="shared" si="1"/>
        <v>140897504</v>
      </c>
    </row>
    <row r="72" spans="1:20">
      <c r="A72" s="52" t="s">
        <v>408</v>
      </c>
      <c r="B72" s="82" t="s">
        <v>145</v>
      </c>
      <c r="C72" s="115"/>
      <c r="D72" s="116" t="s">
        <v>542</v>
      </c>
      <c r="E72" s="117">
        <v>91306</v>
      </c>
      <c r="F72" s="242">
        <v>2761181</v>
      </c>
      <c r="G72" s="117"/>
      <c r="H72" s="118">
        <v>1350</v>
      </c>
      <c r="I72" s="117"/>
      <c r="J72" s="45">
        <v>0</v>
      </c>
      <c r="K72" s="45"/>
      <c r="L72" s="130">
        <v>0</v>
      </c>
      <c r="M72" s="45"/>
      <c r="N72" s="45">
        <f t="shared" si="0"/>
        <v>0</v>
      </c>
      <c r="O72" s="45"/>
      <c r="P72" s="45">
        <v>3727594350</v>
      </c>
      <c r="Q72" s="45"/>
      <c r="R72" s="45">
        <v>0</v>
      </c>
      <c r="S72" s="45"/>
      <c r="T72" s="45">
        <f t="shared" si="1"/>
        <v>3727594350</v>
      </c>
    </row>
    <row r="73" spans="1:20">
      <c r="A73" s="52" t="s">
        <v>410</v>
      </c>
      <c r="B73" s="82" t="s">
        <v>211</v>
      </c>
      <c r="C73" s="115"/>
      <c r="D73" s="116" t="s">
        <v>238</v>
      </c>
      <c r="E73" s="117">
        <v>125122</v>
      </c>
      <c r="F73" s="242">
        <v>69093</v>
      </c>
      <c r="G73" s="117"/>
      <c r="H73" s="118">
        <v>400</v>
      </c>
      <c r="I73" s="117"/>
      <c r="J73" s="45">
        <v>0</v>
      </c>
      <c r="K73" s="45"/>
      <c r="L73" s="130">
        <v>0</v>
      </c>
      <c r="M73" s="45"/>
      <c r="N73" s="45">
        <f t="shared" ref="N73:N106" si="2">L73+J73</f>
        <v>0</v>
      </c>
      <c r="O73" s="45"/>
      <c r="P73" s="45">
        <v>27637200</v>
      </c>
      <c r="Q73" s="45"/>
      <c r="R73" s="45">
        <v>0</v>
      </c>
      <c r="S73" s="45"/>
      <c r="T73" s="45">
        <f t="shared" si="1"/>
        <v>27637200</v>
      </c>
    </row>
    <row r="74" spans="1:20">
      <c r="A74" s="52" t="s">
        <v>459</v>
      </c>
      <c r="B74" s="82" t="s">
        <v>124</v>
      </c>
      <c r="C74" s="115"/>
      <c r="D74" s="116" t="s">
        <v>241</v>
      </c>
      <c r="E74" s="117">
        <v>7379981</v>
      </c>
      <c r="F74" s="242">
        <v>293469</v>
      </c>
      <c r="G74" s="117"/>
      <c r="H74" s="118">
        <v>740</v>
      </c>
      <c r="I74" s="117"/>
      <c r="J74" s="45">
        <v>0</v>
      </c>
      <c r="K74" s="45"/>
      <c r="L74" s="130">
        <v>0</v>
      </c>
      <c r="M74" s="45"/>
      <c r="N74" s="45">
        <f t="shared" si="2"/>
        <v>0</v>
      </c>
      <c r="O74" s="45"/>
      <c r="P74" s="45">
        <v>217167060</v>
      </c>
      <c r="Q74" s="45"/>
      <c r="R74" s="45">
        <v>0</v>
      </c>
      <c r="S74" s="45"/>
      <c r="T74" s="45">
        <f t="shared" si="1"/>
        <v>217167060</v>
      </c>
    </row>
    <row r="75" spans="1:20">
      <c r="A75" s="52" t="s">
        <v>343</v>
      </c>
      <c r="B75" s="82" t="s">
        <v>105</v>
      </c>
      <c r="C75" s="115"/>
      <c r="D75" s="116" t="s">
        <v>549</v>
      </c>
      <c r="E75" s="117">
        <v>467028</v>
      </c>
      <c r="F75" s="242">
        <v>17073148</v>
      </c>
      <c r="G75" s="117"/>
      <c r="H75" s="118">
        <v>170</v>
      </c>
      <c r="I75" s="117"/>
      <c r="J75" s="45">
        <v>0</v>
      </c>
      <c r="K75" s="45"/>
      <c r="L75" s="130">
        <v>188166791</v>
      </c>
      <c r="M75" s="45"/>
      <c r="N75" s="45">
        <f t="shared" si="2"/>
        <v>188166791</v>
      </c>
      <c r="O75" s="45"/>
      <c r="P75" s="45">
        <v>2902435160</v>
      </c>
      <c r="Q75" s="45"/>
      <c r="R75" s="45">
        <v>-228898672</v>
      </c>
      <c r="S75" s="45"/>
      <c r="T75" s="45">
        <f t="shared" ref="T75:T123" si="3">P75+R75</f>
        <v>2673536488</v>
      </c>
    </row>
    <row r="76" spans="1:20">
      <c r="A76" s="52" t="s">
        <v>419</v>
      </c>
      <c r="B76" s="82" t="s">
        <v>153</v>
      </c>
      <c r="C76" s="115"/>
      <c r="D76" s="116" t="s">
        <v>240</v>
      </c>
      <c r="E76" s="117">
        <v>966662</v>
      </c>
      <c r="F76" s="242">
        <v>355050</v>
      </c>
      <c r="G76" s="117"/>
      <c r="H76" s="118">
        <v>2000</v>
      </c>
      <c r="I76" s="117"/>
      <c r="J76" s="45">
        <v>0</v>
      </c>
      <c r="K76" s="45"/>
      <c r="L76" s="130">
        <v>0</v>
      </c>
      <c r="M76" s="45"/>
      <c r="N76" s="45">
        <f t="shared" si="2"/>
        <v>0</v>
      </c>
      <c r="O76" s="45"/>
      <c r="P76" s="45">
        <v>710100000</v>
      </c>
      <c r="Q76" s="45"/>
      <c r="R76" s="45">
        <v>0</v>
      </c>
      <c r="S76" s="45"/>
      <c r="T76" s="45">
        <f t="shared" si="3"/>
        <v>710100000</v>
      </c>
    </row>
    <row r="77" spans="1:20">
      <c r="A77" s="52" t="s">
        <v>422</v>
      </c>
      <c r="B77" s="82" t="s">
        <v>98</v>
      </c>
      <c r="C77" s="115"/>
      <c r="D77" s="116" t="s">
        <v>246</v>
      </c>
      <c r="E77" s="117">
        <v>353719</v>
      </c>
      <c r="F77" s="242">
        <v>491633</v>
      </c>
      <c r="G77" s="117"/>
      <c r="H77" s="118">
        <v>4350</v>
      </c>
      <c r="I77" s="117"/>
      <c r="J77" s="45">
        <v>0</v>
      </c>
      <c r="K77" s="45"/>
      <c r="L77" s="130">
        <v>0</v>
      </c>
      <c r="M77" s="45"/>
      <c r="N77" s="45">
        <f t="shared" si="2"/>
        <v>0</v>
      </c>
      <c r="O77" s="45"/>
      <c r="P77" s="45">
        <v>2138603550</v>
      </c>
      <c r="Q77" s="45"/>
      <c r="R77" s="45">
        <v>0</v>
      </c>
      <c r="S77" s="45"/>
      <c r="T77" s="45">
        <f t="shared" si="3"/>
        <v>2138603550</v>
      </c>
    </row>
    <row r="78" spans="1:20">
      <c r="A78" s="52" t="s">
        <v>426</v>
      </c>
      <c r="B78" s="82" t="s">
        <v>229</v>
      </c>
      <c r="C78" s="115"/>
      <c r="D78" s="116" t="s">
        <v>573</v>
      </c>
      <c r="E78" s="117">
        <v>1548536</v>
      </c>
      <c r="F78" s="242">
        <v>3543277</v>
      </c>
      <c r="G78" s="117"/>
      <c r="H78" s="118">
        <v>36</v>
      </c>
      <c r="I78" s="117"/>
      <c r="J78" s="45">
        <v>127557972</v>
      </c>
      <c r="K78" s="45"/>
      <c r="L78" s="130">
        <v>-12242406</v>
      </c>
      <c r="M78" s="45"/>
      <c r="N78" s="45">
        <f t="shared" si="2"/>
        <v>115315566</v>
      </c>
      <c r="O78" s="45"/>
      <c r="P78" s="45">
        <v>127557972</v>
      </c>
      <c r="Q78" s="45"/>
      <c r="R78" s="45">
        <v>-12242406</v>
      </c>
      <c r="S78" s="45"/>
      <c r="T78" s="45">
        <f t="shared" si="3"/>
        <v>115315566</v>
      </c>
    </row>
    <row r="79" spans="1:20">
      <c r="A79" s="52" t="s">
        <v>427</v>
      </c>
      <c r="B79" s="82" t="s">
        <v>100</v>
      </c>
      <c r="C79" s="115"/>
      <c r="D79" s="116" t="s">
        <v>574</v>
      </c>
      <c r="E79" s="117">
        <v>1477813</v>
      </c>
      <c r="F79" s="242">
        <v>3110273</v>
      </c>
      <c r="G79" s="117"/>
      <c r="H79" s="118">
        <v>176</v>
      </c>
      <c r="I79" s="117"/>
      <c r="J79" s="45">
        <v>547408048</v>
      </c>
      <c r="K79" s="45"/>
      <c r="L79" s="130">
        <v>-77557519</v>
      </c>
      <c r="M79" s="45"/>
      <c r="N79" s="45">
        <f t="shared" si="2"/>
        <v>469850529</v>
      </c>
      <c r="O79" s="45"/>
      <c r="P79" s="45">
        <v>547408048</v>
      </c>
      <c r="Q79" s="45"/>
      <c r="R79" s="45">
        <v>-77557519</v>
      </c>
      <c r="S79" s="45"/>
      <c r="T79" s="144">
        <f t="shared" si="3"/>
        <v>469850529</v>
      </c>
    </row>
    <row r="80" spans="1:20">
      <c r="A80" s="52" t="s">
        <v>428</v>
      </c>
      <c r="B80" s="82" t="s">
        <v>152</v>
      </c>
      <c r="C80" s="115"/>
      <c r="D80" s="116" t="s">
        <v>240</v>
      </c>
      <c r="E80" s="117">
        <v>3966117</v>
      </c>
      <c r="F80" s="242">
        <v>1369159</v>
      </c>
      <c r="G80" s="117"/>
      <c r="H80" s="118">
        <v>700</v>
      </c>
      <c r="I80" s="117"/>
      <c r="J80" s="45">
        <v>0</v>
      </c>
      <c r="K80" s="45"/>
      <c r="L80" s="130">
        <v>0</v>
      </c>
      <c r="M80" s="45"/>
      <c r="N80" s="45">
        <f t="shared" si="2"/>
        <v>0</v>
      </c>
      <c r="O80" s="45"/>
      <c r="P80" s="45">
        <v>958411300</v>
      </c>
      <c r="Q80" s="45"/>
      <c r="R80" s="45">
        <v>0</v>
      </c>
      <c r="S80" s="45"/>
      <c r="T80" s="45">
        <f t="shared" si="3"/>
        <v>958411300</v>
      </c>
    </row>
    <row r="81" spans="1:20">
      <c r="A81" s="52" t="s">
        <v>432</v>
      </c>
      <c r="B81" s="82" t="s">
        <v>163</v>
      </c>
      <c r="C81" s="115"/>
      <c r="D81" s="116" t="s">
        <v>238</v>
      </c>
      <c r="E81" s="117">
        <v>516554</v>
      </c>
      <c r="F81" s="242">
        <v>105355</v>
      </c>
      <c r="G81" s="117"/>
      <c r="H81" s="118">
        <v>400</v>
      </c>
      <c r="I81" s="117"/>
      <c r="J81" s="45">
        <v>0</v>
      </c>
      <c r="K81" s="45"/>
      <c r="L81" s="130">
        <v>0</v>
      </c>
      <c r="M81" s="45"/>
      <c r="N81" s="45">
        <f t="shared" si="2"/>
        <v>0</v>
      </c>
      <c r="O81" s="45"/>
      <c r="P81" s="45">
        <v>42142000</v>
      </c>
      <c r="Q81" s="45"/>
      <c r="R81" s="45">
        <v>0</v>
      </c>
      <c r="S81" s="45"/>
      <c r="T81" s="45">
        <f t="shared" si="3"/>
        <v>42142000</v>
      </c>
    </row>
    <row r="82" spans="1:20">
      <c r="B82" s="82" t="s">
        <v>101</v>
      </c>
      <c r="C82" s="115"/>
      <c r="D82" s="116" t="s">
        <v>246</v>
      </c>
      <c r="E82" s="117">
        <v>6709841</v>
      </c>
      <c r="F82" s="242">
        <v>1048281</v>
      </c>
      <c r="G82" s="117"/>
      <c r="H82" s="118">
        <v>85</v>
      </c>
      <c r="I82" s="117"/>
      <c r="J82" s="45">
        <v>0</v>
      </c>
      <c r="K82" s="45"/>
      <c r="L82" s="130">
        <v>0</v>
      </c>
      <c r="M82" s="45"/>
      <c r="N82" s="45">
        <f t="shared" si="2"/>
        <v>0</v>
      </c>
      <c r="O82" s="45"/>
      <c r="P82" s="45">
        <v>89103885</v>
      </c>
      <c r="Q82" s="45"/>
      <c r="R82" s="45">
        <v>0</v>
      </c>
      <c r="S82" s="45"/>
      <c r="T82" s="45">
        <f t="shared" si="3"/>
        <v>89103885</v>
      </c>
    </row>
    <row r="83" spans="1:20">
      <c r="B83" s="82" t="s">
        <v>119</v>
      </c>
      <c r="C83" s="115"/>
      <c r="D83" s="116" t="s">
        <v>246</v>
      </c>
      <c r="E83" s="117">
        <v>1336086</v>
      </c>
      <c r="F83" s="242">
        <v>1976188</v>
      </c>
      <c r="G83" s="117"/>
      <c r="H83" s="118">
        <v>640</v>
      </c>
      <c r="I83" s="117"/>
      <c r="J83" s="45">
        <v>0</v>
      </c>
      <c r="K83" s="45"/>
      <c r="L83" s="130">
        <v>0</v>
      </c>
      <c r="M83" s="45"/>
      <c r="N83" s="45">
        <f t="shared" si="2"/>
        <v>0</v>
      </c>
      <c r="O83" s="45"/>
      <c r="P83" s="45">
        <v>1264760320</v>
      </c>
      <c r="Q83" s="45"/>
      <c r="R83" s="45">
        <v>0</v>
      </c>
      <c r="S83" s="45"/>
      <c r="T83" s="45">
        <f t="shared" si="3"/>
        <v>1264760320</v>
      </c>
    </row>
    <row r="84" spans="1:20">
      <c r="B84" s="82" t="s">
        <v>192</v>
      </c>
      <c r="C84" s="115"/>
      <c r="D84" s="116" t="s">
        <v>251</v>
      </c>
      <c r="E84" s="117">
        <v>1256325</v>
      </c>
      <c r="F84" s="242">
        <v>2821</v>
      </c>
      <c r="G84" s="117"/>
      <c r="H84" s="118">
        <v>1700</v>
      </c>
      <c r="I84" s="117"/>
      <c r="J84" s="45">
        <v>0</v>
      </c>
      <c r="K84" s="45"/>
      <c r="L84" s="130">
        <v>0</v>
      </c>
      <c r="M84" s="45"/>
      <c r="N84" s="45">
        <f t="shared" si="2"/>
        <v>0</v>
      </c>
      <c r="O84" s="45"/>
      <c r="P84" s="45">
        <v>4795700</v>
      </c>
      <c r="Q84" s="45"/>
      <c r="R84" s="45">
        <v>0</v>
      </c>
      <c r="S84" s="45"/>
      <c r="T84" s="45">
        <f t="shared" si="3"/>
        <v>4795700</v>
      </c>
    </row>
    <row r="85" spans="1:20">
      <c r="B85" s="82" t="s">
        <v>137</v>
      </c>
      <c r="C85" s="115"/>
      <c r="D85" s="116" t="s">
        <v>237</v>
      </c>
      <c r="E85" s="117">
        <v>1084467</v>
      </c>
      <c r="F85" s="242">
        <v>226122</v>
      </c>
      <c r="G85" s="117"/>
      <c r="H85" s="118">
        <v>1250</v>
      </c>
      <c r="I85" s="117"/>
      <c r="J85" s="45">
        <v>0</v>
      </c>
      <c r="K85" s="45"/>
      <c r="L85" s="130">
        <v>0</v>
      </c>
      <c r="M85" s="45"/>
      <c r="N85" s="45">
        <f t="shared" si="2"/>
        <v>0</v>
      </c>
      <c r="O85" s="45"/>
      <c r="P85" s="45">
        <v>282652500</v>
      </c>
      <c r="Q85" s="45"/>
      <c r="R85" s="45">
        <v>0</v>
      </c>
      <c r="S85" s="45"/>
      <c r="T85" s="45">
        <f t="shared" si="3"/>
        <v>282652500</v>
      </c>
    </row>
    <row r="86" spans="1:20">
      <c r="B86" s="82" t="s">
        <v>223</v>
      </c>
      <c r="C86" s="115"/>
      <c r="D86" s="116" t="s">
        <v>246</v>
      </c>
      <c r="E86" s="117">
        <v>121684</v>
      </c>
      <c r="F86" s="242">
        <v>1754536</v>
      </c>
      <c r="G86" s="117"/>
      <c r="H86" s="118">
        <v>450</v>
      </c>
      <c r="I86" s="117"/>
      <c r="J86" s="45">
        <v>0</v>
      </c>
      <c r="K86" s="45"/>
      <c r="L86" s="130">
        <v>0</v>
      </c>
      <c r="M86" s="45"/>
      <c r="N86" s="45">
        <f t="shared" si="2"/>
        <v>0</v>
      </c>
      <c r="O86" s="45"/>
      <c r="P86" s="45">
        <v>789541200</v>
      </c>
      <c r="Q86" s="45"/>
      <c r="R86" s="45">
        <v>0</v>
      </c>
      <c r="S86" s="45"/>
      <c r="T86" s="45">
        <f t="shared" si="3"/>
        <v>789541200</v>
      </c>
    </row>
    <row r="87" spans="1:20">
      <c r="B87" s="82" t="s">
        <v>228</v>
      </c>
      <c r="C87" s="115"/>
      <c r="D87" s="116" t="s">
        <v>492</v>
      </c>
      <c r="E87" s="117">
        <v>1974707</v>
      </c>
      <c r="F87" s="242">
        <v>528705</v>
      </c>
      <c r="G87" s="117"/>
      <c r="H87" s="118">
        <v>265</v>
      </c>
      <c r="I87" s="117"/>
      <c r="J87" s="45">
        <v>0</v>
      </c>
      <c r="K87" s="45"/>
      <c r="L87" s="130">
        <v>0</v>
      </c>
      <c r="M87" s="45"/>
      <c r="N87" s="45">
        <f t="shared" si="2"/>
        <v>0</v>
      </c>
      <c r="O87" s="45"/>
      <c r="P87" s="45">
        <v>140106825</v>
      </c>
      <c r="Q87" s="45"/>
      <c r="R87" s="45">
        <v>0</v>
      </c>
      <c r="S87" s="45"/>
      <c r="T87" s="45">
        <f t="shared" si="3"/>
        <v>140106825</v>
      </c>
    </row>
    <row r="88" spans="1:20">
      <c r="B88" s="82" t="s">
        <v>209</v>
      </c>
      <c r="C88" s="115"/>
      <c r="D88" s="116" t="s">
        <v>245</v>
      </c>
      <c r="E88" s="117">
        <v>3802934</v>
      </c>
      <c r="F88" s="242">
        <v>633854</v>
      </c>
      <c r="G88" s="117"/>
      <c r="H88" s="118">
        <v>400</v>
      </c>
      <c r="I88" s="117"/>
      <c r="J88" s="45">
        <v>0</v>
      </c>
      <c r="K88" s="45"/>
      <c r="L88" s="130">
        <v>0</v>
      </c>
      <c r="M88" s="45"/>
      <c r="N88" s="45">
        <f t="shared" si="2"/>
        <v>0</v>
      </c>
      <c r="O88" s="45"/>
      <c r="P88" s="45">
        <v>253541600</v>
      </c>
      <c r="Q88" s="45"/>
      <c r="R88" s="45">
        <v>0</v>
      </c>
      <c r="S88" s="45"/>
      <c r="T88" s="45">
        <f t="shared" si="3"/>
        <v>253541600</v>
      </c>
    </row>
    <row r="89" spans="1:20">
      <c r="B89" s="82" t="s">
        <v>114</v>
      </c>
      <c r="C89" s="115"/>
      <c r="D89" s="116" t="s">
        <v>543</v>
      </c>
      <c r="E89" s="117"/>
      <c r="F89" s="242">
        <v>4850515</v>
      </c>
      <c r="G89" s="117"/>
      <c r="H89" s="118">
        <v>14</v>
      </c>
      <c r="I89" s="117"/>
      <c r="J89" s="45">
        <v>0</v>
      </c>
      <c r="K89" s="45"/>
      <c r="L89" s="130">
        <v>8181592</v>
      </c>
      <c r="M89" s="45"/>
      <c r="N89" s="45">
        <f t="shared" si="2"/>
        <v>8181592</v>
      </c>
      <c r="O89" s="45"/>
      <c r="P89" s="45">
        <v>67907210</v>
      </c>
      <c r="Q89" s="45"/>
      <c r="R89" s="45">
        <v>0</v>
      </c>
      <c r="S89" s="45"/>
      <c r="T89" s="45">
        <f t="shared" si="3"/>
        <v>67907210</v>
      </c>
    </row>
    <row r="90" spans="1:20">
      <c r="B90" s="82" t="s">
        <v>162</v>
      </c>
      <c r="C90" s="115"/>
      <c r="D90" s="116" t="s">
        <v>233</v>
      </c>
      <c r="E90" s="117"/>
      <c r="F90" s="242">
        <v>302497</v>
      </c>
      <c r="G90" s="117"/>
      <c r="H90" s="118">
        <v>2650</v>
      </c>
      <c r="I90" s="117"/>
      <c r="J90" s="45">
        <v>0</v>
      </c>
      <c r="K90" s="45"/>
      <c r="L90" s="130">
        <v>0</v>
      </c>
      <c r="M90" s="45"/>
      <c r="N90" s="45">
        <f t="shared" si="2"/>
        <v>0</v>
      </c>
      <c r="O90" s="45"/>
      <c r="P90" s="45">
        <v>801617050</v>
      </c>
      <c r="Q90" s="45"/>
      <c r="R90" s="45">
        <v>0</v>
      </c>
      <c r="S90" s="45"/>
      <c r="T90" s="45">
        <f t="shared" si="3"/>
        <v>801617050</v>
      </c>
    </row>
    <row r="91" spans="1:20">
      <c r="B91" s="82" t="s">
        <v>165</v>
      </c>
      <c r="C91" s="115"/>
      <c r="D91" s="116" t="s">
        <v>238</v>
      </c>
      <c r="E91" s="117"/>
      <c r="F91" s="242">
        <v>521923</v>
      </c>
      <c r="G91" s="117"/>
      <c r="H91" s="118">
        <v>510</v>
      </c>
      <c r="I91" s="117"/>
      <c r="J91" s="45">
        <v>0</v>
      </c>
      <c r="K91" s="45"/>
      <c r="L91" s="130">
        <v>0</v>
      </c>
      <c r="M91" s="45"/>
      <c r="N91" s="45">
        <f t="shared" si="2"/>
        <v>0</v>
      </c>
      <c r="O91" s="45"/>
      <c r="P91" s="45">
        <v>266180730</v>
      </c>
      <c r="Q91" s="45"/>
      <c r="R91" s="45">
        <v>0</v>
      </c>
      <c r="S91" s="45"/>
      <c r="T91" s="45">
        <f t="shared" si="3"/>
        <v>266180730</v>
      </c>
    </row>
    <row r="92" spans="1:20">
      <c r="B92" s="82" t="s">
        <v>165</v>
      </c>
      <c r="C92" s="115"/>
      <c r="D92" s="116" t="s">
        <v>553</v>
      </c>
      <c r="E92" s="117"/>
      <c r="F92" s="242">
        <v>3722163</v>
      </c>
      <c r="G92" s="117"/>
      <c r="H92" s="118">
        <v>930</v>
      </c>
      <c r="I92" s="117"/>
      <c r="J92" s="45">
        <v>3461611590</v>
      </c>
      <c r="K92" s="45"/>
      <c r="L92" s="130">
        <v>-497416328</v>
      </c>
      <c r="M92" s="45"/>
      <c r="N92" s="45">
        <f t="shared" si="2"/>
        <v>2964195262</v>
      </c>
      <c r="O92" s="45"/>
      <c r="P92" s="45">
        <v>3461611590</v>
      </c>
      <c r="Q92" s="45"/>
      <c r="R92" s="45">
        <v>-497416328</v>
      </c>
      <c r="S92" s="45"/>
      <c r="T92" s="45">
        <f t="shared" si="3"/>
        <v>2964195262</v>
      </c>
    </row>
    <row r="93" spans="1:20">
      <c r="B93" s="82" t="s">
        <v>94</v>
      </c>
      <c r="C93" s="115"/>
      <c r="D93" s="116" t="s">
        <v>245</v>
      </c>
      <c r="E93" s="117"/>
      <c r="F93" s="242">
        <v>813670</v>
      </c>
      <c r="G93" s="117"/>
      <c r="H93" s="118">
        <v>36</v>
      </c>
      <c r="I93" s="117"/>
      <c r="J93" s="45">
        <v>0</v>
      </c>
      <c r="K93" s="45"/>
      <c r="L93" s="130">
        <v>0</v>
      </c>
      <c r="M93" s="45"/>
      <c r="N93" s="45">
        <f t="shared" si="2"/>
        <v>0</v>
      </c>
      <c r="O93" s="45"/>
      <c r="P93" s="45">
        <v>29292120</v>
      </c>
      <c r="Q93" s="45"/>
      <c r="R93" s="45">
        <v>0</v>
      </c>
      <c r="S93" s="45"/>
      <c r="T93" s="45">
        <f t="shared" si="3"/>
        <v>29292120</v>
      </c>
    </row>
    <row r="94" spans="1:20">
      <c r="B94" s="82" t="s">
        <v>127</v>
      </c>
      <c r="C94" s="115"/>
      <c r="D94" s="116" t="s">
        <v>245</v>
      </c>
      <c r="E94" s="117"/>
      <c r="F94" s="242">
        <v>104252</v>
      </c>
      <c r="G94" s="117"/>
      <c r="H94" s="118">
        <v>3680</v>
      </c>
      <c r="I94" s="117"/>
      <c r="J94" s="45">
        <v>0</v>
      </c>
      <c r="K94" s="45"/>
      <c r="L94" s="130">
        <v>0</v>
      </c>
      <c r="M94" s="45"/>
      <c r="N94" s="45">
        <f t="shared" si="2"/>
        <v>0</v>
      </c>
      <c r="O94" s="45"/>
      <c r="P94" s="45">
        <v>383647360</v>
      </c>
      <c r="Q94" s="45"/>
      <c r="R94" s="45">
        <v>0</v>
      </c>
      <c r="S94" s="45"/>
      <c r="T94" s="45">
        <f t="shared" si="3"/>
        <v>383647360</v>
      </c>
    </row>
    <row r="95" spans="1:20">
      <c r="B95" s="82" t="s">
        <v>150</v>
      </c>
      <c r="C95" s="115"/>
      <c r="D95" s="116" t="s">
        <v>544</v>
      </c>
      <c r="E95" s="117"/>
      <c r="F95" s="242">
        <v>11427441</v>
      </c>
      <c r="G95" s="117"/>
      <c r="H95" s="118">
        <v>140</v>
      </c>
      <c r="I95" s="117"/>
      <c r="J95" s="45">
        <v>0</v>
      </c>
      <c r="K95" s="45"/>
      <c r="L95" s="130">
        <v>27172172</v>
      </c>
      <c r="M95" s="45"/>
      <c r="N95" s="45">
        <f t="shared" si="2"/>
        <v>27172172</v>
      </c>
      <c r="O95" s="45"/>
      <c r="P95" s="45">
        <v>1599841740</v>
      </c>
      <c r="Q95" s="45"/>
      <c r="R95" s="45">
        <v>-155334046</v>
      </c>
      <c r="S95" s="45"/>
      <c r="T95" s="45">
        <f t="shared" si="3"/>
        <v>1444507694</v>
      </c>
    </row>
    <row r="96" spans="1:20">
      <c r="B96" s="82" t="s">
        <v>182</v>
      </c>
      <c r="C96" s="115"/>
      <c r="D96" s="116" t="s">
        <v>247</v>
      </c>
      <c r="E96" s="117"/>
      <c r="F96" s="242">
        <v>901999</v>
      </c>
      <c r="G96" s="117"/>
      <c r="H96" s="118">
        <v>2000</v>
      </c>
      <c r="I96" s="117"/>
      <c r="J96" s="45">
        <v>0</v>
      </c>
      <c r="K96" s="45"/>
      <c r="L96" s="130">
        <v>0</v>
      </c>
      <c r="M96" s="45"/>
      <c r="N96" s="45">
        <f t="shared" si="2"/>
        <v>0</v>
      </c>
      <c r="O96" s="45"/>
      <c r="P96" s="45">
        <v>1803998000</v>
      </c>
      <c r="Q96" s="45"/>
      <c r="R96" s="45">
        <v>0</v>
      </c>
      <c r="S96" s="45"/>
      <c r="T96" s="45">
        <f t="shared" si="3"/>
        <v>1803998000</v>
      </c>
    </row>
    <row r="97" spans="2:20">
      <c r="B97" s="82" t="s">
        <v>178</v>
      </c>
      <c r="C97" s="115"/>
      <c r="D97" s="116" t="s">
        <v>457</v>
      </c>
      <c r="E97" s="117"/>
      <c r="F97" s="242">
        <v>91306</v>
      </c>
      <c r="G97" s="117"/>
      <c r="H97" s="118">
        <v>170</v>
      </c>
      <c r="I97" s="117"/>
      <c r="J97" s="45">
        <v>0</v>
      </c>
      <c r="K97" s="45"/>
      <c r="L97" s="130">
        <v>0</v>
      </c>
      <c r="M97" s="45"/>
      <c r="N97" s="45">
        <f t="shared" si="2"/>
        <v>0</v>
      </c>
      <c r="O97" s="45"/>
      <c r="P97" s="45">
        <v>15522020</v>
      </c>
      <c r="Q97" s="45"/>
      <c r="R97" s="45">
        <v>0</v>
      </c>
      <c r="S97" s="45"/>
      <c r="T97" s="45">
        <f t="shared" si="3"/>
        <v>15522020</v>
      </c>
    </row>
    <row r="98" spans="2:20">
      <c r="B98" s="82" t="s">
        <v>264</v>
      </c>
      <c r="C98" s="115"/>
      <c r="D98" s="116" t="s">
        <v>463</v>
      </c>
      <c r="E98" s="117"/>
      <c r="F98" s="242">
        <v>125122</v>
      </c>
      <c r="G98" s="117"/>
      <c r="H98" s="118">
        <v>2900</v>
      </c>
      <c r="I98" s="117"/>
      <c r="J98" s="45">
        <v>0</v>
      </c>
      <c r="K98" s="45"/>
      <c r="L98" s="130">
        <v>0</v>
      </c>
      <c r="M98" s="45"/>
      <c r="N98" s="45">
        <f t="shared" si="2"/>
        <v>0</v>
      </c>
      <c r="O98" s="45"/>
      <c r="P98" s="45">
        <v>362853800</v>
      </c>
      <c r="Q98" s="45"/>
      <c r="R98" s="45">
        <v>0</v>
      </c>
      <c r="S98" s="45"/>
      <c r="T98" s="45">
        <f t="shared" si="3"/>
        <v>362853800</v>
      </c>
    </row>
    <row r="99" spans="2:20">
      <c r="B99" s="82" t="s">
        <v>219</v>
      </c>
      <c r="C99" s="115"/>
      <c r="D99" s="116" t="s">
        <v>543</v>
      </c>
      <c r="E99" s="117"/>
      <c r="F99" s="242">
        <v>7243924</v>
      </c>
      <c r="G99" s="117"/>
      <c r="H99" s="118">
        <v>540</v>
      </c>
      <c r="I99" s="117"/>
      <c r="J99" s="45">
        <v>0</v>
      </c>
      <c r="K99" s="45"/>
      <c r="L99" s="130">
        <v>66600860</v>
      </c>
      <c r="M99" s="45"/>
      <c r="N99" s="45">
        <f t="shared" si="2"/>
        <v>66600860</v>
      </c>
      <c r="O99" s="45"/>
      <c r="P99" s="45">
        <v>3911718960</v>
      </c>
      <c r="Q99" s="45"/>
      <c r="R99" s="45">
        <v>-375428135</v>
      </c>
      <c r="S99" s="45"/>
      <c r="T99" s="45">
        <f t="shared" si="3"/>
        <v>3536290825</v>
      </c>
    </row>
    <row r="100" spans="2:20">
      <c r="B100" s="82" t="s">
        <v>193</v>
      </c>
      <c r="C100" s="115"/>
      <c r="D100" s="116" t="s">
        <v>568</v>
      </c>
      <c r="E100" s="117"/>
      <c r="F100" s="242">
        <v>1555187</v>
      </c>
      <c r="G100" s="117"/>
      <c r="H100" s="118">
        <v>2400</v>
      </c>
      <c r="I100" s="117"/>
      <c r="J100" s="45">
        <v>3732448800</v>
      </c>
      <c r="K100" s="45"/>
      <c r="L100" s="130">
        <v>-525047241</v>
      </c>
      <c r="M100" s="45"/>
      <c r="N100" s="45">
        <f t="shared" si="2"/>
        <v>3207401559</v>
      </c>
      <c r="O100" s="45"/>
      <c r="P100" s="45">
        <v>3732448800</v>
      </c>
      <c r="Q100" s="45"/>
      <c r="R100" s="45">
        <v>-525047241</v>
      </c>
      <c r="S100" s="45"/>
      <c r="T100" s="45">
        <f t="shared" si="3"/>
        <v>3207401559</v>
      </c>
    </row>
    <row r="101" spans="2:20">
      <c r="B101" s="82" t="s">
        <v>217</v>
      </c>
      <c r="C101" s="115"/>
      <c r="D101" s="116" t="s">
        <v>245</v>
      </c>
      <c r="E101" s="117"/>
      <c r="F101" s="242">
        <v>7379981</v>
      </c>
      <c r="G101" s="117"/>
      <c r="H101" s="118">
        <v>7</v>
      </c>
      <c r="I101" s="117"/>
      <c r="J101" s="45">
        <v>0</v>
      </c>
      <c r="K101" s="45"/>
      <c r="L101" s="130">
        <v>0</v>
      </c>
      <c r="M101" s="45"/>
      <c r="N101" s="45">
        <f t="shared" si="2"/>
        <v>0</v>
      </c>
      <c r="O101" s="45"/>
      <c r="P101" s="45">
        <v>51659867</v>
      </c>
      <c r="Q101" s="45"/>
      <c r="R101" s="45">
        <v>0</v>
      </c>
      <c r="S101" s="45"/>
      <c r="T101" s="45">
        <f t="shared" si="3"/>
        <v>51659867</v>
      </c>
    </row>
    <row r="102" spans="2:20">
      <c r="B102" s="82" t="s">
        <v>142</v>
      </c>
      <c r="C102" s="115"/>
      <c r="D102" s="116" t="s">
        <v>457</v>
      </c>
      <c r="E102" s="117"/>
      <c r="F102" s="242">
        <v>467028</v>
      </c>
      <c r="G102" s="117"/>
      <c r="H102" s="118">
        <v>350</v>
      </c>
      <c r="I102" s="117"/>
      <c r="J102" s="45">
        <v>0</v>
      </c>
      <c r="K102" s="45"/>
      <c r="L102" s="130">
        <v>0</v>
      </c>
      <c r="M102" s="45"/>
      <c r="N102" s="45">
        <f t="shared" si="2"/>
        <v>0</v>
      </c>
      <c r="O102" s="45"/>
      <c r="P102" s="45">
        <v>163459800</v>
      </c>
      <c r="Q102" s="45"/>
      <c r="R102" s="45">
        <v>0</v>
      </c>
      <c r="S102" s="45"/>
      <c r="T102" s="45">
        <f t="shared" si="3"/>
        <v>163459800</v>
      </c>
    </row>
    <row r="103" spans="2:20">
      <c r="B103" s="82" t="s">
        <v>89</v>
      </c>
      <c r="C103" s="115"/>
      <c r="D103" s="116" t="s">
        <v>520</v>
      </c>
      <c r="E103" s="117"/>
      <c r="F103" s="242">
        <v>966662</v>
      </c>
      <c r="G103" s="117"/>
      <c r="H103" s="118">
        <v>5100</v>
      </c>
      <c r="I103" s="117"/>
      <c r="J103" s="45">
        <v>0</v>
      </c>
      <c r="K103" s="45"/>
      <c r="L103" s="130">
        <v>0</v>
      </c>
      <c r="M103" s="45"/>
      <c r="N103" s="45">
        <f t="shared" si="2"/>
        <v>0</v>
      </c>
      <c r="O103" s="45"/>
      <c r="P103" s="45">
        <v>4929976200</v>
      </c>
      <c r="Q103" s="45"/>
      <c r="R103" s="45">
        <v>0</v>
      </c>
      <c r="S103" s="45"/>
      <c r="T103" s="45">
        <f t="shared" si="3"/>
        <v>4929976200</v>
      </c>
    </row>
    <row r="104" spans="2:20">
      <c r="B104" s="82" t="s">
        <v>170</v>
      </c>
      <c r="C104" s="115"/>
      <c r="D104" s="116" t="s">
        <v>238</v>
      </c>
      <c r="E104" s="117"/>
      <c r="F104" s="242">
        <v>353719</v>
      </c>
      <c r="G104" s="117"/>
      <c r="H104" s="118">
        <v>1270</v>
      </c>
      <c r="I104" s="117"/>
      <c r="J104" s="45">
        <v>0</v>
      </c>
      <c r="K104" s="45"/>
      <c r="L104" s="130">
        <v>0</v>
      </c>
      <c r="M104" s="45"/>
      <c r="N104" s="45">
        <f t="shared" si="2"/>
        <v>0</v>
      </c>
      <c r="O104" s="45"/>
      <c r="P104" s="45">
        <v>449223130</v>
      </c>
      <c r="Q104" s="45"/>
      <c r="R104" s="45">
        <v>0</v>
      </c>
      <c r="S104" s="45"/>
      <c r="T104" s="45">
        <f t="shared" si="3"/>
        <v>449223130</v>
      </c>
    </row>
    <row r="105" spans="2:20">
      <c r="B105" s="82" t="s">
        <v>266</v>
      </c>
      <c r="C105" s="115"/>
      <c r="D105" s="116" t="s">
        <v>521</v>
      </c>
      <c r="E105" s="117"/>
      <c r="F105" s="242">
        <v>1548536</v>
      </c>
      <c r="G105" s="117"/>
      <c r="H105" s="118">
        <v>100</v>
      </c>
      <c r="I105" s="117"/>
      <c r="J105" s="45">
        <v>0</v>
      </c>
      <c r="K105" s="45"/>
      <c r="L105" s="130">
        <v>0</v>
      </c>
      <c r="M105" s="45"/>
      <c r="N105" s="45">
        <f t="shared" si="2"/>
        <v>0</v>
      </c>
      <c r="O105" s="45"/>
      <c r="P105" s="45">
        <v>154853600</v>
      </c>
      <c r="Q105" s="45"/>
      <c r="R105" s="45">
        <v>0</v>
      </c>
      <c r="S105" s="45"/>
      <c r="T105" s="45">
        <f t="shared" si="3"/>
        <v>154853600</v>
      </c>
    </row>
    <row r="106" spans="2:20">
      <c r="B106" s="82" t="s">
        <v>204</v>
      </c>
      <c r="C106" s="115"/>
      <c r="D106" s="116" t="s">
        <v>575</v>
      </c>
      <c r="E106" s="117"/>
      <c r="F106" s="242">
        <v>626468</v>
      </c>
      <c r="G106" s="117"/>
      <c r="H106" s="118">
        <v>5000</v>
      </c>
      <c r="I106" s="117"/>
      <c r="J106" s="45">
        <v>3132340000</v>
      </c>
      <c r="K106" s="45"/>
      <c r="L106" s="130">
        <v>-431089911</v>
      </c>
      <c r="M106" s="45"/>
      <c r="N106" s="45">
        <f t="shared" si="2"/>
        <v>2701250089</v>
      </c>
      <c r="O106" s="45"/>
      <c r="P106" s="45">
        <v>3132340000</v>
      </c>
      <c r="Q106" s="45"/>
      <c r="R106" s="45">
        <v>-431089911</v>
      </c>
      <c r="S106" s="45"/>
      <c r="T106" s="45">
        <f t="shared" si="3"/>
        <v>2701250089</v>
      </c>
    </row>
    <row r="107" spans="2:20">
      <c r="B107" s="82" t="s">
        <v>172</v>
      </c>
      <c r="C107" s="115"/>
      <c r="D107" s="116" t="s">
        <v>247</v>
      </c>
      <c r="E107" s="117"/>
      <c r="F107" s="242">
        <v>1477813</v>
      </c>
      <c r="G107" s="117"/>
      <c r="H107" s="118">
        <v>120</v>
      </c>
      <c r="I107" s="117"/>
      <c r="J107" s="45">
        <v>0</v>
      </c>
      <c r="K107" s="45"/>
      <c r="L107" s="130">
        <v>0</v>
      </c>
      <c r="M107" s="45"/>
      <c r="N107" s="45">
        <f>L107+J107</f>
        <v>0</v>
      </c>
      <c r="O107" s="45"/>
      <c r="P107" s="45">
        <v>177337560</v>
      </c>
      <c r="Q107" s="45"/>
      <c r="R107" s="45">
        <v>0</v>
      </c>
      <c r="S107" s="45"/>
      <c r="T107" s="45">
        <f t="shared" si="3"/>
        <v>177337560</v>
      </c>
    </row>
    <row r="108" spans="2:20">
      <c r="B108" s="82" t="s">
        <v>115</v>
      </c>
      <c r="C108" s="115"/>
      <c r="D108" s="116" t="s">
        <v>544</v>
      </c>
      <c r="E108" s="117"/>
      <c r="F108" s="242">
        <v>640956</v>
      </c>
      <c r="G108" s="117"/>
      <c r="H108" s="118">
        <v>125</v>
      </c>
      <c r="I108" s="117"/>
      <c r="J108" s="45">
        <v>0</v>
      </c>
      <c r="K108" s="45"/>
      <c r="L108" s="130">
        <v>0</v>
      </c>
      <c r="M108" s="45"/>
      <c r="N108" s="45">
        <f t="shared" ref="N108:N123" si="4">L108+J108</f>
        <v>0</v>
      </c>
      <c r="O108" s="45"/>
      <c r="P108" s="45">
        <v>80119500</v>
      </c>
      <c r="Q108" s="45"/>
      <c r="R108" s="45">
        <v>0</v>
      </c>
      <c r="S108" s="45"/>
      <c r="T108" s="45">
        <f t="shared" si="3"/>
        <v>80119500</v>
      </c>
    </row>
    <row r="109" spans="2:20">
      <c r="B109" s="82" t="s">
        <v>174</v>
      </c>
      <c r="C109" s="115"/>
      <c r="D109" s="116" t="s">
        <v>236</v>
      </c>
      <c r="E109" s="117"/>
      <c r="F109" s="242">
        <v>3966117</v>
      </c>
      <c r="G109" s="117"/>
      <c r="H109" s="118">
        <v>130</v>
      </c>
      <c r="I109" s="117"/>
      <c r="J109" s="45">
        <v>0</v>
      </c>
      <c r="K109" s="45"/>
      <c r="L109" s="130">
        <v>0</v>
      </c>
      <c r="M109" s="45"/>
      <c r="N109" s="45">
        <f t="shared" si="4"/>
        <v>0</v>
      </c>
      <c r="O109" s="45"/>
      <c r="P109" s="45">
        <v>515595210</v>
      </c>
      <c r="Q109" s="45"/>
      <c r="R109" s="45">
        <v>0</v>
      </c>
      <c r="S109" s="45"/>
      <c r="T109" s="45">
        <f t="shared" si="3"/>
        <v>515595210</v>
      </c>
    </row>
    <row r="110" spans="2:20">
      <c r="B110" s="82" t="s">
        <v>97</v>
      </c>
      <c r="C110" s="115"/>
      <c r="D110" s="116" t="s">
        <v>535</v>
      </c>
      <c r="E110" s="117"/>
      <c r="F110" s="242">
        <v>3576219</v>
      </c>
      <c r="G110" s="117"/>
      <c r="H110" s="118">
        <v>250</v>
      </c>
      <c r="I110" s="117"/>
      <c r="J110" s="45">
        <v>0</v>
      </c>
      <c r="K110" s="45"/>
      <c r="L110" s="130">
        <v>18216363</v>
      </c>
      <c r="M110" s="45"/>
      <c r="N110" s="45">
        <f t="shared" si="4"/>
        <v>18216363</v>
      </c>
      <c r="O110" s="45"/>
      <c r="P110" s="45">
        <v>894054750</v>
      </c>
      <c r="Q110" s="45"/>
      <c r="R110" s="45">
        <v>-9092082</v>
      </c>
      <c r="S110" s="45"/>
      <c r="T110" s="45">
        <f t="shared" si="3"/>
        <v>884962668</v>
      </c>
    </row>
    <row r="111" spans="2:20">
      <c r="B111" s="82" t="s">
        <v>154</v>
      </c>
      <c r="C111" s="115"/>
      <c r="D111" s="116" t="s">
        <v>232</v>
      </c>
      <c r="E111" s="117"/>
      <c r="F111" s="242">
        <v>516554</v>
      </c>
      <c r="G111" s="117"/>
      <c r="H111" s="118">
        <v>200</v>
      </c>
      <c r="I111" s="117"/>
      <c r="J111" s="45">
        <v>0</v>
      </c>
      <c r="K111" s="45"/>
      <c r="L111" s="130">
        <v>0</v>
      </c>
      <c r="M111" s="45"/>
      <c r="N111" s="45">
        <f t="shared" si="4"/>
        <v>0</v>
      </c>
      <c r="O111" s="45"/>
      <c r="P111" s="45">
        <v>103310800</v>
      </c>
      <c r="Q111" s="45"/>
      <c r="R111" s="45">
        <v>0</v>
      </c>
      <c r="S111" s="45"/>
      <c r="T111" s="45">
        <f t="shared" si="3"/>
        <v>103310800</v>
      </c>
    </row>
    <row r="112" spans="2:20">
      <c r="B112" s="82" t="s">
        <v>131</v>
      </c>
      <c r="C112" s="115"/>
      <c r="D112" s="116" t="s">
        <v>520</v>
      </c>
      <c r="E112" s="117"/>
      <c r="F112" s="242">
        <v>6709841</v>
      </c>
      <c r="G112" s="117"/>
      <c r="H112" s="118">
        <v>20</v>
      </c>
      <c r="I112" s="117"/>
      <c r="J112" s="45">
        <v>0</v>
      </c>
      <c r="K112" s="45"/>
      <c r="L112" s="130">
        <v>3810370</v>
      </c>
      <c r="M112" s="45"/>
      <c r="N112" s="45">
        <f t="shared" si="4"/>
        <v>3810370</v>
      </c>
      <c r="O112" s="45"/>
      <c r="P112" s="45">
        <v>134196820</v>
      </c>
      <c r="Q112" s="45"/>
      <c r="R112" s="45">
        <v>-8843424</v>
      </c>
      <c r="S112" s="45"/>
      <c r="T112" s="45">
        <f t="shared" si="3"/>
        <v>125353396</v>
      </c>
    </row>
    <row r="113" spans="1:20">
      <c r="B113" s="82" t="s">
        <v>190</v>
      </c>
      <c r="C113" s="115"/>
      <c r="D113" s="116" t="s">
        <v>244</v>
      </c>
      <c r="E113" s="117"/>
      <c r="F113" s="242">
        <v>1336086</v>
      </c>
      <c r="G113" s="117"/>
      <c r="H113" s="118">
        <v>6500</v>
      </c>
      <c r="I113" s="117"/>
      <c r="J113" s="45">
        <v>0</v>
      </c>
      <c r="K113" s="45"/>
      <c r="L113" s="130">
        <v>0</v>
      </c>
      <c r="M113" s="45"/>
      <c r="N113" s="45">
        <f t="shared" si="4"/>
        <v>0</v>
      </c>
      <c r="O113" s="45"/>
      <c r="P113" s="45">
        <v>8684559000</v>
      </c>
      <c r="Q113" s="45"/>
      <c r="R113" s="45">
        <v>0</v>
      </c>
      <c r="S113" s="45"/>
      <c r="T113" s="45">
        <f t="shared" si="3"/>
        <v>8684559000</v>
      </c>
    </row>
    <row r="114" spans="1:20" ht="36">
      <c r="B114" s="82" t="s">
        <v>96</v>
      </c>
      <c r="C114" s="115"/>
      <c r="D114" s="116" t="s">
        <v>545</v>
      </c>
      <c r="E114" s="117"/>
      <c r="F114" s="242">
        <v>3077353</v>
      </c>
      <c r="G114" s="117"/>
      <c r="H114" s="118">
        <v>750</v>
      </c>
      <c r="I114" s="117"/>
      <c r="J114" s="45">
        <v>0</v>
      </c>
      <c r="K114" s="45"/>
      <c r="L114" s="130">
        <v>68275770</v>
      </c>
      <c r="M114" s="45"/>
      <c r="N114" s="45">
        <f t="shared" si="4"/>
        <v>68275770</v>
      </c>
      <c r="O114" s="45"/>
      <c r="P114" s="45">
        <v>2308014750</v>
      </c>
      <c r="Q114" s="45"/>
      <c r="R114" s="45">
        <v>-264532922</v>
      </c>
      <c r="S114" s="45"/>
      <c r="T114" s="45">
        <f t="shared" si="3"/>
        <v>2043481828</v>
      </c>
    </row>
    <row r="115" spans="1:20">
      <c r="B115" s="82" t="s">
        <v>95</v>
      </c>
      <c r="C115" s="115"/>
      <c r="D115" s="116" t="s">
        <v>553</v>
      </c>
      <c r="E115" s="117"/>
      <c r="F115" s="242">
        <v>466054</v>
      </c>
      <c r="G115" s="117"/>
      <c r="H115" s="118">
        <v>1430</v>
      </c>
      <c r="I115" s="117"/>
      <c r="J115" s="45">
        <v>666457220</v>
      </c>
      <c r="K115" s="45"/>
      <c r="L115" s="130">
        <v>-95766580</v>
      </c>
      <c r="M115" s="45"/>
      <c r="N115" s="45">
        <f t="shared" si="4"/>
        <v>570690640</v>
      </c>
      <c r="O115" s="45"/>
      <c r="P115" s="45">
        <v>666457220</v>
      </c>
      <c r="Q115" s="45"/>
      <c r="R115" s="45">
        <v>-95766580</v>
      </c>
      <c r="S115" s="45"/>
      <c r="T115" s="45">
        <f t="shared" si="3"/>
        <v>570690640</v>
      </c>
    </row>
    <row r="116" spans="1:20">
      <c r="B116" s="82" t="s">
        <v>206</v>
      </c>
      <c r="C116" s="115"/>
      <c r="D116" s="116" t="s">
        <v>246</v>
      </c>
      <c r="E116" s="117"/>
      <c r="F116" s="242">
        <v>1256325</v>
      </c>
      <c r="G116" s="117"/>
      <c r="H116" s="118">
        <v>700</v>
      </c>
      <c r="I116" s="117"/>
      <c r="J116" s="45">
        <v>0</v>
      </c>
      <c r="K116" s="45"/>
      <c r="L116" s="130">
        <v>0</v>
      </c>
      <c r="M116" s="45"/>
      <c r="N116" s="45">
        <f t="shared" si="4"/>
        <v>0</v>
      </c>
      <c r="O116" s="45"/>
      <c r="P116" s="45">
        <v>879427500</v>
      </c>
      <c r="Q116" s="45"/>
      <c r="R116" s="45">
        <v>0</v>
      </c>
      <c r="S116" s="45"/>
      <c r="T116" s="45">
        <f t="shared" si="3"/>
        <v>879427500</v>
      </c>
    </row>
    <row r="117" spans="1:20">
      <c r="B117" s="82" t="s">
        <v>177</v>
      </c>
      <c r="C117" s="115"/>
      <c r="D117" s="116" t="s">
        <v>246</v>
      </c>
      <c r="E117" s="117"/>
      <c r="F117" s="242">
        <v>1084467</v>
      </c>
      <c r="G117" s="117"/>
      <c r="H117" s="118">
        <v>102</v>
      </c>
      <c r="I117" s="117"/>
      <c r="J117" s="45">
        <v>0</v>
      </c>
      <c r="K117" s="45"/>
      <c r="L117" s="130">
        <v>0</v>
      </c>
      <c r="M117" s="45"/>
      <c r="N117" s="45">
        <f t="shared" si="4"/>
        <v>0</v>
      </c>
      <c r="O117" s="45"/>
      <c r="P117" s="45">
        <v>110615634</v>
      </c>
      <c r="Q117" s="45"/>
      <c r="R117" s="45">
        <v>0</v>
      </c>
      <c r="S117" s="45"/>
      <c r="T117" s="45">
        <f t="shared" si="3"/>
        <v>110615634</v>
      </c>
    </row>
    <row r="118" spans="1:20">
      <c r="B118" s="82" t="s">
        <v>175</v>
      </c>
      <c r="C118" s="115"/>
      <c r="D118" s="116" t="s">
        <v>444</v>
      </c>
      <c r="E118" s="117"/>
      <c r="F118" s="242">
        <v>121684</v>
      </c>
      <c r="G118" s="117"/>
      <c r="H118" s="118">
        <v>50</v>
      </c>
      <c r="I118" s="117"/>
      <c r="J118" s="45">
        <v>0</v>
      </c>
      <c r="K118" s="45"/>
      <c r="L118" s="130">
        <v>0</v>
      </c>
      <c r="M118" s="45"/>
      <c r="N118" s="45">
        <f t="shared" si="4"/>
        <v>0</v>
      </c>
      <c r="O118" s="45"/>
      <c r="P118" s="45">
        <v>6084200</v>
      </c>
      <c r="Q118" s="45"/>
      <c r="R118" s="45">
        <v>0</v>
      </c>
      <c r="S118" s="45"/>
      <c r="T118" s="45">
        <f t="shared" si="3"/>
        <v>6084200</v>
      </c>
    </row>
    <row r="119" spans="1:20">
      <c r="B119" s="82" t="s">
        <v>268</v>
      </c>
      <c r="C119" s="115"/>
      <c r="D119" s="116" t="s">
        <v>515</v>
      </c>
      <c r="E119" s="117"/>
      <c r="F119" s="242">
        <v>1974707</v>
      </c>
      <c r="G119" s="117"/>
      <c r="H119" s="118">
        <v>280</v>
      </c>
      <c r="I119" s="117"/>
      <c r="J119" s="45">
        <v>0</v>
      </c>
      <c r="K119" s="45"/>
      <c r="L119" s="130">
        <v>10573635</v>
      </c>
      <c r="M119" s="45"/>
      <c r="N119" s="45">
        <f t="shared" si="4"/>
        <v>10573635</v>
      </c>
      <c r="O119" s="45"/>
      <c r="P119" s="45">
        <v>552917960</v>
      </c>
      <c r="Q119" s="45"/>
      <c r="R119" s="45">
        <v>-22871853</v>
      </c>
      <c r="S119" s="45"/>
      <c r="T119" s="45">
        <f t="shared" si="3"/>
        <v>530046107</v>
      </c>
    </row>
    <row r="120" spans="1:20">
      <c r="B120" s="82" t="s">
        <v>148</v>
      </c>
      <c r="C120" s="115"/>
      <c r="D120" s="116" t="s">
        <v>236</v>
      </c>
      <c r="E120" s="117"/>
      <c r="F120" s="242">
        <v>3802934</v>
      </c>
      <c r="G120" s="117"/>
      <c r="H120" s="118">
        <v>600</v>
      </c>
      <c r="I120" s="117"/>
      <c r="J120" s="45">
        <v>0</v>
      </c>
      <c r="K120" s="45"/>
      <c r="L120" s="130">
        <v>0</v>
      </c>
      <c r="M120" s="45"/>
      <c r="N120" s="45">
        <f t="shared" si="4"/>
        <v>0</v>
      </c>
      <c r="O120" s="45"/>
      <c r="P120" s="45">
        <v>2281760400</v>
      </c>
      <c r="Q120" s="45"/>
      <c r="R120" s="45">
        <v>0</v>
      </c>
      <c r="S120" s="45"/>
      <c r="T120" s="45">
        <f t="shared" si="3"/>
        <v>2281760400</v>
      </c>
    </row>
    <row r="121" spans="1:20">
      <c r="B121" s="82" t="s">
        <v>112</v>
      </c>
      <c r="C121" s="115"/>
      <c r="D121" s="116" t="s">
        <v>576</v>
      </c>
      <c r="E121" s="117"/>
      <c r="F121" s="242">
        <v>1256017</v>
      </c>
      <c r="G121" s="117"/>
      <c r="H121" s="118">
        <v>1000</v>
      </c>
      <c r="I121" s="117"/>
      <c r="J121" s="45">
        <v>1256017000</v>
      </c>
      <c r="K121" s="45"/>
      <c r="L121" s="130">
        <v>-98324563</v>
      </c>
      <c r="M121" s="45"/>
      <c r="N121" s="45">
        <f t="shared" si="4"/>
        <v>1157692437</v>
      </c>
      <c r="O121" s="45"/>
      <c r="P121" s="45">
        <v>1256017000</v>
      </c>
      <c r="Q121" s="45"/>
      <c r="R121" s="45">
        <v>-98324563</v>
      </c>
      <c r="S121" s="45"/>
      <c r="T121" s="45">
        <f t="shared" si="3"/>
        <v>1157692437</v>
      </c>
    </row>
    <row r="122" spans="1:20">
      <c r="B122" s="82" t="s">
        <v>151</v>
      </c>
      <c r="C122" s="115"/>
      <c r="D122" s="116" t="s">
        <v>533</v>
      </c>
      <c r="E122" s="117"/>
      <c r="F122" s="242">
        <v>701575</v>
      </c>
      <c r="G122" s="117"/>
      <c r="H122" s="118">
        <v>2</v>
      </c>
      <c r="I122" s="117"/>
      <c r="J122" s="45">
        <v>0</v>
      </c>
      <c r="K122" s="45"/>
      <c r="L122" s="130">
        <v>0</v>
      </c>
      <c r="M122" s="45"/>
      <c r="N122" s="45">
        <f t="shared" si="4"/>
        <v>0</v>
      </c>
      <c r="O122" s="45"/>
      <c r="P122" s="45">
        <v>1403150</v>
      </c>
      <c r="Q122" s="45"/>
      <c r="R122" s="45">
        <v>0</v>
      </c>
      <c r="S122" s="45"/>
      <c r="T122" s="45">
        <f t="shared" si="3"/>
        <v>1403150</v>
      </c>
    </row>
    <row r="123" spans="1:20">
      <c r="B123" s="82" t="s">
        <v>490</v>
      </c>
      <c r="C123" s="115"/>
      <c r="D123" s="116" t="s">
        <v>534</v>
      </c>
      <c r="E123" s="117"/>
      <c r="F123" s="242">
        <v>1043338</v>
      </c>
      <c r="G123" s="117"/>
      <c r="H123" s="118">
        <v>3000</v>
      </c>
      <c r="I123" s="117"/>
      <c r="J123" s="45">
        <v>0</v>
      </c>
      <c r="K123" s="45"/>
      <c r="L123" s="130">
        <v>0</v>
      </c>
      <c r="M123" s="45"/>
      <c r="N123" s="45">
        <f t="shared" si="4"/>
        <v>0</v>
      </c>
      <c r="O123" s="45"/>
      <c r="P123" s="45">
        <v>3130014000</v>
      </c>
      <c r="Q123" s="45"/>
      <c r="R123" s="45">
        <v>0</v>
      </c>
      <c r="S123" s="45"/>
      <c r="T123" s="45">
        <f t="shared" si="3"/>
        <v>3130014000</v>
      </c>
    </row>
    <row r="124" spans="1:20" ht="21.6" thickBot="1">
      <c r="B124" s="67" t="s">
        <v>2</v>
      </c>
      <c r="C124" s="115"/>
      <c r="D124" s="116"/>
      <c r="E124" s="117"/>
      <c r="F124" s="242"/>
      <c r="G124" s="117"/>
      <c r="H124" s="131"/>
      <c r="I124" s="117"/>
      <c r="J124" s="139">
        <f>SUM(J8:J123)</f>
        <v>57580625890</v>
      </c>
      <c r="K124" s="45"/>
      <c r="L124" s="139">
        <f>SUM(L8:L123)</f>
        <v>-412868009</v>
      </c>
      <c r="M124" s="45"/>
      <c r="N124" s="139">
        <f>SUM(N8:N123)</f>
        <v>57167757881</v>
      </c>
      <c r="O124" s="45"/>
      <c r="P124" s="139">
        <f>SUM(P8:P123)</f>
        <v>220727374101</v>
      </c>
      <c r="Q124" s="45"/>
      <c r="R124" s="139">
        <f>SUM(R8:R123)</f>
        <v>-9751858089</v>
      </c>
      <c r="S124" s="45"/>
      <c r="T124" s="139">
        <f>SUM(T8:T123)</f>
        <v>210975516012</v>
      </c>
    </row>
    <row r="125" spans="1:20" ht="21.6" thickTop="1">
      <c r="B125" s="82"/>
      <c r="C125" s="115"/>
      <c r="D125" s="116"/>
      <c r="E125" s="117"/>
      <c r="F125" s="242"/>
      <c r="G125" s="117"/>
      <c r="H125" s="131"/>
      <c r="I125" s="117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</row>
    <row r="126" spans="1:20" hidden="1">
      <c r="B126" s="138" t="s">
        <v>490</v>
      </c>
      <c r="J126" s="117"/>
      <c r="L126" s="117"/>
      <c r="N126" s="117"/>
      <c r="P126" s="255"/>
      <c r="R126" s="117"/>
      <c r="T126" s="117"/>
    </row>
    <row r="127" spans="1:20" ht="16.5" hidden="1" customHeight="1">
      <c r="B127" s="82"/>
      <c r="J127" s="211">
        <v>38570395850</v>
      </c>
      <c r="L127" s="211">
        <v>-3150453439</v>
      </c>
      <c r="N127" s="144">
        <f>J127+L127</f>
        <v>35419942411</v>
      </c>
      <c r="P127" s="144">
        <v>113791094950</v>
      </c>
      <c r="R127" s="211">
        <v>-3445799944</v>
      </c>
      <c r="T127" s="144">
        <f>P127+R127</f>
        <v>110345295006</v>
      </c>
    </row>
    <row r="128" spans="1:20" s="45" customFormat="1" hidden="1">
      <c r="A128" s="52"/>
      <c r="B128" s="67"/>
      <c r="J128" s="144">
        <f>J127-J124</f>
        <v>-19010230040</v>
      </c>
      <c r="L128" s="144">
        <f>L127-L124</f>
        <v>-2737585430</v>
      </c>
      <c r="N128" s="144">
        <f>N127-N124</f>
        <v>-21747815470</v>
      </c>
      <c r="P128" s="144">
        <f>P127-P124</f>
        <v>-106936279151</v>
      </c>
      <c r="R128" s="144">
        <f>R127-R124</f>
        <v>6306058145</v>
      </c>
      <c r="T128" s="144">
        <f>T127-T124</f>
        <v>-100630221006</v>
      </c>
    </row>
    <row r="129" spans="1:20" s="45" customFormat="1">
      <c r="A129" s="52"/>
    </row>
    <row r="130" spans="1:20" s="45" customFormat="1">
      <c r="A130" s="52"/>
      <c r="J130" s="67"/>
      <c r="K130" s="67"/>
      <c r="L130" s="67"/>
      <c r="M130" s="67"/>
      <c r="N130" s="67"/>
      <c r="O130" s="67"/>
      <c r="P130" s="68"/>
      <c r="Q130" s="67"/>
      <c r="R130" s="67"/>
      <c r="S130" s="67"/>
      <c r="T130" s="67"/>
    </row>
    <row r="131" spans="1:20" s="45" customFormat="1">
      <c r="A131" s="52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 s="45" customFormat="1">
      <c r="A132" s="52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B133" s="45"/>
    </row>
    <row r="134" spans="1:20">
      <c r="B134" s="45"/>
    </row>
  </sheetData>
  <autoFilter ref="A7:T7" xr:uid="{00000000-0009-0000-0000-000006000000}">
    <sortState xmlns:xlrd2="http://schemas.microsoft.com/office/spreadsheetml/2017/richdata2" ref="A8:T88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EZ251"/>
  <sheetViews>
    <sheetView rightToLeft="1" view="pageBreakPreview" topLeftCell="A208" zoomScale="80" zoomScaleNormal="100" zoomScaleSheetLayoutView="80" workbookViewId="0">
      <selection activeCell="A252" sqref="A252:XFD258"/>
    </sheetView>
  </sheetViews>
  <sheetFormatPr defaultColWidth="9.109375" defaultRowHeight="21"/>
  <cols>
    <col min="1" max="1" width="2.33203125" style="67" customWidth="1"/>
    <col min="2" max="2" width="11.5546875" style="52" hidden="1" customWidth="1"/>
    <col min="3" max="3" width="36" style="67" bestFit="1" customWidth="1"/>
    <col min="4" max="4" width="1.33203125" style="67" customWidth="1"/>
    <col min="5" max="5" width="14" style="67" customWidth="1"/>
    <col min="6" max="6" width="0.88671875" style="67" customWidth="1"/>
    <col min="7" max="7" width="19" style="77" bestFit="1" customWidth="1"/>
    <col min="8" max="8" width="0.5546875" style="77" customWidth="1"/>
    <col min="9" max="9" width="23.33203125" style="77" bestFit="1" customWidth="1"/>
    <col min="10" max="10" width="0.88671875" style="77" customWidth="1"/>
    <col min="11" max="11" width="20.109375" style="78" bestFit="1" customWidth="1"/>
    <col min="12" max="12" width="0.5546875" style="78" customWidth="1"/>
    <col min="13" max="13" width="12.33203125" style="78" bestFit="1" customWidth="1"/>
    <col min="14" max="14" width="0.44140625" style="78" customWidth="1"/>
    <col min="15" max="15" width="19.33203125" style="78" bestFit="1" customWidth="1"/>
    <col min="16" max="16" width="0.44140625" style="78" customWidth="1"/>
    <col min="17" max="17" width="19.88671875" style="78" bestFit="1" customWidth="1"/>
    <col min="18" max="18" width="0.5546875" style="78" customWidth="1"/>
    <col min="19" max="19" width="23.6640625" style="78" bestFit="1" customWidth="1"/>
    <col min="20" max="20" width="11.33203125" style="67" bestFit="1" customWidth="1"/>
    <col min="21" max="16384" width="9.109375" style="67"/>
  </cols>
  <sheetData>
    <row r="1" spans="2:19" ht="21.6">
      <c r="C1" s="317" t="s">
        <v>84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2:19" ht="21.6">
      <c r="C2" s="317" t="s">
        <v>53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2:19" ht="21.6">
      <c r="C3" s="317" t="str">
        <f>' سهام'!A3</f>
        <v>برای ماه منتهی به 1402/02/31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2:19" ht="21.6"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2:19" ht="21.6">
      <c r="C5" s="123" t="s">
        <v>85</v>
      </c>
      <c r="D5" s="123"/>
      <c r="E5" s="123"/>
      <c r="F5" s="123"/>
      <c r="G5" s="123"/>
      <c r="H5" s="123"/>
      <c r="I5" s="123"/>
      <c r="J5" s="123"/>
      <c r="K5" s="123"/>
      <c r="L5" s="124"/>
      <c r="M5" s="124"/>
      <c r="N5" s="124"/>
      <c r="O5" s="124"/>
      <c r="P5" s="124"/>
      <c r="Q5" s="124"/>
      <c r="R5" s="124"/>
      <c r="S5" s="124"/>
    </row>
    <row r="6" spans="2:19" ht="15.75" customHeight="1" thickBot="1">
      <c r="C6" s="4"/>
      <c r="D6" s="4"/>
      <c r="E6" s="324" t="str">
        <f>'سود اوراق بهادار و سپرده بانکی'!G5</f>
        <v>طی اردیبهشت  ماه</v>
      </c>
      <c r="F6" s="324"/>
      <c r="G6" s="324"/>
      <c r="H6" s="324"/>
      <c r="I6" s="324"/>
      <c r="J6" s="324"/>
      <c r="K6" s="324"/>
      <c r="L6" s="2"/>
      <c r="M6" s="323" t="str">
        <f>'سود اوراق بهادار و سپرده بانکی'!$M$5</f>
        <v>از ابتدای سال مالی تا پایان  اردیبهشت ماه</v>
      </c>
      <c r="N6" s="323"/>
      <c r="O6" s="323"/>
      <c r="P6" s="323"/>
      <c r="Q6" s="323"/>
      <c r="R6" s="323"/>
      <c r="S6" s="323"/>
    </row>
    <row r="7" spans="2:19" ht="42.6" thickBot="1">
      <c r="C7" s="69" t="s">
        <v>37</v>
      </c>
      <c r="D7" s="69"/>
      <c r="E7" s="119" t="s">
        <v>3</v>
      </c>
      <c r="F7" s="69"/>
      <c r="G7" s="120" t="s">
        <v>467</v>
      </c>
      <c r="H7" s="70"/>
      <c r="I7" s="126" t="s">
        <v>41</v>
      </c>
      <c r="J7" s="70"/>
      <c r="K7" s="106" t="s">
        <v>465</v>
      </c>
      <c r="L7" s="2"/>
      <c r="M7" s="107" t="s">
        <v>3</v>
      </c>
      <c r="N7" s="71"/>
      <c r="O7" s="106" t="s">
        <v>466</v>
      </c>
      <c r="P7" s="71"/>
      <c r="Q7" s="107" t="s">
        <v>41</v>
      </c>
      <c r="R7" s="71"/>
      <c r="S7" s="106" t="s">
        <v>465</v>
      </c>
    </row>
    <row r="8" spans="2:19">
      <c r="B8" s="52" t="s">
        <v>437</v>
      </c>
      <c r="C8" s="72" t="s">
        <v>118</v>
      </c>
      <c r="D8" s="73"/>
      <c r="E8" s="74">
        <v>12944</v>
      </c>
      <c r="F8" s="73"/>
      <c r="G8" s="74">
        <v>91937411</v>
      </c>
      <c r="H8" s="52"/>
      <c r="I8" s="74">
        <v>-68356794</v>
      </c>
      <c r="J8" s="73"/>
      <c r="K8" s="74">
        <f t="shared" ref="K8:K71" si="0">I8+G8</f>
        <v>23580617</v>
      </c>
      <c r="L8" s="74"/>
      <c r="M8" s="52">
        <v>4756094</v>
      </c>
      <c r="N8" s="74"/>
      <c r="O8" s="74">
        <v>32518205459</v>
      </c>
      <c r="P8" s="73"/>
      <c r="Q8" s="74">
        <v>-29827266535</v>
      </c>
      <c r="R8" s="74"/>
      <c r="S8" s="74">
        <f t="shared" ref="S8" si="1">O8+Q8</f>
        <v>2690938924</v>
      </c>
    </row>
    <row r="9" spans="2:19">
      <c r="B9" s="52" t="s">
        <v>435</v>
      </c>
      <c r="C9" s="72" t="s">
        <v>446</v>
      </c>
      <c r="D9" s="73"/>
      <c r="E9" s="74">
        <v>0</v>
      </c>
      <c r="F9" s="73"/>
      <c r="G9" s="74">
        <v>0</v>
      </c>
      <c r="H9" s="52"/>
      <c r="I9" s="74">
        <v>0</v>
      </c>
      <c r="J9" s="73"/>
      <c r="K9" s="74">
        <f t="shared" si="0"/>
        <v>0</v>
      </c>
      <c r="L9" s="74"/>
      <c r="M9" s="52">
        <v>1200</v>
      </c>
      <c r="N9" s="74"/>
      <c r="O9" s="74">
        <v>815072242</v>
      </c>
      <c r="P9" s="73"/>
      <c r="Q9" s="74">
        <v>-813843449</v>
      </c>
      <c r="R9" s="74"/>
      <c r="S9" s="74">
        <v>1376551</v>
      </c>
    </row>
    <row r="10" spans="2:19">
      <c r="B10" s="52" t="s">
        <v>434</v>
      </c>
      <c r="C10" s="72" t="s">
        <v>272</v>
      </c>
      <c r="D10" s="73"/>
      <c r="E10" s="74">
        <v>0</v>
      </c>
      <c r="F10" s="73"/>
      <c r="G10" s="74">
        <v>0</v>
      </c>
      <c r="H10" s="52"/>
      <c r="I10" s="74">
        <v>0</v>
      </c>
      <c r="J10" s="73"/>
      <c r="K10" s="74">
        <f>I10+G10</f>
        <v>0</v>
      </c>
      <c r="L10" s="74"/>
      <c r="M10" s="52">
        <v>94102</v>
      </c>
      <c r="N10" s="74"/>
      <c r="O10" s="74">
        <v>447108217</v>
      </c>
      <c r="P10" s="73"/>
      <c r="Q10" s="74">
        <v>-435356155</v>
      </c>
      <c r="R10" s="74"/>
      <c r="S10" s="74">
        <f t="shared" ref="S10:S37" si="2">O10+Q10</f>
        <v>11752062</v>
      </c>
    </row>
    <row r="11" spans="2:19">
      <c r="B11" s="52" t="s">
        <v>433</v>
      </c>
      <c r="C11" s="72" t="s">
        <v>546</v>
      </c>
      <c r="D11" s="73"/>
      <c r="E11" s="74">
        <v>7016</v>
      </c>
      <c r="F11" s="73"/>
      <c r="G11" s="74">
        <v>94710312</v>
      </c>
      <c r="H11" s="52"/>
      <c r="I11" s="74">
        <v>-81684762</v>
      </c>
      <c r="J11" s="73"/>
      <c r="K11" s="74">
        <f t="shared" si="0"/>
        <v>13025550</v>
      </c>
      <c r="L11" s="74"/>
      <c r="M11" s="52">
        <v>61795</v>
      </c>
      <c r="N11" s="74"/>
      <c r="O11" s="74">
        <v>817502655</v>
      </c>
      <c r="P11" s="73"/>
      <c r="Q11" s="74">
        <v>-939424795</v>
      </c>
      <c r="R11" s="74"/>
      <c r="S11" s="74">
        <f t="shared" si="2"/>
        <v>-121922140</v>
      </c>
    </row>
    <row r="12" spans="2:19">
      <c r="B12" s="52" t="s">
        <v>432</v>
      </c>
      <c r="C12" s="72" t="s">
        <v>474</v>
      </c>
      <c r="D12" s="73"/>
      <c r="E12" s="74">
        <v>0</v>
      </c>
      <c r="F12" s="73"/>
      <c r="G12" s="74">
        <v>0</v>
      </c>
      <c r="H12" s="52"/>
      <c r="I12" s="74">
        <v>0</v>
      </c>
      <c r="J12" s="73"/>
      <c r="K12" s="74">
        <f t="shared" si="0"/>
        <v>0</v>
      </c>
      <c r="L12" s="74"/>
      <c r="M12" s="52">
        <v>68915</v>
      </c>
      <c r="N12" s="74"/>
      <c r="O12" s="74">
        <v>691410474</v>
      </c>
      <c r="P12" s="73"/>
      <c r="Q12" s="74">
        <v>-631736487</v>
      </c>
      <c r="R12" s="74"/>
      <c r="S12" s="74">
        <f t="shared" si="2"/>
        <v>59673987</v>
      </c>
    </row>
    <row r="13" spans="2:19">
      <c r="B13" s="52" t="s">
        <v>508</v>
      </c>
      <c r="C13" s="72" t="s">
        <v>191</v>
      </c>
      <c r="D13" s="73"/>
      <c r="E13" s="74">
        <v>1706779</v>
      </c>
      <c r="F13" s="73"/>
      <c r="G13" s="74">
        <v>5069684226</v>
      </c>
      <c r="H13" s="52"/>
      <c r="I13" s="74">
        <v>-4867910072</v>
      </c>
      <c r="J13" s="73"/>
      <c r="K13" s="74">
        <f t="shared" si="0"/>
        <v>201774154</v>
      </c>
      <c r="L13" s="74"/>
      <c r="M13" s="52">
        <v>11954441</v>
      </c>
      <c r="N13" s="74"/>
      <c r="O13" s="74">
        <v>33726466346</v>
      </c>
      <c r="P13" s="73"/>
      <c r="Q13" s="74">
        <v>-28063539407</v>
      </c>
      <c r="R13" s="74"/>
      <c r="S13" s="74">
        <f t="shared" si="2"/>
        <v>5662926939</v>
      </c>
    </row>
    <row r="14" spans="2:19">
      <c r="B14" s="52" t="s">
        <v>431</v>
      </c>
      <c r="C14" s="72" t="s">
        <v>510</v>
      </c>
      <c r="D14" s="73"/>
      <c r="E14" s="74">
        <v>175639</v>
      </c>
      <c r="F14" s="73"/>
      <c r="G14" s="74">
        <v>2480764040</v>
      </c>
      <c r="H14" s="52"/>
      <c r="I14" s="74">
        <v>-1967281977</v>
      </c>
      <c r="J14" s="73"/>
      <c r="K14" s="74">
        <f t="shared" si="0"/>
        <v>513482063</v>
      </c>
      <c r="L14" s="74"/>
      <c r="M14" s="52">
        <v>364572</v>
      </c>
      <c r="N14" s="74"/>
      <c r="O14" s="74">
        <v>4569183498</v>
      </c>
      <c r="P14" s="73"/>
      <c r="Q14" s="74">
        <v>-3859916434</v>
      </c>
      <c r="R14" s="74"/>
      <c r="S14" s="74">
        <f t="shared" si="2"/>
        <v>709267064</v>
      </c>
    </row>
    <row r="15" spans="2:19">
      <c r="B15" s="52" t="s">
        <v>430</v>
      </c>
      <c r="C15" s="72" t="s">
        <v>109</v>
      </c>
      <c r="D15" s="73"/>
      <c r="E15" s="74">
        <v>338200</v>
      </c>
      <c r="F15" s="73"/>
      <c r="G15" s="74">
        <v>1508455269</v>
      </c>
      <c r="H15" s="52"/>
      <c r="I15" s="74">
        <v>-1192817116</v>
      </c>
      <c r="J15" s="73"/>
      <c r="K15" s="74">
        <f t="shared" si="0"/>
        <v>315638153</v>
      </c>
      <c r="L15" s="74"/>
      <c r="M15" s="52">
        <v>3560066</v>
      </c>
      <c r="N15" s="74"/>
      <c r="O15" s="74">
        <v>11329892050</v>
      </c>
      <c r="P15" s="73"/>
      <c r="Q15" s="74">
        <v>-9793580624</v>
      </c>
      <c r="R15" s="74"/>
      <c r="S15" s="74">
        <f t="shared" si="2"/>
        <v>1536311426</v>
      </c>
    </row>
    <row r="16" spans="2:19">
      <c r="B16" s="52" t="s">
        <v>429</v>
      </c>
      <c r="C16" s="72" t="s">
        <v>173</v>
      </c>
      <c r="D16" s="73"/>
      <c r="E16" s="74">
        <v>110098</v>
      </c>
      <c r="F16" s="73"/>
      <c r="G16" s="74">
        <v>985447388</v>
      </c>
      <c r="H16" s="52"/>
      <c r="I16" s="74">
        <v>-584620610</v>
      </c>
      <c r="J16" s="73"/>
      <c r="K16" s="74">
        <f t="shared" si="0"/>
        <v>400826778</v>
      </c>
      <c r="L16" s="74"/>
      <c r="M16" s="52">
        <v>1507504</v>
      </c>
      <c r="N16" s="74"/>
      <c r="O16" s="74">
        <v>8840501848</v>
      </c>
      <c r="P16" s="73"/>
      <c r="Q16" s="74">
        <v>-8449625258</v>
      </c>
      <c r="R16" s="74"/>
      <c r="S16" s="74">
        <f t="shared" si="2"/>
        <v>390876590</v>
      </c>
    </row>
    <row r="17" spans="2:19">
      <c r="B17" s="52" t="s">
        <v>428</v>
      </c>
      <c r="C17" s="72" t="s">
        <v>168</v>
      </c>
      <c r="D17" s="73"/>
      <c r="E17" s="74">
        <v>163987</v>
      </c>
      <c r="F17" s="73"/>
      <c r="G17" s="74">
        <v>467336526</v>
      </c>
      <c r="H17" s="52"/>
      <c r="I17" s="74">
        <v>-250287172</v>
      </c>
      <c r="J17" s="73"/>
      <c r="K17" s="74">
        <f t="shared" si="0"/>
        <v>217049354</v>
      </c>
      <c r="L17" s="74"/>
      <c r="M17" s="52">
        <v>4200726</v>
      </c>
      <c r="N17" s="74"/>
      <c r="O17" s="74">
        <v>5100850634</v>
      </c>
      <c r="P17" s="73"/>
      <c r="Q17" s="74">
        <v>-3998345040</v>
      </c>
      <c r="R17" s="74"/>
      <c r="S17" s="74">
        <f t="shared" si="2"/>
        <v>1102505594</v>
      </c>
    </row>
    <row r="18" spans="2:19">
      <c r="B18" s="52" t="s">
        <v>427</v>
      </c>
      <c r="C18" s="72" t="s">
        <v>267</v>
      </c>
      <c r="D18" s="73"/>
      <c r="E18" s="74">
        <v>1</v>
      </c>
      <c r="F18" s="73"/>
      <c r="G18" s="74">
        <v>1</v>
      </c>
      <c r="H18" s="52"/>
      <c r="I18" s="74">
        <v>-11335</v>
      </c>
      <c r="J18" s="73"/>
      <c r="K18" s="74">
        <f t="shared" si="0"/>
        <v>-11334</v>
      </c>
      <c r="L18" s="74"/>
      <c r="M18" s="52">
        <v>211750</v>
      </c>
      <c r="N18" s="74"/>
      <c r="O18" s="74">
        <v>2808521399</v>
      </c>
      <c r="P18" s="73"/>
      <c r="Q18" s="74">
        <v>-2267246207</v>
      </c>
      <c r="R18" s="74"/>
      <c r="S18" s="74">
        <f t="shared" si="2"/>
        <v>541275192</v>
      </c>
    </row>
    <row r="19" spans="2:19">
      <c r="B19" s="52" t="s">
        <v>426</v>
      </c>
      <c r="C19" s="72" t="s">
        <v>212</v>
      </c>
      <c r="D19" s="73"/>
      <c r="E19" s="74">
        <v>315379</v>
      </c>
      <c r="F19" s="73"/>
      <c r="G19" s="74">
        <v>2996001943</v>
      </c>
      <c r="H19" s="52"/>
      <c r="I19" s="74">
        <v>-2458015650</v>
      </c>
      <c r="J19" s="73"/>
      <c r="K19" s="74">
        <f t="shared" si="0"/>
        <v>537986293</v>
      </c>
      <c r="L19" s="74"/>
      <c r="M19" s="52">
        <v>915223</v>
      </c>
      <c r="N19" s="74"/>
      <c r="O19" s="74">
        <v>7205637448</v>
      </c>
      <c r="P19" s="73"/>
      <c r="Q19" s="74">
        <v>-6668979419</v>
      </c>
      <c r="R19" s="74"/>
      <c r="S19" s="74">
        <f t="shared" si="2"/>
        <v>536658029</v>
      </c>
    </row>
    <row r="20" spans="2:19">
      <c r="B20" s="52" t="s">
        <v>425</v>
      </c>
      <c r="C20" s="72" t="s">
        <v>99</v>
      </c>
      <c r="D20" s="73"/>
      <c r="E20" s="74">
        <v>1367462</v>
      </c>
      <c r="F20" s="73"/>
      <c r="G20" s="74">
        <v>12155931158</v>
      </c>
      <c r="H20" s="52"/>
      <c r="I20" s="74">
        <v>-9383631255</v>
      </c>
      <c r="J20" s="73"/>
      <c r="K20" s="74">
        <f t="shared" si="0"/>
        <v>2772299903</v>
      </c>
      <c r="L20" s="74"/>
      <c r="M20" s="52">
        <v>5063385</v>
      </c>
      <c r="N20" s="74"/>
      <c r="O20" s="74">
        <v>38358099015</v>
      </c>
      <c r="P20" s="73"/>
      <c r="Q20" s="74">
        <v>-30317360220</v>
      </c>
      <c r="R20" s="74"/>
      <c r="S20" s="74">
        <f t="shared" si="2"/>
        <v>8040738795</v>
      </c>
    </row>
    <row r="21" spans="2:19">
      <c r="B21" s="52" t="s">
        <v>424</v>
      </c>
      <c r="C21" s="72" t="s">
        <v>129</v>
      </c>
      <c r="D21" s="73"/>
      <c r="E21" s="74">
        <v>2664423</v>
      </c>
      <c r="F21" s="73"/>
      <c r="G21" s="74">
        <v>20402722842</v>
      </c>
      <c r="H21" s="52"/>
      <c r="I21" s="74">
        <v>-10100364137</v>
      </c>
      <c r="J21" s="73"/>
      <c r="K21" s="74">
        <f t="shared" si="0"/>
        <v>10302358705</v>
      </c>
      <c r="L21" s="74"/>
      <c r="M21" s="52">
        <v>7475000</v>
      </c>
      <c r="N21" s="74"/>
      <c r="O21" s="74">
        <v>46573485661</v>
      </c>
      <c r="P21" s="73"/>
      <c r="Q21" s="74">
        <v>-30027185085</v>
      </c>
      <c r="R21" s="74"/>
      <c r="S21" s="74">
        <f t="shared" si="2"/>
        <v>16546300576</v>
      </c>
    </row>
    <row r="22" spans="2:19">
      <c r="B22" s="52" t="s">
        <v>423</v>
      </c>
      <c r="C22" s="72" t="s">
        <v>213</v>
      </c>
      <c r="D22" s="73"/>
      <c r="E22" s="74">
        <v>2761628</v>
      </c>
      <c r="F22" s="73"/>
      <c r="G22" s="74">
        <v>14324409298</v>
      </c>
      <c r="H22" s="52"/>
      <c r="I22" s="74">
        <v>-12615732373</v>
      </c>
      <c r="J22" s="73"/>
      <c r="K22" s="74">
        <f t="shared" si="0"/>
        <v>1708676925</v>
      </c>
      <c r="L22" s="74"/>
      <c r="M22" s="52">
        <v>17789083</v>
      </c>
      <c r="N22" s="74"/>
      <c r="O22" s="74">
        <v>77822795898</v>
      </c>
      <c r="P22" s="73"/>
      <c r="Q22" s="74">
        <v>-73769119214</v>
      </c>
      <c r="R22" s="74"/>
      <c r="S22" s="74">
        <f t="shared" si="2"/>
        <v>4053676684</v>
      </c>
    </row>
    <row r="23" spans="2:19">
      <c r="B23" s="52" t="s">
        <v>422</v>
      </c>
      <c r="C23" s="72" t="s">
        <v>110</v>
      </c>
      <c r="D23" s="73"/>
      <c r="E23" s="74">
        <v>0</v>
      </c>
      <c r="F23" s="73"/>
      <c r="G23" s="74">
        <v>0</v>
      </c>
      <c r="H23" s="52"/>
      <c r="I23" s="74">
        <v>0</v>
      </c>
      <c r="J23" s="73"/>
      <c r="K23" s="74">
        <f t="shared" si="0"/>
        <v>0</v>
      </c>
      <c r="L23" s="74"/>
      <c r="M23" s="52">
        <v>8474932</v>
      </c>
      <c r="N23" s="74"/>
      <c r="O23" s="74">
        <v>28226831219</v>
      </c>
      <c r="P23" s="73"/>
      <c r="Q23" s="74">
        <v>-22610421173</v>
      </c>
      <c r="R23" s="74"/>
      <c r="S23" s="74">
        <f t="shared" si="2"/>
        <v>5616410046</v>
      </c>
    </row>
    <row r="24" spans="2:19">
      <c r="B24" s="52" t="s">
        <v>421</v>
      </c>
      <c r="C24" s="72" t="s">
        <v>140</v>
      </c>
      <c r="D24" s="73"/>
      <c r="E24" s="74">
        <v>25332492</v>
      </c>
      <c r="F24" s="73"/>
      <c r="G24" s="74">
        <v>110193563199</v>
      </c>
      <c r="H24" s="52"/>
      <c r="I24" s="74">
        <v>-84044143229</v>
      </c>
      <c r="J24" s="73"/>
      <c r="K24" s="74">
        <f t="shared" si="0"/>
        <v>26149419970</v>
      </c>
      <c r="L24" s="74"/>
      <c r="M24" s="52">
        <v>41795014</v>
      </c>
      <c r="N24" s="74"/>
      <c r="O24" s="74">
        <v>162177869149</v>
      </c>
      <c r="P24" s="73"/>
      <c r="Q24" s="74">
        <v>-134776585605</v>
      </c>
      <c r="R24" s="74"/>
      <c r="S24" s="74">
        <f t="shared" si="2"/>
        <v>27401283544</v>
      </c>
    </row>
    <row r="25" spans="2:19">
      <c r="B25" s="52" t="s">
        <v>420</v>
      </c>
      <c r="C25" s="72" t="s">
        <v>475</v>
      </c>
      <c r="D25" s="73"/>
      <c r="E25" s="74">
        <v>121237</v>
      </c>
      <c r="F25" s="73"/>
      <c r="G25" s="74">
        <v>2026761321</v>
      </c>
      <c r="H25" s="52"/>
      <c r="I25" s="74">
        <v>-1423636872</v>
      </c>
      <c r="J25" s="73"/>
      <c r="K25" s="74">
        <f t="shared" si="0"/>
        <v>603124449</v>
      </c>
      <c r="L25" s="74"/>
      <c r="M25" s="52">
        <v>691735</v>
      </c>
      <c r="N25" s="74"/>
      <c r="O25" s="74">
        <v>7831011572</v>
      </c>
      <c r="P25" s="73"/>
      <c r="Q25" s="74">
        <v>-7106386456</v>
      </c>
      <c r="R25" s="74"/>
      <c r="S25" s="74">
        <f t="shared" si="2"/>
        <v>724625116</v>
      </c>
    </row>
    <row r="26" spans="2:19">
      <c r="B26" s="52" t="s">
        <v>419</v>
      </c>
      <c r="C26" s="72" t="s">
        <v>222</v>
      </c>
      <c r="D26" s="73"/>
      <c r="E26" s="74">
        <v>465700</v>
      </c>
      <c r="F26" s="73"/>
      <c r="G26" s="74">
        <v>5952616956</v>
      </c>
      <c r="H26" s="52"/>
      <c r="I26" s="74">
        <v>-5604170772</v>
      </c>
      <c r="J26" s="73"/>
      <c r="K26" s="74">
        <f t="shared" si="0"/>
        <v>348446184</v>
      </c>
      <c r="L26" s="74"/>
      <c r="M26" s="52">
        <v>1333279</v>
      </c>
      <c r="N26" s="74"/>
      <c r="O26" s="74">
        <v>16074041185</v>
      </c>
      <c r="P26" s="73"/>
      <c r="Q26" s="74">
        <v>-14928015021</v>
      </c>
      <c r="R26" s="74"/>
      <c r="S26" s="74">
        <f t="shared" si="2"/>
        <v>1146026164</v>
      </c>
    </row>
    <row r="27" spans="2:19">
      <c r="B27" s="52" t="s">
        <v>418</v>
      </c>
      <c r="C27" s="72" t="s">
        <v>113</v>
      </c>
      <c r="D27" s="73"/>
      <c r="E27" s="74">
        <v>19508357</v>
      </c>
      <c r="F27" s="73"/>
      <c r="G27" s="74">
        <v>72049396448</v>
      </c>
      <c r="H27" s="52"/>
      <c r="I27" s="74">
        <v>-39588825382</v>
      </c>
      <c r="J27" s="73"/>
      <c r="K27" s="74">
        <f t="shared" si="0"/>
        <v>32460571066</v>
      </c>
      <c r="L27" s="74"/>
      <c r="M27" s="52">
        <v>28745918</v>
      </c>
      <c r="N27" s="74"/>
      <c r="O27" s="74">
        <v>88427824840</v>
      </c>
      <c r="P27" s="73"/>
      <c r="Q27" s="74">
        <v>-54075475088</v>
      </c>
      <c r="R27" s="74"/>
      <c r="S27" s="74">
        <f t="shared" si="2"/>
        <v>34352349752</v>
      </c>
    </row>
    <row r="28" spans="2:19">
      <c r="B28" s="52" t="s">
        <v>417</v>
      </c>
      <c r="C28" s="72" t="s">
        <v>476</v>
      </c>
      <c r="D28" s="73"/>
      <c r="E28" s="74">
        <v>338274</v>
      </c>
      <c r="F28" s="73"/>
      <c r="G28" s="74">
        <v>2737217107</v>
      </c>
      <c r="H28" s="52"/>
      <c r="I28" s="74">
        <v>-2435189251</v>
      </c>
      <c r="J28" s="73"/>
      <c r="K28" s="74">
        <f t="shared" si="0"/>
        <v>302027856</v>
      </c>
      <c r="L28" s="74"/>
      <c r="M28" s="52">
        <v>1153848</v>
      </c>
      <c r="N28" s="74"/>
      <c r="O28" s="74">
        <v>7709960800</v>
      </c>
      <c r="P28" s="73"/>
      <c r="Q28" s="74">
        <v>-7044909998</v>
      </c>
      <c r="R28" s="74"/>
      <c r="S28" s="74">
        <f t="shared" si="2"/>
        <v>665050802</v>
      </c>
    </row>
    <row r="29" spans="2:19">
      <c r="B29" s="52" t="s">
        <v>507</v>
      </c>
      <c r="C29" s="72" t="s">
        <v>477</v>
      </c>
      <c r="D29" s="73"/>
      <c r="E29" s="74">
        <v>887834</v>
      </c>
      <c r="F29" s="73"/>
      <c r="G29" s="74">
        <v>23994203318</v>
      </c>
      <c r="H29" s="52"/>
      <c r="I29" s="74">
        <v>-18622672647</v>
      </c>
      <c r="J29" s="73"/>
      <c r="K29" s="74">
        <f t="shared" si="0"/>
        <v>5371530671</v>
      </c>
      <c r="L29" s="74"/>
      <c r="M29" s="52">
        <v>1368374</v>
      </c>
      <c r="N29" s="74"/>
      <c r="O29" s="74">
        <v>32813611558</v>
      </c>
      <c r="P29" s="73"/>
      <c r="Q29" s="74">
        <v>-27693826466</v>
      </c>
      <c r="R29" s="74"/>
      <c r="S29" s="74">
        <f t="shared" si="2"/>
        <v>5119785092</v>
      </c>
    </row>
    <row r="30" spans="2:19">
      <c r="B30" s="52" t="s">
        <v>416</v>
      </c>
      <c r="C30" s="72" t="s">
        <v>149</v>
      </c>
      <c r="D30" s="73"/>
      <c r="E30" s="74">
        <v>5026721</v>
      </c>
      <c r="F30" s="73"/>
      <c r="G30" s="74">
        <v>15639216359</v>
      </c>
      <c r="H30" s="52"/>
      <c r="I30" s="74">
        <v>-12800370813</v>
      </c>
      <c r="J30" s="73"/>
      <c r="K30" s="74">
        <f t="shared" si="0"/>
        <v>2838845546</v>
      </c>
      <c r="L30" s="74"/>
      <c r="M30" s="52">
        <v>16232363</v>
      </c>
      <c r="N30" s="74"/>
      <c r="O30" s="74">
        <v>45283010227</v>
      </c>
      <c r="P30" s="73"/>
      <c r="Q30" s="74">
        <v>-37265637545</v>
      </c>
      <c r="R30" s="74"/>
      <c r="S30" s="74">
        <f t="shared" si="2"/>
        <v>8017372682</v>
      </c>
    </row>
    <row r="31" spans="2:19">
      <c r="B31" s="52" t="s">
        <v>415</v>
      </c>
      <c r="C31" s="72" t="s">
        <v>92</v>
      </c>
      <c r="D31" s="73"/>
      <c r="E31" s="74">
        <v>2498021</v>
      </c>
      <c r="F31" s="73"/>
      <c r="G31" s="74">
        <v>6655187293</v>
      </c>
      <c r="H31" s="52"/>
      <c r="I31" s="74">
        <v>-4206538820</v>
      </c>
      <c r="J31" s="73"/>
      <c r="K31" s="74">
        <f t="shared" si="0"/>
        <v>2448648473</v>
      </c>
      <c r="L31" s="74"/>
      <c r="M31" s="52">
        <v>5725837</v>
      </c>
      <c r="N31" s="74"/>
      <c r="O31" s="74">
        <v>12199997619</v>
      </c>
      <c r="P31" s="73"/>
      <c r="Q31" s="74">
        <v>-9524179321</v>
      </c>
      <c r="R31" s="74"/>
      <c r="S31" s="74">
        <f t="shared" si="2"/>
        <v>2675818298</v>
      </c>
    </row>
    <row r="32" spans="2:19">
      <c r="B32" s="52" t="s">
        <v>414</v>
      </c>
      <c r="C32" s="72" t="s">
        <v>202</v>
      </c>
      <c r="D32" s="73"/>
      <c r="E32" s="74">
        <v>1430855</v>
      </c>
      <c r="F32" s="73"/>
      <c r="G32" s="74">
        <v>5835156081</v>
      </c>
      <c r="H32" s="52"/>
      <c r="I32" s="74">
        <v>-5467505630</v>
      </c>
      <c r="J32" s="73"/>
      <c r="K32" s="74">
        <f t="shared" si="0"/>
        <v>367650451</v>
      </c>
      <c r="L32" s="74"/>
      <c r="M32" s="52">
        <v>4151910</v>
      </c>
      <c r="N32" s="74"/>
      <c r="O32" s="74">
        <v>14921373944</v>
      </c>
      <c r="P32" s="73"/>
      <c r="Q32" s="74">
        <v>-14912627990</v>
      </c>
      <c r="R32" s="74"/>
      <c r="S32" s="74">
        <f t="shared" si="2"/>
        <v>8745954</v>
      </c>
    </row>
    <row r="33" spans="2:19">
      <c r="B33" s="52" t="s">
        <v>413</v>
      </c>
      <c r="C33" s="72" t="s">
        <v>441</v>
      </c>
      <c r="D33" s="73"/>
      <c r="E33" s="74">
        <v>0</v>
      </c>
      <c r="F33" s="73"/>
      <c r="G33" s="74">
        <v>0</v>
      </c>
      <c r="H33" s="52"/>
      <c r="I33" s="74">
        <v>0</v>
      </c>
      <c r="J33" s="73"/>
      <c r="K33" s="74">
        <f t="shared" si="0"/>
        <v>0</v>
      </c>
      <c r="L33" s="74"/>
      <c r="M33" s="52">
        <v>169440</v>
      </c>
      <c r="N33" s="74"/>
      <c r="O33" s="74">
        <v>349826780</v>
      </c>
      <c r="P33" s="73"/>
      <c r="Q33" s="74">
        <v>-391000511</v>
      </c>
      <c r="R33" s="74"/>
      <c r="S33" s="74">
        <v>-44431233</v>
      </c>
    </row>
    <row r="34" spans="2:19">
      <c r="B34" s="52" t="s">
        <v>412</v>
      </c>
      <c r="C34" s="72" t="s">
        <v>111</v>
      </c>
      <c r="D34" s="73"/>
      <c r="E34" s="74">
        <v>1666131</v>
      </c>
      <c r="F34" s="73"/>
      <c r="G34" s="74">
        <v>7550374201</v>
      </c>
      <c r="H34" s="52"/>
      <c r="I34" s="74">
        <v>-6007155829</v>
      </c>
      <c r="J34" s="73"/>
      <c r="K34" s="74">
        <f t="shared" si="0"/>
        <v>1543218372</v>
      </c>
      <c r="L34" s="74"/>
      <c r="M34" s="52">
        <v>4267827</v>
      </c>
      <c r="N34" s="74"/>
      <c r="O34" s="74">
        <v>16385581082</v>
      </c>
      <c r="P34" s="73"/>
      <c r="Q34" s="74">
        <v>-14584619944</v>
      </c>
      <c r="R34" s="74"/>
      <c r="S34" s="74">
        <f t="shared" si="2"/>
        <v>1800961138</v>
      </c>
    </row>
    <row r="35" spans="2:19">
      <c r="B35" s="52" t="s">
        <v>411</v>
      </c>
      <c r="C35" s="72" t="s">
        <v>547</v>
      </c>
      <c r="D35" s="73"/>
      <c r="E35" s="74">
        <v>2108847</v>
      </c>
      <c r="F35" s="73"/>
      <c r="G35" s="74">
        <v>59978940977</v>
      </c>
      <c r="H35" s="52"/>
      <c r="I35" s="74">
        <v>-58815705292</v>
      </c>
      <c r="J35" s="73"/>
      <c r="K35" s="74">
        <f t="shared" si="0"/>
        <v>1163235685</v>
      </c>
      <c r="L35" s="74"/>
      <c r="M35" s="52">
        <v>2108847</v>
      </c>
      <c r="N35" s="74"/>
      <c r="O35" s="74">
        <v>59978940977</v>
      </c>
      <c r="P35" s="73"/>
      <c r="Q35" s="74">
        <v>-58815705292</v>
      </c>
      <c r="R35" s="74"/>
      <c r="S35" s="74">
        <f t="shared" si="2"/>
        <v>1163235685</v>
      </c>
    </row>
    <row r="36" spans="2:19">
      <c r="B36" s="52" t="s">
        <v>410</v>
      </c>
      <c r="C36" s="72" t="s">
        <v>273</v>
      </c>
      <c r="D36" s="73"/>
      <c r="E36" s="74">
        <v>131417</v>
      </c>
      <c r="F36" s="73"/>
      <c r="G36" s="74">
        <v>2628386809</v>
      </c>
      <c r="H36" s="52"/>
      <c r="I36" s="74">
        <v>-2038993949</v>
      </c>
      <c r="J36" s="73"/>
      <c r="K36" s="74">
        <f t="shared" si="0"/>
        <v>589392860</v>
      </c>
      <c r="L36" s="74"/>
      <c r="M36" s="52">
        <v>207822</v>
      </c>
      <c r="N36" s="74"/>
      <c r="O36" s="74">
        <v>4747171811</v>
      </c>
      <c r="P36" s="73"/>
      <c r="Q36" s="74">
        <v>-3848716021</v>
      </c>
      <c r="R36" s="74"/>
      <c r="S36" s="74">
        <f t="shared" si="2"/>
        <v>898455790</v>
      </c>
    </row>
    <row r="37" spans="2:19">
      <c r="B37" s="52" t="s">
        <v>409</v>
      </c>
      <c r="C37" s="72" t="s">
        <v>108</v>
      </c>
      <c r="D37" s="73"/>
      <c r="E37" s="74">
        <v>114804</v>
      </c>
      <c r="F37" s="73"/>
      <c r="G37" s="74">
        <v>6737281779</v>
      </c>
      <c r="H37" s="52"/>
      <c r="I37" s="74">
        <v>-5083813539</v>
      </c>
      <c r="J37" s="73"/>
      <c r="K37" s="74">
        <f t="shared" si="0"/>
        <v>1653468240</v>
      </c>
      <c r="L37" s="74"/>
      <c r="M37" s="52">
        <v>416328</v>
      </c>
      <c r="N37" s="74"/>
      <c r="O37" s="74">
        <v>17714418709</v>
      </c>
      <c r="P37" s="73"/>
      <c r="Q37" s="74">
        <v>-14712403640</v>
      </c>
      <c r="R37" s="74"/>
      <c r="S37" s="74">
        <f t="shared" si="2"/>
        <v>3002015069</v>
      </c>
    </row>
    <row r="38" spans="2:19">
      <c r="B38" s="52" t="s">
        <v>408</v>
      </c>
      <c r="C38" s="72" t="s">
        <v>116</v>
      </c>
      <c r="D38" s="73"/>
      <c r="E38" s="74">
        <v>127163</v>
      </c>
      <c r="F38" s="73"/>
      <c r="G38" s="74">
        <v>1270948986</v>
      </c>
      <c r="H38" s="52"/>
      <c r="I38" s="74">
        <v>-921455626</v>
      </c>
      <c r="J38" s="73"/>
      <c r="K38" s="74">
        <f t="shared" si="0"/>
        <v>349493360</v>
      </c>
      <c r="L38" s="74"/>
      <c r="M38" s="52">
        <v>563641</v>
      </c>
      <c r="N38" s="74"/>
      <c r="O38" s="74">
        <v>3782842593</v>
      </c>
      <c r="P38" s="73"/>
      <c r="Q38" s="74">
        <v>-3590082553</v>
      </c>
      <c r="R38" s="74"/>
      <c r="S38" s="74">
        <f t="shared" ref="S38:S67" si="3">O38+Q38</f>
        <v>192760040</v>
      </c>
    </row>
    <row r="39" spans="2:19">
      <c r="B39" s="52" t="s">
        <v>407</v>
      </c>
      <c r="C39" s="72" t="s">
        <v>271</v>
      </c>
      <c r="D39" s="73"/>
      <c r="E39" s="74">
        <v>1503840</v>
      </c>
      <c r="F39" s="73"/>
      <c r="G39" s="74">
        <v>6909034031</v>
      </c>
      <c r="H39" s="52"/>
      <c r="I39" s="74">
        <v>-6067516647</v>
      </c>
      <c r="J39" s="73"/>
      <c r="K39" s="74">
        <f t="shared" si="0"/>
        <v>841517384</v>
      </c>
      <c r="L39" s="74"/>
      <c r="M39" s="52">
        <v>4114419</v>
      </c>
      <c r="N39" s="74"/>
      <c r="O39" s="74">
        <v>15274695814</v>
      </c>
      <c r="P39" s="73"/>
      <c r="Q39" s="74">
        <v>-14241740019</v>
      </c>
      <c r="R39" s="74"/>
      <c r="S39" s="74">
        <f t="shared" si="3"/>
        <v>1032955795</v>
      </c>
    </row>
    <row r="40" spans="2:19">
      <c r="B40" s="52" t="s">
        <v>406</v>
      </c>
      <c r="C40" s="72" t="s">
        <v>256</v>
      </c>
      <c r="D40" s="73"/>
      <c r="E40" s="74">
        <v>0</v>
      </c>
      <c r="F40" s="73"/>
      <c r="G40" s="74">
        <v>0</v>
      </c>
      <c r="H40" s="52"/>
      <c r="I40" s="74">
        <v>0</v>
      </c>
      <c r="J40" s="73"/>
      <c r="K40" s="74">
        <f t="shared" si="0"/>
        <v>0</v>
      </c>
      <c r="L40" s="74"/>
      <c r="M40" s="52">
        <v>824530</v>
      </c>
      <c r="N40" s="74"/>
      <c r="O40" s="74">
        <v>1710963470</v>
      </c>
      <c r="P40" s="73"/>
      <c r="Q40" s="74">
        <v>-1479686491</v>
      </c>
      <c r="R40" s="74"/>
      <c r="S40" s="74">
        <f t="shared" si="3"/>
        <v>231276979</v>
      </c>
    </row>
    <row r="41" spans="2:19">
      <c r="B41" s="52" t="s">
        <v>405</v>
      </c>
      <c r="C41" s="72" t="s">
        <v>88</v>
      </c>
      <c r="D41" s="73"/>
      <c r="E41" s="74">
        <v>26606548</v>
      </c>
      <c r="F41" s="73"/>
      <c r="G41" s="74">
        <v>241192075017</v>
      </c>
      <c r="H41" s="52"/>
      <c r="I41" s="74">
        <v>-200119602782</v>
      </c>
      <c r="J41" s="73"/>
      <c r="K41" s="74">
        <f t="shared" si="0"/>
        <v>41072472235</v>
      </c>
      <c r="L41" s="74"/>
      <c r="M41" s="52">
        <v>35474350</v>
      </c>
      <c r="N41" s="74"/>
      <c r="O41" s="74">
        <v>310552379837</v>
      </c>
      <c r="P41" s="73"/>
      <c r="Q41" s="74">
        <v>-261867148171</v>
      </c>
      <c r="R41" s="74"/>
      <c r="S41" s="74">
        <f t="shared" si="3"/>
        <v>48685231666</v>
      </c>
    </row>
    <row r="42" spans="2:19">
      <c r="B42" s="52" t="s">
        <v>404</v>
      </c>
      <c r="C42" s="72" t="s">
        <v>560</v>
      </c>
      <c r="D42" s="73"/>
      <c r="E42" s="74">
        <v>468085</v>
      </c>
      <c r="F42" s="73"/>
      <c r="G42" s="74">
        <v>8862056600</v>
      </c>
      <c r="H42" s="52"/>
      <c r="I42" s="74">
        <v>-9378514296</v>
      </c>
      <c r="J42" s="73"/>
      <c r="K42" s="74">
        <f t="shared" si="0"/>
        <v>-516457696</v>
      </c>
      <c r="L42" s="74"/>
      <c r="M42" s="52">
        <v>468085</v>
      </c>
      <c r="N42" s="74"/>
      <c r="O42" s="74">
        <v>8862056600</v>
      </c>
      <c r="P42" s="73"/>
      <c r="Q42" s="74">
        <v>-9378514296</v>
      </c>
      <c r="R42" s="74"/>
      <c r="S42" s="74">
        <f t="shared" si="3"/>
        <v>-516457696</v>
      </c>
    </row>
    <row r="43" spans="2:19">
      <c r="B43" s="52" t="s">
        <v>403</v>
      </c>
      <c r="C43" s="72" t="s">
        <v>183</v>
      </c>
      <c r="D43" s="73"/>
      <c r="E43" s="74">
        <v>0</v>
      </c>
      <c r="F43" s="73"/>
      <c r="G43" s="74">
        <v>0</v>
      </c>
      <c r="H43" s="52"/>
      <c r="I43" s="74">
        <v>0</v>
      </c>
      <c r="J43" s="73"/>
      <c r="K43" s="74">
        <f t="shared" si="0"/>
        <v>0</v>
      </c>
      <c r="L43" s="74"/>
      <c r="M43" s="52">
        <v>1437637</v>
      </c>
      <c r="N43" s="74"/>
      <c r="O43" s="74">
        <v>5688722205</v>
      </c>
      <c r="P43" s="73"/>
      <c r="Q43" s="74">
        <v>-4944631262</v>
      </c>
      <c r="R43" s="74"/>
      <c r="S43" s="74">
        <f t="shared" si="3"/>
        <v>744090943</v>
      </c>
    </row>
    <row r="44" spans="2:19">
      <c r="B44" s="52" t="s">
        <v>402</v>
      </c>
      <c r="C44" s="72" t="s">
        <v>188</v>
      </c>
      <c r="D44" s="73"/>
      <c r="E44" s="74">
        <v>1217013</v>
      </c>
      <c r="F44" s="73"/>
      <c r="G44" s="74">
        <v>71917145293</v>
      </c>
      <c r="H44" s="52"/>
      <c r="I44" s="74">
        <v>-59197983624</v>
      </c>
      <c r="J44" s="73"/>
      <c r="K44" s="74">
        <f t="shared" si="0"/>
        <v>12719161669</v>
      </c>
      <c r="L44" s="74"/>
      <c r="M44" s="52">
        <v>2486246</v>
      </c>
      <c r="N44" s="74"/>
      <c r="O44" s="74">
        <v>127196980475</v>
      </c>
      <c r="P44" s="73"/>
      <c r="Q44" s="74">
        <v>-110338733895</v>
      </c>
      <c r="R44" s="74"/>
      <c r="S44" s="74">
        <f t="shared" si="3"/>
        <v>16858246580</v>
      </c>
    </row>
    <row r="45" spans="2:19">
      <c r="B45" s="52" t="s">
        <v>401</v>
      </c>
      <c r="C45" s="72" t="s">
        <v>221</v>
      </c>
      <c r="D45" s="73"/>
      <c r="E45" s="74">
        <v>157669</v>
      </c>
      <c r="F45" s="73"/>
      <c r="G45" s="74">
        <v>10457296545</v>
      </c>
      <c r="H45" s="52"/>
      <c r="I45" s="74">
        <v>-9239753390</v>
      </c>
      <c r="J45" s="73"/>
      <c r="K45" s="74">
        <f t="shared" si="0"/>
        <v>1217543155</v>
      </c>
      <c r="L45" s="74"/>
      <c r="M45" s="52">
        <v>270621</v>
      </c>
      <c r="N45" s="74"/>
      <c r="O45" s="74">
        <v>14968371887</v>
      </c>
      <c r="P45" s="73"/>
      <c r="Q45" s="74">
        <v>-14243292721</v>
      </c>
      <c r="R45" s="74"/>
      <c r="S45" s="74">
        <f t="shared" si="3"/>
        <v>725079166</v>
      </c>
    </row>
    <row r="46" spans="2:19">
      <c r="B46" s="52" t="s">
        <v>400</v>
      </c>
      <c r="C46" s="72" t="s">
        <v>126</v>
      </c>
      <c r="D46" s="73"/>
      <c r="E46" s="74">
        <v>0</v>
      </c>
      <c r="F46" s="73"/>
      <c r="G46" s="74">
        <v>0</v>
      </c>
      <c r="H46" s="52"/>
      <c r="I46" s="74">
        <v>0</v>
      </c>
      <c r="J46" s="73"/>
      <c r="K46" s="74">
        <f t="shared" si="0"/>
        <v>0</v>
      </c>
      <c r="L46" s="74"/>
      <c r="M46" s="52">
        <v>374687</v>
      </c>
      <c r="N46" s="74"/>
      <c r="O46" s="74">
        <v>14347267416</v>
      </c>
      <c r="P46" s="73"/>
      <c r="Q46" s="74">
        <v>-11808415247</v>
      </c>
      <c r="R46" s="74"/>
      <c r="S46" s="74">
        <f t="shared" si="3"/>
        <v>2538852169</v>
      </c>
    </row>
    <row r="47" spans="2:19">
      <c r="B47" s="52" t="s">
        <v>399</v>
      </c>
      <c r="C47" s="72" t="s">
        <v>537</v>
      </c>
      <c r="D47" s="73"/>
      <c r="E47" s="74">
        <v>1106247</v>
      </c>
      <c r="F47" s="73"/>
      <c r="G47" s="74">
        <v>8870145767</v>
      </c>
      <c r="H47" s="52"/>
      <c r="I47" s="74">
        <v>-8634090445</v>
      </c>
      <c r="J47" s="73"/>
      <c r="K47" s="74">
        <f t="shared" si="0"/>
        <v>236055322</v>
      </c>
      <c r="L47" s="74"/>
      <c r="M47" s="52">
        <v>1622104</v>
      </c>
      <c r="N47" s="74"/>
      <c r="O47" s="74">
        <v>12412450876</v>
      </c>
      <c r="P47" s="73"/>
      <c r="Q47" s="74">
        <v>-12398563883</v>
      </c>
      <c r="R47" s="74"/>
      <c r="S47" s="74">
        <f t="shared" si="3"/>
        <v>13886993</v>
      </c>
    </row>
    <row r="48" spans="2:19">
      <c r="B48" s="52" t="s">
        <v>398</v>
      </c>
      <c r="C48" s="72" t="s">
        <v>186</v>
      </c>
      <c r="D48" s="73"/>
      <c r="E48" s="74">
        <v>1484755</v>
      </c>
      <c r="F48" s="73"/>
      <c r="G48" s="74">
        <v>19801939405</v>
      </c>
      <c r="H48" s="52"/>
      <c r="I48" s="74">
        <v>-18143502011</v>
      </c>
      <c r="J48" s="73"/>
      <c r="K48" s="74">
        <f t="shared" si="0"/>
        <v>1658437394</v>
      </c>
      <c r="L48" s="74"/>
      <c r="M48" s="52">
        <v>2831087</v>
      </c>
      <c r="N48" s="74"/>
      <c r="O48" s="74">
        <v>35961682582</v>
      </c>
      <c r="P48" s="73"/>
      <c r="Q48" s="74">
        <v>-34716064132</v>
      </c>
      <c r="R48" s="74"/>
      <c r="S48" s="74">
        <f t="shared" si="3"/>
        <v>1245618450</v>
      </c>
    </row>
    <row r="49" spans="2:19">
      <c r="B49" s="52" t="s">
        <v>397</v>
      </c>
      <c r="C49" s="72" t="s">
        <v>181</v>
      </c>
      <c r="D49" s="73"/>
      <c r="E49" s="74">
        <v>190082</v>
      </c>
      <c r="F49" s="73"/>
      <c r="G49" s="74">
        <v>3540536224</v>
      </c>
      <c r="H49" s="52"/>
      <c r="I49" s="74">
        <v>-3071800323</v>
      </c>
      <c r="J49" s="73"/>
      <c r="K49" s="74">
        <f t="shared" si="0"/>
        <v>468735901</v>
      </c>
      <c r="L49" s="74"/>
      <c r="M49" s="52">
        <v>278717</v>
      </c>
      <c r="N49" s="74"/>
      <c r="O49" s="74">
        <v>5028843675</v>
      </c>
      <c r="P49" s="73"/>
      <c r="Q49" s="74">
        <v>-4630952275</v>
      </c>
      <c r="R49" s="74"/>
      <c r="S49" s="74">
        <f t="shared" si="3"/>
        <v>397891400</v>
      </c>
    </row>
    <row r="50" spans="2:19">
      <c r="B50" s="52" t="s">
        <v>396</v>
      </c>
      <c r="C50" s="72" t="s">
        <v>478</v>
      </c>
      <c r="D50" s="73"/>
      <c r="E50" s="74">
        <v>0</v>
      </c>
      <c r="F50" s="73"/>
      <c r="G50" s="74">
        <v>0</v>
      </c>
      <c r="H50" s="52"/>
      <c r="I50" s="74">
        <v>0</v>
      </c>
      <c r="J50" s="73"/>
      <c r="K50" s="74">
        <f t="shared" si="0"/>
        <v>0</v>
      </c>
      <c r="L50" s="74"/>
      <c r="M50" s="52">
        <v>150690</v>
      </c>
      <c r="N50" s="74"/>
      <c r="O50" s="74">
        <v>667614624</v>
      </c>
      <c r="P50" s="73"/>
      <c r="Q50" s="74">
        <v>-600432569</v>
      </c>
      <c r="R50" s="74"/>
      <c r="S50" s="74">
        <f t="shared" si="3"/>
        <v>67182055</v>
      </c>
    </row>
    <row r="51" spans="2:19">
      <c r="B51" s="52" t="s">
        <v>506</v>
      </c>
      <c r="C51" s="72" t="s">
        <v>263</v>
      </c>
      <c r="D51" s="73"/>
      <c r="E51" s="74">
        <v>165200</v>
      </c>
      <c r="F51" s="73"/>
      <c r="G51" s="74">
        <v>1784568956</v>
      </c>
      <c r="H51" s="52"/>
      <c r="I51" s="74">
        <v>-1467507487</v>
      </c>
      <c r="J51" s="73"/>
      <c r="K51" s="74">
        <f t="shared" si="0"/>
        <v>317061469</v>
      </c>
      <c r="L51" s="74"/>
      <c r="M51" s="52">
        <v>393568</v>
      </c>
      <c r="N51" s="74"/>
      <c r="O51" s="74">
        <v>3558900000</v>
      </c>
      <c r="P51" s="73"/>
      <c r="Q51" s="74">
        <v>-3224310601</v>
      </c>
      <c r="R51" s="74"/>
      <c r="S51" s="74">
        <f t="shared" si="3"/>
        <v>334589399</v>
      </c>
    </row>
    <row r="52" spans="2:19">
      <c r="B52" s="52" t="s">
        <v>395</v>
      </c>
      <c r="C52" s="72" t="s">
        <v>257</v>
      </c>
      <c r="D52" s="73"/>
      <c r="E52" s="74">
        <v>470671</v>
      </c>
      <c r="F52" s="73"/>
      <c r="G52" s="74">
        <v>9493753031</v>
      </c>
      <c r="H52" s="52"/>
      <c r="I52" s="74">
        <v>-8764238904</v>
      </c>
      <c r="J52" s="73"/>
      <c r="K52" s="74">
        <f t="shared" si="0"/>
        <v>729514127</v>
      </c>
      <c r="L52" s="74"/>
      <c r="M52" s="52">
        <v>834552</v>
      </c>
      <c r="N52" s="74"/>
      <c r="O52" s="74">
        <v>16180042021</v>
      </c>
      <c r="P52" s="73"/>
      <c r="Q52" s="74">
        <v>-15075939201</v>
      </c>
      <c r="R52" s="74"/>
      <c r="S52" s="74">
        <f t="shared" si="3"/>
        <v>1104102820</v>
      </c>
    </row>
    <row r="53" spans="2:19">
      <c r="B53" s="52" t="s">
        <v>394</v>
      </c>
      <c r="C53" s="72" t="s">
        <v>258</v>
      </c>
      <c r="D53" s="73"/>
      <c r="E53" s="74">
        <v>258782</v>
      </c>
      <c r="F53" s="73"/>
      <c r="G53" s="74">
        <v>2384297561</v>
      </c>
      <c r="H53" s="52"/>
      <c r="I53" s="74">
        <v>-1917899332</v>
      </c>
      <c r="J53" s="73"/>
      <c r="K53" s="74">
        <f t="shared" si="0"/>
        <v>466398229</v>
      </c>
      <c r="L53" s="74"/>
      <c r="M53" s="52">
        <v>1953645</v>
      </c>
      <c r="N53" s="74"/>
      <c r="O53" s="74">
        <v>13747035623</v>
      </c>
      <c r="P53" s="73"/>
      <c r="Q53" s="74">
        <v>-10422383076</v>
      </c>
      <c r="R53" s="74"/>
      <c r="S53" s="74">
        <f t="shared" si="3"/>
        <v>3324652547</v>
      </c>
    </row>
    <row r="54" spans="2:19">
      <c r="B54" s="52" t="s">
        <v>393</v>
      </c>
      <c r="C54" s="72" t="s">
        <v>225</v>
      </c>
      <c r="D54" s="73"/>
      <c r="E54" s="74">
        <v>520950</v>
      </c>
      <c r="F54" s="73"/>
      <c r="G54" s="74">
        <v>3794356324</v>
      </c>
      <c r="H54" s="52"/>
      <c r="I54" s="74">
        <v>-2337673844</v>
      </c>
      <c r="J54" s="73"/>
      <c r="K54" s="74">
        <f t="shared" si="0"/>
        <v>1456682480</v>
      </c>
      <c r="L54" s="74"/>
      <c r="M54" s="52">
        <v>3334924</v>
      </c>
      <c r="N54" s="74"/>
      <c r="O54" s="74">
        <v>17751267589</v>
      </c>
      <c r="P54" s="73"/>
      <c r="Q54" s="74">
        <v>-12797434392</v>
      </c>
      <c r="R54" s="74"/>
      <c r="S54" s="74">
        <f t="shared" si="3"/>
        <v>4953833197</v>
      </c>
    </row>
    <row r="55" spans="2:19">
      <c r="B55" s="52" t="s">
        <v>392</v>
      </c>
      <c r="C55" s="72" t="s">
        <v>210</v>
      </c>
      <c r="D55" s="73"/>
      <c r="E55" s="74">
        <v>285256</v>
      </c>
      <c r="F55" s="73"/>
      <c r="G55" s="74">
        <v>8743209241</v>
      </c>
      <c r="H55" s="52"/>
      <c r="I55" s="74">
        <v>-7505900185</v>
      </c>
      <c r="J55" s="73"/>
      <c r="K55" s="74">
        <f t="shared" si="0"/>
        <v>1237309056</v>
      </c>
      <c r="L55" s="74"/>
      <c r="M55" s="52">
        <v>508383</v>
      </c>
      <c r="N55" s="74"/>
      <c r="O55" s="74">
        <v>13456552856</v>
      </c>
      <c r="P55" s="73"/>
      <c r="Q55" s="74">
        <v>-11573144318</v>
      </c>
      <c r="R55" s="74"/>
      <c r="S55" s="74">
        <f t="shared" si="3"/>
        <v>1883408538</v>
      </c>
    </row>
    <row r="56" spans="2:19">
      <c r="B56" s="52" t="s">
        <v>391</v>
      </c>
      <c r="C56" s="72" t="s">
        <v>146</v>
      </c>
      <c r="D56" s="73"/>
      <c r="E56" s="74">
        <v>2051015</v>
      </c>
      <c r="F56" s="73"/>
      <c r="G56" s="74">
        <v>5778060245</v>
      </c>
      <c r="H56" s="52"/>
      <c r="I56" s="74">
        <v>-5224907342</v>
      </c>
      <c r="J56" s="73"/>
      <c r="K56" s="74">
        <f t="shared" si="0"/>
        <v>553152903</v>
      </c>
      <c r="L56" s="74"/>
      <c r="M56" s="52">
        <v>5865743</v>
      </c>
      <c r="N56" s="74"/>
      <c r="O56" s="74">
        <v>16903281799</v>
      </c>
      <c r="P56" s="73"/>
      <c r="Q56" s="74">
        <v>-16422687305</v>
      </c>
      <c r="R56" s="74"/>
      <c r="S56" s="74">
        <f t="shared" si="3"/>
        <v>480594494</v>
      </c>
    </row>
    <row r="57" spans="2:19">
      <c r="B57" s="52" t="s">
        <v>390</v>
      </c>
      <c r="C57" s="72" t="s">
        <v>200</v>
      </c>
      <c r="D57" s="73"/>
      <c r="E57" s="74">
        <v>2458835</v>
      </c>
      <c r="F57" s="73"/>
      <c r="G57" s="74">
        <v>11839633002</v>
      </c>
      <c r="H57" s="52"/>
      <c r="I57" s="74">
        <v>-10858540204</v>
      </c>
      <c r="J57" s="73"/>
      <c r="K57" s="74">
        <f t="shared" si="0"/>
        <v>981092798</v>
      </c>
      <c r="L57" s="74"/>
      <c r="M57" s="52">
        <v>3461530</v>
      </c>
      <c r="N57" s="74"/>
      <c r="O57" s="74">
        <v>15861484455</v>
      </c>
      <c r="P57" s="73"/>
      <c r="Q57" s="74">
        <v>-14941984018</v>
      </c>
      <c r="R57" s="74"/>
      <c r="S57" s="74">
        <f t="shared" si="3"/>
        <v>919500437</v>
      </c>
    </row>
    <row r="58" spans="2:19">
      <c r="B58" s="52" t="s">
        <v>389</v>
      </c>
      <c r="C58" s="72" t="s">
        <v>155</v>
      </c>
      <c r="D58" s="73"/>
      <c r="E58" s="74">
        <v>6702729</v>
      </c>
      <c r="F58" s="73"/>
      <c r="G58" s="74">
        <v>46245623734</v>
      </c>
      <c r="H58" s="52"/>
      <c r="I58" s="74">
        <v>-42292793577</v>
      </c>
      <c r="J58" s="73"/>
      <c r="K58" s="74">
        <f t="shared" si="0"/>
        <v>3952830157</v>
      </c>
      <c r="L58" s="74"/>
      <c r="M58" s="52">
        <v>10262760</v>
      </c>
      <c r="N58" s="74"/>
      <c r="O58" s="74">
        <v>65207762046</v>
      </c>
      <c r="P58" s="73"/>
      <c r="Q58" s="74">
        <v>-61390821298</v>
      </c>
      <c r="R58" s="74"/>
      <c r="S58" s="74">
        <f t="shared" si="3"/>
        <v>3816940748</v>
      </c>
    </row>
    <row r="59" spans="2:19">
      <c r="B59" s="52" t="s">
        <v>388</v>
      </c>
      <c r="C59" s="72" t="s">
        <v>93</v>
      </c>
      <c r="D59" s="73"/>
      <c r="E59" s="74">
        <v>28935</v>
      </c>
      <c r="F59" s="73"/>
      <c r="G59" s="74">
        <v>353564164</v>
      </c>
      <c r="H59" s="52"/>
      <c r="I59" s="74">
        <v>-235581875</v>
      </c>
      <c r="J59" s="73"/>
      <c r="K59" s="74">
        <f t="shared" si="0"/>
        <v>117982289</v>
      </c>
      <c r="L59" s="74"/>
      <c r="M59" s="52">
        <v>659127</v>
      </c>
      <c r="N59" s="74"/>
      <c r="O59" s="74">
        <v>16412722393</v>
      </c>
      <c r="P59" s="73"/>
      <c r="Q59" s="74">
        <v>-12731687330</v>
      </c>
      <c r="R59" s="74"/>
      <c r="S59" s="74">
        <f t="shared" si="3"/>
        <v>3681035063</v>
      </c>
    </row>
    <row r="60" spans="2:19">
      <c r="B60" s="52" t="s">
        <v>530</v>
      </c>
      <c r="C60" s="72" t="s">
        <v>216</v>
      </c>
      <c r="D60" s="73"/>
      <c r="E60" s="74">
        <v>2205058</v>
      </c>
      <c r="F60" s="73"/>
      <c r="G60" s="74">
        <v>54245892977</v>
      </c>
      <c r="H60" s="52"/>
      <c r="I60" s="74">
        <v>-45119978045</v>
      </c>
      <c r="J60" s="73"/>
      <c r="K60" s="74">
        <f t="shared" si="0"/>
        <v>9125914932</v>
      </c>
      <c r="L60" s="74"/>
      <c r="M60" s="52">
        <v>4306369</v>
      </c>
      <c r="N60" s="74"/>
      <c r="O60" s="74">
        <v>90523745065</v>
      </c>
      <c r="P60" s="73"/>
      <c r="Q60" s="74">
        <v>-82764722638</v>
      </c>
      <c r="R60" s="74"/>
      <c r="S60" s="74">
        <f t="shared" si="3"/>
        <v>7759022427</v>
      </c>
    </row>
    <row r="61" spans="2:19">
      <c r="B61" s="52" t="s">
        <v>387</v>
      </c>
      <c r="C61" s="72" t="s">
        <v>226</v>
      </c>
      <c r="D61" s="73"/>
      <c r="E61" s="74">
        <v>8183640</v>
      </c>
      <c r="F61" s="73"/>
      <c r="G61" s="74">
        <v>22705711840</v>
      </c>
      <c r="H61" s="52"/>
      <c r="I61" s="74">
        <v>-16214014564</v>
      </c>
      <c r="J61" s="73"/>
      <c r="K61" s="74">
        <f t="shared" si="0"/>
        <v>6491697276</v>
      </c>
      <c r="L61" s="74"/>
      <c r="M61" s="52">
        <v>17514399</v>
      </c>
      <c r="N61" s="74"/>
      <c r="O61" s="74">
        <v>38538147102</v>
      </c>
      <c r="P61" s="73"/>
      <c r="Q61" s="74">
        <v>-30693017688</v>
      </c>
      <c r="R61" s="74"/>
      <c r="S61" s="74">
        <f t="shared" si="3"/>
        <v>7845129414</v>
      </c>
    </row>
    <row r="62" spans="2:19">
      <c r="B62" s="52" t="s">
        <v>386</v>
      </c>
      <c r="C62" s="72" t="s">
        <v>161</v>
      </c>
      <c r="D62" s="73"/>
      <c r="E62" s="74">
        <v>0</v>
      </c>
      <c r="F62" s="73"/>
      <c r="G62" s="74">
        <v>0</v>
      </c>
      <c r="H62" s="52"/>
      <c r="I62" s="74">
        <v>0</v>
      </c>
      <c r="J62" s="73"/>
      <c r="K62" s="74">
        <f t="shared" si="0"/>
        <v>0</v>
      </c>
      <c r="L62" s="74"/>
      <c r="M62" s="52">
        <v>166078</v>
      </c>
      <c r="N62" s="74"/>
      <c r="O62" s="74">
        <v>7801292968</v>
      </c>
      <c r="P62" s="73"/>
      <c r="Q62" s="74">
        <v>-6639451402</v>
      </c>
      <c r="R62" s="74"/>
      <c r="S62" s="74">
        <f t="shared" si="3"/>
        <v>1161841566</v>
      </c>
    </row>
    <row r="63" spans="2:19">
      <c r="B63" s="52" t="s">
        <v>385</v>
      </c>
      <c r="C63" s="72" t="s">
        <v>479</v>
      </c>
      <c r="D63" s="73"/>
      <c r="E63" s="74">
        <v>18844</v>
      </c>
      <c r="F63" s="73"/>
      <c r="G63" s="74">
        <v>934930429</v>
      </c>
      <c r="H63" s="52"/>
      <c r="I63" s="74">
        <v>-609104935</v>
      </c>
      <c r="J63" s="73"/>
      <c r="K63" s="74">
        <f t="shared" si="0"/>
        <v>325825494</v>
      </c>
      <c r="L63" s="74"/>
      <c r="M63" s="52">
        <v>164616</v>
      </c>
      <c r="N63" s="74"/>
      <c r="O63" s="74">
        <v>5435055574</v>
      </c>
      <c r="P63" s="73"/>
      <c r="Q63" s="74">
        <v>-4408007779</v>
      </c>
      <c r="R63" s="74"/>
      <c r="S63" s="74">
        <f t="shared" si="3"/>
        <v>1027047795</v>
      </c>
    </row>
    <row r="64" spans="2:19">
      <c r="B64" s="52" t="s">
        <v>384</v>
      </c>
      <c r="C64" s="72" t="s">
        <v>130</v>
      </c>
      <c r="D64" s="73"/>
      <c r="E64" s="74">
        <v>0</v>
      </c>
      <c r="F64" s="73"/>
      <c r="G64" s="74">
        <v>0</v>
      </c>
      <c r="H64" s="52"/>
      <c r="I64" s="74">
        <v>0</v>
      </c>
      <c r="J64" s="73"/>
      <c r="K64" s="74">
        <f t="shared" si="0"/>
        <v>0</v>
      </c>
      <c r="L64" s="74"/>
      <c r="M64" s="52">
        <v>837823</v>
      </c>
      <c r="N64" s="74"/>
      <c r="O64" s="74">
        <v>8484780462</v>
      </c>
      <c r="P64" s="73"/>
      <c r="Q64" s="74">
        <v>-8460679734</v>
      </c>
      <c r="R64" s="74"/>
      <c r="S64" s="74">
        <f t="shared" si="3"/>
        <v>24100728</v>
      </c>
    </row>
    <row r="65" spans="2:19">
      <c r="B65" s="52" t="s">
        <v>383</v>
      </c>
      <c r="C65" s="72" t="s">
        <v>480</v>
      </c>
      <c r="D65" s="73"/>
      <c r="E65" s="74">
        <v>174609</v>
      </c>
      <c r="F65" s="73"/>
      <c r="G65" s="74">
        <v>691774060</v>
      </c>
      <c r="H65" s="52"/>
      <c r="I65" s="74">
        <v>-397011195</v>
      </c>
      <c r="J65" s="73"/>
      <c r="K65" s="74">
        <f t="shared" si="0"/>
        <v>294762865</v>
      </c>
      <c r="L65" s="74"/>
      <c r="M65" s="52">
        <v>2436199</v>
      </c>
      <c r="N65" s="74"/>
      <c r="O65" s="74">
        <v>5475256673</v>
      </c>
      <c r="P65" s="73"/>
      <c r="Q65" s="74">
        <v>-4812957195</v>
      </c>
      <c r="R65" s="74"/>
      <c r="S65" s="74">
        <f t="shared" si="3"/>
        <v>662299478</v>
      </c>
    </row>
    <row r="66" spans="2:19">
      <c r="B66" s="52" t="s">
        <v>382</v>
      </c>
      <c r="C66" s="72" t="s">
        <v>103</v>
      </c>
      <c r="D66" s="73"/>
      <c r="E66" s="74">
        <v>6106916</v>
      </c>
      <c r="F66" s="73"/>
      <c r="G66" s="74">
        <v>41091210482</v>
      </c>
      <c r="H66" s="52"/>
      <c r="I66" s="74">
        <v>-27481148254</v>
      </c>
      <c r="J66" s="73"/>
      <c r="K66" s="74">
        <f t="shared" si="0"/>
        <v>13610062228</v>
      </c>
      <c r="L66" s="74"/>
      <c r="M66" s="52">
        <v>17909315</v>
      </c>
      <c r="N66" s="74"/>
      <c r="O66" s="74">
        <v>91926058017</v>
      </c>
      <c r="P66" s="73"/>
      <c r="Q66" s="74">
        <v>-75819867797</v>
      </c>
      <c r="R66" s="74"/>
      <c r="S66" s="74">
        <f t="shared" si="3"/>
        <v>16106190220</v>
      </c>
    </row>
    <row r="67" spans="2:19">
      <c r="B67" s="52" t="s">
        <v>381</v>
      </c>
      <c r="C67" s="72" t="s">
        <v>439</v>
      </c>
      <c r="D67" s="73"/>
      <c r="E67" s="74">
        <v>35527</v>
      </c>
      <c r="F67" s="73"/>
      <c r="G67" s="74">
        <v>169025993</v>
      </c>
      <c r="H67" s="52"/>
      <c r="I67" s="74">
        <v>-100247739</v>
      </c>
      <c r="J67" s="73"/>
      <c r="K67" s="74">
        <f t="shared" si="0"/>
        <v>68778254</v>
      </c>
      <c r="L67" s="74"/>
      <c r="M67" s="52">
        <v>623022</v>
      </c>
      <c r="N67" s="74"/>
      <c r="O67" s="74">
        <v>4022340940</v>
      </c>
      <c r="P67" s="73"/>
      <c r="Q67" s="74">
        <v>-3507375862</v>
      </c>
      <c r="R67" s="74"/>
      <c r="S67" s="74">
        <f t="shared" si="3"/>
        <v>514965078</v>
      </c>
    </row>
    <row r="68" spans="2:19">
      <c r="B68" s="52" t="s">
        <v>380</v>
      </c>
      <c r="C68" s="72" t="s">
        <v>538</v>
      </c>
      <c r="D68" s="73"/>
      <c r="E68" s="74">
        <v>192015</v>
      </c>
      <c r="F68" s="73"/>
      <c r="G68" s="74">
        <v>464734012</v>
      </c>
      <c r="H68" s="52"/>
      <c r="I68" s="74">
        <v>-307979433</v>
      </c>
      <c r="J68" s="73"/>
      <c r="K68" s="74">
        <f t="shared" si="0"/>
        <v>156754579</v>
      </c>
      <c r="L68" s="74"/>
      <c r="M68" s="52">
        <v>192015</v>
      </c>
      <c r="N68" s="74"/>
      <c r="O68" s="74">
        <v>464734012</v>
      </c>
      <c r="P68" s="73"/>
      <c r="Q68" s="74">
        <v>-307979433</v>
      </c>
      <c r="R68" s="74"/>
      <c r="S68" s="74">
        <f t="shared" ref="S68:S131" si="4">O68+Q68</f>
        <v>156754579</v>
      </c>
    </row>
    <row r="69" spans="2:19">
      <c r="B69" s="52" t="s">
        <v>379</v>
      </c>
      <c r="C69" s="72" t="s">
        <v>132</v>
      </c>
      <c r="D69" s="73"/>
      <c r="E69" s="74">
        <v>188132</v>
      </c>
      <c r="F69" s="73"/>
      <c r="G69" s="74">
        <v>3526262491</v>
      </c>
      <c r="H69" s="52"/>
      <c r="I69" s="74">
        <v>-2920321821</v>
      </c>
      <c r="J69" s="73"/>
      <c r="K69" s="74">
        <f t="shared" si="0"/>
        <v>605940670</v>
      </c>
      <c r="L69" s="74"/>
      <c r="M69" s="52">
        <v>605349</v>
      </c>
      <c r="N69" s="74"/>
      <c r="O69" s="74">
        <v>9209952755</v>
      </c>
      <c r="P69" s="73"/>
      <c r="Q69" s="74">
        <v>-8678827163</v>
      </c>
      <c r="R69" s="74"/>
      <c r="S69" s="74">
        <f t="shared" si="4"/>
        <v>531125592</v>
      </c>
    </row>
    <row r="70" spans="2:19">
      <c r="B70" s="52" t="s">
        <v>378</v>
      </c>
      <c r="C70" s="72" t="s">
        <v>147</v>
      </c>
      <c r="D70" s="73"/>
      <c r="E70" s="74">
        <v>536350</v>
      </c>
      <c r="F70" s="73"/>
      <c r="G70" s="74">
        <v>3609192033</v>
      </c>
      <c r="H70" s="52"/>
      <c r="I70" s="74">
        <v>-2722794737</v>
      </c>
      <c r="J70" s="73"/>
      <c r="K70" s="74">
        <f t="shared" si="0"/>
        <v>886397296</v>
      </c>
      <c r="L70" s="74"/>
      <c r="M70" s="52">
        <v>3310150</v>
      </c>
      <c r="N70" s="74"/>
      <c r="O70" s="74">
        <v>16409095515</v>
      </c>
      <c r="P70" s="73"/>
      <c r="Q70" s="74">
        <v>-14506750067</v>
      </c>
      <c r="R70" s="74"/>
      <c r="S70" s="74">
        <f t="shared" si="4"/>
        <v>1902345448</v>
      </c>
    </row>
    <row r="71" spans="2:19">
      <c r="B71" s="52" t="s">
        <v>377</v>
      </c>
      <c r="C71" s="72" t="s">
        <v>516</v>
      </c>
      <c r="D71" s="73"/>
      <c r="E71" s="74">
        <v>0</v>
      </c>
      <c r="F71" s="73"/>
      <c r="G71" s="74">
        <v>0</v>
      </c>
      <c r="H71" s="52"/>
      <c r="I71" s="74">
        <v>0</v>
      </c>
      <c r="J71" s="73"/>
      <c r="K71" s="74">
        <f t="shared" si="0"/>
        <v>0</v>
      </c>
      <c r="L71" s="74"/>
      <c r="M71" s="52">
        <v>3838006</v>
      </c>
      <c r="N71" s="74"/>
      <c r="O71" s="74">
        <v>9552367009</v>
      </c>
      <c r="P71" s="73"/>
      <c r="Q71" s="74">
        <v>-9974522303</v>
      </c>
      <c r="R71" s="74"/>
      <c r="S71" s="74">
        <f t="shared" si="4"/>
        <v>-422155294</v>
      </c>
    </row>
    <row r="72" spans="2:19">
      <c r="B72" s="52" t="s">
        <v>376</v>
      </c>
      <c r="C72" s="72" t="s">
        <v>185</v>
      </c>
      <c r="D72" s="73"/>
      <c r="E72" s="74">
        <v>301023</v>
      </c>
      <c r="F72" s="73"/>
      <c r="G72" s="74">
        <v>8258038743</v>
      </c>
      <c r="H72" s="52"/>
      <c r="I72" s="74">
        <v>-7587193466</v>
      </c>
      <c r="J72" s="73"/>
      <c r="K72" s="74">
        <f t="shared" ref="K72:K135" si="5">I72+G72</f>
        <v>670845277</v>
      </c>
      <c r="L72" s="74"/>
      <c r="M72" s="52">
        <v>744302</v>
      </c>
      <c r="N72" s="74"/>
      <c r="O72" s="74">
        <v>18232531189</v>
      </c>
      <c r="P72" s="73"/>
      <c r="Q72" s="74">
        <v>-17328376115</v>
      </c>
      <c r="R72" s="74"/>
      <c r="S72" s="74">
        <f t="shared" si="4"/>
        <v>904155074</v>
      </c>
    </row>
    <row r="73" spans="2:19">
      <c r="B73" s="52" t="s">
        <v>375</v>
      </c>
      <c r="C73" s="72" t="s">
        <v>128</v>
      </c>
      <c r="D73" s="73"/>
      <c r="E73" s="74">
        <v>1076100</v>
      </c>
      <c r="F73" s="73"/>
      <c r="G73" s="74">
        <v>5712576672</v>
      </c>
      <c r="H73" s="52"/>
      <c r="I73" s="74">
        <v>-4070555062</v>
      </c>
      <c r="J73" s="73"/>
      <c r="K73" s="74">
        <f t="shared" si="5"/>
        <v>1642021610</v>
      </c>
      <c r="L73" s="74"/>
      <c r="M73" s="52">
        <v>2938787</v>
      </c>
      <c r="N73" s="74"/>
      <c r="O73" s="74">
        <v>11858480138</v>
      </c>
      <c r="P73" s="73"/>
      <c r="Q73" s="74">
        <v>-9357351228</v>
      </c>
      <c r="R73" s="74"/>
      <c r="S73" s="74">
        <f t="shared" si="4"/>
        <v>2501128910</v>
      </c>
    </row>
    <row r="74" spans="2:19">
      <c r="B74" s="52" t="s">
        <v>374</v>
      </c>
      <c r="C74" s="72" t="s">
        <v>176</v>
      </c>
      <c r="D74" s="73"/>
      <c r="E74" s="74">
        <v>173858</v>
      </c>
      <c r="F74" s="73"/>
      <c r="G74" s="74">
        <v>3122887490</v>
      </c>
      <c r="H74" s="52"/>
      <c r="I74" s="74">
        <v>-2581771091</v>
      </c>
      <c r="J74" s="73"/>
      <c r="K74" s="74">
        <f t="shared" si="5"/>
        <v>541116399</v>
      </c>
      <c r="L74" s="74"/>
      <c r="M74" s="52">
        <v>853561</v>
      </c>
      <c r="N74" s="74"/>
      <c r="O74" s="74">
        <v>11233559883</v>
      </c>
      <c r="P74" s="73"/>
      <c r="Q74" s="74">
        <v>-9983598734</v>
      </c>
      <c r="R74" s="74"/>
      <c r="S74" s="74">
        <f t="shared" si="4"/>
        <v>1249961149</v>
      </c>
    </row>
    <row r="75" spans="2:19">
      <c r="B75" s="52" t="s">
        <v>373</v>
      </c>
      <c r="C75" s="72" t="s">
        <v>562</v>
      </c>
      <c r="D75" s="73"/>
      <c r="E75" s="74">
        <v>1239</v>
      </c>
      <c r="F75" s="73"/>
      <c r="G75" s="74">
        <v>22913606</v>
      </c>
      <c r="H75" s="52"/>
      <c r="I75" s="74">
        <v>-24136007</v>
      </c>
      <c r="J75" s="73"/>
      <c r="K75" s="74">
        <f t="shared" si="5"/>
        <v>-1222401</v>
      </c>
      <c r="L75" s="74"/>
      <c r="M75" s="52">
        <v>1239</v>
      </c>
      <c r="N75" s="74"/>
      <c r="O75" s="74">
        <v>22913606</v>
      </c>
      <c r="P75" s="73"/>
      <c r="Q75" s="74">
        <v>-24136007</v>
      </c>
      <c r="R75" s="74"/>
      <c r="S75" s="74">
        <f t="shared" si="4"/>
        <v>-1222401</v>
      </c>
    </row>
    <row r="76" spans="2:19">
      <c r="B76" s="52" t="s">
        <v>372</v>
      </c>
      <c r="C76" s="72" t="s">
        <v>179</v>
      </c>
      <c r="D76" s="73"/>
      <c r="E76" s="74">
        <v>1337121</v>
      </c>
      <c r="F76" s="73"/>
      <c r="G76" s="74">
        <v>31477464946</v>
      </c>
      <c r="H76" s="52"/>
      <c r="I76" s="74">
        <v>-21446905420</v>
      </c>
      <c r="J76" s="73"/>
      <c r="K76" s="74">
        <f t="shared" si="5"/>
        <v>10030559526</v>
      </c>
      <c r="L76" s="74"/>
      <c r="M76" s="52">
        <v>3713014</v>
      </c>
      <c r="N76" s="74"/>
      <c r="O76" s="74">
        <v>70065544923</v>
      </c>
      <c r="P76" s="73"/>
      <c r="Q76" s="74">
        <v>-53569984526</v>
      </c>
      <c r="R76" s="74"/>
      <c r="S76" s="74">
        <f t="shared" si="4"/>
        <v>16495560397</v>
      </c>
    </row>
    <row r="77" spans="2:19">
      <c r="B77" s="52" t="s">
        <v>371</v>
      </c>
      <c r="C77" s="72" t="s">
        <v>144</v>
      </c>
      <c r="D77" s="73"/>
      <c r="E77" s="74">
        <v>95459</v>
      </c>
      <c r="F77" s="73"/>
      <c r="G77" s="74">
        <v>3269113685</v>
      </c>
      <c r="H77" s="52"/>
      <c r="I77" s="74">
        <v>-2638628614</v>
      </c>
      <c r="J77" s="73"/>
      <c r="K77" s="74">
        <f t="shared" si="5"/>
        <v>630485071</v>
      </c>
      <c r="L77" s="74"/>
      <c r="M77" s="52">
        <v>431163</v>
      </c>
      <c r="N77" s="74"/>
      <c r="O77" s="74">
        <v>9058856482</v>
      </c>
      <c r="P77" s="73"/>
      <c r="Q77" s="74">
        <v>-6659546775</v>
      </c>
      <c r="R77" s="74"/>
      <c r="S77" s="74">
        <f t="shared" si="4"/>
        <v>2399309707</v>
      </c>
    </row>
    <row r="78" spans="2:19">
      <c r="B78" s="52" t="s">
        <v>370</v>
      </c>
      <c r="C78" s="72" t="s">
        <v>166</v>
      </c>
      <c r="D78" s="73"/>
      <c r="E78" s="74">
        <v>924698</v>
      </c>
      <c r="F78" s="73"/>
      <c r="G78" s="74">
        <v>48908154622</v>
      </c>
      <c r="H78" s="52"/>
      <c r="I78" s="74">
        <v>-39159803187</v>
      </c>
      <c r="J78" s="73"/>
      <c r="K78" s="74">
        <f t="shared" si="5"/>
        <v>9748351435</v>
      </c>
      <c r="L78" s="74"/>
      <c r="M78" s="52">
        <v>1027488</v>
      </c>
      <c r="N78" s="74"/>
      <c r="O78" s="74">
        <v>52747895898</v>
      </c>
      <c r="P78" s="73"/>
      <c r="Q78" s="74">
        <v>-42949302683</v>
      </c>
      <c r="R78" s="74"/>
      <c r="S78" s="74">
        <f t="shared" si="4"/>
        <v>9798593215</v>
      </c>
    </row>
    <row r="79" spans="2:19">
      <c r="B79" s="52" t="s">
        <v>369</v>
      </c>
      <c r="C79" s="72" t="s">
        <v>481</v>
      </c>
      <c r="D79" s="73"/>
      <c r="E79" s="74">
        <v>1556445</v>
      </c>
      <c r="F79" s="73"/>
      <c r="G79" s="74">
        <v>35257470134</v>
      </c>
      <c r="H79" s="52"/>
      <c r="I79" s="74">
        <v>-21109891748</v>
      </c>
      <c r="J79" s="73"/>
      <c r="K79" s="74">
        <f t="shared" si="5"/>
        <v>14147578386</v>
      </c>
      <c r="L79" s="74"/>
      <c r="M79" s="52">
        <v>2729497</v>
      </c>
      <c r="N79" s="74"/>
      <c r="O79" s="74">
        <v>49136371907</v>
      </c>
      <c r="P79" s="73"/>
      <c r="Q79" s="74">
        <v>-35256611488</v>
      </c>
      <c r="R79" s="74"/>
      <c r="S79" s="74">
        <f t="shared" si="4"/>
        <v>13879760419</v>
      </c>
    </row>
    <row r="80" spans="2:19">
      <c r="B80" s="52" t="s">
        <v>368</v>
      </c>
      <c r="C80" s="72" t="s">
        <v>135</v>
      </c>
      <c r="D80" s="73"/>
      <c r="E80" s="74">
        <v>29850</v>
      </c>
      <c r="F80" s="73"/>
      <c r="G80" s="74">
        <v>413956224</v>
      </c>
      <c r="H80" s="52"/>
      <c r="I80" s="74">
        <v>-319869032</v>
      </c>
      <c r="J80" s="73"/>
      <c r="K80" s="74">
        <f t="shared" si="5"/>
        <v>94087192</v>
      </c>
      <c r="L80" s="74"/>
      <c r="M80" s="52">
        <v>500802</v>
      </c>
      <c r="N80" s="74"/>
      <c r="O80" s="74">
        <v>4478950151</v>
      </c>
      <c r="P80" s="73"/>
      <c r="Q80" s="74">
        <v>-3565733284</v>
      </c>
      <c r="R80" s="74"/>
      <c r="S80" s="74">
        <f t="shared" si="4"/>
        <v>913216867</v>
      </c>
    </row>
    <row r="81" spans="2:19">
      <c r="B81" s="52" t="s">
        <v>464</v>
      </c>
      <c r="C81" s="72" t="s">
        <v>269</v>
      </c>
      <c r="D81" s="73"/>
      <c r="E81" s="74">
        <v>74264</v>
      </c>
      <c r="F81" s="73"/>
      <c r="G81" s="74">
        <v>1420777809</v>
      </c>
      <c r="H81" s="52"/>
      <c r="I81" s="74">
        <v>-1104123906</v>
      </c>
      <c r="J81" s="73"/>
      <c r="K81" s="74">
        <f t="shared" si="5"/>
        <v>316653903</v>
      </c>
      <c r="L81" s="74"/>
      <c r="M81" s="52">
        <v>946023</v>
      </c>
      <c r="N81" s="74"/>
      <c r="O81" s="74">
        <v>12462772742</v>
      </c>
      <c r="P81" s="73"/>
      <c r="Q81" s="74">
        <v>-12124885158</v>
      </c>
      <c r="R81" s="74"/>
      <c r="S81" s="74">
        <f t="shared" si="4"/>
        <v>337887584</v>
      </c>
    </row>
    <row r="82" spans="2:19">
      <c r="B82" s="52" t="s">
        <v>367</v>
      </c>
      <c r="C82" s="72" t="s">
        <v>265</v>
      </c>
      <c r="D82" s="73"/>
      <c r="E82" s="74">
        <v>200862</v>
      </c>
      <c r="F82" s="73"/>
      <c r="G82" s="74">
        <v>4347077902</v>
      </c>
      <c r="H82" s="52"/>
      <c r="I82" s="74">
        <v>-3888174412</v>
      </c>
      <c r="J82" s="73"/>
      <c r="K82" s="74">
        <f t="shared" si="5"/>
        <v>458903490</v>
      </c>
      <c r="L82" s="74"/>
      <c r="M82" s="52">
        <v>451435</v>
      </c>
      <c r="N82" s="74"/>
      <c r="O82" s="74">
        <v>8215599864</v>
      </c>
      <c r="P82" s="73"/>
      <c r="Q82" s="74">
        <v>-7808103701</v>
      </c>
      <c r="R82" s="74"/>
      <c r="S82" s="74">
        <f t="shared" si="4"/>
        <v>407496163</v>
      </c>
    </row>
    <row r="83" spans="2:19">
      <c r="B83" s="52" t="s">
        <v>366</v>
      </c>
      <c r="C83" s="72" t="s">
        <v>438</v>
      </c>
      <c r="D83" s="73"/>
      <c r="E83" s="74">
        <v>378143</v>
      </c>
      <c r="F83" s="73"/>
      <c r="G83" s="74">
        <v>6377414658</v>
      </c>
      <c r="H83" s="52"/>
      <c r="I83" s="74">
        <v>-4901893553</v>
      </c>
      <c r="J83" s="73"/>
      <c r="K83" s="74">
        <f t="shared" si="5"/>
        <v>1475521105</v>
      </c>
      <c r="L83" s="74"/>
      <c r="M83" s="52">
        <v>961613</v>
      </c>
      <c r="N83" s="74"/>
      <c r="O83" s="74">
        <v>13165181479</v>
      </c>
      <c r="P83" s="73"/>
      <c r="Q83" s="74">
        <v>-10327161104</v>
      </c>
      <c r="R83" s="74"/>
      <c r="S83" s="74">
        <f t="shared" si="4"/>
        <v>2838020375</v>
      </c>
    </row>
    <row r="84" spans="2:19">
      <c r="B84" s="52" t="s">
        <v>505</v>
      </c>
      <c r="C84" s="72" t="s">
        <v>180</v>
      </c>
      <c r="D84" s="73"/>
      <c r="E84" s="74">
        <v>42210</v>
      </c>
      <c r="F84" s="73"/>
      <c r="G84" s="74">
        <v>1902226095</v>
      </c>
      <c r="H84" s="52"/>
      <c r="I84" s="74">
        <v>-1368410579</v>
      </c>
      <c r="J84" s="73"/>
      <c r="K84" s="74">
        <f t="shared" si="5"/>
        <v>533815516</v>
      </c>
      <c r="L84" s="74"/>
      <c r="M84" s="52">
        <v>561823</v>
      </c>
      <c r="N84" s="74"/>
      <c r="O84" s="74">
        <v>16896861258</v>
      </c>
      <c r="P84" s="73"/>
      <c r="Q84" s="74">
        <v>-14606653936</v>
      </c>
      <c r="R84" s="74"/>
      <c r="S84" s="74">
        <f t="shared" si="4"/>
        <v>2290207322</v>
      </c>
    </row>
    <row r="85" spans="2:19">
      <c r="B85" s="52" t="s">
        <v>365</v>
      </c>
      <c r="C85" s="72" t="s">
        <v>482</v>
      </c>
      <c r="D85" s="73"/>
      <c r="E85" s="74">
        <v>62034</v>
      </c>
      <c r="F85" s="73"/>
      <c r="G85" s="74">
        <v>456449083</v>
      </c>
      <c r="H85" s="52"/>
      <c r="I85" s="74">
        <v>-245006387</v>
      </c>
      <c r="J85" s="73"/>
      <c r="K85" s="74">
        <f t="shared" si="5"/>
        <v>211442696</v>
      </c>
      <c r="L85" s="74"/>
      <c r="M85" s="52">
        <v>428710</v>
      </c>
      <c r="N85" s="74"/>
      <c r="O85" s="74">
        <v>2840801229</v>
      </c>
      <c r="P85" s="73"/>
      <c r="Q85" s="74">
        <v>-1997567513</v>
      </c>
      <c r="R85" s="74"/>
      <c r="S85" s="74">
        <f t="shared" si="4"/>
        <v>843233716</v>
      </c>
    </row>
    <row r="86" spans="2:19">
      <c r="B86" s="52" t="s">
        <v>504</v>
      </c>
      <c r="C86" s="72" t="s">
        <v>511</v>
      </c>
      <c r="D86" s="73"/>
      <c r="E86" s="74">
        <v>442689</v>
      </c>
      <c r="F86" s="73"/>
      <c r="G86" s="74">
        <v>2000268163</v>
      </c>
      <c r="H86" s="52"/>
      <c r="I86" s="74">
        <v>-1798723040</v>
      </c>
      <c r="J86" s="73"/>
      <c r="K86" s="74">
        <f t="shared" si="5"/>
        <v>201545123</v>
      </c>
      <c r="L86" s="74"/>
      <c r="M86" s="52">
        <v>1757367</v>
      </c>
      <c r="N86" s="74"/>
      <c r="O86" s="74">
        <v>6648326530</v>
      </c>
      <c r="P86" s="73"/>
      <c r="Q86" s="74">
        <v>-6854634822</v>
      </c>
      <c r="R86" s="74"/>
      <c r="S86" s="74">
        <f t="shared" si="4"/>
        <v>-206308292</v>
      </c>
    </row>
    <row r="87" spans="2:19">
      <c r="B87" s="52" t="s">
        <v>503</v>
      </c>
      <c r="C87" s="72" t="s">
        <v>117</v>
      </c>
      <c r="D87" s="73"/>
      <c r="E87" s="74">
        <v>2585838</v>
      </c>
      <c r="F87" s="73"/>
      <c r="G87" s="74">
        <v>9374951938</v>
      </c>
      <c r="H87" s="52"/>
      <c r="I87" s="74">
        <v>-8643764326</v>
      </c>
      <c r="J87" s="73"/>
      <c r="K87" s="74">
        <f t="shared" si="5"/>
        <v>731187612</v>
      </c>
      <c r="L87" s="74"/>
      <c r="M87" s="52">
        <v>6037105</v>
      </c>
      <c r="N87" s="74"/>
      <c r="O87" s="74">
        <v>19608500424</v>
      </c>
      <c r="P87" s="73"/>
      <c r="Q87" s="74">
        <v>-18682856585</v>
      </c>
      <c r="R87" s="74"/>
      <c r="S87" s="74">
        <f t="shared" si="4"/>
        <v>925643839</v>
      </c>
    </row>
    <row r="88" spans="2:19">
      <c r="B88" s="52" t="s">
        <v>364</v>
      </c>
      <c r="C88" s="72" t="s">
        <v>90</v>
      </c>
      <c r="D88" s="73"/>
      <c r="E88" s="74">
        <v>338855</v>
      </c>
      <c r="F88" s="73"/>
      <c r="G88" s="74">
        <v>2262183851</v>
      </c>
      <c r="H88" s="52"/>
      <c r="I88" s="74">
        <v>-1577350954</v>
      </c>
      <c r="J88" s="73"/>
      <c r="K88" s="74">
        <f t="shared" si="5"/>
        <v>684832897</v>
      </c>
      <c r="L88" s="74"/>
      <c r="M88" s="52">
        <v>3998124</v>
      </c>
      <c r="N88" s="74"/>
      <c r="O88" s="74">
        <v>16838282341</v>
      </c>
      <c r="P88" s="73"/>
      <c r="Q88" s="74">
        <v>-14426174980</v>
      </c>
      <c r="R88" s="74"/>
      <c r="S88" s="74">
        <f t="shared" si="4"/>
        <v>2412107361</v>
      </c>
    </row>
    <row r="89" spans="2:19">
      <c r="B89" s="52" t="s">
        <v>363</v>
      </c>
      <c r="C89" s="72" t="s">
        <v>214</v>
      </c>
      <c r="D89" s="73"/>
      <c r="E89" s="74">
        <v>2763020</v>
      </c>
      <c r="F89" s="73"/>
      <c r="G89" s="74">
        <v>77312157971</v>
      </c>
      <c r="H89" s="52"/>
      <c r="I89" s="74">
        <v>-64591788271</v>
      </c>
      <c r="J89" s="73"/>
      <c r="K89" s="74">
        <f t="shared" si="5"/>
        <v>12720369700</v>
      </c>
      <c r="L89" s="74"/>
      <c r="M89" s="52">
        <v>4371307</v>
      </c>
      <c r="N89" s="74"/>
      <c r="O89" s="74">
        <v>108378673848</v>
      </c>
      <c r="P89" s="73"/>
      <c r="Q89" s="74">
        <v>-97086787770</v>
      </c>
      <c r="R89" s="74"/>
      <c r="S89" s="74">
        <f t="shared" si="4"/>
        <v>11291886078</v>
      </c>
    </row>
    <row r="90" spans="2:19">
      <c r="B90" s="52" t="s">
        <v>362</v>
      </c>
      <c r="C90" s="72" t="s">
        <v>143</v>
      </c>
      <c r="D90" s="73"/>
      <c r="E90" s="74">
        <v>13102190</v>
      </c>
      <c r="F90" s="73"/>
      <c r="G90" s="74">
        <v>76977989925</v>
      </c>
      <c r="H90" s="52"/>
      <c r="I90" s="74">
        <v>-60498788753</v>
      </c>
      <c r="J90" s="73"/>
      <c r="K90" s="74">
        <f t="shared" si="5"/>
        <v>16479201172</v>
      </c>
      <c r="L90" s="74"/>
      <c r="M90" s="52">
        <v>17510979</v>
      </c>
      <c r="N90" s="74"/>
      <c r="O90" s="74">
        <v>94750003446</v>
      </c>
      <c r="P90" s="73"/>
      <c r="Q90" s="74">
        <v>-78184439585</v>
      </c>
      <c r="R90" s="74"/>
      <c r="S90" s="74">
        <f t="shared" si="4"/>
        <v>16565563861</v>
      </c>
    </row>
    <row r="91" spans="2:19">
      <c r="B91" s="52" t="s">
        <v>361</v>
      </c>
      <c r="C91" s="72" t="s">
        <v>227</v>
      </c>
      <c r="D91" s="73"/>
      <c r="E91" s="74">
        <v>0</v>
      </c>
      <c r="F91" s="73"/>
      <c r="G91" s="74">
        <v>0</v>
      </c>
      <c r="H91" s="52"/>
      <c r="I91" s="74">
        <v>0</v>
      </c>
      <c r="J91" s="73"/>
      <c r="K91" s="74">
        <f t="shared" si="5"/>
        <v>0</v>
      </c>
      <c r="L91" s="74"/>
      <c r="M91" s="52">
        <v>2476366</v>
      </c>
      <c r="N91" s="74"/>
      <c r="O91" s="74">
        <v>6908766707</v>
      </c>
      <c r="P91" s="73"/>
      <c r="Q91" s="74">
        <v>-6045079432</v>
      </c>
      <c r="R91" s="74"/>
      <c r="S91" s="74">
        <f t="shared" si="4"/>
        <v>863687275</v>
      </c>
    </row>
    <row r="92" spans="2:19">
      <c r="B92" s="52" t="s">
        <v>360</v>
      </c>
      <c r="C92" s="72" t="s">
        <v>207</v>
      </c>
      <c r="D92" s="73"/>
      <c r="E92" s="74">
        <v>1569506</v>
      </c>
      <c r="F92" s="73"/>
      <c r="G92" s="74">
        <v>13907022212</v>
      </c>
      <c r="H92" s="52"/>
      <c r="I92" s="74">
        <v>-9254638050</v>
      </c>
      <c r="J92" s="73"/>
      <c r="K92" s="74">
        <f t="shared" si="5"/>
        <v>4652384162</v>
      </c>
      <c r="L92" s="74"/>
      <c r="M92" s="52">
        <v>4021364</v>
      </c>
      <c r="N92" s="74"/>
      <c r="O92" s="74">
        <v>27146724875</v>
      </c>
      <c r="P92" s="73"/>
      <c r="Q92" s="74">
        <v>-22848882166</v>
      </c>
      <c r="R92" s="74"/>
      <c r="S92" s="74">
        <f t="shared" si="4"/>
        <v>4297842709</v>
      </c>
    </row>
    <row r="93" spans="2:19">
      <c r="B93" s="52" t="s">
        <v>359</v>
      </c>
      <c r="C93" s="72" t="s">
        <v>563</v>
      </c>
      <c r="D93" s="73"/>
      <c r="E93" s="74">
        <v>94076</v>
      </c>
      <c r="F93" s="73"/>
      <c r="G93" s="74">
        <v>129520008</v>
      </c>
      <c r="H93" s="52"/>
      <c r="I93" s="74">
        <v>-132011506</v>
      </c>
      <c r="J93" s="73"/>
      <c r="K93" s="74">
        <f t="shared" si="5"/>
        <v>-2491498</v>
      </c>
      <c r="L93" s="74"/>
      <c r="M93" s="52">
        <v>94076</v>
      </c>
      <c r="N93" s="74"/>
      <c r="O93" s="74">
        <v>129520008</v>
      </c>
      <c r="P93" s="73"/>
      <c r="Q93" s="74">
        <v>-132011506</v>
      </c>
      <c r="R93" s="74"/>
      <c r="S93" s="74">
        <f t="shared" si="4"/>
        <v>-2491498</v>
      </c>
    </row>
    <row r="94" spans="2:19">
      <c r="B94" s="52" t="s">
        <v>358</v>
      </c>
      <c r="C94" s="72" t="s">
        <v>184</v>
      </c>
      <c r="D94" s="73"/>
      <c r="E94" s="74">
        <v>84751</v>
      </c>
      <c r="F94" s="73"/>
      <c r="G94" s="74">
        <v>1099792527</v>
      </c>
      <c r="H94" s="52"/>
      <c r="I94" s="74">
        <v>-808818930</v>
      </c>
      <c r="J94" s="73"/>
      <c r="K94" s="74">
        <f t="shared" si="5"/>
        <v>290973597</v>
      </c>
      <c r="L94" s="74"/>
      <c r="M94" s="52">
        <v>1188759</v>
      </c>
      <c r="N94" s="74"/>
      <c r="O94" s="74">
        <v>9573519608</v>
      </c>
      <c r="P94" s="73"/>
      <c r="Q94" s="74">
        <v>-9858124281</v>
      </c>
      <c r="R94" s="74"/>
      <c r="S94" s="74">
        <f t="shared" si="4"/>
        <v>-284604673</v>
      </c>
    </row>
    <row r="95" spans="2:19">
      <c r="B95" s="52" t="s">
        <v>357</v>
      </c>
      <c r="C95" s="72" t="s">
        <v>205</v>
      </c>
      <c r="D95" s="73"/>
      <c r="E95" s="74">
        <v>2513546</v>
      </c>
      <c r="F95" s="73"/>
      <c r="G95" s="74">
        <v>14017012817</v>
      </c>
      <c r="H95" s="52"/>
      <c r="I95" s="74">
        <v>-13196494978</v>
      </c>
      <c r="J95" s="73"/>
      <c r="K95" s="74">
        <f t="shared" si="5"/>
        <v>820517839</v>
      </c>
      <c r="L95" s="74"/>
      <c r="M95" s="52">
        <v>4579489</v>
      </c>
      <c r="N95" s="74"/>
      <c r="O95" s="74">
        <v>23847611380</v>
      </c>
      <c r="P95" s="73"/>
      <c r="Q95" s="74">
        <v>-22857962635</v>
      </c>
      <c r="R95" s="74"/>
      <c r="S95" s="74">
        <f t="shared" si="4"/>
        <v>989648745</v>
      </c>
    </row>
    <row r="96" spans="2:19">
      <c r="B96" s="52" t="s">
        <v>356</v>
      </c>
      <c r="C96" s="72" t="s">
        <v>564</v>
      </c>
      <c r="D96" s="73"/>
      <c r="E96" s="74">
        <v>5939</v>
      </c>
      <c r="F96" s="73"/>
      <c r="G96" s="74">
        <v>78404630</v>
      </c>
      <c r="H96" s="52"/>
      <c r="I96" s="74">
        <v>-82495655</v>
      </c>
      <c r="J96" s="73"/>
      <c r="K96" s="74">
        <f t="shared" si="5"/>
        <v>-4091025</v>
      </c>
      <c r="L96" s="74"/>
      <c r="M96" s="52">
        <v>5939</v>
      </c>
      <c r="N96" s="74"/>
      <c r="O96" s="74">
        <v>78404630</v>
      </c>
      <c r="P96" s="73"/>
      <c r="Q96" s="74">
        <v>-82495655</v>
      </c>
      <c r="R96" s="74"/>
      <c r="S96" s="74">
        <f t="shared" si="4"/>
        <v>-4091025</v>
      </c>
    </row>
    <row r="97" spans="2:19">
      <c r="B97" s="52" t="s">
        <v>355</v>
      </c>
      <c r="C97" s="72" t="s">
        <v>158</v>
      </c>
      <c r="D97" s="73"/>
      <c r="E97" s="74">
        <v>1725171</v>
      </c>
      <c r="F97" s="73"/>
      <c r="G97" s="74">
        <v>53745327859</v>
      </c>
      <c r="H97" s="52"/>
      <c r="I97" s="74">
        <v>-47820409131</v>
      </c>
      <c r="J97" s="73"/>
      <c r="K97" s="74">
        <f t="shared" si="5"/>
        <v>5924918728</v>
      </c>
      <c r="L97" s="74"/>
      <c r="M97" s="52">
        <v>3424687</v>
      </c>
      <c r="N97" s="74"/>
      <c r="O97" s="74">
        <v>96044752006</v>
      </c>
      <c r="P97" s="73"/>
      <c r="Q97" s="74">
        <v>-86332264304</v>
      </c>
      <c r="R97" s="74"/>
      <c r="S97" s="74">
        <f t="shared" si="4"/>
        <v>9712487702</v>
      </c>
    </row>
    <row r="98" spans="2:19">
      <c r="B98" s="52" t="s">
        <v>529</v>
      </c>
      <c r="C98" s="72" t="s">
        <v>160</v>
      </c>
      <c r="D98" s="73"/>
      <c r="E98" s="74">
        <v>3248112</v>
      </c>
      <c r="F98" s="73"/>
      <c r="G98" s="74">
        <v>25759485302</v>
      </c>
      <c r="H98" s="52"/>
      <c r="I98" s="74">
        <v>-18980860885</v>
      </c>
      <c r="J98" s="73"/>
      <c r="K98" s="74">
        <f t="shared" si="5"/>
        <v>6778624417</v>
      </c>
      <c r="L98" s="74"/>
      <c r="M98" s="52">
        <v>6082680</v>
      </c>
      <c r="N98" s="74"/>
      <c r="O98" s="74">
        <v>40506846861</v>
      </c>
      <c r="P98" s="73"/>
      <c r="Q98" s="74">
        <v>-33689126158</v>
      </c>
      <c r="R98" s="74"/>
      <c r="S98" s="74">
        <f t="shared" si="4"/>
        <v>6817720703</v>
      </c>
    </row>
    <row r="99" spans="2:19">
      <c r="B99" s="52" t="s">
        <v>354</v>
      </c>
      <c r="C99" s="72" t="s">
        <v>123</v>
      </c>
      <c r="D99" s="73"/>
      <c r="E99" s="74">
        <v>1600152</v>
      </c>
      <c r="F99" s="73"/>
      <c r="G99" s="74">
        <v>44408012501</v>
      </c>
      <c r="H99" s="52"/>
      <c r="I99" s="74">
        <v>-15675164910</v>
      </c>
      <c r="J99" s="73"/>
      <c r="K99" s="74">
        <f t="shared" si="5"/>
        <v>28732847591</v>
      </c>
      <c r="L99" s="74"/>
      <c r="M99" s="52">
        <v>4580121</v>
      </c>
      <c r="N99" s="74"/>
      <c r="O99" s="74">
        <v>79228815122</v>
      </c>
      <c r="P99" s="73"/>
      <c r="Q99" s="74">
        <v>-41035318469</v>
      </c>
      <c r="R99" s="74"/>
      <c r="S99" s="74">
        <f t="shared" si="4"/>
        <v>38193496653</v>
      </c>
    </row>
    <row r="100" spans="2:19">
      <c r="B100" s="52" t="s">
        <v>353</v>
      </c>
      <c r="C100" s="72" t="s">
        <v>197</v>
      </c>
      <c r="D100" s="73"/>
      <c r="E100" s="74">
        <v>425546</v>
      </c>
      <c r="F100" s="73"/>
      <c r="G100" s="74">
        <v>9650130827</v>
      </c>
      <c r="H100" s="52"/>
      <c r="I100" s="74">
        <v>-8369454547</v>
      </c>
      <c r="J100" s="73"/>
      <c r="K100" s="74">
        <f t="shared" si="5"/>
        <v>1280676280</v>
      </c>
      <c r="L100" s="74"/>
      <c r="M100" s="52">
        <v>962087</v>
      </c>
      <c r="N100" s="74"/>
      <c r="O100" s="74">
        <v>18533030823</v>
      </c>
      <c r="P100" s="73"/>
      <c r="Q100" s="74">
        <v>-17526371463</v>
      </c>
      <c r="R100" s="74"/>
      <c r="S100" s="74">
        <f t="shared" si="4"/>
        <v>1006659360</v>
      </c>
    </row>
    <row r="101" spans="2:19">
      <c r="B101" s="52" t="s">
        <v>352</v>
      </c>
      <c r="C101" s="72" t="s">
        <v>125</v>
      </c>
      <c r="D101" s="73"/>
      <c r="E101" s="74">
        <v>5347453</v>
      </c>
      <c r="F101" s="73"/>
      <c r="G101" s="74">
        <v>48086028440</v>
      </c>
      <c r="H101" s="52"/>
      <c r="I101" s="74">
        <v>-34225135594</v>
      </c>
      <c r="J101" s="73"/>
      <c r="K101" s="74">
        <f t="shared" si="5"/>
        <v>13860892846</v>
      </c>
      <c r="L101" s="74"/>
      <c r="M101" s="52">
        <v>9945916</v>
      </c>
      <c r="N101" s="74"/>
      <c r="O101" s="74">
        <v>111543956622</v>
      </c>
      <c r="P101" s="73"/>
      <c r="Q101" s="74">
        <v>-87253596952</v>
      </c>
      <c r="R101" s="74"/>
      <c r="S101" s="74">
        <f t="shared" si="4"/>
        <v>24290359670</v>
      </c>
    </row>
    <row r="102" spans="2:19">
      <c r="B102" s="52" t="s">
        <v>449</v>
      </c>
      <c r="C102" s="72" t="s">
        <v>157</v>
      </c>
      <c r="D102" s="73"/>
      <c r="E102" s="74">
        <v>2701501</v>
      </c>
      <c r="F102" s="73"/>
      <c r="G102" s="74">
        <v>62569197957</v>
      </c>
      <c r="H102" s="52"/>
      <c r="I102" s="74">
        <v>-47435746673</v>
      </c>
      <c r="J102" s="73"/>
      <c r="K102" s="74">
        <f t="shared" si="5"/>
        <v>15133451284</v>
      </c>
      <c r="L102" s="74"/>
      <c r="M102" s="52">
        <v>4762233</v>
      </c>
      <c r="N102" s="74"/>
      <c r="O102" s="74">
        <v>91525437588</v>
      </c>
      <c r="P102" s="73"/>
      <c r="Q102" s="74">
        <v>-76940000146</v>
      </c>
      <c r="R102" s="74"/>
      <c r="S102" s="74">
        <f t="shared" si="4"/>
        <v>14585437442</v>
      </c>
    </row>
    <row r="103" spans="2:19">
      <c r="B103" s="52" t="s">
        <v>351</v>
      </c>
      <c r="C103" s="72" t="s">
        <v>156</v>
      </c>
      <c r="D103" s="73"/>
      <c r="E103" s="74">
        <v>7940412</v>
      </c>
      <c r="F103" s="73"/>
      <c r="G103" s="74">
        <v>198726656962</v>
      </c>
      <c r="H103" s="52"/>
      <c r="I103" s="74">
        <v>-180250928892</v>
      </c>
      <c r="J103" s="73"/>
      <c r="K103" s="74">
        <f t="shared" si="5"/>
        <v>18475728070</v>
      </c>
      <c r="L103" s="74"/>
      <c r="M103" s="52">
        <v>15936553</v>
      </c>
      <c r="N103" s="74"/>
      <c r="O103" s="74">
        <v>359840428753</v>
      </c>
      <c r="P103" s="73"/>
      <c r="Q103" s="74">
        <v>-321272760376</v>
      </c>
      <c r="R103" s="74"/>
      <c r="S103" s="74">
        <f t="shared" si="4"/>
        <v>38567668377</v>
      </c>
    </row>
    <row r="104" spans="2:19">
      <c r="B104" s="52" t="s">
        <v>350</v>
      </c>
      <c r="C104" s="72" t="s">
        <v>483</v>
      </c>
      <c r="D104" s="73"/>
      <c r="E104" s="74">
        <v>1059301</v>
      </c>
      <c r="F104" s="73"/>
      <c r="G104" s="74">
        <v>8134165683</v>
      </c>
      <c r="H104" s="52"/>
      <c r="I104" s="74">
        <v>-5952324273</v>
      </c>
      <c r="J104" s="73"/>
      <c r="K104" s="74">
        <f t="shared" si="5"/>
        <v>2181841410</v>
      </c>
      <c r="L104" s="74"/>
      <c r="M104" s="52">
        <v>2416553</v>
      </c>
      <c r="N104" s="74"/>
      <c r="O104" s="74">
        <v>14386753466</v>
      </c>
      <c r="P104" s="73"/>
      <c r="Q104" s="74">
        <v>-11804398147</v>
      </c>
      <c r="R104" s="74"/>
      <c r="S104" s="74">
        <f t="shared" si="4"/>
        <v>2582355319</v>
      </c>
    </row>
    <row r="105" spans="2:19">
      <c r="B105" s="52" t="s">
        <v>349</v>
      </c>
      <c r="C105" s="72" t="s">
        <v>440</v>
      </c>
      <c r="D105" s="73"/>
      <c r="E105" s="74">
        <v>0</v>
      </c>
      <c r="F105" s="73"/>
      <c r="G105" s="74">
        <v>0</v>
      </c>
      <c r="H105" s="52"/>
      <c r="I105" s="74">
        <v>0</v>
      </c>
      <c r="J105" s="73"/>
      <c r="K105" s="74">
        <f t="shared" si="5"/>
        <v>0</v>
      </c>
      <c r="L105" s="74"/>
      <c r="M105" s="52">
        <v>8320</v>
      </c>
      <c r="N105" s="74"/>
      <c r="O105" s="74">
        <v>20520511</v>
      </c>
      <c r="P105" s="73"/>
      <c r="Q105" s="74">
        <v>-30843430</v>
      </c>
      <c r="R105" s="74"/>
      <c r="S105" s="74">
        <f t="shared" si="4"/>
        <v>-10322919</v>
      </c>
    </row>
    <row r="106" spans="2:19">
      <c r="B106" s="52" t="s">
        <v>451</v>
      </c>
      <c r="C106" s="72" t="s">
        <v>134</v>
      </c>
      <c r="D106" s="73"/>
      <c r="E106" s="74">
        <v>2179853</v>
      </c>
      <c r="F106" s="73"/>
      <c r="G106" s="74">
        <v>19893924438</v>
      </c>
      <c r="H106" s="52"/>
      <c r="I106" s="74">
        <v>-15886598167</v>
      </c>
      <c r="J106" s="73"/>
      <c r="K106" s="74">
        <f t="shared" si="5"/>
        <v>4007326271</v>
      </c>
      <c r="L106" s="74"/>
      <c r="M106" s="52">
        <v>6301169</v>
      </c>
      <c r="N106" s="74"/>
      <c r="O106" s="74">
        <v>56073218053</v>
      </c>
      <c r="P106" s="73"/>
      <c r="Q106" s="74">
        <v>-43513969420</v>
      </c>
      <c r="R106" s="74"/>
      <c r="S106" s="74">
        <f t="shared" si="4"/>
        <v>12559248633</v>
      </c>
    </row>
    <row r="107" spans="2:19">
      <c r="B107" s="52" t="s">
        <v>502</v>
      </c>
      <c r="C107" s="72" t="s">
        <v>261</v>
      </c>
      <c r="D107" s="73"/>
      <c r="E107" s="74">
        <v>17031</v>
      </c>
      <c r="F107" s="73"/>
      <c r="G107" s="74">
        <v>110550719</v>
      </c>
      <c r="H107" s="52"/>
      <c r="I107" s="74">
        <v>-109801794</v>
      </c>
      <c r="J107" s="73"/>
      <c r="K107" s="74">
        <f t="shared" si="5"/>
        <v>748925</v>
      </c>
      <c r="L107" s="74"/>
      <c r="M107" s="52">
        <v>621481</v>
      </c>
      <c r="N107" s="74"/>
      <c r="O107" s="74">
        <v>2351354891</v>
      </c>
      <c r="P107" s="73"/>
      <c r="Q107" s="74">
        <v>-1996638147</v>
      </c>
      <c r="R107" s="74"/>
      <c r="S107" s="74">
        <f t="shared" si="4"/>
        <v>354716744</v>
      </c>
    </row>
    <row r="108" spans="2:19">
      <c r="B108" s="52" t="s">
        <v>348</v>
      </c>
      <c r="C108" s="72" t="s">
        <v>121</v>
      </c>
      <c r="D108" s="73"/>
      <c r="E108" s="74">
        <v>637997</v>
      </c>
      <c r="F108" s="73"/>
      <c r="G108" s="74">
        <v>12714902149</v>
      </c>
      <c r="H108" s="52"/>
      <c r="I108" s="74">
        <v>-10382823036</v>
      </c>
      <c r="J108" s="73"/>
      <c r="K108" s="74">
        <f t="shared" si="5"/>
        <v>2332079113</v>
      </c>
      <c r="L108" s="74"/>
      <c r="M108" s="52">
        <v>2574646</v>
      </c>
      <c r="N108" s="74"/>
      <c r="O108" s="74">
        <v>40278876698</v>
      </c>
      <c r="P108" s="73"/>
      <c r="Q108" s="74">
        <v>-37470389562</v>
      </c>
      <c r="R108" s="74"/>
      <c r="S108" s="74">
        <f t="shared" si="4"/>
        <v>2808487136</v>
      </c>
    </row>
    <row r="109" spans="2:19">
      <c r="B109" s="52" t="s">
        <v>347</v>
      </c>
      <c r="C109" s="72" t="s">
        <v>274</v>
      </c>
      <c r="D109" s="73"/>
      <c r="E109" s="74">
        <v>0</v>
      </c>
      <c r="F109" s="73"/>
      <c r="G109" s="74">
        <v>0</v>
      </c>
      <c r="H109" s="52"/>
      <c r="I109" s="74">
        <v>0</v>
      </c>
      <c r="J109" s="73"/>
      <c r="K109" s="74">
        <v>-64493850</v>
      </c>
      <c r="L109" s="74"/>
      <c r="M109" s="52">
        <v>256502</v>
      </c>
      <c r="N109" s="74"/>
      <c r="O109" s="74">
        <v>3515263321</v>
      </c>
      <c r="P109" s="73"/>
      <c r="Q109" s="74">
        <v>-3070565591</v>
      </c>
      <c r="R109" s="74"/>
      <c r="S109" s="74">
        <v>380203880</v>
      </c>
    </row>
    <row r="110" spans="2:19">
      <c r="B110" s="52" t="s">
        <v>346</v>
      </c>
      <c r="C110" s="72" t="s">
        <v>262</v>
      </c>
      <c r="D110" s="73"/>
      <c r="E110" s="74">
        <v>147998</v>
      </c>
      <c r="F110" s="73"/>
      <c r="G110" s="74">
        <v>5379926092</v>
      </c>
      <c r="H110" s="52"/>
      <c r="I110" s="74">
        <v>-4302257592</v>
      </c>
      <c r="J110" s="73"/>
      <c r="K110" s="74">
        <f t="shared" si="5"/>
        <v>1077668500</v>
      </c>
      <c r="L110" s="74"/>
      <c r="M110" s="52">
        <v>535947</v>
      </c>
      <c r="N110" s="74"/>
      <c r="O110" s="74">
        <v>15541150331</v>
      </c>
      <c r="P110" s="73"/>
      <c r="Q110" s="74">
        <v>-14406526549</v>
      </c>
      <c r="R110" s="74"/>
      <c r="S110" s="74">
        <f t="shared" si="4"/>
        <v>1134623782</v>
      </c>
    </row>
    <row r="111" spans="2:19">
      <c r="B111" s="52" t="s">
        <v>345</v>
      </c>
      <c r="C111" s="72" t="s">
        <v>122</v>
      </c>
      <c r="D111" s="73"/>
      <c r="E111" s="74">
        <v>2374870</v>
      </c>
      <c r="F111" s="73"/>
      <c r="G111" s="74">
        <v>39754294476</v>
      </c>
      <c r="H111" s="52"/>
      <c r="I111" s="74">
        <v>-28354165557</v>
      </c>
      <c r="J111" s="73"/>
      <c r="K111" s="74">
        <f t="shared" si="5"/>
        <v>11400128919</v>
      </c>
      <c r="L111" s="74"/>
      <c r="M111" s="52">
        <v>3661973</v>
      </c>
      <c r="N111" s="74"/>
      <c r="O111" s="74">
        <v>53143140298</v>
      </c>
      <c r="P111" s="73"/>
      <c r="Q111" s="74">
        <v>-39198123723</v>
      </c>
      <c r="R111" s="74"/>
      <c r="S111" s="74">
        <f t="shared" si="4"/>
        <v>13945016575</v>
      </c>
    </row>
    <row r="112" spans="2:19">
      <c r="B112" s="52" t="s">
        <v>344</v>
      </c>
      <c r="C112" s="72" t="s">
        <v>517</v>
      </c>
      <c r="D112" s="73"/>
      <c r="E112" s="74">
        <v>0</v>
      </c>
      <c r="F112" s="73"/>
      <c r="G112" s="74">
        <v>0</v>
      </c>
      <c r="H112" s="52"/>
      <c r="I112" s="74">
        <v>0</v>
      </c>
      <c r="J112" s="73"/>
      <c r="K112" s="74">
        <f t="shared" si="5"/>
        <v>0</v>
      </c>
      <c r="L112" s="74"/>
      <c r="M112" s="52">
        <v>157</v>
      </c>
      <c r="N112" s="74"/>
      <c r="O112" s="74">
        <v>1824412</v>
      </c>
      <c r="P112" s="73"/>
      <c r="Q112" s="74">
        <v>-1571455</v>
      </c>
      <c r="R112" s="74"/>
      <c r="S112" s="74">
        <f t="shared" si="4"/>
        <v>252957</v>
      </c>
    </row>
    <row r="113" spans="2:19">
      <c r="B113" s="52" t="s">
        <v>343</v>
      </c>
      <c r="C113" s="72" t="s">
        <v>107</v>
      </c>
      <c r="D113" s="73"/>
      <c r="E113" s="74">
        <v>0</v>
      </c>
      <c r="F113" s="73"/>
      <c r="G113" s="74">
        <v>0</v>
      </c>
      <c r="H113" s="52"/>
      <c r="I113" s="74">
        <v>0</v>
      </c>
      <c r="J113" s="73"/>
      <c r="K113" s="74">
        <f t="shared" si="5"/>
        <v>0</v>
      </c>
      <c r="L113" s="74"/>
      <c r="M113" s="52">
        <v>234760</v>
      </c>
      <c r="N113" s="74"/>
      <c r="O113" s="74">
        <v>6389539493</v>
      </c>
      <c r="P113" s="73"/>
      <c r="Q113" s="74">
        <v>-7465036939</v>
      </c>
      <c r="R113" s="74"/>
      <c r="S113" s="74">
        <f t="shared" si="4"/>
        <v>-1075497446</v>
      </c>
    </row>
    <row r="114" spans="2:19">
      <c r="B114" s="52" t="s">
        <v>342</v>
      </c>
      <c r="C114" s="72" t="s">
        <v>512</v>
      </c>
      <c r="D114" s="73"/>
      <c r="E114" s="74">
        <v>1666223</v>
      </c>
      <c r="F114" s="73"/>
      <c r="G114" s="74">
        <v>32634510462</v>
      </c>
      <c r="H114" s="52"/>
      <c r="I114" s="74">
        <v>-28622738199</v>
      </c>
      <c r="J114" s="73"/>
      <c r="K114" s="74">
        <f t="shared" si="5"/>
        <v>4011772263</v>
      </c>
      <c r="L114" s="74"/>
      <c r="M114" s="52">
        <v>3704502</v>
      </c>
      <c r="N114" s="74"/>
      <c r="O114" s="74">
        <v>61843841908</v>
      </c>
      <c r="P114" s="73"/>
      <c r="Q114" s="74">
        <v>-57769967368</v>
      </c>
      <c r="R114" s="74"/>
      <c r="S114" s="74">
        <f t="shared" si="4"/>
        <v>4073874540</v>
      </c>
    </row>
    <row r="115" spans="2:19">
      <c r="B115" s="52" t="s">
        <v>341</v>
      </c>
      <c r="C115" s="72" t="s">
        <v>196</v>
      </c>
      <c r="D115" s="73"/>
      <c r="E115" s="74">
        <v>0</v>
      </c>
      <c r="F115" s="73"/>
      <c r="G115" s="74">
        <v>0</v>
      </c>
      <c r="H115" s="52"/>
      <c r="I115" s="74">
        <v>0</v>
      </c>
      <c r="J115" s="73"/>
      <c r="K115" s="74">
        <f t="shared" si="5"/>
        <v>0</v>
      </c>
      <c r="L115" s="74"/>
      <c r="M115" s="52">
        <v>181052</v>
      </c>
      <c r="N115" s="74"/>
      <c r="O115" s="74">
        <v>7029037778</v>
      </c>
      <c r="P115" s="73"/>
      <c r="Q115" s="74">
        <v>-7873192505</v>
      </c>
      <c r="R115" s="74"/>
      <c r="S115" s="74">
        <f t="shared" si="4"/>
        <v>-844154727</v>
      </c>
    </row>
    <row r="116" spans="2:19">
      <c r="B116" s="52" t="s">
        <v>340</v>
      </c>
      <c r="C116" s="72" t="s">
        <v>141</v>
      </c>
      <c r="D116" s="73"/>
      <c r="E116" s="74">
        <v>59372</v>
      </c>
      <c r="F116" s="73"/>
      <c r="G116" s="74">
        <v>2964613858</v>
      </c>
      <c r="H116" s="52"/>
      <c r="I116" s="74">
        <v>-2627191579</v>
      </c>
      <c r="J116" s="73"/>
      <c r="K116" s="74">
        <f t="shared" si="5"/>
        <v>337422279</v>
      </c>
      <c r="L116" s="74"/>
      <c r="M116" s="52">
        <v>256373</v>
      </c>
      <c r="N116" s="74"/>
      <c r="O116" s="74">
        <v>9731967969</v>
      </c>
      <c r="P116" s="73"/>
      <c r="Q116" s="74">
        <v>-9303662276</v>
      </c>
      <c r="R116" s="74"/>
      <c r="S116" s="74">
        <f t="shared" si="4"/>
        <v>428305693</v>
      </c>
    </row>
    <row r="117" spans="2:19">
      <c r="B117" s="52" t="s">
        <v>339</v>
      </c>
      <c r="C117" s="72" t="s">
        <v>199</v>
      </c>
      <c r="D117" s="73"/>
      <c r="E117" s="74">
        <v>136600</v>
      </c>
      <c r="F117" s="73"/>
      <c r="G117" s="74">
        <v>14270901602</v>
      </c>
      <c r="H117" s="52"/>
      <c r="I117" s="74">
        <v>-10786115820</v>
      </c>
      <c r="J117" s="73"/>
      <c r="K117" s="74">
        <f t="shared" si="5"/>
        <v>3484785782</v>
      </c>
      <c r="L117" s="74"/>
      <c r="M117" s="52">
        <v>232702</v>
      </c>
      <c r="N117" s="74"/>
      <c r="O117" s="74">
        <v>20807383791</v>
      </c>
      <c r="P117" s="73"/>
      <c r="Q117" s="74">
        <v>-16751626342</v>
      </c>
      <c r="R117" s="74"/>
      <c r="S117" s="74">
        <f t="shared" si="4"/>
        <v>4055757449</v>
      </c>
    </row>
    <row r="118" spans="2:19">
      <c r="B118" s="52" t="s">
        <v>338</v>
      </c>
      <c r="C118" s="72" t="s">
        <v>215</v>
      </c>
      <c r="D118" s="73"/>
      <c r="E118" s="74">
        <v>0</v>
      </c>
      <c r="F118" s="73"/>
      <c r="G118" s="74">
        <v>0</v>
      </c>
      <c r="H118" s="52"/>
      <c r="I118" s="74">
        <v>0</v>
      </c>
      <c r="J118" s="73"/>
      <c r="K118" s="74">
        <f t="shared" si="5"/>
        <v>0</v>
      </c>
      <c r="L118" s="74"/>
      <c r="M118" s="52">
        <v>1580579</v>
      </c>
      <c r="N118" s="74"/>
      <c r="O118" s="74">
        <v>61936023561</v>
      </c>
      <c r="P118" s="73"/>
      <c r="Q118" s="74">
        <v>-43024549982</v>
      </c>
      <c r="R118" s="74"/>
      <c r="S118" s="74">
        <f t="shared" si="4"/>
        <v>18911473579</v>
      </c>
    </row>
    <row r="119" spans="2:19">
      <c r="B119" s="52" t="s">
        <v>337</v>
      </c>
      <c r="C119" s="72" t="s">
        <v>195</v>
      </c>
      <c r="D119" s="73"/>
      <c r="E119" s="74">
        <v>0</v>
      </c>
      <c r="F119" s="73"/>
      <c r="G119" s="74">
        <v>0</v>
      </c>
      <c r="H119" s="52"/>
      <c r="I119" s="74">
        <v>0</v>
      </c>
      <c r="J119" s="73"/>
      <c r="K119" s="74">
        <f t="shared" si="5"/>
        <v>0</v>
      </c>
      <c r="L119" s="74"/>
      <c r="M119" s="52">
        <v>510577</v>
      </c>
      <c r="N119" s="74"/>
      <c r="O119" s="74">
        <v>9986557560</v>
      </c>
      <c r="P119" s="73"/>
      <c r="Q119" s="74">
        <v>-11638321230</v>
      </c>
      <c r="R119" s="74"/>
      <c r="S119" s="74">
        <f t="shared" si="4"/>
        <v>-1651763670</v>
      </c>
    </row>
    <row r="120" spans="2:19">
      <c r="B120" s="52" t="s">
        <v>336</v>
      </c>
      <c r="C120" s="72" t="s">
        <v>104</v>
      </c>
      <c r="D120" s="73"/>
      <c r="E120" s="74">
        <v>107874</v>
      </c>
      <c r="F120" s="73"/>
      <c r="G120" s="74">
        <v>3825662621</v>
      </c>
      <c r="H120" s="52"/>
      <c r="I120" s="74">
        <v>-3002332288</v>
      </c>
      <c r="J120" s="73"/>
      <c r="K120" s="74">
        <f t="shared" si="5"/>
        <v>823330333</v>
      </c>
      <c r="L120" s="74"/>
      <c r="M120" s="52">
        <v>1079101</v>
      </c>
      <c r="N120" s="74"/>
      <c r="O120" s="74">
        <v>26240013212</v>
      </c>
      <c r="P120" s="73"/>
      <c r="Q120" s="74">
        <v>-24776960923</v>
      </c>
      <c r="R120" s="74"/>
      <c r="S120" s="74">
        <f t="shared" si="4"/>
        <v>1463052289</v>
      </c>
    </row>
    <row r="121" spans="2:19">
      <c r="B121" s="52" t="s">
        <v>335</v>
      </c>
      <c r="C121" s="72" t="s">
        <v>91</v>
      </c>
      <c r="D121" s="73"/>
      <c r="E121" s="74">
        <v>0</v>
      </c>
      <c r="F121" s="73"/>
      <c r="G121" s="74">
        <v>0</v>
      </c>
      <c r="H121" s="52"/>
      <c r="I121" s="74">
        <v>0</v>
      </c>
      <c r="J121" s="73"/>
      <c r="K121" s="74">
        <f t="shared" si="5"/>
        <v>0</v>
      </c>
      <c r="L121" s="74"/>
      <c r="M121" s="52">
        <v>263312</v>
      </c>
      <c r="N121" s="74"/>
      <c r="O121" s="74">
        <v>5308591938</v>
      </c>
      <c r="P121" s="73"/>
      <c r="Q121" s="74">
        <v>-4775358611</v>
      </c>
      <c r="R121" s="74"/>
      <c r="S121" s="74">
        <f t="shared" si="4"/>
        <v>533233327</v>
      </c>
    </row>
    <row r="122" spans="2:19">
      <c r="B122" s="52" t="s">
        <v>334</v>
      </c>
      <c r="C122" s="72" t="s">
        <v>106</v>
      </c>
      <c r="D122" s="73"/>
      <c r="E122" s="74">
        <v>875452</v>
      </c>
      <c r="F122" s="73"/>
      <c r="G122" s="74">
        <v>26986529673</v>
      </c>
      <c r="H122" s="52"/>
      <c r="I122" s="74">
        <v>-24355971541</v>
      </c>
      <c r="J122" s="73"/>
      <c r="K122" s="74">
        <f t="shared" si="5"/>
        <v>2630558132</v>
      </c>
      <c r="L122" s="74"/>
      <c r="M122" s="52">
        <v>4186314</v>
      </c>
      <c r="N122" s="74"/>
      <c r="O122" s="74">
        <v>105313448404</v>
      </c>
      <c r="P122" s="73"/>
      <c r="Q122" s="74">
        <v>-94123224095</v>
      </c>
      <c r="R122" s="74"/>
      <c r="S122" s="74">
        <f t="shared" si="4"/>
        <v>11190224309</v>
      </c>
    </row>
    <row r="123" spans="2:19">
      <c r="B123" s="52" t="s">
        <v>527</v>
      </c>
      <c r="C123" s="72" t="s">
        <v>187</v>
      </c>
      <c r="D123" s="73"/>
      <c r="E123" s="74">
        <v>1831869</v>
      </c>
      <c r="F123" s="73"/>
      <c r="G123" s="74">
        <v>37886508446</v>
      </c>
      <c r="H123" s="52"/>
      <c r="I123" s="74">
        <v>-33491023642</v>
      </c>
      <c r="J123" s="73"/>
      <c r="K123" s="74">
        <f t="shared" si="5"/>
        <v>4395484804</v>
      </c>
      <c r="L123" s="74"/>
      <c r="M123" s="52">
        <v>4264325</v>
      </c>
      <c r="N123" s="74"/>
      <c r="O123" s="74">
        <v>76417673573</v>
      </c>
      <c r="P123" s="73"/>
      <c r="Q123" s="74">
        <v>-70168560658</v>
      </c>
      <c r="R123" s="74"/>
      <c r="S123" s="74">
        <f t="shared" si="4"/>
        <v>6249112915</v>
      </c>
    </row>
    <row r="124" spans="2:19">
      <c r="B124" s="52" t="s">
        <v>501</v>
      </c>
      <c r="C124" s="72" t="s">
        <v>189</v>
      </c>
      <c r="D124" s="73"/>
      <c r="E124" s="74">
        <v>172977</v>
      </c>
      <c r="F124" s="73"/>
      <c r="G124" s="74">
        <v>9755515869</v>
      </c>
      <c r="H124" s="52"/>
      <c r="I124" s="74">
        <v>-8098569093</v>
      </c>
      <c r="J124" s="73"/>
      <c r="K124" s="74">
        <f t="shared" si="5"/>
        <v>1656946776</v>
      </c>
      <c r="L124" s="74"/>
      <c r="M124" s="52">
        <v>369834</v>
      </c>
      <c r="N124" s="74"/>
      <c r="O124" s="74">
        <v>17592008923</v>
      </c>
      <c r="P124" s="73"/>
      <c r="Q124" s="74">
        <v>-14354425228</v>
      </c>
      <c r="R124" s="74"/>
      <c r="S124" s="74">
        <f t="shared" si="4"/>
        <v>3237583695</v>
      </c>
    </row>
    <row r="125" spans="2:19">
      <c r="B125" s="52" t="s">
        <v>333</v>
      </c>
      <c r="C125" s="72" t="s">
        <v>484</v>
      </c>
      <c r="D125" s="73"/>
      <c r="E125" s="74">
        <v>246754</v>
      </c>
      <c r="F125" s="73"/>
      <c r="G125" s="74">
        <v>6875807453</v>
      </c>
      <c r="H125" s="52"/>
      <c r="I125" s="74">
        <v>-6698707189</v>
      </c>
      <c r="J125" s="73"/>
      <c r="K125" s="74">
        <f t="shared" si="5"/>
        <v>177100264</v>
      </c>
      <c r="L125" s="74"/>
      <c r="M125" s="52">
        <v>593042</v>
      </c>
      <c r="N125" s="74"/>
      <c r="O125" s="74">
        <v>15094296107</v>
      </c>
      <c r="P125" s="73"/>
      <c r="Q125" s="74">
        <v>-14794329999</v>
      </c>
      <c r="R125" s="74"/>
      <c r="S125" s="74">
        <f t="shared" si="4"/>
        <v>299966108</v>
      </c>
    </row>
    <row r="126" spans="2:19">
      <c r="B126" s="52" t="s">
        <v>448</v>
      </c>
      <c r="C126" s="72" t="s">
        <v>485</v>
      </c>
      <c r="D126" s="73"/>
      <c r="E126" s="74">
        <v>407367</v>
      </c>
      <c r="F126" s="73"/>
      <c r="G126" s="74">
        <v>9436828356</v>
      </c>
      <c r="H126" s="52"/>
      <c r="I126" s="74">
        <v>-6597877117</v>
      </c>
      <c r="J126" s="73"/>
      <c r="K126" s="74">
        <f t="shared" si="5"/>
        <v>2838951239</v>
      </c>
      <c r="L126" s="74"/>
      <c r="M126" s="52">
        <v>707341</v>
      </c>
      <c r="N126" s="74"/>
      <c r="O126" s="74">
        <v>13934162188</v>
      </c>
      <c r="P126" s="73"/>
      <c r="Q126" s="74">
        <v>-10869958521</v>
      </c>
      <c r="R126" s="74"/>
      <c r="S126" s="74">
        <f t="shared" si="4"/>
        <v>3064203667</v>
      </c>
    </row>
    <row r="127" spans="2:19">
      <c r="B127" s="52" t="s">
        <v>332</v>
      </c>
      <c r="C127" s="72" t="s">
        <v>218</v>
      </c>
      <c r="D127" s="73"/>
      <c r="E127" s="74">
        <v>1110449</v>
      </c>
      <c r="F127" s="73"/>
      <c r="G127" s="74">
        <v>11555890832</v>
      </c>
      <c r="H127" s="52"/>
      <c r="I127" s="74">
        <v>-7547304089</v>
      </c>
      <c r="J127" s="73"/>
      <c r="K127" s="74">
        <f t="shared" si="5"/>
        <v>4008586743</v>
      </c>
      <c r="L127" s="74"/>
      <c r="M127" s="52">
        <v>2582237</v>
      </c>
      <c r="N127" s="74"/>
      <c r="O127" s="74">
        <v>20587254842</v>
      </c>
      <c r="P127" s="73"/>
      <c r="Q127" s="74">
        <v>-15633314100</v>
      </c>
      <c r="R127" s="74"/>
      <c r="S127" s="74">
        <f t="shared" si="4"/>
        <v>4953940742</v>
      </c>
    </row>
    <row r="128" spans="2:19">
      <c r="B128" s="52" t="s">
        <v>331</v>
      </c>
      <c r="C128" s="72" t="s">
        <v>486</v>
      </c>
      <c r="D128" s="73"/>
      <c r="E128" s="74">
        <v>864127</v>
      </c>
      <c r="F128" s="73"/>
      <c r="G128" s="74">
        <v>3729357902</v>
      </c>
      <c r="H128" s="52"/>
      <c r="I128" s="74">
        <v>-2509047977</v>
      </c>
      <c r="J128" s="73"/>
      <c r="K128" s="74">
        <f t="shared" si="5"/>
        <v>1220309925</v>
      </c>
      <c r="L128" s="74"/>
      <c r="M128" s="52">
        <v>5663769</v>
      </c>
      <c r="N128" s="74"/>
      <c r="O128" s="74">
        <v>20514768623</v>
      </c>
      <c r="P128" s="73"/>
      <c r="Q128" s="74">
        <v>-12923952275</v>
      </c>
      <c r="R128" s="74"/>
      <c r="S128" s="74">
        <f t="shared" si="4"/>
        <v>7590816348</v>
      </c>
    </row>
    <row r="129" spans="2:19">
      <c r="B129" s="52" t="s">
        <v>330</v>
      </c>
      <c r="C129" s="72" t="s">
        <v>255</v>
      </c>
      <c r="D129" s="73"/>
      <c r="E129" s="74">
        <v>1921489</v>
      </c>
      <c r="F129" s="73"/>
      <c r="G129" s="74">
        <v>3389459467</v>
      </c>
      <c r="H129" s="52"/>
      <c r="I129" s="74">
        <v>-2803810306</v>
      </c>
      <c r="J129" s="73"/>
      <c r="K129" s="74">
        <f t="shared" si="5"/>
        <v>585649161</v>
      </c>
      <c r="L129" s="74"/>
      <c r="M129" s="52">
        <v>6887032</v>
      </c>
      <c r="N129" s="74"/>
      <c r="O129" s="74">
        <v>10657121112</v>
      </c>
      <c r="P129" s="73"/>
      <c r="Q129" s="74">
        <v>-9991575175</v>
      </c>
      <c r="R129" s="74"/>
      <c r="S129" s="74">
        <f t="shared" si="4"/>
        <v>665545937</v>
      </c>
    </row>
    <row r="130" spans="2:19">
      <c r="B130" s="52" t="s">
        <v>500</v>
      </c>
      <c r="C130" s="72" t="s">
        <v>220</v>
      </c>
      <c r="D130" s="73"/>
      <c r="E130" s="74">
        <v>1055893</v>
      </c>
      <c r="F130" s="73"/>
      <c r="G130" s="74">
        <v>5775260615</v>
      </c>
      <c r="H130" s="52"/>
      <c r="I130" s="74">
        <v>-5430738586</v>
      </c>
      <c r="J130" s="73"/>
      <c r="K130" s="74">
        <f t="shared" si="5"/>
        <v>344522029</v>
      </c>
      <c r="L130" s="74"/>
      <c r="M130" s="52">
        <v>1982950</v>
      </c>
      <c r="N130" s="74"/>
      <c r="O130" s="74">
        <v>12376362232</v>
      </c>
      <c r="P130" s="73"/>
      <c r="Q130" s="74">
        <v>-12104609580</v>
      </c>
      <c r="R130" s="74"/>
      <c r="S130" s="74">
        <f t="shared" si="4"/>
        <v>271752652</v>
      </c>
    </row>
    <row r="131" spans="2:19">
      <c r="B131" s="52" t="s">
        <v>329</v>
      </c>
      <c r="C131" s="72" t="s">
        <v>454</v>
      </c>
      <c r="D131" s="73"/>
      <c r="E131" s="74">
        <v>0</v>
      </c>
      <c r="F131" s="73"/>
      <c r="G131" s="74">
        <v>0</v>
      </c>
      <c r="H131" s="52"/>
      <c r="I131" s="74">
        <v>0</v>
      </c>
      <c r="J131" s="73"/>
      <c r="K131" s="74">
        <f t="shared" si="5"/>
        <v>0</v>
      </c>
      <c r="L131" s="74"/>
      <c r="M131" s="52">
        <v>5839</v>
      </c>
      <c r="N131" s="74"/>
      <c r="O131" s="74">
        <v>53167949</v>
      </c>
      <c r="P131" s="73"/>
      <c r="Q131" s="74">
        <v>-74359610</v>
      </c>
      <c r="R131" s="74"/>
      <c r="S131" s="74">
        <f t="shared" si="4"/>
        <v>-21191661</v>
      </c>
    </row>
    <row r="132" spans="2:19">
      <c r="B132" s="52" t="s">
        <v>328</v>
      </c>
      <c r="C132" s="72" t="s">
        <v>198</v>
      </c>
      <c r="D132" s="73"/>
      <c r="E132" s="74">
        <v>70938</v>
      </c>
      <c r="F132" s="73"/>
      <c r="G132" s="74">
        <v>2090344043</v>
      </c>
      <c r="H132" s="52"/>
      <c r="I132" s="74">
        <v>-1282827022</v>
      </c>
      <c r="J132" s="73"/>
      <c r="K132" s="74">
        <f t="shared" si="5"/>
        <v>807517021</v>
      </c>
      <c r="L132" s="74"/>
      <c r="M132" s="52">
        <v>626680</v>
      </c>
      <c r="N132" s="74"/>
      <c r="O132" s="74">
        <v>12110898516</v>
      </c>
      <c r="P132" s="73"/>
      <c r="Q132" s="74">
        <v>-9540933625</v>
      </c>
      <c r="R132" s="74"/>
      <c r="S132" s="74">
        <f t="shared" ref="S132:S169" si="6">O132+Q132</f>
        <v>2569964891</v>
      </c>
    </row>
    <row r="133" spans="2:19">
      <c r="B133" s="52" t="s">
        <v>327</v>
      </c>
      <c r="C133" s="72" t="s">
        <v>164</v>
      </c>
      <c r="D133" s="73"/>
      <c r="E133" s="74">
        <v>1124812</v>
      </c>
      <c r="F133" s="73"/>
      <c r="G133" s="74">
        <v>91291036788</v>
      </c>
      <c r="H133" s="52"/>
      <c r="I133" s="74">
        <v>-79001496872</v>
      </c>
      <c r="J133" s="73"/>
      <c r="K133" s="74">
        <f t="shared" si="5"/>
        <v>12289539916</v>
      </c>
      <c r="L133" s="74"/>
      <c r="M133" s="52">
        <v>1581374</v>
      </c>
      <c r="N133" s="74"/>
      <c r="O133" s="74">
        <v>122029369424</v>
      </c>
      <c r="P133" s="73"/>
      <c r="Q133" s="74">
        <v>-107412853744</v>
      </c>
      <c r="R133" s="74"/>
      <c r="S133" s="74">
        <f t="shared" si="6"/>
        <v>14616515680</v>
      </c>
    </row>
    <row r="134" spans="2:19">
      <c r="B134" s="52" t="s">
        <v>326</v>
      </c>
      <c r="C134" s="72" t="s">
        <v>169</v>
      </c>
      <c r="D134" s="73"/>
      <c r="E134" s="74">
        <v>359587</v>
      </c>
      <c r="F134" s="73"/>
      <c r="G134" s="74">
        <v>2023527570</v>
      </c>
      <c r="H134" s="52"/>
      <c r="I134" s="74">
        <v>-1454023809</v>
      </c>
      <c r="J134" s="73"/>
      <c r="K134" s="74">
        <f t="shared" si="5"/>
        <v>569503761</v>
      </c>
      <c r="L134" s="74"/>
      <c r="M134" s="52">
        <v>3848143</v>
      </c>
      <c r="N134" s="74"/>
      <c r="O134" s="74">
        <v>15158860909</v>
      </c>
      <c r="P134" s="73"/>
      <c r="Q134" s="74">
        <v>-13210365221</v>
      </c>
      <c r="R134" s="74"/>
      <c r="S134" s="74">
        <f t="shared" si="6"/>
        <v>1948495688</v>
      </c>
    </row>
    <row r="135" spans="2:19">
      <c r="B135" s="52" t="s">
        <v>325</v>
      </c>
      <c r="C135" s="72" t="s">
        <v>145</v>
      </c>
      <c r="D135" s="73"/>
      <c r="E135" s="74">
        <v>963974</v>
      </c>
      <c r="F135" s="73"/>
      <c r="G135" s="74">
        <v>16085953532</v>
      </c>
      <c r="H135" s="52"/>
      <c r="I135" s="74">
        <v>-11043605603</v>
      </c>
      <c r="J135" s="73"/>
      <c r="K135" s="74">
        <f t="shared" si="5"/>
        <v>5042347929</v>
      </c>
      <c r="L135" s="74"/>
      <c r="M135" s="52">
        <v>2207657</v>
      </c>
      <c r="N135" s="74"/>
      <c r="O135" s="74">
        <v>29135323081</v>
      </c>
      <c r="P135" s="73"/>
      <c r="Q135" s="74">
        <v>-23852371403</v>
      </c>
      <c r="R135" s="74"/>
      <c r="S135" s="74">
        <f t="shared" si="6"/>
        <v>5282951678</v>
      </c>
    </row>
    <row r="136" spans="2:19">
      <c r="B136" s="52" t="s">
        <v>324</v>
      </c>
      <c r="C136" s="72" t="s">
        <v>211</v>
      </c>
      <c r="D136" s="73"/>
      <c r="E136" s="74">
        <v>437046</v>
      </c>
      <c r="F136" s="73"/>
      <c r="G136" s="74">
        <v>6411276416</v>
      </c>
      <c r="H136" s="52"/>
      <c r="I136" s="74">
        <v>-5352865892</v>
      </c>
      <c r="J136" s="73"/>
      <c r="K136" s="74">
        <f t="shared" ref="K136:K199" si="7">I136+G136</f>
        <v>1058410524</v>
      </c>
      <c r="L136" s="74"/>
      <c r="M136" s="52">
        <v>1070267</v>
      </c>
      <c r="N136" s="74"/>
      <c r="O136" s="74">
        <v>12861782266</v>
      </c>
      <c r="P136" s="73"/>
      <c r="Q136" s="74">
        <v>-11741398639</v>
      </c>
      <c r="R136" s="74"/>
      <c r="S136" s="74">
        <f t="shared" si="6"/>
        <v>1120383627</v>
      </c>
    </row>
    <row r="137" spans="2:19">
      <c r="B137" s="52" t="s">
        <v>526</v>
      </c>
      <c r="C137" s="72" t="s">
        <v>124</v>
      </c>
      <c r="D137" s="73"/>
      <c r="E137" s="74">
        <v>191935</v>
      </c>
      <c r="F137" s="73"/>
      <c r="G137" s="74">
        <v>5159494801</v>
      </c>
      <c r="H137" s="52"/>
      <c r="I137" s="74">
        <v>-4464052724</v>
      </c>
      <c r="J137" s="73"/>
      <c r="K137" s="74">
        <f t="shared" si="7"/>
        <v>695442077</v>
      </c>
      <c r="L137" s="74"/>
      <c r="M137" s="52">
        <v>479085</v>
      </c>
      <c r="N137" s="74"/>
      <c r="O137" s="74">
        <v>10343590330</v>
      </c>
      <c r="P137" s="73"/>
      <c r="Q137" s="74">
        <v>-9191469483</v>
      </c>
      <c r="R137" s="74"/>
      <c r="S137" s="74">
        <f t="shared" si="6"/>
        <v>1152120847</v>
      </c>
    </row>
    <row r="138" spans="2:19">
      <c r="B138" s="52" t="s">
        <v>323</v>
      </c>
      <c r="C138" s="72" t="s">
        <v>105</v>
      </c>
      <c r="D138" s="73"/>
      <c r="E138" s="74">
        <v>2271944</v>
      </c>
      <c r="F138" s="73"/>
      <c r="G138" s="74">
        <v>8466766429</v>
      </c>
      <c r="H138" s="52"/>
      <c r="I138" s="74">
        <v>-7274148321</v>
      </c>
      <c r="J138" s="73"/>
      <c r="K138" s="74">
        <f t="shared" si="7"/>
        <v>1192618108</v>
      </c>
      <c r="L138" s="74"/>
      <c r="M138" s="52">
        <v>5157817</v>
      </c>
      <c r="N138" s="74"/>
      <c r="O138" s="74">
        <v>16515989839</v>
      </c>
      <c r="P138" s="73"/>
      <c r="Q138" s="74">
        <v>-15247842375</v>
      </c>
      <c r="R138" s="74"/>
      <c r="S138" s="74">
        <f t="shared" si="6"/>
        <v>1268147464</v>
      </c>
    </row>
    <row r="139" spans="2:19">
      <c r="B139" s="52" t="s">
        <v>322</v>
      </c>
      <c r="C139" s="72" t="s">
        <v>153</v>
      </c>
      <c r="D139" s="73"/>
      <c r="E139" s="74">
        <v>64357</v>
      </c>
      <c r="F139" s="73"/>
      <c r="G139" s="74">
        <v>591760856</v>
      </c>
      <c r="H139" s="52"/>
      <c r="I139" s="74">
        <v>-410626929</v>
      </c>
      <c r="J139" s="73"/>
      <c r="K139" s="74">
        <f t="shared" si="7"/>
        <v>181133927</v>
      </c>
      <c r="L139" s="74"/>
      <c r="M139" s="52">
        <v>265856</v>
      </c>
      <c r="N139" s="74"/>
      <c r="O139" s="74">
        <v>2625470705</v>
      </c>
      <c r="P139" s="73"/>
      <c r="Q139" s="74">
        <v>-2954885150</v>
      </c>
      <c r="R139" s="74"/>
      <c r="S139" s="74">
        <f t="shared" si="6"/>
        <v>-329414445</v>
      </c>
    </row>
    <row r="140" spans="2:19">
      <c r="B140" s="52" t="s">
        <v>447</v>
      </c>
      <c r="C140" s="72" t="s">
        <v>98</v>
      </c>
      <c r="D140" s="73"/>
      <c r="E140" s="74">
        <v>0</v>
      </c>
      <c r="F140" s="73"/>
      <c r="G140" s="74">
        <v>0</v>
      </c>
      <c r="H140" s="52"/>
      <c r="I140" s="74">
        <v>0</v>
      </c>
      <c r="J140" s="73"/>
      <c r="K140" s="74">
        <f t="shared" si="7"/>
        <v>0</v>
      </c>
      <c r="L140" s="74"/>
      <c r="M140" s="52">
        <v>562591</v>
      </c>
      <c r="N140" s="74"/>
      <c r="O140" s="74">
        <v>11653004201</v>
      </c>
      <c r="P140" s="73"/>
      <c r="Q140" s="74">
        <v>-11500020964</v>
      </c>
      <c r="R140" s="74"/>
      <c r="S140" s="74">
        <f t="shared" si="6"/>
        <v>152983237</v>
      </c>
    </row>
    <row r="141" spans="2:19">
      <c r="B141" s="52" t="s">
        <v>321</v>
      </c>
      <c r="C141" s="72" t="s">
        <v>229</v>
      </c>
      <c r="D141" s="73"/>
      <c r="E141" s="74">
        <v>38698</v>
      </c>
      <c r="F141" s="73"/>
      <c r="G141" s="74">
        <v>292637911</v>
      </c>
      <c r="H141" s="52"/>
      <c r="I141" s="74">
        <v>-216925381</v>
      </c>
      <c r="J141" s="73"/>
      <c r="K141" s="74">
        <f t="shared" si="7"/>
        <v>75712530</v>
      </c>
      <c r="L141" s="74"/>
      <c r="M141" s="52">
        <v>639371</v>
      </c>
      <c r="N141" s="74"/>
      <c r="O141" s="74">
        <v>2821223914</v>
      </c>
      <c r="P141" s="73"/>
      <c r="Q141" s="74">
        <v>-2946622216</v>
      </c>
      <c r="R141" s="74"/>
      <c r="S141" s="74">
        <f t="shared" si="6"/>
        <v>-125398302</v>
      </c>
    </row>
    <row r="142" spans="2:19">
      <c r="B142" s="52" t="s">
        <v>499</v>
      </c>
      <c r="C142" s="72" t="s">
        <v>102</v>
      </c>
      <c r="D142" s="73"/>
      <c r="E142" s="74">
        <v>66988</v>
      </c>
      <c r="F142" s="73"/>
      <c r="G142" s="74">
        <v>896231528</v>
      </c>
      <c r="H142" s="52"/>
      <c r="I142" s="74">
        <v>-620410991</v>
      </c>
      <c r="J142" s="73"/>
      <c r="K142" s="74">
        <f t="shared" si="7"/>
        <v>275820537</v>
      </c>
      <c r="L142" s="74"/>
      <c r="M142" s="52">
        <v>795432</v>
      </c>
      <c r="N142" s="74"/>
      <c r="O142" s="74">
        <v>6897171405</v>
      </c>
      <c r="P142" s="73"/>
      <c r="Q142" s="74">
        <v>-6013679653</v>
      </c>
      <c r="R142" s="74"/>
      <c r="S142" s="74">
        <f t="shared" si="6"/>
        <v>883491752</v>
      </c>
    </row>
    <row r="143" spans="2:19">
      <c r="B143" s="52" t="s">
        <v>320</v>
      </c>
      <c r="C143" s="72" t="s">
        <v>100</v>
      </c>
      <c r="D143" s="73"/>
      <c r="E143" s="74">
        <v>49136</v>
      </c>
      <c r="F143" s="73"/>
      <c r="G143" s="74">
        <v>383529778</v>
      </c>
      <c r="H143" s="52"/>
      <c r="I143" s="74">
        <v>-265562539</v>
      </c>
      <c r="J143" s="73"/>
      <c r="K143" s="74">
        <f t="shared" si="7"/>
        <v>117967239</v>
      </c>
      <c r="L143" s="74"/>
      <c r="M143" s="52">
        <v>1004018</v>
      </c>
      <c r="N143" s="74"/>
      <c r="O143" s="74">
        <v>5148197988</v>
      </c>
      <c r="P143" s="73"/>
      <c r="Q143" s="74">
        <v>-5069639199</v>
      </c>
      <c r="R143" s="74"/>
      <c r="S143" s="74">
        <f t="shared" si="6"/>
        <v>78558789</v>
      </c>
    </row>
    <row r="144" spans="2:19">
      <c r="B144" s="52" t="s">
        <v>498</v>
      </c>
      <c r="C144" s="72" t="s">
        <v>152</v>
      </c>
      <c r="D144" s="73"/>
      <c r="E144" s="74">
        <v>6070716</v>
      </c>
      <c r="F144" s="73"/>
      <c r="G144" s="74">
        <v>55072488598</v>
      </c>
      <c r="H144" s="52"/>
      <c r="I144" s="74">
        <v>-47115714742</v>
      </c>
      <c r="J144" s="73"/>
      <c r="K144" s="74">
        <f t="shared" si="7"/>
        <v>7956773856</v>
      </c>
      <c r="L144" s="74"/>
      <c r="M144" s="52">
        <v>8170318</v>
      </c>
      <c r="N144" s="74"/>
      <c r="O144" s="74">
        <v>68497974240</v>
      </c>
      <c r="P144" s="73"/>
      <c r="Q144" s="74">
        <v>-60814535373</v>
      </c>
      <c r="R144" s="74"/>
      <c r="S144" s="74">
        <f t="shared" si="6"/>
        <v>7683438867</v>
      </c>
    </row>
    <row r="145" spans="2:19">
      <c r="B145" s="52" t="s">
        <v>319</v>
      </c>
      <c r="C145" s="72" t="s">
        <v>163</v>
      </c>
      <c r="D145" s="73"/>
      <c r="E145" s="74">
        <v>121760</v>
      </c>
      <c r="F145" s="73"/>
      <c r="G145" s="74">
        <v>2395536343</v>
      </c>
      <c r="H145" s="52"/>
      <c r="I145" s="74">
        <v>-2081824028</v>
      </c>
      <c r="J145" s="73"/>
      <c r="K145" s="74">
        <f t="shared" si="7"/>
        <v>313712315</v>
      </c>
      <c r="L145" s="74"/>
      <c r="M145" s="52">
        <v>375863</v>
      </c>
      <c r="N145" s="74"/>
      <c r="O145" s="74">
        <v>7712407842</v>
      </c>
      <c r="P145" s="73"/>
      <c r="Q145" s="74">
        <v>-6933667334</v>
      </c>
      <c r="R145" s="74"/>
      <c r="S145" s="74">
        <f t="shared" si="6"/>
        <v>778740508</v>
      </c>
    </row>
    <row r="146" spans="2:19">
      <c r="B146" s="52" t="s">
        <v>318</v>
      </c>
      <c r="C146" s="72" t="s">
        <v>260</v>
      </c>
      <c r="D146" s="73"/>
      <c r="E146" s="74">
        <v>99379</v>
      </c>
      <c r="F146" s="73"/>
      <c r="G146" s="74">
        <v>1613601518</v>
      </c>
      <c r="H146" s="52"/>
      <c r="I146" s="74">
        <v>-1169946938</v>
      </c>
      <c r="J146" s="73"/>
      <c r="K146" s="74">
        <f t="shared" si="7"/>
        <v>443654580</v>
      </c>
      <c r="L146" s="74"/>
      <c r="M146" s="52">
        <v>2201112</v>
      </c>
      <c r="N146" s="74"/>
      <c r="O146" s="74">
        <v>24770539780</v>
      </c>
      <c r="P146" s="73"/>
      <c r="Q146" s="74">
        <v>-18462387489</v>
      </c>
      <c r="R146" s="74"/>
      <c r="S146" s="74">
        <f t="shared" si="6"/>
        <v>6308152291</v>
      </c>
    </row>
    <row r="147" spans="2:19">
      <c r="B147" s="52" t="s">
        <v>317</v>
      </c>
      <c r="C147" s="72" t="s">
        <v>201</v>
      </c>
      <c r="D147" s="73"/>
      <c r="E147" s="74">
        <v>6025923</v>
      </c>
      <c r="F147" s="73"/>
      <c r="G147" s="74">
        <v>36050813562</v>
      </c>
      <c r="H147" s="52"/>
      <c r="I147" s="74">
        <v>-22537763824</v>
      </c>
      <c r="J147" s="73"/>
      <c r="K147" s="74">
        <f t="shared" si="7"/>
        <v>13513049738</v>
      </c>
      <c r="L147" s="74"/>
      <c r="M147" s="52">
        <v>14123123</v>
      </c>
      <c r="N147" s="74"/>
      <c r="O147" s="74">
        <v>75770683101</v>
      </c>
      <c r="P147" s="73"/>
      <c r="Q147" s="74">
        <v>-52024854644</v>
      </c>
      <c r="R147" s="74"/>
      <c r="S147" s="74">
        <f t="shared" si="6"/>
        <v>23745828457</v>
      </c>
    </row>
    <row r="148" spans="2:19">
      <c r="B148" s="52" t="s">
        <v>316</v>
      </c>
      <c r="C148" s="72" t="s">
        <v>208</v>
      </c>
      <c r="D148" s="73"/>
      <c r="E148" s="74">
        <v>1022283</v>
      </c>
      <c r="F148" s="73"/>
      <c r="G148" s="74">
        <v>7640586756</v>
      </c>
      <c r="H148" s="52"/>
      <c r="I148" s="74">
        <v>-5611121420</v>
      </c>
      <c r="J148" s="73"/>
      <c r="K148" s="74">
        <f t="shared" si="7"/>
        <v>2029465336</v>
      </c>
      <c r="L148" s="74"/>
      <c r="M148" s="52">
        <v>1794452</v>
      </c>
      <c r="N148" s="74"/>
      <c r="O148" s="74">
        <v>17514165884</v>
      </c>
      <c r="P148" s="73"/>
      <c r="Q148" s="74">
        <v>-14871561391</v>
      </c>
      <c r="R148" s="74"/>
      <c r="S148" s="74">
        <f t="shared" si="6"/>
        <v>2642604493</v>
      </c>
    </row>
    <row r="149" spans="2:19">
      <c r="B149" s="52" t="s">
        <v>315</v>
      </c>
      <c r="C149" s="72" t="s">
        <v>566</v>
      </c>
      <c r="D149" s="73"/>
      <c r="E149" s="74">
        <v>5347</v>
      </c>
      <c r="F149" s="73"/>
      <c r="G149" s="74">
        <v>104390244</v>
      </c>
      <c r="H149" s="52"/>
      <c r="I149" s="74">
        <v>-106891231</v>
      </c>
      <c r="J149" s="73"/>
      <c r="K149" s="74">
        <f t="shared" si="7"/>
        <v>-2500987</v>
      </c>
      <c r="L149" s="74"/>
      <c r="M149" s="52">
        <v>5347</v>
      </c>
      <c r="N149" s="74"/>
      <c r="O149" s="74">
        <v>104390244</v>
      </c>
      <c r="P149" s="73"/>
      <c r="Q149" s="74">
        <v>-106891231</v>
      </c>
      <c r="R149" s="74"/>
      <c r="S149" s="74">
        <f t="shared" si="6"/>
        <v>-2500987</v>
      </c>
    </row>
    <row r="150" spans="2:19">
      <c r="B150" s="52" t="s">
        <v>314</v>
      </c>
      <c r="C150" s="72" t="s">
        <v>101</v>
      </c>
      <c r="D150" s="73"/>
      <c r="E150" s="74">
        <v>221030</v>
      </c>
      <c r="F150" s="73"/>
      <c r="G150" s="74">
        <v>941810065</v>
      </c>
      <c r="H150" s="52"/>
      <c r="I150" s="74">
        <v>-787185768</v>
      </c>
      <c r="J150" s="73"/>
      <c r="K150" s="74">
        <f t="shared" si="7"/>
        <v>154624297</v>
      </c>
      <c r="L150" s="74"/>
      <c r="M150" s="52">
        <v>6697350</v>
      </c>
      <c r="N150" s="74"/>
      <c r="O150" s="74">
        <v>23735344146</v>
      </c>
      <c r="P150" s="73"/>
      <c r="Q150" s="74">
        <v>-21084495437</v>
      </c>
      <c r="R150" s="74"/>
      <c r="S150" s="74">
        <f t="shared" si="6"/>
        <v>2650848709</v>
      </c>
    </row>
    <row r="151" spans="2:19">
      <c r="B151" s="52" t="s">
        <v>313</v>
      </c>
      <c r="C151" s="72" t="s">
        <v>119</v>
      </c>
      <c r="D151" s="73"/>
      <c r="E151" s="74">
        <v>11043403</v>
      </c>
      <c r="F151" s="73"/>
      <c r="G151" s="74">
        <v>141517059234</v>
      </c>
      <c r="H151" s="52"/>
      <c r="I151" s="74">
        <v>-110336544818</v>
      </c>
      <c r="J151" s="73"/>
      <c r="K151" s="74">
        <f t="shared" si="7"/>
        <v>31180514416</v>
      </c>
      <c r="L151" s="74"/>
      <c r="M151" s="52">
        <v>17409072</v>
      </c>
      <c r="N151" s="74"/>
      <c r="O151" s="74">
        <v>193610181478</v>
      </c>
      <c r="P151" s="73"/>
      <c r="Q151" s="74">
        <v>-151000386368</v>
      </c>
      <c r="R151" s="74"/>
      <c r="S151" s="74">
        <f t="shared" si="6"/>
        <v>42609795110</v>
      </c>
    </row>
    <row r="152" spans="2:19">
      <c r="B152" s="52" t="s">
        <v>312</v>
      </c>
      <c r="C152" s="72" t="s">
        <v>192</v>
      </c>
      <c r="D152" s="73"/>
      <c r="E152" s="74">
        <v>3059320</v>
      </c>
      <c r="F152" s="73"/>
      <c r="G152" s="74">
        <v>20300811493</v>
      </c>
      <c r="H152" s="52"/>
      <c r="I152" s="74">
        <v>-18293783283</v>
      </c>
      <c r="J152" s="73"/>
      <c r="K152" s="74">
        <f t="shared" si="7"/>
        <v>2007028210</v>
      </c>
      <c r="L152" s="74"/>
      <c r="M152" s="52">
        <v>6423877</v>
      </c>
      <c r="N152" s="74"/>
      <c r="O152" s="74">
        <v>50248978066</v>
      </c>
      <c r="P152" s="73"/>
      <c r="Q152" s="74">
        <v>-48612606061</v>
      </c>
      <c r="R152" s="74"/>
      <c r="S152" s="74">
        <f t="shared" si="6"/>
        <v>1636372005</v>
      </c>
    </row>
    <row r="153" spans="2:19">
      <c r="B153" s="52" t="s">
        <v>311</v>
      </c>
      <c r="C153" s="72" t="s">
        <v>513</v>
      </c>
      <c r="D153" s="73"/>
      <c r="E153" s="74">
        <v>0</v>
      </c>
      <c r="F153" s="73"/>
      <c r="G153" s="74">
        <v>0</v>
      </c>
      <c r="H153" s="52"/>
      <c r="I153" s="74">
        <v>0</v>
      </c>
      <c r="J153" s="73"/>
      <c r="K153" s="74">
        <f t="shared" si="7"/>
        <v>0</v>
      </c>
      <c r="L153" s="74"/>
      <c r="M153" s="52">
        <v>25630</v>
      </c>
      <c r="N153" s="74"/>
      <c r="O153" s="74">
        <v>203153222</v>
      </c>
      <c r="P153" s="73"/>
      <c r="Q153" s="74">
        <v>-255899281</v>
      </c>
      <c r="R153" s="74"/>
      <c r="S153" s="74">
        <f t="shared" si="6"/>
        <v>-52746059</v>
      </c>
    </row>
    <row r="154" spans="2:19">
      <c r="B154" s="52" t="s">
        <v>310</v>
      </c>
      <c r="C154" s="72" t="s">
        <v>137</v>
      </c>
      <c r="D154" s="73"/>
      <c r="E154" s="74">
        <v>120301</v>
      </c>
      <c r="F154" s="73"/>
      <c r="G154" s="74">
        <v>1920629662</v>
      </c>
      <c r="H154" s="52"/>
      <c r="I154" s="74">
        <v>-1405727716</v>
      </c>
      <c r="J154" s="73"/>
      <c r="K154" s="74">
        <f t="shared" si="7"/>
        <v>514901946</v>
      </c>
      <c r="L154" s="74"/>
      <c r="M154" s="52">
        <v>301897</v>
      </c>
      <c r="N154" s="74"/>
      <c r="O154" s="74">
        <v>3967541784</v>
      </c>
      <c r="P154" s="73"/>
      <c r="Q154" s="74">
        <v>-3489086659</v>
      </c>
      <c r="R154" s="74"/>
      <c r="S154" s="74">
        <f t="shared" si="6"/>
        <v>478455125</v>
      </c>
    </row>
    <row r="155" spans="2:19">
      <c r="B155" s="52" t="s">
        <v>309</v>
      </c>
      <c r="C155" s="72" t="s">
        <v>159</v>
      </c>
      <c r="D155" s="73"/>
      <c r="E155" s="74">
        <v>885658</v>
      </c>
      <c r="F155" s="73"/>
      <c r="G155" s="74">
        <v>6078421940</v>
      </c>
      <c r="H155" s="52"/>
      <c r="I155" s="74">
        <v>-4331856595</v>
      </c>
      <c r="J155" s="73"/>
      <c r="K155" s="74">
        <f t="shared" si="7"/>
        <v>1746565345</v>
      </c>
      <c r="L155" s="74"/>
      <c r="M155" s="52">
        <v>4815945</v>
      </c>
      <c r="N155" s="74"/>
      <c r="O155" s="74">
        <v>22459342208</v>
      </c>
      <c r="P155" s="73"/>
      <c r="Q155" s="74">
        <v>-18151624693</v>
      </c>
      <c r="R155" s="74"/>
      <c r="S155" s="74">
        <f t="shared" si="6"/>
        <v>4307717515</v>
      </c>
    </row>
    <row r="156" spans="2:19">
      <c r="B156" s="52" t="s">
        <v>308</v>
      </c>
      <c r="C156" s="72" t="s">
        <v>270</v>
      </c>
      <c r="D156" s="73"/>
      <c r="E156" s="74">
        <v>158922</v>
      </c>
      <c r="F156" s="73"/>
      <c r="G156" s="74">
        <v>30778807989</v>
      </c>
      <c r="H156" s="52"/>
      <c r="I156" s="74">
        <v>-13893962637</v>
      </c>
      <c r="J156" s="73"/>
      <c r="K156" s="74">
        <f t="shared" si="7"/>
        <v>16884845352</v>
      </c>
      <c r="L156" s="74"/>
      <c r="M156" s="52">
        <v>215669</v>
      </c>
      <c r="N156" s="74"/>
      <c r="O156" s="74">
        <v>35502877248</v>
      </c>
      <c r="P156" s="73"/>
      <c r="Q156" s="74">
        <v>-18341132311</v>
      </c>
      <c r="R156" s="74"/>
      <c r="S156" s="74">
        <f t="shared" si="6"/>
        <v>17161744937</v>
      </c>
    </row>
    <row r="157" spans="2:19">
      <c r="B157" s="52" t="s">
        <v>497</v>
      </c>
      <c r="C157" s="72" t="s">
        <v>138</v>
      </c>
      <c r="D157" s="73"/>
      <c r="E157" s="74">
        <v>7556243</v>
      </c>
      <c r="F157" s="73"/>
      <c r="G157" s="74">
        <v>28483657757</v>
      </c>
      <c r="H157" s="52"/>
      <c r="I157" s="74">
        <v>-21836348259</v>
      </c>
      <c r="J157" s="73"/>
      <c r="K157" s="74">
        <f t="shared" si="7"/>
        <v>6647309498</v>
      </c>
      <c r="L157" s="74"/>
      <c r="M157" s="52">
        <v>9824281</v>
      </c>
      <c r="N157" s="74"/>
      <c r="O157" s="74">
        <v>33705351765</v>
      </c>
      <c r="P157" s="73"/>
      <c r="Q157" s="74">
        <v>-28080362142</v>
      </c>
      <c r="R157" s="74"/>
      <c r="S157" s="74">
        <f t="shared" si="6"/>
        <v>5624989623</v>
      </c>
    </row>
    <row r="158" spans="2:19">
      <c r="B158" s="52" t="s">
        <v>307</v>
      </c>
      <c r="C158" s="72" t="s">
        <v>223</v>
      </c>
      <c r="D158" s="73"/>
      <c r="E158" s="74">
        <v>940576</v>
      </c>
      <c r="F158" s="73"/>
      <c r="G158" s="74">
        <v>8809964300</v>
      </c>
      <c r="H158" s="52"/>
      <c r="I158" s="74">
        <v>-6605057880</v>
      </c>
      <c r="J158" s="73"/>
      <c r="K158" s="74">
        <f t="shared" si="7"/>
        <v>2204906420</v>
      </c>
      <c r="L158" s="74"/>
      <c r="M158" s="52">
        <v>3275149</v>
      </c>
      <c r="N158" s="74"/>
      <c r="O158" s="74">
        <v>22164012261</v>
      </c>
      <c r="P158" s="73"/>
      <c r="Q158" s="74">
        <v>-18643424570</v>
      </c>
      <c r="R158" s="74"/>
      <c r="S158" s="74">
        <f t="shared" si="6"/>
        <v>3520587691</v>
      </c>
    </row>
    <row r="159" spans="2:19">
      <c r="B159" s="52" t="s">
        <v>306</v>
      </c>
      <c r="C159" s="72" t="s">
        <v>228</v>
      </c>
      <c r="D159" s="73"/>
      <c r="E159" s="74">
        <v>3594577</v>
      </c>
      <c r="F159" s="73"/>
      <c r="G159" s="74">
        <v>29200861632</v>
      </c>
      <c r="H159" s="52"/>
      <c r="I159" s="74">
        <v>-21622012313</v>
      </c>
      <c r="J159" s="73"/>
      <c r="K159" s="74">
        <f t="shared" si="7"/>
        <v>7578849319</v>
      </c>
      <c r="L159" s="74"/>
      <c r="M159" s="52">
        <v>4625786</v>
      </c>
      <c r="N159" s="74"/>
      <c r="O159" s="74">
        <v>36130053239</v>
      </c>
      <c r="P159" s="73"/>
      <c r="Q159" s="74">
        <v>-28864473718</v>
      </c>
      <c r="R159" s="74"/>
      <c r="S159" s="74">
        <f t="shared" si="6"/>
        <v>7265579521</v>
      </c>
    </row>
    <row r="160" spans="2:19">
      <c r="B160" s="52" t="s">
        <v>305</v>
      </c>
      <c r="C160" s="72" t="s">
        <v>209</v>
      </c>
      <c r="D160" s="73"/>
      <c r="E160" s="74">
        <v>699278</v>
      </c>
      <c r="F160" s="73"/>
      <c r="G160" s="74">
        <v>7669601473</v>
      </c>
      <c r="H160" s="52"/>
      <c r="I160" s="74">
        <v>-6171063521</v>
      </c>
      <c r="J160" s="73"/>
      <c r="K160" s="74">
        <f t="shared" si="7"/>
        <v>1498537952</v>
      </c>
      <c r="L160" s="74"/>
      <c r="M160" s="52">
        <v>1965147</v>
      </c>
      <c r="N160" s="74"/>
      <c r="O160" s="74">
        <v>17229794958</v>
      </c>
      <c r="P160" s="73"/>
      <c r="Q160" s="74">
        <v>-15474014861</v>
      </c>
      <c r="R160" s="74"/>
      <c r="S160" s="74">
        <f t="shared" si="6"/>
        <v>1755780097</v>
      </c>
    </row>
    <row r="161" spans="2:19">
      <c r="B161" s="52" t="s">
        <v>304</v>
      </c>
      <c r="C161" s="72" t="s">
        <v>114</v>
      </c>
      <c r="D161" s="73"/>
      <c r="E161" s="74">
        <v>99832</v>
      </c>
      <c r="F161" s="73"/>
      <c r="G161" s="74">
        <v>493620962</v>
      </c>
      <c r="H161" s="52"/>
      <c r="I161" s="74">
        <v>-339991698</v>
      </c>
      <c r="J161" s="73"/>
      <c r="K161" s="74">
        <f t="shared" si="7"/>
        <v>153629264</v>
      </c>
      <c r="L161" s="74"/>
      <c r="M161" s="52">
        <v>2113196</v>
      </c>
      <c r="N161" s="74"/>
      <c r="O161" s="74">
        <v>6792227657</v>
      </c>
      <c r="P161" s="73"/>
      <c r="Q161" s="74">
        <v>-7105172315</v>
      </c>
      <c r="R161" s="74"/>
      <c r="S161" s="74">
        <f t="shared" si="6"/>
        <v>-312944658</v>
      </c>
    </row>
    <row r="162" spans="2:19">
      <c r="B162" s="52" t="s">
        <v>303</v>
      </c>
      <c r="C162" s="72" t="s">
        <v>487</v>
      </c>
      <c r="D162" s="73"/>
      <c r="E162" s="74">
        <v>1738121</v>
      </c>
      <c r="F162" s="73"/>
      <c r="G162" s="74">
        <v>55933266839</v>
      </c>
      <c r="H162" s="52"/>
      <c r="I162" s="74">
        <v>-39545830632</v>
      </c>
      <c r="J162" s="73"/>
      <c r="K162" s="74">
        <f t="shared" si="7"/>
        <v>16387436207</v>
      </c>
      <c r="L162" s="74"/>
      <c r="M162" s="52">
        <v>2231320</v>
      </c>
      <c r="N162" s="74"/>
      <c r="O162" s="74">
        <v>65995789839</v>
      </c>
      <c r="P162" s="73"/>
      <c r="Q162" s="74">
        <v>-47876736094</v>
      </c>
      <c r="R162" s="74"/>
      <c r="S162" s="74">
        <f t="shared" si="6"/>
        <v>18119053745</v>
      </c>
    </row>
    <row r="163" spans="2:19">
      <c r="B163" s="52" t="s">
        <v>302</v>
      </c>
      <c r="C163" s="72" t="s">
        <v>162</v>
      </c>
      <c r="D163" s="73"/>
      <c r="E163" s="74">
        <v>179155</v>
      </c>
      <c r="F163" s="73"/>
      <c r="G163" s="74">
        <v>8294551800</v>
      </c>
      <c r="H163" s="52"/>
      <c r="I163" s="74">
        <v>-7094449394</v>
      </c>
      <c r="J163" s="73"/>
      <c r="K163" s="74">
        <f t="shared" si="7"/>
        <v>1200102406</v>
      </c>
      <c r="L163" s="74"/>
      <c r="M163" s="52">
        <v>559237</v>
      </c>
      <c r="N163" s="74"/>
      <c r="O163" s="74">
        <v>20345147634</v>
      </c>
      <c r="P163" s="73"/>
      <c r="Q163" s="74">
        <v>-17592046964</v>
      </c>
      <c r="R163" s="74"/>
      <c r="S163" s="74">
        <f t="shared" si="6"/>
        <v>2753100670</v>
      </c>
    </row>
    <row r="164" spans="2:19">
      <c r="B164" s="52" t="s">
        <v>301</v>
      </c>
      <c r="C164" s="72" t="s">
        <v>165</v>
      </c>
      <c r="D164" s="73"/>
      <c r="E164" s="74">
        <v>328366</v>
      </c>
      <c r="F164" s="73"/>
      <c r="G164" s="74">
        <v>3765626501</v>
      </c>
      <c r="H164" s="52"/>
      <c r="I164" s="74">
        <v>-4079169762</v>
      </c>
      <c r="J164" s="73"/>
      <c r="K164" s="74">
        <f t="shared" si="7"/>
        <v>-313543261</v>
      </c>
      <c r="L164" s="74"/>
      <c r="M164" s="52">
        <v>1754216</v>
      </c>
      <c r="N164" s="74"/>
      <c r="O164" s="74">
        <v>18781833634</v>
      </c>
      <c r="P164" s="73"/>
      <c r="Q164" s="74">
        <v>-16372685335</v>
      </c>
      <c r="R164" s="74"/>
      <c r="S164" s="74">
        <f t="shared" si="6"/>
        <v>2409148299</v>
      </c>
    </row>
    <row r="165" spans="2:19">
      <c r="B165" s="52" t="s">
        <v>300</v>
      </c>
      <c r="C165" s="72" t="s">
        <v>94</v>
      </c>
      <c r="D165" s="73"/>
      <c r="E165" s="74">
        <v>1181563</v>
      </c>
      <c r="F165" s="73"/>
      <c r="G165" s="74">
        <v>9010391077</v>
      </c>
      <c r="H165" s="52"/>
      <c r="I165" s="74">
        <v>-8761927780</v>
      </c>
      <c r="J165" s="73"/>
      <c r="K165" s="74">
        <f t="shared" si="7"/>
        <v>248463297</v>
      </c>
      <c r="L165" s="74"/>
      <c r="M165" s="52">
        <v>2118400</v>
      </c>
      <c r="N165" s="74"/>
      <c r="O165" s="74">
        <v>14596707392</v>
      </c>
      <c r="P165" s="73"/>
      <c r="Q165" s="74">
        <v>-14012638994</v>
      </c>
      <c r="R165" s="74"/>
      <c r="S165" s="74">
        <f t="shared" si="6"/>
        <v>584068398</v>
      </c>
    </row>
    <row r="166" spans="2:19">
      <c r="B166" s="52" t="s">
        <v>299</v>
      </c>
      <c r="C166" s="72" t="s">
        <v>224</v>
      </c>
      <c r="D166" s="73"/>
      <c r="E166" s="74">
        <v>2285004</v>
      </c>
      <c r="F166" s="73"/>
      <c r="G166" s="74">
        <v>40336416233</v>
      </c>
      <c r="H166" s="52"/>
      <c r="I166" s="74">
        <v>-26911529443</v>
      </c>
      <c r="J166" s="73"/>
      <c r="K166" s="74">
        <f t="shared" si="7"/>
        <v>13424886790</v>
      </c>
      <c r="L166" s="74"/>
      <c r="M166" s="52">
        <v>2826336</v>
      </c>
      <c r="N166" s="74"/>
      <c r="O166" s="74">
        <v>46112117265</v>
      </c>
      <c r="P166" s="73"/>
      <c r="Q166" s="74">
        <v>-32234533983</v>
      </c>
      <c r="R166" s="74"/>
      <c r="S166" s="74">
        <f t="shared" si="6"/>
        <v>13877583282</v>
      </c>
    </row>
    <row r="167" spans="2:19">
      <c r="B167" s="52" t="s">
        <v>298</v>
      </c>
      <c r="C167" s="72" t="s">
        <v>127</v>
      </c>
      <c r="D167" s="73"/>
      <c r="E167" s="74">
        <v>116124</v>
      </c>
      <c r="F167" s="73"/>
      <c r="G167" s="74">
        <v>8755925129</v>
      </c>
      <c r="H167" s="52"/>
      <c r="I167" s="74">
        <v>-7368831676</v>
      </c>
      <c r="J167" s="73"/>
      <c r="K167" s="74">
        <f t="shared" si="7"/>
        <v>1387093453</v>
      </c>
      <c r="L167" s="74"/>
      <c r="M167" s="52">
        <v>267673</v>
      </c>
      <c r="N167" s="74"/>
      <c r="O167" s="74">
        <v>16594202799</v>
      </c>
      <c r="P167" s="73"/>
      <c r="Q167" s="74">
        <v>-14517335145</v>
      </c>
      <c r="R167" s="74"/>
      <c r="S167" s="74">
        <f t="shared" si="6"/>
        <v>2076867654</v>
      </c>
    </row>
    <row r="168" spans="2:19">
      <c r="B168" s="52" t="s">
        <v>297</v>
      </c>
      <c r="C168" s="72" t="s">
        <v>150</v>
      </c>
      <c r="D168" s="73"/>
      <c r="E168" s="74">
        <v>234160</v>
      </c>
      <c r="F168" s="73"/>
      <c r="G168" s="74">
        <v>1163327112</v>
      </c>
      <c r="H168" s="52"/>
      <c r="I168" s="74">
        <v>-804465584</v>
      </c>
      <c r="J168" s="73"/>
      <c r="K168" s="74">
        <f t="shared" si="7"/>
        <v>358861528</v>
      </c>
      <c r="L168" s="74"/>
      <c r="M168" s="52">
        <v>4805739</v>
      </c>
      <c r="N168" s="74"/>
      <c r="O168" s="74">
        <v>14833813849</v>
      </c>
      <c r="P168" s="73"/>
      <c r="Q168" s="74">
        <v>-14307580111</v>
      </c>
      <c r="R168" s="74"/>
      <c r="S168" s="74">
        <f t="shared" si="6"/>
        <v>526233738</v>
      </c>
    </row>
    <row r="169" spans="2:19">
      <c r="B169" s="52" t="s">
        <v>296</v>
      </c>
      <c r="C169" s="72" t="s">
        <v>182</v>
      </c>
      <c r="D169" s="73"/>
      <c r="E169" s="74">
        <v>3869163</v>
      </c>
      <c r="F169" s="73"/>
      <c r="G169" s="74">
        <v>30037568573</v>
      </c>
      <c r="H169" s="52"/>
      <c r="I169" s="74">
        <v>-27211494906</v>
      </c>
      <c r="J169" s="73"/>
      <c r="K169" s="74">
        <f t="shared" si="7"/>
        <v>2826073667</v>
      </c>
      <c r="L169" s="74"/>
      <c r="M169" s="52">
        <v>6488788</v>
      </c>
      <c r="N169" s="74"/>
      <c r="O169" s="74">
        <v>65466123071</v>
      </c>
      <c r="P169" s="73"/>
      <c r="Q169" s="74">
        <v>-57893154974</v>
      </c>
      <c r="R169" s="74"/>
      <c r="S169" s="74">
        <f t="shared" si="6"/>
        <v>7572968097</v>
      </c>
    </row>
    <row r="170" spans="2:19">
      <c r="B170" s="52" t="s">
        <v>295</v>
      </c>
      <c r="C170" s="72" t="s">
        <v>178</v>
      </c>
      <c r="D170" s="73"/>
      <c r="E170" s="74">
        <v>300141</v>
      </c>
      <c r="F170" s="73"/>
      <c r="G170" s="74">
        <v>1970713577</v>
      </c>
      <c r="H170" s="52"/>
      <c r="I170" s="74">
        <v>-1691879266</v>
      </c>
      <c r="J170" s="73"/>
      <c r="K170" s="74">
        <f t="shared" si="7"/>
        <v>278834311</v>
      </c>
      <c r="L170" s="74"/>
      <c r="M170" s="52">
        <v>650019</v>
      </c>
      <c r="N170" s="74"/>
      <c r="O170" s="74">
        <v>4383121509</v>
      </c>
      <c r="P170" s="73"/>
      <c r="Q170" s="74">
        <v>-3914502405</v>
      </c>
      <c r="R170" s="74"/>
      <c r="S170" s="74">
        <f>O170+Q170</f>
        <v>468619104</v>
      </c>
    </row>
    <row r="171" spans="2:19">
      <c r="B171" s="52" t="s">
        <v>450</v>
      </c>
      <c r="C171" s="72" t="s">
        <v>264</v>
      </c>
      <c r="D171" s="73"/>
      <c r="E171" s="74">
        <v>61403</v>
      </c>
      <c r="F171" s="73"/>
      <c r="G171" s="74">
        <v>978667180</v>
      </c>
      <c r="H171" s="52"/>
      <c r="I171" s="74">
        <v>-760137667</v>
      </c>
      <c r="J171" s="73"/>
      <c r="K171" s="74">
        <f t="shared" si="7"/>
        <v>218529513</v>
      </c>
      <c r="L171" s="74"/>
      <c r="M171" s="52">
        <v>1223775</v>
      </c>
      <c r="N171" s="74"/>
      <c r="O171" s="74">
        <v>20260255103</v>
      </c>
      <c r="P171" s="73"/>
      <c r="Q171" s="74">
        <v>-16138687324</v>
      </c>
      <c r="R171" s="74"/>
      <c r="S171" s="74">
        <f t="shared" ref="S171:S194" si="8">O171+Q171</f>
        <v>4121567779</v>
      </c>
    </row>
    <row r="172" spans="2:19">
      <c r="B172" s="52" t="s">
        <v>294</v>
      </c>
      <c r="C172" s="72" t="s">
        <v>219</v>
      </c>
      <c r="D172" s="73"/>
      <c r="E172" s="74">
        <v>6934024</v>
      </c>
      <c r="F172" s="73"/>
      <c r="G172" s="74">
        <v>46010639166</v>
      </c>
      <c r="H172" s="52"/>
      <c r="I172" s="74">
        <v>-31767291072</v>
      </c>
      <c r="J172" s="73"/>
      <c r="K172" s="74">
        <f t="shared" si="7"/>
        <v>14243348094</v>
      </c>
      <c r="L172" s="74"/>
      <c r="M172" s="52">
        <v>12325275</v>
      </c>
      <c r="N172" s="74"/>
      <c r="O172" s="74">
        <v>72013212245</v>
      </c>
      <c r="P172" s="73"/>
      <c r="Q172" s="74">
        <v>-54854730265</v>
      </c>
      <c r="R172" s="74"/>
      <c r="S172" s="74">
        <f t="shared" si="8"/>
        <v>17158481980</v>
      </c>
    </row>
    <row r="173" spans="2:19">
      <c r="B173" s="52" t="s">
        <v>293</v>
      </c>
      <c r="C173" s="72" t="s">
        <v>532</v>
      </c>
      <c r="D173" s="73"/>
      <c r="E173" s="74">
        <v>0</v>
      </c>
      <c r="F173" s="73"/>
      <c r="G173" s="74">
        <v>0</v>
      </c>
      <c r="H173" s="52"/>
      <c r="I173" s="74">
        <v>0</v>
      </c>
      <c r="J173" s="73"/>
      <c r="K173" s="74">
        <f t="shared" si="7"/>
        <v>0</v>
      </c>
      <c r="L173" s="74"/>
      <c r="M173" s="52">
        <v>2907887</v>
      </c>
      <c r="N173" s="74"/>
      <c r="O173" s="74">
        <v>8830915584</v>
      </c>
      <c r="P173" s="73"/>
      <c r="Q173" s="74">
        <v>-7891003268</v>
      </c>
      <c r="R173" s="74"/>
      <c r="S173" s="74">
        <f t="shared" si="8"/>
        <v>939912316</v>
      </c>
    </row>
    <row r="174" spans="2:19">
      <c r="B174" s="52" t="s">
        <v>292</v>
      </c>
      <c r="C174" s="72" t="s">
        <v>193</v>
      </c>
      <c r="D174" s="73"/>
      <c r="E174" s="74">
        <v>72540</v>
      </c>
      <c r="F174" s="73"/>
      <c r="G174" s="74">
        <v>2957917684</v>
      </c>
      <c r="H174" s="52"/>
      <c r="I174" s="74">
        <v>-2553695274</v>
      </c>
      <c r="J174" s="73"/>
      <c r="K174" s="74">
        <f t="shared" si="7"/>
        <v>404222410</v>
      </c>
      <c r="L174" s="74"/>
      <c r="M174" s="52">
        <v>321204</v>
      </c>
      <c r="N174" s="74"/>
      <c r="O174" s="74">
        <v>10195531397</v>
      </c>
      <c r="P174" s="73"/>
      <c r="Q174" s="74">
        <v>-8760581664</v>
      </c>
      <c r="R174" s="74"/>
      <c r="S174" s="74">
        <f t="shared" si="8"/>
        <v>1434949733</v>
      </c>
    </row>
    <row r="175" spans="2:19">
      <c r="B175" s="52" t="s">
        <v>496</v>
      </c>
      <c r="C175" s="72" t="s">
        <v>217</v>
      </c>
      <c r="D175" s="73"/>
      <c r="E175" s="74">
        <v>5550494</v>
      </c>
      <c r="F175" s="73"/>
      <c r="G175" s="74">
        <v>13326054648</v>
      </c>
      <c r="H175" s="52"/>
      <c r="I175" s="74">
        <v>-13441612489</v>
      </c>
      <c r="J175" s="73"/>
      <c r="K175" s="74">
        <f t="shared" si="7"/>
        <v>-115557841</v>
      </c>
      <c r="L175" s="74"/>
      <c r="M175" s="52">
        <v>9478331</v>
      </c>
      <c r="N175" s="74"/>
      <c r="O175" s="74">
        <v>20629424265</v>
      </c>
      <c r="P175" s="73"/>
      <c r="Q175" s="74">
        <v>-20635849527</v>
      </c>
      <c r="R175" s="74"/>
      <c r="S175" s="74">
        <f t="shared" si="8"/>
        <v>-6425262</v>
      </c>
    </row>
    <row r="176" spans="2:19">
      <c r="B176" s="52" t="s">
        <v>495</v>
      </c>
      <c r="C176" s="72" t="s">
        <v>142</v>
      </c>
      <c r="D176" s="73"/>
      <c r="E176" s="74">
        <v>503674</v>
      </c>
      <c r="F176" s="73"/>
      <c r="G176" s="74">
        <v>7287019480</v>
      </c>
      <c r="H176" s="52"/>
      <c r="I176" s="74">
        <v>-6764453469</v>
      </c>
      <c r="J176" s="73"/>
      <c r="K176" s="74">
        <f t="shared" si="7"/>
        <v>522566011</v>
      </c>
      <c r="L176" s="74"/>
      <c r="M176" s="52">
        <v>1415320</v>
      </c>
      <c r="N176" s="74"/>
      <c r="O176" s="74">
        <v>18987068222</v>
      </c>
      <c r="P176" s="73"/>
      <c r="Q176" s="74">
        <v>-19189725432</v>
      </c>
      <c r="R176" s="74"/>
      <c r="S176" s="74">
        <f t="shared" si="8"/>
        <v>-202657210</v>
      </c>
    </row>
    <row r="177" spans="2:19">
      <c r="B177" s="52" t="s">
        <v>291</v>
      </c>
      <c r="C177" s="72" t="s">
        <v>89</v>
      </c>
      <c r="D177" s="73"/>
      <c r="E177" s="74">
        <v>636544</v>
      </c>
      <c r="F177" s="73"/>
      <c r="G177" s="74">
        <v>25597479544</v>
      </c>
      <c r="H177" s="52"/>
      <c r="I177" s="74">
        <v>-23793106631</v>
      </c>
      <c r="J177" s="73"/>
      <c r="K177" s="74">
        <f t="shared" si="7"/>
        <v>1804372913</v>
      </c>
      <c r="L177" s="74"/>
      <c r="M177" s="52">
        <v>2309368</v>
      </c>
      <c r="N177" s="74"/>
      <c r="O177" s="74">
        <v>81507658164</v>
      </c>
      <c r="P177" s="73"/>
      <c r="Q177" s="74">
        <v>-80255304636</v>
      </c>
      <c r="R177" s="74"/>
      <c r="S177" s="74">
        <f t="shared" si="8"/>
        <v>1252353528</v>
      </c>
    </row>
    <row r="178" spans="2:19">
      <c r="B178" s="52" t="s">
        <v>290</v>
      </c>
      <c r="C178" s="72" t="s">
        <v>170</v>
      </c>
      <c r="D178" s="73"/>
      <c r="E178" s="74">
        <v>0</v>
      </c>
      <c r="F178" s="73"/>
      <c r="G178" s="74">
        <v>0</v>
      </c>
      <c r="H178" s="52"/>
      <c r="I178" s="74">
        <v>0</v>
      </c>
      <c r="J178" s="73"/>
      <c r="K178" s="74">
        <f t="shared" si="7"/>
        <v>0</v>
      </c>
      <c r="L178" s="74"/>
      <c r="M178" s="52">
        <v>625549</v>
      </c>
      <c r="N178" s="74"/>
      <c r="O178" s="74">
        <v>4680199976</v>
      </c>
      <c r="P178" s="73"/>
      <c r="Q178" s="74">
        <v>-6147440531</v>
      </c>
      <c r="R178" s="74"/>
      <c r="S178" s="74">
        <f t="shared" si="8"/>
        <v>-1467240555</v>
      </c>
    </row>
    <row r="179" spans="2:19">
      <c r="B179" s="52" t="s">
        <v>494</v>
      </c>
      <c r="C179" s="72" t="s">
        <v>266</v>
      </c>
      <c r="D179" s="73"/>
      <c r="E179" s="74">
        <v>1272157</v>
      </c>
      <c r="F179" s="73"/>
      <c r="G179" s="74">
        <v>5613234322</v>
      </c>
      <c r="H179" s="52"/>
      <c r="I179" s="74">
        <v>-5431315119</v>
      </c>
      <c r="J179" s="73"/>
      <c r="K179" s="74">
        <f t="shared" si="7"/>
        <v>181919203</v>
      </c>
      <c r="L179" s="74"/>
      <c r="M179" s="52">
        <v>2603249</v>
      </c>
      <c r="N179" s="74"/>
      <c r="O179" s="74">
        <v>12144473754</v>
      </c>
      <c r="P179" s="73"/>
      <c r="Q179" s="74">
        <v>-10806743423</v>
      </c>
      <c r="R179" s="74"/>
      <c r="S179" s="74">
        <f t="shared" si="8"/>
        <v>1337730331</v>
      </c>
    </row>
    <row r="180" spans="2:19">
      <c r="B180" s="52" t="s">
        <v>289</v>
      </c>
      <c r="C180" s="72" t="s">
        <v>204</v>
      </c>
      <c r="D180" s="73"/>
      <c r="E180" s="74">
        <v>30647</v>
      </c>
      <c r="F180" s="73"/>
      <c r="G180" s="74">
        <v>1643141539</v>
      </c>
      <c r="H180" s="52"/>
      <c r="I180" s="74">
        <v>-1272553436</v>
      </c>
      <c r="J180" s="73"/>
      <c r="K180" s="74">
        <f t="shared" si="7"/>
        <v>370588103</v>
      </c>
      <c r="L180" s="74"/>
      <c r="M180" s="52">
        <v>127602</v>
      </c>
      <c r="N180" s="74"/>
      <c r="O180" s="74">
        <v>5092458632</v>
      </c>
      <c r="P180" s="73"/>
      <c r="Q180" s="74">
        <v>-4791129481</v>
      </c>
      <c r="R180" s="74"/>
      <c r="S180" s="74">
        <f t="shared" si="8"/>
        <v>301329151</v>
      </c>
    </row>
    <row r="181" spans="2:19">
      <c r="B181" s="52" t="s">
        <v>288</v>
      </c>
      <c r="C181" s="72" t="s">
        <v>259</v>
      </c>
      <c r="D181" s="73"/>
      <c r="E181" s="74">
        <v>126639</v>
      </c>
      <c r="F181" s="73"/>
      <c r="G181" s="74">
        <v>3264399347</v>
      </c>
      <c r="H181" s="52"/>
      <c r="I181" s="74">
        <v>-2683518869</v>
      </c>
      <c r="J181" s="73"/>
      <c r="K181" s="74">
        <f t="shared" si="7"/>
        <v>580880478</v>
      </c>
      <c r="L181" s="74"/>
      <c r="M181" s="52">
        <v>222596</v>
      </c>
      <c r="N181" s="74"/>
      <c r="O181" s="74">
        <v>5496123640</v>
      </c>
      <c r="P181" s="73"/>
      <c r="Q181" s="74">
        <v>-4774741220</v>
      </c>
      <c r="R181" s="74"/>
      <c r="S181" s="74">
        <f t="shared" si="8"/>
        <v>721382420</v>
      </c>
    </row>
    <row r="182" spans="2:19">
      <c r="B182" s="52" t="s">
        <v>287</v>
      </c>
      <c r="C182" s="72" t="s">
        <v>172</v>
      </c>
      <c r="D182" s="73"/>
      <c r="E182" s="74">
        <v>730078</v>
      </c>
      <c r="F182" s="73"/>
      <c r="G182" s="74">
        <v>36803162659</v>
      </c>
      <c r="H182" s="52"/>
      <c r="I182" s="74">
        <v>-21850267744</v>
      </c>
      <c r="J182" s="73"/>
      <c r="K182" s="74">
        <f t="shared" si="7"/>
        <v>14952894915</v>
      </c>
      <c r="L182" s="74"/>
      <c r="M182" s="52">
        <v>1995396</v>
      </c>
      <c r="N182" s="74"/>
      <c r="O182" s="74">
        <v>65530483243</v>
      </c>
      <c r="P182" s="73"/>
      <c r="Q182" s="74">
        <v>-34603272896</v>
      </c>
      <c r="R182" s="74"/>
      <c r="S182" s="74">
        <f t="shared" si="8"/>
        <v>30927210347</v>
      </c>
    </row>
    <row r="183" spans="2:19">
      <c r="B183" s="52" t="s">
        <v>286</v>
      </c>
      <c r="C183" s="72" t="s">
        <v>203</v>
      </c>
      <c r="D183" s="73"/>
      <c r="E183" s="74">
        <v>0</v>
      </c>
      <c r="F183" s="73"/>
      <c r="G183" s="74">
        <v>0</v>
      </c>
      <c r="H183" s="52"/>
      <c r="I183" s="74">
        <v>0</v>
      </c>
      <c r="J183" s="73"/>
      <c r="K183" s="74">
        <f t="shared" si="7"/>
        <v>0</v>
      </c>
      <c r="L183" s="74"/>
      <c r="M183" s="52">
        <v>769302</v>
      </c>
      <c r="N183" s="74"/>
      <c r="O183" s="74">
        <v>3744141440</v>
      </c>
      <c r="P183" s="73"/>
      <c r="Q183" s="74">
        <v>-3869985429</v>
      </c>
      <c r="R183" s="74"/>
      <c r="S183" s="74">
        <f t="shared" si="8"/>
        <v>-125843989</v>
      </c>
    </row>
    <row r="184" spans="2:19">
      <c r="B184" s="52" t="s">
        <v>285</v>
      </c>
      <c r="C184" s="72" t="s">
        <v>115</v>
      </c>
      <c r="D184" s="73"/>
      <c r="E184" s="74">
        <v>0</v>
      </c>
      <c r="F184" s="73"/>
      <c r="G184" s="74">
        <v>0</v>
      </c>
      <c r="H184" s="52"/>
      <c r="I184" s="74">
        <v>0</v>
      </c>
      <c r="J184" s="73"/>
      <c r="K184" s="74">
        <f t="shared" si="7"/>
        <v>0</v>
      </c>
      <c r="L184" s="74"/>
      <c r="M184" s="52">
        <v>2369385</v>
      </c>
      <c r="N184" s="74"/>
      <c r="O184" s="74">
        <v>7943828553</v>
      </c>
      <c r="P184" s="73"/>
      <c r="Q184" s="74">
        <v>-7520586971</v>
      </c>
      <c r="R184" s="74"/>
      <c r="S184" s="74">
        <f t="shared" si="8"/>
        <v>423241582</v>
      </c>
    </row>
    <row r="185" spans="2:19">
      <c r="B185" s="52" t="s">
        <v>284</v>
      </c>
      <c r="C185" s="72" t="s">
        <v>488</v>
      </c>
      <c r="D185" s="73"/>
      <c r="E185" s="74">
        <v>0</v>
      </c>
      <c r="F185" s="73"/>
      <c r="G185" s="74">
        <v>0</v>
      </c>
      <c r="H185" s="52"/>
      <c r="I185" s="74">
        <v>0</v>
      </c>
      <c r="J185" s="73"/>
      <c r="K185" s="74">
        <f t="shared" si="7"/>
        <v>0</v>
      </c>
      <c r="L185" s="74"/>
      <c r="M185" s="52">
        <v>12079</v>
      </c>
      <c r="N185" s="74"/>
      <c r="O185" s="74">
        <v>36625274</v>
      </c>
      <c r="P185" s="73"/>
      <c r="Q185" s="74">
        <v>-38001436</v>
      </c>
      <c r="R185" s="74"/>
      <c r="S185" s="74">
        <f t="shared" si="8"/>
        <v>-1376162</v>
      </c>
    </row>
    <row r="186" spans="2:19">
      <c r="B186" s="52" t="s">
        <v>283</v>
      </c>
      <c r="C186" s="72" t="s">
        <v>174</v>
      </c>
      <c r="D186" s="73"/>
      <c r="E186" s="74">
        <v>1812849</v>
      </c>
      <c r="F186" s="73"/>
      <c r="G186" s="74">
        <v>4044343178</v>
      </c>
      <c r="H186" s="52"/>
      <c r="I186" s="74">
        <v>-3121177505</v>
      </c>
      <c r="J186" s="73"/>
      <c r="K186" s="74">
        <f t="shared" si="7"/>
        <v>923165673</v>
      </c>
      <c r="L186" s="74"/>
      <c r="M186" s="52">
        <v>19272745</v>
      </c>
      <c r="N186" s="74"/>
      <c r="O186" s="74">
        <v>34173510309</v>
      </c>
      <c r="P186" s="73"/>
      <c r="Q186" s="74">
        <v>-29689549122</v>
      </c>
      <c r="R186" s="74"/>
      <c r="S186" s="74">
        <f t="shared" si="8"/>
        <v>4483961187</v>
      </c>
    </row>
    <row r="187" spans="2:19">
      <c r="B187" s="52" t="s">
        <v>282</v>
      </c>
      <c r="C187" s="72" t="s">
        <v>97</v>
      </c>
      <c r="D187" s="73"/>
      <c r="E187" s="74">
        <v>184608</v>
      </c>
      <c r="F187" s="73"/>
      <c r="G187" s="74">
        <v>1103696765</v>
      </c>
      <c r="H187" s="52"/>
      <c r="I187" s="74">
        <v>-820101595</v>
      </c>
      <c r="J187" s="73"/>
      <c r="K187" s="74">
        <f t="shared" si="7"/>
        <v>283595170</v>
      </c>
      <c r="L187" s="74"/>
      <c r="M187" s="52">
        <v>2604707</v>
      </c>
      <c r="N187" s="74"/>
      <c r="O187" s="74">
        <v>11623678813</v>
      </c>
      <c r="P187" s="73"/>
      <c r="Q187" s="74">
        <v>-9508982014</v>
      </c>
      <c r="R187" s="74"/>
      <c r="S187" s="74">
        <f t="shared" si="8"/>
        <v>2114696799</v>
      </c>
    </row>
    <row r="188" spans="2:19">
      <c r="B188" s="52" t="s">
        <v>281</v>
      </c>
      <c r="C188" s="72" t="s">
        <v>154</v>
      </c>
      <c r="D188" s="73"/>
      <c r="E188" s="74">
        <v>77996</v>
      </c>
      <c r="F188" s="73"/>
      <c r="G188" s="74">
        <v>721072656</v>
      </c>
      <c r="H188" s="52"/>
      <c r="I188" s="74">
        <v>-694117187</v>
      </c>
      <c r="J188" s="73"/>
      <c r="K188" s="74">
        <f t="shared" si="7"/>
        <v>26955469</v>
      </c>
      <c r="L188" s="74"/>
      <c r="M188" s="52">
        <v>607975</v>
      </c>
      <c r="N188" s="74"/>
      <c r="O188" s="74">
        <v>5124577639</v>
      </c>
      <c r="P188" s="73"/>
      <c r="Q188" s="74">
        <v>-4287762893</v>
      </c>
      <c r="R188" s="74"/>
      <c r="S188" s="74">
        <f t="shared" si="8"/>
        <v>836814746</v>
      </c>
    </row>
    <row r="189" spans="2:19">
      <c r="B189" s="52" t="s">
        <v>280</v>
      </c>
      <c r="C189" s="72" t="s">
        <v>136</v>
      </c>
      <c r="D189" s="73"/>
      <c r="E189" s="74">
        <v>0</v>
      </c>
      <c r="F189" s="73"/>
      <c r="G189" s="74">
        <v>0</v>
      </c>
      <c r="H189" s="52"/>
      <c r="I189" s="74">
        <v>0</v>
      </c>
      <c r="J189" s="73"/>
      <c r="K189" s="74">
        <f t="shared" si="7"/>
        <v>0</v>
      </c>
      <c r="L189" s="74"/>
      <c r="M189" s="52">
        <v>54608</v>
      </c>
      <c r="N189" s="74"/>
      <c r="O189" s="74">
        <v>138944548</v>
      </c>
      <c r="P189" s="73"/>
      <c r="Q189" s="74">
        <v>-135411040</v>
      </c>
      <c r="R189" s="74"/>
      <c r="S189" s="74">
        <f t="shared" si="8"/>
        <v>3533508</v>
      </c>
    </row>
    <row r="190" spans="2:19">
      <c r="B190" s="52" t="s">
        <v>525</v>
      </c>
      <c r="C190" s="72" t="s">
        <v>131</v>
      </c>
      <c r="D190" s="73"/>
      <c r="E190" s="74">
        <v>93052</v>
      </c>
      <c r="F190" s="73"/>
      <c r="G190" s="74">
        <v>253495033</v>
      </c>
      <c r="H190" s="52"/>
      <c r="I190" s="74">
        <v>-169043810</v>
      </c>
      <c r="J190" s="73"/>
      <c r="K190" s="74">
        <f t="shared" si="7"/>
        <v>84451223</v>
      </c>
      <c r="L190" s="74"/>
      <c r="M190" s="52">
        <v>11860771</v>
      </c>
      <c r="N190" s="74"/>
      <c r="O190" s="74">
        <v>26013713884</v>
      </c>
      <c r="P190" s="73"/>
      <c r="Q190" s="74">
        <v>-19348206724</v>
      </c>
      <c r="R190" s="74"/>
      <c r="S190" s="74">
        <f t="shared" si="8"/>
        <v>6665507160</v>
      </c>
    </row>
    <row r="191" spans="2:19">
      <c r="B191" s="52" t="s">
        <v>279</v>
      </c>
      <c r="C191" s="72" t="s">
        <v>190</v>
      </c>
      <c r="D191" s="73"/>
      <c r="E191" s="74">
        <v>2642148</v>
      </c>
      <c r="F191" s="73"/>
      <c r="G191" s="74">
        <v>109059704440</v>
      </c>
      <c r="H191" s="52"/>
      <c r="I191" s="74">
        <v>-90863442201</v>
      </c>
      <c r="J191" s="73"/>
      <c r="K191" s="74">
        <f t="shared" si="7"/>
        <v>18196262239</v>
      </c>
      <c r="L191" s="74"/>
      <c r="M191" s="52">
        <v>7676481</v>
      </c>
      <c r="N191" s="74"/>
      <c r="O191" s="74">
        <v>279022117267</v>
      </c>
      <c r="P191" s="73"/>
      <c r="Q191" s="74">
        <v>-252469397558</v>
      </c>
      <c r="R191" s="74"/>
      <c r="S191" s="74">
        <f t="shared" si="8"/>
        <v>26552719709</v>
      </c>
    </row>
    <row r="192" spans="2:19">
      <c r="B192" s="52" t="s">
        <v>493</v>
      </c>
      <c r="C192" s="72" t="s">
        <v>548</v>
      </c>
      <c r="D192" s="73"/>
      <c r="E192" s="74">
        <v>53612</v>
      </c>
      <c r="F192" s="73"/>
      <c r="G192" s="74">
        <v>649533354</v>
      </c>
      <c r="H192" s="52"/>
      <c r="I192" s="74">
        <v>-529384604</v>
      </c>
      <c r="J192" s="73"/>
      <c r="K192" s="74">
        <f t="shared" si="7"/>
        <v>120148750</v>
      </c>
      <c r="L192" s="74"/>
      <c r="M192" s="52">
        <v>1805136</v>
      </c>
      <c r="N192" s="74"/>
      <c r="O192" s="74">
        <v>20145745906</v>
      </c>
      <c r="P192" s="73"/>
      <c r="Q192" s="74">
        <v>-17002097997</v>
      </c>
      <c r="R192" s="74"/>
      <c r="S192" s="74">
        <f t="shared" si="8"/>
        <v>3143647909</v>
      </c>
    </row>
    <row r="193" spans="2:19">
      <c r="B193" s="52" t="s">
        <v>278</v>
      </c>
      <c r="C193" s="72" t="s">
        <v>96</v>
      </c>
      <c r="D193" s="73"/>
      <c r="E193" s="74">
        <v>372327</v>
      </c>
      <c r="F193" s="73"/>
      <c r="G193" s="74">
        <v>8886289564</v>
      </c>
      <c r="H193" s="52"/>
      <c r="I193" s="74">
        <v>-8396338974</v>
      </c>
      <c r="J193" s="73"/>
      <c r="K193" s="74">
        <f t="shared" si="7"/>
        <v>489950590</v>
      </c>
      <c r="L193" s="74"/>
      <c r="M193" s="52">
        <v>900008</v>
      </c>
      <c r="N193" s="74"/>
      <c r="O193" s="74">
        <v>18002244473</v>
      </c>
      <c r="P193" s="73"/>
      <c r="Q193" s="74">
        <v>-17634092134</v>
      </c>
      <c r="R193" s="74"/>
      <c r="S193" s="74">
        <f t="shared" si="8"/>
        <v>368152339</v>
      </c>
    </row>
    <row r="194" spans="2:19">
      <c r="B194" s="52" t="s">
        <v>277</v>
      </c>
      <c r="C194" s="72" t="s">
        <v>194</v>
      </c>
      <c r="D194" s="73"/>
      <c r="E194" s="74">
        <v>2776958</v>
      </c>
      <c r="F194" s="73"/>
      <c r="G194" s="74">
        <v>15420630428</v>
      </c>
      <c r="H194" s="52"/>
      <c r="I194" s="74">
        <v>-13374816406</v>
      </c>
      <c r="J194" s="73"/>
      <c r="K194" s="74">
        <f t="shared" si="7"/>
        <v>2045814022</v>
      </c>
      <c r="L194" s="74"/>
      <c r="M194" s="52">
        <v>3025848</v>
      </c>
      <c r="N194" s="74"/>
      <c r="O194" s="74">
        <v>23469376997</v>
      </c>
      <c r="P194" s="73"/>
      <c r="Q194" s="74">
        <v>-20815275462</v>
      </c>
      <c r="R194" s="74"/>
      <c r="S194" s="74">
        <f t="shared" si="8"/>
        <v>2654101535</v>
      </c>
    </row>
    <row r="195" spans="2:19">
      <c r="B195" s="52" t="s">
        <v>276</v>
      </c>
      <c r="C195" s="72" t="s">
        <v>95</v>
      </c>
      <c r="D195" s="73"/>
      <c r="E195" s="74">
        <v>2580686</v>
      </c>
      <c r="F195" s="73"/>
      <c r="G195" s="74">
        <v>51438317431</v>
      </c>
      <c r="H195" s="52"/>
      <c r="I195" s="74">
        <v>-34997782274</v>
      </c>
      <c r="J195" s="73"/>
      <c r="K195" s="74">
        <f t="shared" si="7"/>
        <v>16440535157</v>
      </c>
      <c r="L195" s="74"/>
      <c r="M195" s="52">
        <v>3638507</v>
      </c>
      <c r="N195" s="74"/>
      <c r="O195" s="74">
        <v>62826215973</v>
      </c>
      <c r="P195" s="73"/>
      <c r="Q195" s="74">
        <v>-46762511317</v>
      </c>
      <c r="R195" s="74"/>
      <c r="S195" s="74">
        <f>O195+Q195</f>
        <v>16063704656</v>
      </c>
    </row>
    <row r="196" spans="2:19">
      <c r="C196" s="72" t="s">
        <v>206</v>
      </c>
      <c r="D196" s="73"/>
      <c r="E196" s="74">
        <v>13638434</v>
      </c>
      <c r="F196" s="73"/>
      <c r="G196" s="74">
        <v>108194243693</v>
      </c>
      <c r="H196" s="52"/>
      <c r="I196" s="74">
        <v>-95265960817</v>
      </c>
      <c r="J196" s="73"/>
      <c r="K196" s="74">
        <f t="shared" si="7"/>
        <v>12928282876</v>
      </c>
      <c r="L196" s="74"/>
      <c r="M196" s="52">
        <v>15057974</v>
      </c>
      <c r="N196" s="74"/>
      <c r="O196" s="74">
        <v>118938109622</v>
      </c>
      <c r="P196" s="73"/>
      <c r="Q196" s="74">
        <v>-105407918851</v>
      </c>
      <c r="R196" s="74"/>
      <c r="S196" s="74">
        <f>O196+Q196</f>
        <v>13530190771</v>
      </c>
    </row>
    <row r="197" spans="2:19">
      <c r="C197" s="72" t="s">
        <v>177</v>
      </c>
      <c r="D197" s="73"/>
      <c r="E197" s="74">
        <v>1147148</v>
      </c>
      <c r="F197" s="73"/>
      <c r="G197" s="74">
        <v>17383837086</v>
      </c>
      <c r="H197" s="52"/>
      <c r="I197" s="74">
        <v>-9964528247</v>
      </c>
      <c r="J197" s="73"/>
      <c r="K197" s="74">
        <f t="shared" si="7"/>
        <v>7419308839</v>
      </c>
      <c r="L197" s="74"/>
      <c r="M197" s="52">
        <v>3655617</v>
      </c>
      <c r="N197" s="74"/>
      <c r="O197" s="74">
        <v>45081874053</v>
      </c>
      <c r="P197" s="73"/>
      <c r="Q197" s="74">
        <v>-30001635501</v>
      </c>
      <c r="R197" s="74"/>
      <c r="S197" s="74">
        <f t="shared" ref="S197:S209" si="9">O197+Q197</f>
        <v>15080238552</v>
      </c>
    </row>
    <row r="198" spans="2:19">
      <c r="C198" s="72" t="s">
        <v>175</v>
      </c>
      <c r="D198" s="73"/>
      <c r="E198" s="74">
        <v>3926</v>
      </c>
      <c r="F198" s="73"/>
      <c r="G198" s="74">
        <v>195899293</v>
      </c>
      <c r="H198" s="52"/>
      <c r="I198" s="74">
        <v>-139829243</v>
      </c>
      <c r="J198" s="73"/>
      <c r="K198" s="74">
        <f t="shared" si="7"/>
        <v>56070050</v>
      </c>
      <c r="L198" s="74"/>
      <c r="M198" s="52">
        <v>88524</v>
      </c>
      <c r="N198" s="74"/>
      <c r="O198" s="74">
        <v>3023653358</v>
      </c>
      <c r="P198" s="73"/>
      <c r="Q198" s="74">
        <v>-2989647950</v>
      </c>
      <c r="R198" s="74"/>
      <c r="S198" s="74">
        <f t="shared" si="9"/>
        <v>34005408</v>
      </c>
    </row>
    <row r="199" spans="2:19">
      <c r="C199" s="72" t="s">
        <v>120</v>
      </c>
      <c r="D199" s="73"/>
      <c r="E199" s="74">
        <v>568797</v>
      </c>
      <c r="F199" s="73"/>
      <c r="G199" s="74">
        <v>30729443422</v>
      </c>
      <c r="H199" s="52"/>
      <c r="I199" s="74">
        <v>-24659836224</v>
      </c>
      <c r="J199" s="73"/>
      <c r="K199" s="74">
        <f t="shared" si="7"/>
        <v>6069607198</v>
      </c>
      <c r="L199" s="74"/>
      <c r="M199" s="52">
        <v>942291</v>
      </c>
      <c r="N199" s="74"/>
      <c r="O199" s="74">
        <v>43947377953</v>
      </c>
      <c r="P199" s="73"/>
      <c r="Q199" s="74">
        <v>-37748902002</v>
      </c>
      <c r="R199" s="74"/>
      <c r="S199" s="74">
        <f t="shared" si="9"/>
        <v>6198475951</v>
      </c>
    </row>
    <row r="200" spans="2:19">
      <c r="C200" s="72" t="s">
        <v>171</v>
      </c>
      <c r="D200" s="73"/>
      <c r="E200" s="74">
        <v>146258</v>
      </c>
      <c r="F200" s="73"/>
      <c r="G200" s="74">
        <v>1388485714</v>
      </c>
      <c r="H200" s="52"/>
      <c r="I200" s="74">
        <v>-1096474010</v>
      </c>
      <c r="J200" s="73"/>
      <c r="K200" s="74">
        <f t="shared" ref="K200:K209" si="10">I200+G200</f>
        <v>292011704</v>
      </c>
      <c r="L200" s="74"/>
      <c r="M200" s="52">
        <v>2422676</v>
      </c>
      <c r="N200" s="74"/>
      <c r="O200" s="74">
        <v>14052661914</v>
      </c>
      <c r="P200" s="73"/>
      <c r="Q200" s="74">
        <v>-11583611856</v>
      </c>
      <c r="R200" s="74"/>
      <c r="S200" s="74">
        <f t="shared" si="9"/>
        <v>2469050058</v>
      </c>
    </row>
    <row r="201" spans="2:19">
      <c r="C201" s="72" t="s">
        <v>268</v>
      </c>
      <c r="D201" s="73"/>
      <c r="E201" s="74">
        <v>1792795</v>
      </c>
      <c r="F201" s="73"/>
      <c r="G201" s="74">
        <v>7167090492</v>
      </c>
      <c r="H201" s="52"/>
      <c r="I201" s="74">
        <v>-6685368936</v>
      </c>
      <c r="J201" s="73"/>
      <c r="K201" s="74">
        <f t="shared" si="10"/>
        <v>481721556</v>
      </c>
      <c r="L201" s="74"/>
      <c r="M201" s="52">
        <v>4020042</v>
      </c>
      <c r="N201" s="74"/>
      <c r="O201" s="74">
        <v>13510626279</v>
      </c>
      <c r="P201" s="73"/>
      <c r="Q201" s="74">
        <v>-13328043839</v>
      </c>
      <c r="R201" s="74"/>
      <c r="S201" s="74">
        <f t="shared" si="9"/>
        <v>182582440</v>
      </c>
    </row>
    <row r="202" spans="2:19">
      <c r="C202" s="72" t="s">
        <v>489</v>
      </c>
      <c r="D202" s="73"/>
      <c r="E202" s="74">
        <v>279572</v>
      </c>
      <c r="F202" s="73"/>
      <c r="G202" s="74">
        <v>7934985782</v>
      </c>
      <c r="H202" s="52"/>
      <c r="I202" s="74">
        <v>-6609479720</v>
      </c>
      <c r="J202" s="73"/>
      <c r="K202" s="74">
        <f t="shared" si="10"/>
        <v>1325506062</v>
      </c>
      <c r="L202" s="74"/>
      <c r="M202" s="52">
        <v>440091</v>
      </c>
      <c r="N202" s="74"/>
      <c r="O202" s="74">
        <v>11164721782</v>
      </c>
      <c r="P202" s="73"/>
      <c r="Q202" s="74">
        <v>-9379606036</v>
      </c>
      <c r="R202" s="74"/>
      <c r="S202" s="74">
        <f t="shared" si="9"/>
        <v>1785115746</v>
      </c>
    </row>
    <row r="203" spans="2:19">
      <c r="C203" s="72" t="s">
        <v>148</v>
      </c>
      <c r="D203" s="73"/>
      <c r="E203" s="74">
        <v>1662209</v>
      </c>
      <c r="F203" s="73"/>
      <c r="G203" s="74">
        <v>10457630487</v>
      </c>
      <c r="H203" s="52"/>
      <c r="I203" s="74">
        <v>-8000550686</v>
      </c>
      <c r="J203" s="73"/>
      <c r="K203" s="74">
        <f t="shared" si="10"/>
        <v>2457079801</v>
      </c>
      <c r="L203" s="74"/>
      <c r="M203" s="52">
        <v>4627277</v>
      </c>
      <c r="N203" s="74"/>
      <c r="O203" s="74">
        <v>22497310086</v>
      </c>
      <c r="P203" s="73"/>
      <c r="Q203" s="74">
        <v>-18767473302</v>
      </c>
      <c r="R203" s="74"/>
      <c r="S203" s="74">
        <f t="shared" si="9"/>
        <v>3729836784</v>
      </c>
    </row>
    <row r="204" spans="2:19">
      <c r="C204" s="72" t="s">
        <v>112</v>
      </c>
      <c r="D204" s="73"/>
      <c r="E204" s="74">
        <v>163058</v>
      </c>
      <c r="F204" s="73"/>
      <c r="G204" s="74">
        <v>3669836592</v>
      </c>
      <c r="H204" s="52"/>
      <c r="I204" s="74">
        <v>-3246571751</v>
      </c>
      <c r="J204" s="73"/>
      <c r="K204" s="74">
        <f t="shared" si="10"/>
        <v>423264841</v>
      </c>
      <c r="L204" s="74"/>
      <c r="M204" s="52">
        <v>744514</v>
      </c>
      <c r="N204" s="74"/>
      <c r="O204" s="74">
        <v>12993733887</v>
      </c>
      <c r="P204" s="73"/>
      <c r="Q204" s="74">
        <v>-14227051242</v>
      </c>
      <c r="R204" s="74"/>
      <c r="S204" s="74">
        <f t="shared" si="9"/>
        <v>-1233317355</v>
      </c>
    </row>
    <row r="205" spans="2:19">
      <c r="C205" s="72" t="s">
        <v>167</v>
      </c>
      <c r="D205" s="73"/>
      <c r="E205" s="74">
        <v>8563759</v>
      </c>
      <c r="F205" s="73"/>
      <c r="G205" s="74">
        <v>63162036067</v>
      </c>
      <c r="H205" s="52"/>
      <c r="I205" s="74">
        <v>-44457542343</v>
      </c>
      <c r="J205" s="73"/>
      <c r="K205" s="74">
        <f t="shared" si="10"/>
        <v>18704493724</v>
      </c>
      <c r="L205" s="74"/>
      <c r="M205" s="52">
        <v>11711602</v>
      </c>
      <c r="N205" s="74"/>
      <c r="O205" s="74">
        <v>76504815274</v>
      </c>
      <c r="P205" s="73"/>
      <c r="Q205" s="74">
        <v>-57166762612</v>
      </c>
      <c r="R205" s="74"/>
      <c r="S205" s="74">
        <f t="shared" si="9"/>
        <v>19338052662</v>
      </c>
    </row>
    <row r="206" spans="2:19">
      <c r="C206" s="72" t="s">
        <v>151</v>
      </c>
      <c r="D206" s="73"/>
      <c r="E206" s="74">
        <v>632616</v>
      </c>
      <c r="F206" s="73"/>
      <c r="G206" s="74">
        <v>9301225156</v>
      </c>
      <c r="H206" s="52"/>
      <c r="I206" s="74">
        <v>-7009971095</v>
      </c>
      <c r="J206" s="73"/>
      <c r="K206" s="74">
        <f t="shared" si="10"/>
        <v>2291254061</v>
      </c>
      <c r="L206" s="74"/>
      <c r="M206" s="52">
        <v>1206743</v>
      </c>
      <c r="N206" s="74"/>
      <c r="O206" s="74">
        <v>14619217935</v>
      </c>
      <c r="P206" s="73"/>
      <c r="Q206" s="74">
        <v>-13464401669</v>
      </c>
      <c r="R206" s="74"/>
      <c r="S206" s="74">
        <f t="shared" si="9"/>
        <v>1154816266</v>
      </c>
    </row>
    <row r="207" spans="2:19">
      <c r="C207" s="72" t="s">
        <v>490</v>
      </c>
      <c r="D207" s="73"/>
      <c r="E207" s="74">
        <v>1228828</v>
      </c>
      <c r="F207" s="73"/>
      <c r="G207" s="74">
        <v>50883576392</v>
      </c>
      <c r="H207" s="52"/>
      <c r="I207" s="74">
        <v>-46430912123</v>
      </c>
      <c r="J207" s="73"/>
      <c r="K207" s="74">
        <f t="shared" si="10"/>
        <v>4452664269</v>
      </c>
      <c r="L207" s="74"/>
      <c r="M207" s="52">
        <v>1636752</v>
      </c>
      <c r="N207" s="74"/>
      <c r="O207" s="74">
        <v>62596512431</v>
      </c>
      <c r="P207" s="73"/>
      <c r="Q207" s="74">
        <v>-57067980171</v>
      </c>
      <c r="R207" s="74"/>
      <c r="S207" s="74">
        <f t="shared" si="9"/>
        <v>5528532260</v>
      </c>
    </row>
    <row r="208" spans="2:19">
      <c r="C208" s="72" t="s">
        <v>139</v>
      </c>
      <c r="D208" s="73"/>
      <c r="E208" s="74">
        <v>337356</v>
      </c>
      <c r="F208" s="73"/>
      <c r="G208" s="74">
        <v>4548693227</v>
      </c>
      <c r="H208" s="52"/>
      <c r="I208" s="74">
        <v>-3227551332</v>
      </c>
      <c r="J208" s="73"/>
      <c r="K208" s="74">
        <f t="shared" si="10"/>
        <v>1321141895</v>
      </c>
      <c r="L208" s="74"/>
      <c r="M208" s="52">
        <v>3137941</v>
      </c>
      <c r="N208" s="74"/>
      <c r="O208" s="74">
        <v>26178265794</v>
      </c>
      <c r="P208" s="73"/>
      <c r="Q208" s="74">
        <v>-22870886065</v>
      </c>
      <c r="R208" s="74"/>
      <c r="S208" s="74">
        <f t="shared" si="9"/>
        <v>3307379729</v>
      </c>
    </row>
    <row r="209" spans="2:19 16380:16380">
      <c r="C209" s="72" t="s">
        <v>133</v>
      </c>
      <c r="D209" s="73"/>
      <c r="E209" s="74">
        <v>715897</v>
      </c>
      <c r="F209" s="73"/>
      <c r="G209" s="74">
        <v>4178116670</v>
      </c>
      <c r="H209" s="52"/>
      <c r="I209" s="74">
        <v>-3681031104</v>
      </c>
      <c r="J209" s="73"/>
      <c r="K209" s="74">
        <f t="shared" si="10"/>
        <v>497085566</v>
      </c>
      <c r="L209" s="74"/>
      <c r="M209" s="52">
        <v>1904165</v>
      </c>
      <c r="N209" s="74"/>
      <c r="O209" s="74">
        <v>9481987322</v>
      </c>
      <c r="P209" s="73"/>
      <c r="Q209" s="74">
        <v>-8823900276</v>
      </c>
      <c r="R209" s="74"/>
      <c r="S209" s="74">
        <f t="shared" si="9"/>
        <v>658087046</v>
      </c>
    </row>
    <row r="210" spans="2:19 16380:16380" ht="25.2" thickBot="1">
      <c r="C210" s="72" t="s">
        <v>2</v>
      </c>
      <c r="D210" s="73"/>
      <c r="E210" s="79">
        <f>SUM(E8:E209)</f>
        <v>317303520</v>
      </c>
      <c r="F210" s="73"/>
      <c r="G210" s="141">
        <f>SUM(G8:G209)</f>
        <v>3345644865489</v>
      </c>
      <c r="H210" s="52"/>
      <c r="I210" s="141">
        <f>SUM(I8:I209)</f>
        <v>-2655172318453</v>
      </c>
      <c r="J210" s="73"/>
      <c r="K210" s="141">
        <f>SUM(K8:K209)</f>
        <v>690408053186</v>
      </c>
      <c r="L210" s="74"/>
      <c r="M210" s="52"/>
      <c r="N210" s="74"/>
      <c r="O210" s="141">
        <f>SUM(O8:O209)</f>
        <v>6335268348393</v>
      </c>
      <c r="P210" s="73"/>
      <c r="Q210" s="141">
        <f>SUM(Q8:Q209)</f>
        <v>-5352602516183</v>
      </c>
      <c r="R210" s="74"/>
      <c r="S210" s="141">
        <f>SUM(S8:S209)</f>
        <v>982598228616</v>
      </c>
      <c r="XEZ210" s="68">
        <f>SUM(E210:XEY210)</f>
        <v>3346461964568</v>
      </c>
    </row>
    <row r="211" spans="2:19 16380:16380" s="79" customFormat="1" ht="24.75" customHeight="1" thickTop="1">
      <c r="C211" s="67"/>
      <c r="D211" s="67"/>
      <c r="E211" s="67"/>
      <c r="F211" s="67"/>
      <c r="G211" s="75"/>
      <c r="H211" s="67"/>
      <c r="I211" s="75"/>
      <c r="J211" s="67"/>
      <c r="K211" s="266"/>
      <c r="L211" s="67"/>
      <c r="M211" s="67"/>
      <c r="N211" s="67"/>
      <c r="O211" s="75"/>
      <c r="P211" s="67"/>
      <c r="Q211" s="75"/>
      <c r="R211" s="67"/>
      <c r="S211" s="75"/>
    </row>
    <row r="212" spans="2:19 16380:16380" s="79" customFormat="1" ht="24.6">
      <c r="B212" s="52"/>
      <c r="C212" s="4"/>
      <c r="D212" s="4"/>
      <c r="E212" s="4"/>
      <c r="F212" s="4"/>
      <c r="G212" s="54"/>
      <c r="H212" s="54"/>
      <c r="I212" s="54"/>
      <c r="J212" s="54"/>
      <c r="K212" s="2"/>
      <c r="L212" s="2"/>
      <c r="M212" s="2"/>
      <c r="N212" s="2"/>
      <c r="O212" s="2"/>
      <c r="P212" s="2"/>
      <c r="Q212" s="266"/>
      <c r="R212" s="2"/>
      <c r="S212" s="2"/>
    </row>
    <row r="213" spans="2:19 16380:16380" s="79" customFormat="1" ht="24.6">
      <c r="B213" s="52"/>
      <c r="C213" s="320" t="s">
        <v>42</v>
      </c>
      <c r="D213" s="321"/>
      <c r="E213" s="321"/>
      <c r="F213" s="321"/>
      <c r="G213" s="321"/>
      <c r="H213" s="321"/>
      <c r="I213" s="321"/>
      <c r="J213" s="321"/>
      <c r="K213" s="321"/>
      <c r="L213" s="321"/>
      <c r="M213" s="321"/>
      <c r="N213" s="321"/>
      <c r="O213" s="321"/>
      <c r="P213" s="321"/>
      <c r="Q213" s="321"/>
      <c r="R213" s="321"/>
      <c r="S213" s="322"/>
    </row>
    <row r="214" spans="2:19 16380:16380" s="79" customFormat="1" ht="24.6">
      <c r="B214" s="52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</row>
    <row r="215" spans="2:19 16380:16380" s="79" customFormat="1" ht="24.6" hidden="1">
      <c r="B215" s="52">
        <v>1</v>
      </c>
      <c r="C215" s="134">
        <v>2</v>
      </c>
      <c r="D215" s="52">
        <v>3</v>
      </c>
      <c r="E215" s="134">
        <v>4</v>
      </c>
      <c r="F215" s="52">
        <v>5</v>
      </c>
      <c r="G215" s="134">
        <v>6</v>
      </c>
      <c r="H215" s="52">
        <v>7</v>
      </c>
      <c r="I215" s="134">
        <v>8</v>
      </c>
      <c r="J215" s="52">
        <v>9</v>
      </c>
      <c r="K215" s="134">
        <v>10</v>
      </c>
      <c r="L215" s="52">
        <v>11</v>
      </c>
      <c r="M215" s="134">
        <v>12</v>
      </c>
      <c r="N215" s="52">
        <v>13</v>
      </c>
      <c r="O215" s="134">
        <v>14</v>
      </c>
      <c r="P215" s="52">
        <v>15</v>
      </c>
      <c r="Q215" s="134">
        <v>16</v>
      </c>
      <c r="R215" s="52">
        <v>17</v>
      </c>
      <c r="S215" s="134">
        <v>18</v>
      </c>
    </row>
    <row r="216" spans="2:19 16380:16380" s="79" customFormat="1" ht="24.6" hidden="1">
      <c r="B216" s="52"/>
      <c r="C216" s="67"/>
      <c r="D216" s="67"/>
      <c r="E216" s="67"/>
      <c r="F216" s="67"/>
      <c r="G216" s="77"/>
      <c r="H216" s="77"/>
      <c r="I216" s="153"/>
      <c r="J216" s="77"/>
      <c r="K216" s="52">
        <v>9584259220</v>
      </c>
      <c r="L216" s="78"/>
      <c r="M216" s="78"/>
      <c r="N216" s="78"/>
      <c r="O216" s="78"/>
      <c r="P216" s="78"/>
      <c r="Q216" s="152"/>
      <c r="R216" s="78"/>
      <c r="S216" s="52">
        <v>16983364675</v>
      </c>
    </row>
    <row r="217" spans="2:19 16380:16380" s="79" customFormat="1" ht="24.6" hidden="1">
      <c r="B217" s="52"/>
      <c r="G217" s="79">
        <v>0</v>
      </c>
      <c r="K217" s="79">
        <v>62341606</v>
      </c>
      <c r="S217" s="79">
        <v>608504021</v>
      </c>
    </row>
    <row r="218" spans="2:19 16380:16380" s="79" customFormat="1" ht="24.6" hidden="1">
      <c r="B218" s="52"/>
      <c r="G218" s="79">
        <f>K216-G217</f>
        <v>9584259220</v>
      </c>
      <c r="I218" s="79" t="s">
        <v>523</v>
      </c>
      <c r="K218" s="79">
        <v>328170638</v>
      </c>
      <c r="S218" s="79">
        <v>3203139830</v>
      </c>
    </row>
    <row r="219" spans="2:19 16380:16380" ht="25.2" hidden="1">
      <c r="C219" s="79"/>
      <c r="D219" s="79"/>
      <c r="E219" s="79"/>
      <c r="F219" s="79"/>
      <c r="G219" s="79"/>
      <c r="H219" s="79"/>
      <c r="I219" s="79" t="s">
        <v>524</v>
      </c>
      <c r="J219" s="79"/>
      <c r="K219" s="79">
        <f>+K216-K217-K218</f>
        <v>9193746976</v>
      </c>
      <c r="L219" s="79"/>
      <c r="M219" s="122"/>
      <c r="N219" s="79"/>
      <c r="O219" s="122"/>
      <c r="P219" s="79"/>
      <c r="Q219" s="122"/>
      <c r="R219" s="79"/>
      <c r="S219" s="79">
        <v>147758</v>
      </c>
    </row>
    <row r="220" spans="2:19 16380:16380" ht="24.6" hidden="1">
      <c r="C220" s="79"/>
      <c r="D220" s="79"/>
      <c r="E220" s="79"/>
      <c r="F220" s="79"/>
      <c r="G220" s="79"/>
      <c r="H220" s="79"/>
      <c r="I220" s="79">
        <v>352564609</v>
      </c>
      <c r="J220" s="79"/>
      <c r="K220" s="79">
        <v>0</v>
      </c>
      <c r="L220" s="79"/>
      <c r="M220" s="79"/>
      <c r="N220" s="79"/>
      <c r="O220" s="79"/>
      <c r="P220" s="79"/>
      <c r="Q220" s="79"/>
      <c r="R220" s="79"/>
      <c r="S220" s="79">
        <f>S216-S217-S218-S219</f>
        <v>13171573066</v>
      </c>
    </row>
    <row r="221" spans="2:19 16380:16380" ht="25.2" hidden="1">
      <c r="C221" s="79"/>
      <c r="D221" s="79"/>
      <c r="E221" s="79"/>
      <c r="F221" s="79"/>
      <c r="G221" s="79"/>
      <c r="H221" s="79"/>
      <c r="I221" s="79"/>
      <c r="J221" s="79"/>
      <c r="K221" s="80">
        <v>0</v>
      </c>
      <c r="L221" s="79"/>
      <c r="M221" s="79"/>
      <c r="N221" s="79"/>
      <c r="O221" s="79"/>
      <c r="P221" s="79"/>
      <c r="Q221" s="79"/>
      <c r="R221" s="79"/>
      <c r="S221" s="79"/>
    </row>
    <row r="222" spans="2:19 16380:16380" ht="25.2" hidden="1">
      <c r="C222" s="79"/>
      <c r="D222" s="79"/>
      <c r="E222" s="79"/>
      <c r="F222" s="79"/>
      <c r="G222" s="79"/>
      <c r="H222" s="79"/>
      <c r="I222" s="79"/>
      <c r="J222" s="79"/>
      <c r="K222" s="80">
        <f>K221-K220</f>
        <v>0</v>
      </c>
      <c r="L222" s="79"/>
      <c r="M222" s="79"/>
      <c r="N222" s="79"/>
      <c r="O222" s="79"/>
      <c r="P222" s="79"/>
      <c r="Q222" s="79"/>
      <c r="R222" s="79"/>
      <c r="S222" s="80"/>
    </row>
    <row r="223" spans="2:19 16380:16380" ht="25.2" hidden="1">
      <c r="C223" s="79"/>
      <c r="D223" s="79"/>
      <c r="E223" s="79"/>
      <c r="F223" s="79"/>
      <c r="G223" s="79"/>
      <c r="H223" s="79"/>
      <c r="I223" s="79"/>
      <c r="J223" s="79"/>
      <c r="K223" s="80"/>
      <c r="L223" s="79"/>
      <c r="M223" s="79"/>
      <c r="N223" s="79"/>
      <c r="O223" s="79"/>
      <c r="P223" s="79"/>
      <c r="Q223" s="79"/>
      <c r="R223" s="79"/>
      <c r="S223" s="80"/>
    </row>
    <row r="224" spans="2:19 16380:16380" ht="24.6" hidden="1">
      <c r="C224" s="79"/>
      <c r="D224" s="79"/>
      <c r="E224" s="79"/>
      <c r="F224" s="79"/>
      <c r="G224" s="79"/>
      <c r="H224" s="79"/>
      <c r="I224" s="79"/>
      <c r="J224" s="79"/>
      <c r="K224" s="144">
        <v>9584259220</v>
      </c>
      <c r="L224" s="144"/>
      <c r="M224" s="144"/>
      <c r="N224" s="144"/>
      <c r="O224" s="144"/>
      <c r="P224" s="144"/>
      <c r="Q224" s="144"/>
      <c r="R224" s="144"/>
      <c r="S224" s="144">
        <v>16983364675</v>
      </c>
    </row>
    <row r="225" spans="3:19" ht="24.6" hidden="1">
      <c r="C225" s="79"/>
      <c r="D225" s="79"/>
      <c r="E225" s="79"/>
      <c r="F225" s="79"/>
      <c r="G225" s="79"/>
      <c r="H225" s="79"/>
      <c r="I225" s="79"/>
      <c r="J225" s="79"/>
      <c r="K225" s="144">
        <v>-62341606</v>
      </c>
      <c r="L225" s="144"/>
      <c r="M225" s="144"/>
      <c r="N225" s="144"/>
      <c r="O225" s="144"/>
      <c r="P225" s="144"/>
      <c r="Q225" s="144"/>
      <c r="R225" s="144"/>
      <c r="S225" s="144">
        <v>-147758</v>
      </c>
    </row>
    <row r="226" spans="3:19" ht="24.6" hidden="1">
      <c r="C226" s="79"/>
      <c r="D226" s="79"/>
      <c r="E226" s="79"/>
      <c r="F226" s="79"/>
      <c r="G226" s="79"/>
      <c r="H226" s="79"/>
      <c r="I226" s="79"/>
      <c r="J226" s="79"/>
      <c r="K226" s="144">
        <v>-328170638</v>
      </c>
      <c r="L226" s="144"/>
      <c r="M226" s="144"/>
      <c r="N226" s="144"/>
      <c r="O226" s="144"/>
      <c r="P226" s="144"/>
      <c r="Q226" s="144"/>
      <c r="R226" s="144"/>
      <c r="S226" s="144">
        <v>-608504021</v>
      </c>
    </row>
    <row r="227" spans="3:19" ht="24.6" hidden="1">
      <c r="C227" s="79"/>
      <c r="D227" s="79"/>
      <c r="E227" s="79"/>
      <c r="F227" s="79"/>
      <c r="G227" s="79"/>
      <c r="H227" s="79"/>
      <c r="I227" s="79"/>
      <c r="J227" s="79"/>
      <c r="K227" s="144">
        <v>0</v>
      </c>
      <c r="L227" s="144"/>
      <c r="M227" s="144"/>
      <c r="N227" s="144"/>
      <c r="O227" s="144"/>
      <c r="P227" s="144"/>
      <c r="Q227" s="144"/>
      <c r="R227" s="144"/>
      <c r="S227" s="144">
        <v>-3203139830</v>
      </c>
    </row>
    <row r="228" spans="3:19" ht="24.6" hidden="1">
      <c r="K228" s="79">
        <f>SUM(K224:K227)</f>
        <v>9193746976</v>
      </c>
      <c r="O228" s="79"/>
      <c r="S228" s="79">
        <f>SUM(S224:S227)</f>
        <v>13171573066</v>
      </c>
    </row>
    <row r="229" spans="3:19" ht="24.6" hidden="1">
      <c r="G229" s="77">
        <v>8421552</v>
      </c>
      <c r="K229" s="79">
        <f>K228-K210</f>
        <v>-681214306210</v>
      </c>
      <c r="O229" s="79"/>
      <c r="S229" s="79">
        <f>S228-S210</f>
        <v>-969426655550</v>
      </c>
    </row>
    <row r="230" spans="3:19" hidden="1">
      <c r="G230" s="77">
        <v>138375640</v>
      </c>
    </row>
    <row r="231" spans="3:19" hidden="1">
      <c r="G231" s="77">
        <v>-176127828</v>
      </c>
    </row>
    <row r="232" spans="3:19" hidden="1">
      <c r="G232" s="77">
        <v>428316</v>
      </c>
    </row>
    <row r="233" spans="3:19" hidden="1"/>
    <row r="234" spans="3:19" hidden="1"/>
    <row r="235" spans="3:19" hidden="1"/>
    <row r="236" spans="3:19" hidden="1"/>
    <row r="237" spans="3:19" hidden="1"/>
    <row r="238" spans="3:19" hidden="1"/>
    <row r="239" spans="3:19" hidden="1"/>
    <row r="240" spans="3:19" hidden="1"/>
    <row r="241" spans="11:19" hidden="1"/>
    <row r="242" spans="11:19" hidden="1"/>
    <row r="243" spans="11:19" hidden="1"/>
    <row r="244" spans="11:19" hidden="1"/>
    <row r="245" spans="11:19" hidden="1"/>
    <row r="246" spans="11:19" ht="24.6" hidden="1">
      <c r="K246" s="235">
        <v>102058412041</v>
      </c>
      <c r="S246" s="235">
        <v>154885387503</v>
      </c>
    </row>
    <row r="247" spans="11:19" ht="24.6" hidden="1">
      <c r="K247" s="216">
        <v>0</v>
      </c>
      <c r="S247" s="216">
        <v>-147758</v>
      </c>
    </row>
    <row r="248" spans="11:19" ht="24.6" hidden="1">
      <c r="K248" s="216">
        <v>-915437088</v>
      </c>
      <c r="S248" s="216">
        <v>-2140804853</v>
      </c>
    </row>
    <row r="249" spans="11:19" ht="24.6" hidden="1">
      <c r="K249" s="216">
        <v>-4818347739</v>
      </c>
      <c r="S249" s="216">
        <v>-11269191854</v>
      </c>
    </row>
    <row r="250" spans="11:19" ht="24.6" hidden="1">
      <c r="K250" s="235">
        <f>SUM(K246:K249)</f>
        <v>96324627214</v>
      </c>
      <c r="S250" s="235">
        <f>SUM(S246:S249)</f>
        <v>141475243038</v>
      </c>
    </row>
    <row r="251" spans="11:19" ht="24.6" hidden="1">
      <c r="K251" s="216">
        <f>K210-K250</f>
        <v>594083425972</v>
      </c>
      <c r="S251" s="216">
        <f>S210-S250</f>
        <v>841122985578</v>
      </c>
    </row>
  </sheetData>
  <autoFilter ref="C7:S210" xr:uid="{00000000-0009-0000-0000-000007000000}">
    <sortState xmlns:xlrd2="http://schemas.microsoft.com/office/spreadsheetml/2017/richdata2" ref="C8:S209">
      <sortCondition ref="C7"/>
    </sortState>
  </autoFilter>
  <mergeCells count="6">
    <mergeCell ref="C213:S213"/>
    <mergeCell ref="M6:S6"/>
    <mergeCell ref="E6:K6"/>
    <mergeCell ref="C1:S1"/>
    <mergeCell ref="C2:S2"/>
    <mergeCell ref="C3:S3"/>
  </mergeCells>
  <printOptions horizontalCentered="1"/>
  <pageMargins left="0.25" right="0.25" top="0.75" bottom="0.75" header="0.3" footer="0.3"/>
  <pageSetup paperSize="9" scale="74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213"/>
  <sheetViews>
    <sheetView rightToLeft="1" view="pageBreakPreview" topLeftCell="A187" zoomScale="60" zoomScaleNormal="100" workbookViewId="0">
      <selection activeCell="C228" sqref="C228"/>
    </sheetView>
  </sheetViews>
  <sheetFormatPr defaultColWidth="9.109375" defaultRowHeight="21"/>
  <cols>
    <col min="1" max="1" width="1.5546875" style="67" customWidth="1"/>
    <col min="2" max="2" width="10.6640625" style="52" hidden="1" customWidth="1"/>
    <col min="3" max="3" width="31.109375" style="67" bestFit="1" customWidth="1"/>
    <col min="4" max="4" width="0.5546875" style="67" customWidth="1"/>
    <col min="5" max="5" width="12.44140625" style="2" bestFit="1" customWidth="1"/>
    <col min="6" max="6" width="0.88671875" style="2" customWidth="1"/>
    <col min="7" max="7" width="25.33203125" style="2" customWidth="1"/>
    <col min="8" max="8" width="0.88671875" style="2" customWidth="1"/>
    <col min="9" max="9" width="26" style="2" customWidth="1"/>
    <col min="10" max="10" width="0.6640625" style="2" customWidth="1"/>
    <col min="11" max="11" width="25.33203125" style="2" bestFit="1" customWidth="1"/>
    <col min="12" max="12" width="1.44140625" style="2" customWidth="1"/>
    <col min="13" max="13" width="12.44140625" style="2" bestFit="1" customWidth="1"/>
    <col min="14" max="14" width="1.109375" style="2" customWidth="1"/>
    <col min="15" max="15" width="26" style="2" bestFit="1" customWidth="1"/>
    <col min="16" max="16" width="1" style="2" customWidth="1"/>
    <col min="17" max="17" width="26.6640625" style="2" bestFit="1" customWidth="1"/>
    <col min="18" max="18" width="1.109375" style="2" customWidth="1"/>
    <col min="19" max="19" width="24.6640625" style="2" bestFit="1" customWidth="1"/>
    <col min="20" max="20" width="0" style="67" hidden="1" customWidth="1"/>
    <col min="21" max="21" width="14" style="67" hidden="1" customWidth="1"/>
    <col min="22" max="22" width="0" style="67" hidden="1" customWidth="1"/>
    <col min="23" max="23" width="10.6640625" style="67" bestFit="1" customWidth="1"/>
    <col min="24" max="16384" width="9.109375" style="67"/>
  </cols>
  <sheetData>
    <row r="1" spans="2:22" ht="21.6">
      <c r="C1" s="317" t="s">
        <v>84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2:22" ht="21.6">
      <c r="C2" s="317" t="s">
        <v>53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2:22" ht="21.6">
      <c r="C3" s="317" t="str">
        <f>' سهام'!A3</f>
        <v>برای ماه منتهی به 1402/02/31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2:22">
      <c r="C4" s="305" t="s">
        <v>86</v>
      </c>
      <c r="D4" s="305"/>
      <c r="E4" s="305"/>
      <c r="F4" s="305"/>
      <c r="G4" s="305"/>
      <c r="H4" s="305"/>
      <c r="I4" s="305"/>
      <c r="J4" s="305"/>
    </row>
    <row r="5" spans="2:22" ht="22.2" thickBot="1">
      <c r="C5" s="5"/>
      <c r="D5" s="5"/>
      <c r="E5" s="328" t="s">
        <v>557</v>
      </c>
      <c r="F5" s="328"/>
      <c r="G5" s="328"/>
      <c r="H5" s="328"/>
      <c r="I5" s="328"/>
      <c r="J5" s="328"/>
      <c r="K5" s="328"/>
      <c r="M5" s="323" t="s">
        <v>556</v>
      </c>
      <c r="N5" s="323"/>
      <c r="O5" s="323"/>
      <c r="P5" s="323"/>
      <c r="Q5" s="323"/>
      <c r="R5" s="323"/>
      <c r="S5" s="323"/>
    </row>
    <row r="6" spans="2:22" ht="42.6" thickBot="1">
      <c r="C6" s="81" t="s">
        <v>37</v>
      </c>
      <c r="D6" s="81"/>
      <c r="E6" s="107" t="s">
        <v>3</v>
      </c>
      <c r="F6" s="71"/>
      <c r="G6" s="106" t="s">
        <v>21</v>
      </c>
      <c r="H6" s="71"/>
      <c r="I6" s="107" t="s">
        <v>41</v>
      </c>
      <c r="J6" s="71"/>
      <c r="K6" s="106" t="s">
        <v>468</v>
      </c>
      <c r="M6" s="107" t="s">
        <v>3</v>
      </c>
      <c r="N6" s="71"/>
      <c r="O6" s="106" t="s">
        <v>21</v>
      </c>
      <c r="P6" s="71"/>
      <c r="Q6" s="107" t="s">
        <v>41</v>
      </c>
      <c r="R6" s="71"/>
      <c r="S6" s="106" t="s">
        <v>468</v>
      </c>
    </row>
    <row r="7" spans="2:22">
      <c r="B7" t="s">
        <v>276</v>
      </c>
      <c r="C7" s="82" t="s">
        <v>118</v>
      </c>
      <c r="E7" s="52">
        <v>780846</v>
      </c>
      <c r="F7" s="52"/>
      <c r="G7" s="52">
        <v>5161729780</v>
      </c>
      <c r="H7" s="52"/>
      <c r="I7" s="52">
        <v>-5834786412</v>
      </c>
      <c r="J7" s="52"/>
      <c r="K7" s="52">
        <f>G7+I7</f>
        <v>-673056632</v>
      </c>
      <c r="L7" s="52"/>
      <c r="M7" s="52">
        <v>780846</v>
      </c>
      <c r="N7" s="52"/>
      <c r="O7" s="52">
        <v>5161729780</v>
      </c>
      <c r="P7" s="52"/>
      <c r="Q7" s="52">
        <v>-4324733410</v>
      </c>
      <c r="R7" s="52"/>
      <c r="S7" s="52">
        <f>O7+Q7</f>
        <v>836996370</v>
      </c>
      <c r="U7" s="67">
        <v>51211126</v>
      </c>
      <c r="V7" s="68">
        <f>U7-S7</f>
        <v>-785785244</v>
      </c>
    </row>
    <row r="8" spans="2:22">
      <c r="B8" t="s">
        <v>278</v>
      </c>
      <c r="C8" s="82" t="s">
        <v>546</v>
      </c>
      <c r="E8" s="52">
        <v>355027</v>
      </c>
      <c r="F8" s="52"/>
      <c r="G8" s="52">
        <v>3853827319</v>
      </c>
      <c r="H8" s="52"/>
      <c r="I8" s="52">
        <v>-4463281909</v>
      </c>
      <c r="J8" s="52"/>
      <c r="K8" s="52">
        <f t="shared" ref="K8:K69" si="0">G8+I8</f>
        <v>-609454590</v>
      </c>
      <c r="L8" s="52"/>
      <c r="M8" s="52">
        <v>355027</v>
      </c>
      <c r="N8" s="52"/>
      <c r="O8" s="52">
        <v>3853827319</v>
      </c>
      <c r="P8" s="52"/>
      <c r="Q8" s="52">
        <v>-4228598826</v>
      </c>
      <c r="R8" s="52"/>
      <c r="S8" s="52">
        <f t="shared" ref="S8:S71" si="1">O8+Q8</f>
        <v>-374771507</v>
      </c>
      <c r="U8" s="67">
        <v>-282899728</v>
      </c>
      <c r="V8" s="68">
        <f t="shared" ref="V8:V71" si="2">U8-S8</f>
        <v>91871779</v>
      </c>
    </row>
    <row r="9" spans="2:22">
      <c r="B9" t="s">
        <v>493</v>
      </c>
      <c r="C9" s="82" t="s">
        <v>474</v>
      </c>
      <c r="E9" s="52">
        <v>673470</v>
      </c>
      <c r="F9" s="52"/>
      <c r="G9" s="52">
        <v>7993386475</v>
      </c>
      <c r="H9" s="52"/>
      <c r="I9" s="52">
        <v>-7993386475</v>
      </c>
      <c r="J9" s="52"/>
      <c r="K9" s="52">
        <f t="shared" si="0"/>
        <v>0</v>
      </c>
      <c r="L9" s="52"/>
      <c r="M9" s="52">
        <v>673470</v>
      </c>
      <c r="N9" s="52"/>
      <c r="O9" s="52">
        <v>7993386475</v>
      </c>
      <c r="P9" s="52"/>
      <c r="Q9" s="52">
        <v>-6749473467</v>
      </c>
      <c r="R9" s="52"/>
      <c r="S9" s="52">
        <f t="shared" si="1"/>
        <v>1243913008</v>
      </c>
      <c r="U9" s="67">
        <v>1243913008</v>
      </c>
      <c r="V9" s="68">
        <f t="shared" si="2"/>
        <v>0</v>
      </c>
    </row>
    <row r="10" spans="2:22">
      <c r="B10" t="s">
        <v>279</v>
      </c>
      <c r="C10" s="82" t="s">
        <v>191</v>
      </c>
      <c r="E10" s="52">
        <v>15131426</v>
      </c>
      <c r="F10" s="52"/>
      <c r="G10" s="52">
        <v>47606012063</v>
      </c>
      <c r="H10" s="52"/>
      <c r="I10" s="52">
        <v>-56232495432</v>
      </c>
      <c r="J10" s="52"/>
      <c r="K10" s="52">
        <f t="shared" si="0"/>
        <v>-8626483369</v>
      </c>
      <c r="L10" s="52"/>
      <c r="M10" s="52">
        <v>15131426</v>
      </c>
      <c r="N10" s="52"/>
      <c r="O10" s="52">
        <v>47606012063</v>
      </c>
      <c r="P10" s="52"/>
      <c r="Q10" s="52">
        <v>-43994217089</v>
      </c>
      <c r="R10" s="52"/>
      <c r="S10" s="52">
        <f t="shared" si="1"/>
        <v>3611794974</v>
      </c>
      <c r="U10" s="67">
        <v>6313384321</v>
      </c>
      <c r="V10" s="68">
        <f t="shared" si="2"/>
        <v>2701589347</v>
      </c>
    </row>
    <row r="11" spans="2:22">
      <c r="B11" t="s">
        <v>525</v>
      </c>
      <c r="C11" s="82" t="s">
        <v>510</v>
      </c>
      <c r="E11" s="52">
        <v>2628518</v>
      </c>
      <c r="F11" s="52"/>
      <c r="G11" s="52">
        <v>36188364706</v>
      </c>
      <c r="H11" s="52"/>
      <c r="I11" s="52">
        <v>-38694370571</v>
      </c>
      <c r="J11" s="52"/>
      <c r="K11" s="52">
        <f t="shared" si="0"/>
        <v>-2506005865</v>
      </c>
      <c r="L11" s="52"/>
      <c r="M11" s="52">
        <v>2628518</v>
      </c>
      <c r="N11" s="52"/>
      <c r="O11" s="52">
        <v>36188364706</v>
      </c>
      <c r="P11" s="52"/>
      <c r="Q11" s="52">
        <v>-30010905061</v>
      </c>
      <c r="R11" s="52"/>
      <c r="S11" s="52">
        <f t="shared" si="1"/>
        <v>6177459645</v>
      </c>
      <c r="U11" s="67">
        <v>2770136926</v>
      </c>
      <c r="V11" s="68">
        <f t="shared" si="2"/>
        <v>-3407322719</v>
      </c>
    </row>
    <row r="12" spans="2:22">
      <c r="B12" t="s">
        <v>280</v>
      </c>
      <c r="C12" s="82" t="s">
        <v>109</v>
      </c>
      <c r="E12" s="52">
        <v>21693331</v>
      </c>
      <c r="F12" s="52"/>
      <c r="G12" s="52">
        <v>97039150566</v>
      </c>
      <c r="H12" s="52"/>
      <c r="I12" s="52">
        <v>-95446534197</v>
      </c>
      <c r="J12" s="52"/>
      <c r="K12" s="52">
        <f t="shared" si="0"/>
        <v>1592616369</v>
      </c>
      <c r="L12" s="52"/>
      <c r="M12" s="52">
        <v>21693331</v>
      </c>
      <c r="N12" s="52"/>
      <c r="O12" s="52">
        <v>97039150566</v>
      </c>
      <c r="P12" s="52"/>
      <c r="Q12" s="52">
        <v>-77988107900</v>
      </c>
      <c r="R12" s="52"/>
      <c r="S12" s="52">
        <f t="shared" si="1"/>
        <v>19051042666</v>
      </c>
      <c r="U12" s="67">
        <v>6456785185</v>
      </c>
      <c r="V12" s="68">
        <f t="shared" si="2"/>
        <v>-12594257481</v>
      </c>
    </row>
    <row r="13" spans="2:22">
      <c r="B13" t="s">
        <v>281</v>
      </c>
      <c r="C13" s="82" t="s">
        <v>173</v>
      </c>
      <c r="E13" s="52">
        <v>8214639</v>
      </c>
      <c r="F13" s="52"/>
      <c r="G13" s="52">
        <v>85413869457</v>
      </c>
      <c r="H13" s="52"/>
      <c r="I13" s="52">
        <v>-67306732211</v>
      </c>
      <c r="J13" s="52"/>
      <c r="K13" s="52">
        <f t="shared" si="0"/>
        <v>18107137246</v>
      </c>
      <c r="L13" s="52"/>
      <c r="M13" s="52">
        <v>8214639</v>
      </c>
      <c r="N13" s="52"/>
      <c r="O13" s="52">
        <v>85413869457</v>
      </c>
      <c r="P13" s="52"/>
      <c r="Q13" s="52">
        <v>-44304723470</v>
      </c>
      <c r="R13" s="52"/>
      <c r="S13" s="52">
        <f t="shared" si="1"/>
        <v>41109145987</v>
      </c>
      <c r="U13" s="67">
        <v>2870148685</v>
      </c>
      <c r="V13" s="68">
        <f t="shared" si="2"/>
        <v>-38238997302</v>
      </c>
    </row>
    <row r="14" spans="2:22">
      <c r="B14" t="s">
        <v>282</v>
      </c>
      <c r="C14" s="82" t="s">
        <v>168</v>
      </c>
      <c r="E14" s="52">
        <v>12464025</v>
      </c>
      <c r="F14" s="52"/>
      <c r="G14" s="52">
        <v>31296796598</v>
      </c>
      <c r="H14" s="52"/>
      <c r="I14" s="52">
        <v>-35571627219</v>
      </c>
      <c r="J14" s="52"/>
      <c r="K14" s="52">
        <f t="shared" si="0"/>
        <v>-4274830621</v>
      </c>
      <c r="L14" s="52"/>
      <c r="M14" s="52">
        <v>12464025</v>
      </c>
      <c r="N14" s="52"/>
      <c r="O14" s="52">
        <v>31296796598</v>
      </c>
      <c r="P14" s="52"/>
      <c r="Q14" s="52">
        <v>-21393575194</v>
      </c>
      <c r="R14" s="52"/>
      <c r="S14" s="52">
        <f t="shared" si="1"/>
        <v>9903221404</v>
      </c>
      <c r="U14" s="67">
        <v>6034600485</v>
      </c>
      <c r="V14" s="68">
        <f t="shared" si="2"/>
        <v>-3868620919</v>
      </c>
    </row>
    <row r="15" spans="2:22">
      <c r="B15" t="s">
        <v>283</v>
      </c>
      <c r="C15" s="82" t="s">
        <v>267</v>
      </c>
      <c r="E15" s="52">
        <v>0</v>
      </c>
      <c r="F15" s="52"/>
      <c r="G15" s="52">
        <v>0</v>
      </c>
      <c r="H15" s="52"/>
      <c r="I15" s="52">
        <v>-4493</v>
      </c>
      <c r="J15" s="52"/>
      <c r="K15" s="52">
        <f t="shared" si="0"/>
        <v>-4493</v>
      </c>
      <c r="L15" s="52"/>
      <c r="M15" s="52">
        <v>0</v>
      </c>
      <c r="N15" s="52"/>
      <c r="O15" s="52">
        <v>0</v>
      </c>
      <c r="P15" s="52"/>
      <c r="Q15" s="52">
        <v>0</v>
      </c>
      <c r="R15" s="52"/>
      <c r="S15" s="52">
        <f t="shared" si="1"/>
        <v>0</v>
      </c>
      <c r="U15" s="67">
        <v>437799422</v>
      </c>
      <c r="V15" s="68">
        <f t="shared" si="2"/>
        <v>437799422</v>
      </c>
    </row>
    <row r="16" spans="2:22">
      <c r="B16" t="s">
        <v>284</v>
      </c>
      <c r="C16" s="82" t="s">
        <v>212</v>
      </c>
      <c r="E16" s="52">
        <v>2579066</v>
      </c>
      <c r="F16" s="52"/>
      <c r="G16" s="52">
        <v>25637205577</v>
      </c>
      <c r="H16" s="52"/>
      <c r="I16" s="52">
        <v>-25798417171</v>
      </c>
      <c r="J16" s="52"/>
      <c r="K16" s="52">
        <f t="shared" si="0"/>
        <v>-161211594</v>
      </c>
      <c r="L16" s="52"/>
      <c r="M16" s="52">
        <v>2579066</v>
      </c>
      <c r="N16" s="52"/>
      <c r="O16" s="52">
        <v>25637205577</v>
      </c>
      <c r="P16" s="52"/>
      <c r="Q16" s="52">
        <v>-20249214502</v>
      </c>
      <c r="R16" s="52"/>
      <c r="S16" s="52">
        <f t="shared" si="1"/>
        <v>5387991075</v>
      </c>
      <c r="U16" s="67">
        <v>341876612</v>
      </c>
      <c r="V16" s="68">
        <f t="shared" si="2"/>
        <v>-5046114463</v>
      </c>
    </row>
    <row r="17" spans="2:22">
      <c r="B17" t="s">
        <v>285</v>
      </c>
      <c r="C17" s="82" t="s">
        <v>99</v>
      </c>
      <c r="E17" s="52">
        <v>12117559</v>
      </c>
      <c r="F17" s="52"/>
      <c r="G17" s="52">
        <v>112263682768</v>
      </c>
      <c r="H17" s="52"/>
      <c r="I17" s="52">
        <v>-120894810870</v>
      </c>
      <c r="J17" s="52"/>
      <c r="K17" s="52">
        <f t="shared" si="0"/>
        <v>-8631128102</v>
      </c>
      <c r="L17" s="52"/>
      <c r="M17" s="52">
        <v>12117559</v>
      </c>
      <c r="N17" s="52"/>
      <c r="O17" s="52">
        <v>112263682768</v>
      </c>
      <c r="P17" s="52"/>
      <c r="Q17" s="52">
        <v>-83464463831</v>
      </c>
      <c r="R17" s="52"/>
      <c r="S17" s="52">
        <f t="shared" si="1"/>
        <v>28799218937</v>
      </c>
      <c r="U17" s="67">
        <v>5618973939</v>
      </c>
      <c r="V17" s="68">
        <f t="shared" si="2"/>
        <v>-23180244998</v>
      </c>
    </row>
    <row r="18" spans="2:22">
      <c r="B18" t="s">
        <v>286</v>
      </c>
      <c r="C18" s="82" t="s">
        <v>129</v>
      </c>
      <c r="E18" s="52">
        <v>4479579</v>
      </c>
      <c r="F18" s="52"/>
      <c r="G18" s="52">
        <v>31437654070</v>
      </c>
      <c r="H18" s="52"/>
      <c r="I18" s="52">
        <v>-40373462204</v>
      </c>
      <c r="J18" s="52"/>
      <c r="K18" s="52">
        <f t="shared" si="0"/>
        <v>-8935808134</v>
      </c>
      <c r="L18" s="52"/>
      <c r="M18" s="52">
        <v>4479579</v>
      </c>
      <c r="N18" s="52"/>
      <c r="O18" s="52">
        <v>31437654070</v>
      </c>
      <c r="P18" s="52"/>
      <c r="Q18" s="52">
        <v>-18618147644</v>
      </c>
      <c r="R18" s="52"/>
      <c r="S18" s="52">
        <f t="shared" si="1"/>
        <v>12819506426</v>
      </c>
      <c r="U18" s="67">
        <v>7157480183</v>
      </c>
      <c r="V18" s="68">
        <f t="shared" si="2"/>
        <v>-5662026243</v>
      </c>
    </row>
    <row r="19" spans="2:22">
      <c r="B19" t="s">
        <v>287</v>
      </c>
      <c r="C19" s="82" t="s">
        <v>213</v>
      </c>
      <c r="E19" s="52">
        <v>22646448</v>
      </c>
      <c r="F19" s="52"/>
      <c r="G19" s="52">
        <v>120887837781</v>
      </c>
      <c r="H19" s="52"/>
      <c r="I19" s="52">
        <v>-123073422450</v>
      </c>
      <c r="J19" s="52"/>
      <c r="K19" s="52">
        <f t="shared" si="0"/>
        <v>-2185584669</v>
      </c>
      <c r="L19" s="52"/>
      <c r="M19" s="52">
        <v>22646448</v>
      </c>
      <c r="N19" s="52"/>
      <c r="O19" s="52">
        <v>120887837781</v>
      </c>
      <c r="P19" s="52"/>
      <c r="Q19" s="52">
        <v>-103996832337</v>
      </c>
      <c r="R19" s="52"/>
      <c r="S19" s="52">
        <f t="shared" si="1"/>
        <v>16891005444</v>
      </c>
      <c r="U19" s="67">
        <v>5815459572</v>
      </c>
      <c r="V19" s="68">
        <f t="shared" si="2"/>
        <v>-11075545872</v>
      </c>
    </row>
    <row r="20" spans="2:22">
      <c r="B20" t="s">
        <v>288</v>
      </c>
      <c r="C20" s="82" t="s">
        <v>140</v>
      </c>
      <c r="E20" s="52">
        <v>76022956</v>
      </c>
      <c r="F20" s="52"/>
      <c r="G20" s="52">
        <v>363948103091</v>
      </c>
      <c r="H20" s="52"/>
      <c r="I20" s="52">
        <v>-316687873355</v>
      </c>
      <c r="J20" s="52"/>
      <c r="K20" s="52">
        <f t="shared" si="0"/>
        <v>47260229736</v>
      </c>
      <c r="L20" s="52"/>
      <c r="M20" s="52">
        <v>76022956</v>
      </c>
      <c r="N20" s="52"/>
      <c r="O20" s="52">
        <v>363948103091</v>
      </c>
      <c r="P20" s="52"/>
      <c r="Q20" s="52">
        <v>-252768779797</v>
      </c>
      <c r="R20" s="52"/>
      <c r="S20" s="52">
        <f t="shared" si="1"/>
        <v>111179323294</v>
      </c>
      <c r="U20" s="67">
        <v>0</v>
      </c>
      <c r="V20" s="68">
        <f t="shared" si="2"/>
        <v>-111179323294</v>
      </c>
    </row>
    <row r="21" spans="2:22">
      <c r="B21" t="s">
        <v>289</v>
      </c>
      <c r="C21" s="82" t="s">
        <v>475</v>
      </c>
      <c r="E21" s="52">
        <v>5562446</v>
      </c>
      <c r="F21" s="52"/>
      <c r="G21" s="52">
        <v>81336730358</v>
      </c>
      <c r="H21" s="52"/>
      <c r="I21" s="52">
        <v>-87860314637</v>
      </c>
      <c r="J21" s="52"/>
      <c r="K21" s="52">
        <f t="shared" si="0"/>
        <v>-6523584279</v>
      </c>
      <c r="L21" s="52"/>
      <c r="M21" s="52">
        <v>5562446</v>
      </c>
      <c r="N21" s="52"/>
      <c r="O21" s="52">
        <v>81336730358</v>
      </c>
      <c r="P21" s="52"/>
      <c r="Q21" s="52">
        <v>-68964666679</v>
      </c>
      <c r="R21" s="52"/>
      <c r="S21" s="52">
        <f t="shared" si="1"/>
        <v>12372063679</v>
      </c>
      <c r="U21" s="67">
        <v>23797499505</v>
      </c>
      <c r="V21" s="68">
        <f t="shared" si="2"/>
        <v>11425435826</v>
      </c>
    </row>
    <row r="22" spans="2:22">
      <c r="B22" t="s">
        <v>494</v>
      </c>
      <c r="C22" s="82" t="s">
        <v>222</v>
      </c>
      <c r="E22" s="52">
        <v>4828232</v>
      </c>
      <c r="F22" s="52"/>
      <c r="G22" s="52">
        <v>63017487781</v>
      </c>
      <c r="H22" s="52"/>
      <c r="I22" s="52">
        <v>-64526131306</v>
      </c>
      <c r="J22" s="52"/>
      <c r="K22" s="52">
        <f t="shared" si="0"/>
        <v>-1508643525</v>
      </c>
      <c r="L22" s="52"/>
      <c r="M22" s="52">
        <v>4828232</v>
      </c>
      <c r="N22" s="52"/>
      <c r="O22" s="52">
        <v>63017487781</v>
      </c>
      <c r="P22" s="52"/>
      <c r="Q22" s="52">
        <v>-58277641012</v>
      </c>
      <c r="R22" s="52"/>
      <c r="S22" s="52">
        <f t="shared" si="1"/>
        <v>4739846769</v>
      </c>
      <c r="U22" s="67">
        <v>2697129064</v>
      </c>
      <c r="V22" s="68">
        <f t="shared" si="2"/>
        <v>-2042717705</v>
      </c>
    </row>
    <row r="23" spans="2:22">
      <c r="B23" t="s">
        <v>290</v>
      </c>
      <c r="C23" s="82" t="s">
        <v>113</v>
      </c>
      <c r="E23" s="52">
        <v>12884444</v>
      </c>
      <c r="F23" s="52"/>
      <c r="G23" s="52">
        <v>48413414295</v>
      </c>
      <c r="H23" s="52"/>
      <c r="I23" s="52">
        <v>-54222791869</v>
      </c>
      <c r="J23" s="52"/>
      <c r="K23" s="52">
        <f t="shared" si="0"/>
        <v>-5809377574</v>
      </c>
      <c r="L23" s="52"/>
      <c r="M23" s="52">
        <v>12884444</v>
      </c>
      <c r="N23" s="52"/>
      <c r="O23" s="52">
        <v>48413414295</v>
      </c>
      <c r="P23" s="52"/>
      <c r="Q23" s="52">
        <v>-26381806010</v>
      </c>
      <c r="R23" s="52"/>
      <c r="S23" s="52">
        <f t="shared" si="1"/>
        <v>22031608285</v>
      </c>
      <c r="U23" s="67">
        <v>1235413326</v>
      </c>
      <c r="V23" s="68">
        <f t="shared" si="2"/>
        <v>-20796194959</v>
      </c>
    </row>
    <row r="24" spans="2:22">
      <c r="B24" t="s">
        <v>291</v>
      </c>
      <c r="C24" s="82" t="s">
        <v>476</v>
      </c>
      <c r="E24" s="52">
        <v>2802001</v>
      </c>
      <c r="F24" s="52"/>
      <c r="G24" s="52">
        <v>22811845284</v>
      </c>
      <c r="H24" s="52"/>
      <c r="I24" s="52">
        <v>-29578535348</v>
      </c>
      <c r="J24" s="52"/>
      <c r="K24" s="52">
        <f t="shared" si="0"/>
        <v>-6766690064</v>
      </c>
      <c r="L24" s="52"/>
      <c r="M24" s="52">
        <v>2802001</v>
      </c>
      <c r="N24" s="52"/>
      <c r="O24" s="52">
        <v>22811845284</v>
      </c>
      <c r="P24" s="52"/>
      <c r="Q24" s="52">
        <v>-20368237798</v>
      </c>
      <c r="R24" s="52"/>
      <c r="S24" s="52">
        <f t="shared" si="1"/>
        <v>2443607486</v>
      </c>
      <c r="U24" s="67">
        <v>8788979370</v>
      </c>
      <c r="V24" s="68">
        <f t="shared" si="2"/>
        <v>6345371884</v>
      </c>
    </row>
    <row r="25" spans="2:22">
      <c r="B25" t="s">
        <v>495</v>
      </c>
      <c r="C25" s="82" t="s">
        <v>477</v>
      </c>
      <c r="E25" s="52">
        <v>3068393</v>
      </c>
      <c r="F25" s="52"/>
      <c r="G25" s="52">
        <v>76558415153</v>
      </c>
      <c r="H25" s="52"/>
      <c r="I25" s="52">
        <v>-85392824552</v>
      </c>
      <c r="J25" s="52"/>
      <c r="K25" s="52">
        <f t="shared" si="0"/>
        <v>-8834409399</v>
      </c>
      <c r="L25" s="52"/>
      <c r="M25" s="52">
        <v>3068393</v>
      </c>
      <c r="N25" s="52"/>
      <c r="O25" s="52">
        <v>76558415153</v>
      </c>
      <c r="P25" s="52"/>
      <c r="Q25" s="52">
        <v>-65570522622</v>
      </c>
      <c r="R25" s="52"/>
      <c r="S25" s="52">
        <f t="shared" si="1"/>
        <v>10987892531</v>
      </c>
      <c r="U25" s="67">
        <v>3107700746</v>
      </c>
      <c r="V25" s="68">
        <f t="shared" si="2"/>
        <v>-7880191785</v>
      </c>
    </row>
    <row r="26" spans="2:22">
      <c r="B26" t="s">
        <v>496</v>
      </c>
      <c r="C26" s="82" t="s">
        <v>149</v>
      </c>
      <c r="E26" s="52">
        <v>21162096</v>
      </c>
      <c r="F26" s="52"/>
      <c r="G26" s="52">
        <v>68262409062</v>
      </c>
      <c r="H26" s="52"/>
      <c r="I26" s="52">
        <v>-88649664198</v>
      </c>
      <c r="J26" s="52"/>
      <c r="K26" s="52">
        <f t="shared" si="0"/>
        <v>-20387255136</v>
      </c>
      <c r="L26" s="52"/>
      <c r="M26" s="52">
        <v>21162096</v>
      </c>
      <c r="N26" s="52"/>
      <c r="O26" s="52">
        <v>68262409062</v>
      </c>
      <c r="P26" s="52"/>
      <c r="Q26" s="52">
        <v>-54166886357</v>
      </c>
      <c r="R26" s="52"/>
      <c r="S26" s="52">
        <f t="shared" si="1"/>
        <v>14095522705</v>
      </c>
      <c r="U26" s="67">
        <v>-310992880</v>
      </c>
      <c r="V26" s="68">
        <f t="shared" si="2"/>
        <v>-14406515585</v>
      </c>
    </row>
    <row r="27" spans="2:22">
      <c r="B27" t="s">
        <v>292</v>
      </c>
      <c r="C27" s="82" t="s">
        <v>92</v>
      </c>
      <c r="E27" s="52">
        <v>19966233</v>
      </c>
      <c r="F27" s="52"/>
      <c r="G27" s="52">
        <v>54044562550</v>
      </c>
      <c r="H27" s="52"/>
      <c r="I27" s="52">
        <v>-55505268995</v>
      </c>
      <c r="J27" s="52"/>
      <c r="K27" s="52">
        <f t="shared" si="0"/>
        <v>-1460706445</v>
      </c>
      <c r="L27" s="52"/>
      <c r="M27" s="52">
        <v>19966233</v>
      </c>
      <c r="N27" s="52"/>
      <c r="O27" s="52">
        <v>54044562550</v>
      </c>
      <c r="P27" s="52"/>
      <c r="Q27" s="52">
        <v>-33968501629</v>
      </c>
      <c r="R27" s="52"/>
      <c r="S27" s="52">
        <f t="shared" si="1"/>
        <v>20076060921</v>
      </c>
      <c r="U27" s="67">
        <v>2740452868</v>
      </c>
      <c r="V27" s="68">
        <f t="shared" si="2"/>
        <v>-17335608053</v>
      </c>
    </row>
    <row r="28" spans="2:22">
      <c r="B28" t="s">
        <v>293</v>
      </c>
      <c r="C28" s="82" t="s">
        <v>202</v>
      </c>
      <c r="E28" s="52">
        <v>13115989</v>
      </c>
      <c r="F28" s="52"/>
      <c r="G28" s="52">
        <v>57327861163</v>
      </c>
      <c r="H28" s="52"/>
      <c r="I28" s="52">
        <v>-71616565359</v>
      </c>
      <c r="J28" s="52"/>
      <c r="K28" s="52">
        <f t="shared" si="0"/>
        <v>-14288704196</v>
      </c>
      <c r="L28" s="52"/>
      <c r="M28" s="52">
        <v>13115989</v>
      </c>
      <c r="N28" s="52"/>
      <c r="O28" s="52">
        <v>57327861163</v>
      </c>
      <c r="P28" s="52"/>
      <c r="Q28" s="52">
        <v>-50187411237</v>
      </c>
      <c r="R28" s="52"/>
      <c r="S28" s="52">
        <f t="shared" si="1"/>
        <v>7140449926</v>
      </c>
      <c r="U28" s="67">
        <v>3692128259</v>
      </c>
      <c r="V28" s="68">
        <f t="shared" si="2"/>
        <v>-3448321667</v>
      </c>
    </row>
    <row r="29" spans="2:22">
      <c r="B29" t="s">
        <v>294</v>
      </c>
      <c r="C29" s="82" t="s">
        <v>441</v>
      </c>
      <c r="E29" s="52">
        <v>0</v>
      </c>
      <c r="F29" s="52"/>
      <c r="G29" s="52">
        <v>0</v>
      </c>
      <c r="H29" s="52"/>
      <c r="I29" s="52">
        <v>0</v>
      </c>
      <c r="J29" s="52"/>
      <c r="K29" s="52">
        <f t="shared" si="0"/>
        <v>0</v>
      </c>
      <c r="L29" s="52"/>
      <c r="M29" s="52">
        <v>0</v>
      </c>
      <c r="N29" s="52"/>
      <c r="O29" s="52">
        <v>0</v>
      </c>
      <c r="P29" s="52"/>
      <c r="Q29" s="52">
        <v>0</v>
      </c>
      <c r="R29" s="52"/>
      <c r="S29" s="52">
        <v>447</v>
      </c>
      <c r="U29" s="67">
        <v>39713059</v>
      </c>
      <c r="V29" s="68">
        <f t="shared" si="2"/>
        <v>39712612</v>
      </c>
    </row>
    <row r="30" spans="2:22">
      <c r="B30" t="s">
        <v>450</v>
      </c>
      <c r="C30" s="82" t="s">
        <v>111</v>
      </c>
      <c r="E30" s="52">
        <v>12971353</v>
      </c>
      <c r="F30" s="52"/>
      <c r="G30" s="52">
        <v>54490777001</v>
      </c>
      <c r="H30" s="52"/>
      <c r="I30" s="52">
        <v>-68455803649</v>
      </c>
      <c r="J30" s="52"/>
      <c r="K30" s="52">
        <f t="shared" si="0"/>
        <v>-13965026648</v>
      </c>
      <c r="L30" s="52"/>
      <c r="M30" s="52">
        <v>12971353</v>
      </c>
      <c r="N30" s="52"/>
      <c r="O30" s="52">
        <v>54490777001</v>
      </c>
      <c r="P30" s="52"/>
      <c r="Q30" s="52">
        <v>-47259868952</v>
      </c>
      <c r="R30" s="52"/>
      <c r="S30" s="52">
        <f>Q30+O30</f>
        <v>7230908049</v>
      </c>
      <c r="U30" s="67">
        <v>447</v>
      </c>
      <c r="V30" s="68">
        <f t="shared" si="2"/>
        <v>-7230907602</v>
      </c>
    </row>
    <row r="31" spans="2:22">
      <c r="B31" t="s">
        <v>295</v>
      </c>
      <c r="C31" s="82" t="s">
        <v>547</v>
      </c>
      <c r="E31" s="52">
        <v>5613904</v>
      </c>
      <c r="F31" s="52"/>
      <c r="G31" s="52">
        <v>156867890736</v>
      </c>
      <c r="H31" s="52"/>
      <c r="I31" s="52">
        <v>-166205454500</v>
      </c>
      <c r="J31" s="52"/>
      <c r="K31" s="52">
        <f t="shared" si="0"/>
        <v>-9337563764</v>
      </c>
      <c r="L31" s="52"/>
      <c r="M31" s="52">
        <v>5613904</v>
      </c>
      <c r="N31" s="52"/>
      <c r="O31" s="52">
        <v>156867890736</v>
      </c>
      <c r="P31" s="52"/>
      <c r="Q31" s="52">
        <v>-157553565494</v>
      </c>
      <c r="R31" s="52"/>
      <c r="S31" s="52">
        <f t="shared" si="1"/>
        <v>-685674758</v>
      </c>
      <c r="U31" s="67">
        <v>2116969202</v>
      </c>
      <c r="V31" s="68">
        <f t="shared" si="2"/>
        <v>2802643960</v>
      </c>
    </row>
    <row r="32" spans="2:22">
      <c r="B32" t="s">
        <v>296</v>
      </c>
      <c r="C32" s="82" t="s">
        <v>273</v>
      </c>
      <c r="E32" s="52">
        <v>1266879</v>
      </c>
      <c r="F32" s="52"/>
      <c r="G32" s="52">
        <v>22101435781</v>
      </c>
      <c r="H32" s="52"/>
      <c r="I32" s="52">
        <v>-25133620066</v>
      </c>
      <c r="J32" s="52"/>
      <c r="K32" s="52">
        <f t="shared" si="0"/>
        <v>-3032184285</v>
      </c>
      <c r="L32" s="52"/>
      <c r="M32" s="52">
        <v>1266879</v>
      </c>
      <c r="N32" s="52"/>
      <c r="O32" s="52">
        <v>22101435781</v>
      </c>
      <c r="P32" s="52"/>
      <c r="Q32" s="52">
        <v>-19826002622</v>
      </c>
      <c r="R32" s="52"/>
      <c r="S32" s="52">
        <f t="shared" si="1"/>
        <v>2275433159</v>
      </c>
      <c r="U32" s="67">
        <v>718113226</v>
      </c>
      <c r="V32" s="68">
        <f t="shared" si="2"/>
        <v>-1557319933</v>
      </c>
    </row>
    <row r="33" spans="2:22">
      <c r="B33" t="s">
        <v>297</v>
      </c>
      <c r="C33" s="82" t="s">
        <v>108</v>
      </c>
      <c r="E33" s="52">
        <v>924835</v>
      </c>
      <c r="F33" s="52"/>
      <c r="G33" s="52">
        <v>56079266139</v>
      </c>
      <c r="H33" s="52"/>
      <c r="I33" s="52">
        <v>-60247448715</v>
      </c>
      <c r="J33" s="52"/>
      <c r="K33" s="52">
        <f t="shared" si="0"/>
        <v>-4168182576</v>
      </c>
      <c r="L33" s="52"/>
      <c r="M33" s="52">
        <v>924835</v>
      </c>
      <c r="N33" s="52"/>
      <c r="O33" s="52">
        <v>56079266139</v>
      </c>
      <c r="P33" s="52"/>
      <c r="Q33" s="52">
        <v>-41195856819</v>
      </c>
      <c r="R33" s="52"/>
      <c r="S33" s="52">
        <f t="shared" si="1"/>
        <v>14883409320</v>
      </c>
      <c r="U33" s="67">
        <v>7804143452</v>
      </c>
      <c r="V33" s="68">
        <f t="shared" si="2"/>
        <v>-7079265868</v>
      </c>
    </row>
    <row r="34" spans="2:22">
      <c r="B34" t="s">
        <v>298</v>
      </c>
      <c r="C34" s="82" t="s">
        <v>116</v>
      </c>
      <c r="E34" s="52">
        <v>1023815</v>
      </c>
      <c r="F34" s="52"/>
      <c r="G34" s="52">
        <v>9943156650</v>
      </c>
      <c r="H34" s="52"/>
      <c r="I34" s="52">
        <v>-9509253538</v>
      </c>
      <c r="J34" s="52"/>
      <c r="K34" s="52">
        <f t="shared" si="0"/>
        <v>433903112</v>
      </c>
      <c r="L34" s="52"/>
      <c r="M34" s="52">
        <v>1023815</v>
      </c>
      <c r="N34" s="52"/>
      <c r="O34" s="52">
        <v>9943156650</v>
      </c>
      <c r="P34" s="52"/>
      <c r="Q34" s="52">
        <v>-7484580817</v>
      </c>
      <c r="R34" s="52"/>
      <c r="S34" s="52">
        <f t="shared" si="1"/>
        <v>2458575833</v>
      </c>
      <c r="U34" s="67">
        <v>914881412</v>
      </c>
      <c r="V34" s="68">
        <f t="shared" si="2"/>
        <v>-1543694421</v>
      </c>
    </row>
    <row r="35" spans="2:22">
      <c r="B35" t="s">
        <v>299</v>
      </c>
      <c r="C35" s="82" t="s">
        <v>271</v>
      </c>
      <c r="E35" s="52">
        <v>17010152</v>
      </c>
      <c r="F35" s="52"/>
      <c r="G35" s="52">
        <v>80114565282</v>
      </c>
      <c r="H35" s="52"/>
      <c r="I35" s="52">
        <v>-93369522840</v>
      </c>
      <c r="J35" s="52"/>
      <c r="K35" s="52">
        <f t="shared" si="0"/>
        <v>-13254957558</v>
      </c>
      <c r="L35" s="52"/>
      <c r="M35" s="52">
        <v>17010152</v>
      </c>
      <c r="N35" s="52"/>
      <c r="O35" s="52">
        <v>80114565282</v>
      </c>
      <c r="P35" s="52"/>
      <c r="Q35" s="52">
        <v>-69380014829</v>
      </c>
      <c r="R35" s="52"/>
      <c r="S35" s="52">
        <f t="shared" si="1"/>
        <v>10734550453</v>
      </c>
      <c r="U35" s="67">
        <v>4343823360</v>
      </c>
      <c r="V35" s="68">
        <f t="shared" si="2"/>
        <v>-6390727093</v>
      </c>
    </row>
    <row r="36" spans="2:22">
      <c r="B36" t="s">
        <v>300</v>
      </c>
      <c r="C36" s="82" t="s">
        <v>88</v>
      </c>
      <c r="E36" s="52">
        <v>24092717</v>
      </c>
      <c r="F36" s="52"/>
      <c r="G36" s="52">
        <v>231350869128</v>
      </c>
      <c r="H36" s="52"/>
      <c r="I36" s="52">
        <v>-268527416850</v>
      </c>
      <c r="J36" s="52"/>
      <c r="K36" s="52">
        <f t="shared" si="0"/>
        <v>-37176547722</v>
      </c>
      <c r="L36" s="52"/>
      <c r="M36" s="52">
        <v>24092717</v>
      </c>
      <c r="N36" s="52"/>
      <c r="O36" s="52">
        <v>231350869128</v>
      </c>
      <c r="P36" s="52"/>
      <c r="Q36" s="52">
        <v>-191727056996</v>
      </c>
      <c r="R36" s="52"/>
      <c r="S36" s="52">
        <f t="shared" si="1"/>
        <v>39623812132</v>
      </c>
      <c r="U36" s="67">
        <v>141478890</v>
      </c>
      <c r="V36" s="68">
        <f t="shared" si="2"/>
        <v>-39482333242</v>
      </c>
    </row>
    <row r="37" spans="2:22">
      <c r="B37" t="s">
        <v>301</v>
      </c>
      <c r="C37" s="82" t="s">
        <v>560</v>
      </c>
      <c r="E37" s="52">
        <v>4217336</v>
      </c>
      <c r="F37" s="52"/>
      <c r="G37" s="52">
        <v>83216020592</v>
      </c>
      <c r="H37" s="52"/>
      <c r="I37" s="52">
        <v>-84498743337</v>
      </c>
      <c r="J37" s="52"/>
      <c r="K37" s="52">
        <f t="shared" si="0"/>
        <v>-1282722745</v>
      </c>
      <c r="L37" s="52"/>
      <c r="M37" s="52">
        <v>4217336</v>
      </c>
      <c r="N37" s="52"/>
      <c r="O37" s="52">
        <v>83216020592</v>
      </c>
      <c r="P37" s="52"/>
      <c r="Q37" s="52">
        <v>-84498743337</v>
      </c>
      <c r="R37" s="52"/>
      <c r="S37" s="52">
        <f t="shared" si="1"/>
        <v>-1282722745</v>
      </c>
      <c r="U37" s="67">
        <v>52402448208</v>
      </c>
      <c r="V37" s="68">
        <f t="shared" si="2"/>
        <v>53685170953</v>
      </c>
    </row>
    <row r="38" spans="2:22">
      <c r="B38" t="s">
        <v>303</v>
      </c>
      <c r="C38" s="82" t="s">
        <v>188</v>
      </c>
      <c r="E38" s="52">
        <v>4483307</v>
      </c>
      <c r="F38" s="52"/>
      <c r="G38" s="52">
        <v>279475350291</v>
      </c>
      <c r="H38" s="52"/>
      <c r="I38" s="52">
        <v>-276245130098</v>
      </c>
      <c r="J38" s="52"/>
      <c r="K38" s="52">
        <f t="shared" si="0"/>
        <v>3230220193</v>
      </c>
      <c r="L38" s="52"/>
      <c r="M38" s="52">
        <v>4483307</v>
      </c>
      <c r="N38" s="52"/>
      <c r="O38" s="52">
        <v>279475350291</v>
      </c>
      <c r="P38" s="52"/>
      <c r="Q38" s="52">
        <v>-224834143018</v>
      </c>
      <c r="R38" s="52"/>
      <c r="S38" s="52">
        <f t="shared" si="1"/>
        <v>54641207273</v>
      </c>
      <c r="U38" s="67">
        <v>22020531292</v>
      </c>
      <c r="V38" s="68">
        <f t="shared" si="2"/>
        <v>-32620675981</v>
      </c>
    </row>
    <row r="39" spans="2:22">
      <c r="B39" t="s">
        <v>304</v>
      </c>
      <c r="C39" s="82" t="s">
        <v>221</v>
      </c>
      <c r="E39" s="52">
        <v>396460</v>
      </c>
      <c r="F39" s="52"/>
      <c r="G39" s="52">
        <v>27291498616</v>
      </c>
      <c r="H39" s="52"/>
      <c r="I39" s="52">
        <v>-26419844500</v>
      </c>
      <c r="J39" s="52"/>
      <c r="K39" s="52">
        <f t="shared" si="0"/>
        <v>871654116</v>
      </c>
      <c r="L39" s="52"/>
      <c r="M39" s="52">
        <v>396460</v>
      </c>
      <c r="N39" s="52"/>
      <c r="O39" s="52">
        <v>27291498616</v>
      </c>
      <c r="P39" s="52"/>
      <c r="Q39" s="52">
        <v>-23486566328</v>
      </c>
      <c r="R39" s="52"/>
      <c r="S39" s="52">
        <f t="shared" si="1"/>
        <v>3804932288</v>
      </c>
      <c r="U39" s="67">
        <v>2931211845</v>
      </c>
      <c r="V39" s="68">
        <f t="shared" si="2"/>
        <v>-873720443</v>
      </c>
    </row>
    <row r="40" spans="2:22">
      <c r="B40" t="s">
        <v>305</v>
      </c>
      <c r="C40" s="82" t="s">
        <v>126</v>
      </c>
      <c r="E40" s="52">
        <v>0</v>
      </c>
      <c r="F40" s="52"/>
      <c r="G40" s="52">
        <v>0</v>
      </c>
      <c r="H40" s="52"/>
      <c r="I40" s="52">
        <v>0</v>
      </c>
      <c r="J40" s="52"/>
      <c r="K40" s="52">
        <f t="shared" si="0"/>
        <v>0</v>
      </c>
      <c r="L40" s="52"/>
      <c r="M40" s="52">
        <v>0</v>
      </c>
      <c r="N40" s="52"/>
      <c r="O40" s="52">
        <v>0</v>
      </c>
      <c r="P40" s="52"/>
      <c r="Q40" s="52">
        <v>0</v>
      </c>
      <c r="R40" s="52"/>
      <c r="S40" s="52">
        <v>-9390447</v>
      </c>
      <c r="U40" s="67">
        <v>1714416297</v>
      </c>
      <c r="V40" s="68">
        <f t="shared" si="2"/>
        <v>1723806744</v>
      </c>
    </row>
    <row r="41" spans="2:22">
      <c r="B41" t="s">
        <v>306</v>
      </c>
      <c r="C41" s="82" t="s">
        <v>537</v>
      </c>
      <c r="E41" s="52">
        <v>8598861</v>
      </c>
      <c r="F41" s="52"/>
      <c r="G41" s="52">
        <v>72655431108</v>
      </c>
      <c r="H41" s="52"/>
      <c r="I41" s="52">
        <v>-77140945693</v>
      </c>
      <c r="J41" s="52"/>
      <c r="K41" s="52">
        <f t="shared" si="0"/>
        <v>-4485514585</v>
      </c>
      <c r="L41" s="52"/>
      <c r="M41" s="52">
        <v>8598861</v>
      </c>
      <c r="N41" s="52"/>
      <c r="O41" s="52">
        <v>72655431108</v>
      </c>
      <c r="P41" s="52"/>
      <c r="Q41" s="52">
        <v>-67527961712</v>
      </c>
      <c r="R41" s="52"/>
      <c r="S41" s="52">
        <f t="shared" si="1"/>
        <v>5127469396</v>
      </c>
      <c r="U41" s="67">
        <v>74364757</v>
      </c>
      <c r="V41" s="68">
        <f t="shared" si="2"/>
        <v>-5053104639</v>
      </c>
    </row>
    <row r="42" spans="2:22">
      <c r="B42" t="s">
        <v>307</v>
      </c>
      <c r="C42" s="82" t="s">
        <v>186</v>
      </c>
      <c r="E42" s="52">
        <v>12193684</v>
      </c>
      <c r="F42" s="52"/>
      <c r="G42" s="52">
        <v>188847230024</v>
      </c>
      <c r="H42" s="52"/>
      <c r="I42" s="52">
        <v>-187230650093</v>
      </c>
      <c r="J42" s="52"/>
      <c r="K42" s="52">
        <f t="shared" si="0"/>
        <v>1616579931</v>
      </c>
      <c r="L42" s="52"/>
      <c r="M42" s="52">
        <v>12193684</v>
      </c>
      <c r="N42" s="52"/>
      <c r="O42" s="52">
        <v>188847230024</v>
      </c>
      <c r="P42" s="52"/>
      <c r="Q42" s="52">
        <v>-149587679942</v>
      </c>
      <c r="R42" s="52"/>
      <c r="S42" s="52">
        <f t="shared" si="1"/>
        <v>39259550082</v>
      </c>
      <c r="U42" s="67">
        <v>9321471832</v>
      </c>
      <c r="V42" s="68">
        <f t="shared" si="2"/>
        <v>-29938078250</v>
      </c>
    </row>
    <row r="43" spans="2:22">
      <c r="B43" t="s">
        <v>497</v>
      </c>
      <c r="C43" s="82" t="s">
        <v>181</v>
      </c>
      <c r="E43" s="52">
        <v>217774</v>
      </c>
      <c r="F43" s="52"/>
      <c r="G43" s="52">
        <v>3797028416</v>
      </c>
      <c r="H43" s="52"/>
      <c r="I43" s="52">
        <v>-3777747670</v>
      </c>
      <c r="J43" s="52"/>
      <c r="K43" s="52">
        <f t="shared" si="0"/>
        <v>19280746</v>
      </c>
      <c r="L43" s="52"/>
      <c r="M43" s="52">
        <v>217774</v>
      </c>
      <c r="N43" s="52"/>
      <c r="O43" s="52">
        <v>3797028416</v>
      </c>
      <c r="P43" s="52"/>
      <c r="Q43" s="52">
        <v>-3522751400</v>
      </c>
      <c r="R43" s="52"/>
      <c r="S43" s="52">
        <f t="shared" si="1"/>
        <v>274277016</v>
      </c>
      <c r="U43" s="67">
        <v>-117820416</v>
      </c>
      <c r="V43" s="68">
        <f t="shared" si="2"/>
        <v>-392097432</v>
      </c>
    </row>
    <row r="44" spans="2:22">
      <c r="B44" t="s">
        <v>308</v>
      </c>
      <c r="C44" s="82" t="s">
        <v>263</v>
      </c>
      <c r="E44" s="52">
        <v>2060459</v>
      </c>
      <c r="F44" s="52"/>
      <c r="G44" s="52">
        <v>25582008874</v>
      </c>
      <c r="H44" s="52"/>
      <c r="I44" s="52">
        <v>-25228137317</v>
      </c>
      <c r="J44" s="52"/>
      <c r="K44" s="52">
        <f t="shared" si="0"/>
        <v>353871557</v>
      </c>
      <c r="L44" s="52"/>
      <c r="M44" s="52">
        <v>2060459</v>
      </c>
      <c r="N44" s="52"/>
      <c r="O44" s="52">
        <v>25582008874</v>
      </c>
      <c r="P44" s="52"/>
      <c r="Q44" s="52">
        <v>-18474512260</v>
      </c>
      <c r="R44" s="52"/>
      <c r="S44" s="52">
        <f t="shared" si="1"/>
        <v>7107496614</v>
      </c>
      <c r="U44" s="67">
        <v>48173785</v>
      </c>
      <c r="V44" s="68">
        <f t="shared" si="2"/>
        <v>-7059322829</v>
      </c>
    </row>
    <row r="45" spans="2:22">
      <c r="B45" t="s">
        <v>309</v>
      </c>
      <c r="C45" s="82" t="s">
        <v>257</v>
      </c>
      <c r="E45" s="52">
        <v>4425977</v>
      </c>
      <c r="F45" s="52"/>
      <c r="G45" s="52">
        <v>90412652083</v>
      </c>
      <c r="H45" s="52"/>
      <c r="I45" s="52">
        <v>-119348713281</v>
      </c>
      <c r="J45" s="52"/>
      <c r="K45" s="52">
        <f t="shared" si="0"/>
        <v>-28936061198</v>
      </c>
      <c r="L45" s="52"/>
      <c r="M45" s="52">
        <v>4425977</v>
      </c>
      <c r="N45" s="52"/>
      <c r="O45" s="52">
        <v>90412652083</v>
      </c>
      <c r="P45" s="52"/>
      <c r="Q45" s="52">
        <v>-84341301743</v>
      </c>
      <c r="R45" s="52"/>
      <c r="S45" s="52">
        <f t="shared" si="1"/>
        <v>6071350340</v>
      </c>
      <c r="U45" s="67">
        <v>5184634712</v>
      </c>
      <c r="V45" s="68">
        <f t="shared" si="2"/>
        <v>-886715628</v>
      </c>
    </row>
    <row r="46" spans="2:22">
      <c r="B46" t="s">
        <v>310</v>
      </c>
      <c r="C46" s="82" t="s">
        <v>258</v>
      </c>
      <c r="E46" s="52">
        <v>8129571</v>
      </c>
      <c r="F46" s="52"/>
      <c r="G46" s="52">
        <v>73215672479</v>
      </c>
      <c r="H46" s="52"/>
      <c r="I46" s="52">
        <v>-80455395104</v>
      </c>
      <c r="J46" s="52"/>
      <c r="K46" s="52">
        <f t="shared" si="0"/>
        <v>-7239722625</v>
      </c>
      <c r="L46" s="52"/>
      <c r="M46" s="52">
        <v>8129571</v>
      </c>
      <c r="N46" s="52"/>
      <c r="O46" s="52">
        <v>73215672479</v>
      </c>
      <c r="P46" s="52"/>
      <c r="Q46" s="52">
        <v>-63999809279</v>
      </c>
      <c r="R46" s="52"/>
      <c r="S46" s="52">
        <f t="shared" si="1"/>
        <v>9215863200</v>
      </c>
      <c r="U46" s="67">
        <v>3822893609</v>
      </c>
      <c r="V46" s="68">
        <f t="shared" si="2"/>
        <v>-5392969591</v>
      </c>
    </row>
    <row r="47" spans="2:22">
      <c r="B47" t="s">
        <v>311</v>
      </c>
      <c r="C47" s="82" t="s">
        <v>225</v>
      </c>
      <c r="E47" s="52">
        <v>1095863</v>
      </c>
      <c r="F47" s="52"/>
      <c r="G47" s="52">
        <v>8562232960</v>
      </c>
      <c r="H47" s="52"/>
      <c r="I47" s="52">
        <v>-8586410488</v>
      </c>
      <c r="J47" s="52"/>
      <c r="K47" s="52">
        <f t="shared" si="0"/>
        <v>-24177528</v>
      </c>
      <c r="L47" s="52"/>
      <c r="M47" s="52">
        <v>1095863</v>
      </c>
      <c r="N47" s="52"/>
      <c r="O47" s="52">
        <v>8562232960</v>
      </c>
      <c r="P47" s="52"/>
      <c r="Q47" s="52">
        <v>-5063483822</v>
      </c>
      <c r="R47" s="52"/>
      <c r="S47" s="52">
        <f t="shared" si="1"/>
        <v>3498749138</v>
      </c>
      <c r="U47" s="67">
        <v>1893354168</v>
      </c>
      <c r="V47" s="68">
        <f t="shared" si="2"/>
        <v>-1605394970</v>
      </c>
    </row>
    <row r="48" spans="2:22">
      <c r="B48" t="s">
        <v>312</v>
      </c>
      <c r="C48" s="82" t="s">
        <v>210</v>
      </c>
      <c r="E48" s="52">
        <v>2383909</v>
      </c>
      <c r="F48" s="52"/>
      <c r="G48" s="52">
        <v>85310090695</v>
      </c>
      <c r="H48" s="52"/>
      <c r="I48" s="52">
        <v>-74770631063</v>
      </c>
      <c r="J48" s="52"/>
      <c r="K48" s="52">
        <f t="shared" si="0"/>
        <v>10539459632</v>
      </c>
      <c r="L48" s="52"/>
      <c r="M48" s="52">
        <v>2383909</v>
      </c>
      <c r="N48" s="52"/>
      <c r="O48" s="52">
        <v>85310090695</v>
      </c>
      <c r="P48" s="52"/>
      <c r="Q48" s="52">
        <v>-63359449724</v>
      </c>
      <c r="R48" s="52"/>
      <c r="S48" s="52">
        <f t="shared" si="1"/>
        <v>21950640971</v>
      </c>
      <c r="U48" s="67">
        <v>4438914264</v>
      </c>
      <c r="V48" s="68">
        <f t="shared" si="2"/>
        <v>-17511726707</v>
      </c>
    </row>
    <row r="49" spans="2:22">
      <c r="B49" t="s">
        <v>313</v>
      </c>
      <c r="C49" s="82" t="s">
        <v>146</v>
      </c>
      <c r="E49" s="52">
        <v>19816256</v>
      </c>
      <c r="F49" s="52"/>
      <c r="G49" s="52">
        <v>57657068337</v>
      </c>
      <c r="H49" s="52"/>
      <c r="I49" s="52">
        <v>-64094944652</v>
      </c>
      <c r="J49" s="52"/>
      <c r="K49" s="52">
        <f t="shared" si="0"/>
        <v>-6437876315</v>
      </c>
      <c r="L49" s="52"/>
      <c r="M49" s="52">
        <v>19816256</v>
      </c>
      <c r="N49" s="52"/>
      <c r="O49" s="52">
        <v>57657068337</v>
      </c>
      <c r="P49" s="52"/>
      <c r="Q49" s="52">
        <v>-50823373454</v>
      </c>
      <c r="R49" s="52"/>
      <c r="S49" s="52">
        <f t="shared" si="1"/>
        <v>6833694883</v>
      </c>
      <c r="U49" s="67">
        <v>1780598941</v>
      </c>
      <c r="V49" s="68">
        <f t="shared" si="2"/>
        <v>-5053095942</v>
      </c>
    </row>
    <row r="50" spans="2:22">
      <c r="B50" t="s">
        <v>314</v>
      </c>
      <c r="C50" s="82" t="s">
        <v>200</v>
      </c>
      <c r="E50" s="52">
        <v>24035326</v>
      </c>
      <c r="F50" s="52"/>
      <c r="G50" s="52">
        <v>121850810637</v>
      </c>
      <c r="H50" s="52"/>
      <c r="I50" s="52">
        <v>-123607414663</v>
      </c>
      <c r="J50" s="52"/>
      <c r="K50" s="52">
        <f t="shared" si="0"/>
        <v>-1756604026</v>
      </c>
      <c r="L50" s="52"/>
      <c r="M50" s="52">
        <v>24035326</v>
      </c>
      <c r="N50" s="52"/>
      <c r="O50" s="52">
        <v>121850810637</v>
      </c>
      <c r="P50" s="52"/>
      <c r="Q50" s="52">
        <v>-106819370397</v>
      </c>
      <c r="R50" s="52"/>
      <c r="S50" s="52">
        <f t="shared" si="1"/>
        <v>15031440240</v>
      </c>
      <c r="U50" s="67">
        <v>1366153239</v>
      </c>
      <c r="V50" s="68">
        <f t="shared" si="2"/>
        <v>-13665287001</v>
      </c>
    </row>
    <row r="51" spans="2:22">
      <c r="B51" t="s">
        <v>315</v>
      </c>
      <c r="C51" s="82" t="s">
        <v>155</v>
      </c>
      <c r="E51" s="52">
        <v>9559430</v>
      </c>
      <c r="F51" s="52"/>
      <c r="G51" s="52">
        <v>64332272923</v>
      </c>
      <c r="H51" s="52"/>
      <c r="I51" s="52">
        <v>-87637131666</v>
      </c>
      <c r="J51" s="52"/>
      <c r="K51" s="52">
        <f t="shared" si="0"/>
        <v>-23304858743</v>
      </c>
      <c r="L51" s="52"/>
      <c r="M51" s="52">
        <v>9559430</v>
      </c>
      <c r="N51" s="52"/>
      <c r="O51" s="52">
        <v>64332272923</v>
      </c>
      <c r="P51" s="52"/>
      <c r="Q51" s="52">
        <v>-60393982602</v>
      </c>
      <c r="R51" s="52"/>
      <c r="S51" s="52">
        <f t="shared" si="1"/>
        <v>3938290321</v>
      </c>
      <c r="U51" s="67">
        <v>7534218075</v>
      </c>
      <c r="V51" s="68">
        <f t="shared" si="2"/>
        <v>3595927754</v>
      </c>
    </row>
    <row r="52" spans="2:22">
      <c r="B52" t="s">
        <v>316</v>
      </c>
      <c r="C52" s="82" t="s">
        <v>93</v>
      </c>
      <c r="E52" s="52">
        <v>10962281</v>
      </c>
      <c r="F52" s="52"/>
      <c r="G52" s="52">
        <v>130655694587</v>
      </c>
      <c r="H52" s="52"/>
      <c r="I52" s="52">
        <v>-120959057231</v>
      </c>
      <c r="J52" s="52"/>
      <c r="K52" s="52">
        <f t="shared" si="0"/>
        <v>9696637356</v>
      </c>
      <c r="L52" s="52"/>
      <c r="M52" s="52">
        <v>10962281</v>
      </c>
      <c r="N52" s="52"/>
      <c r="O52" s="52">
        <v>130655694587</v>
      </c>
      <c r="P52" s="52"/>
      <c r="Q52" s="52">
        <v>-89252279435</v>
      </c>
      <c r="R52" s="52"/>
      <c r="S52" s="52">
        <f t="shared" si="1"/>
        <v>41403415152</v>
      </c>
      <c r="U52" s="67">
        <v>18090025771</v>
      </c>
      <c r="V52" s="68">
        <f t="shared" si="2"/>
        <v>-23313389381</v>
      </c>
    </row>
    <row r="53" spans="2:22">
      <c r="B53" t="s">
        <v>317</v>
      </c>
      <c r="C53" s="82" t="s">
        <v>561</v>
      </c>
      <c r="E53" s="52">
        <v>2115739</v>
      </c>
      <c r="F53" s="52"/>
      <c r="G53" s="52">
        <v>10090915398</v>
      </c>
      <c r="H53" s="52"/>
      <c r="I53" s="52">
        <v>-10069376490</v>
      </c>
      <c r="J53" s="52"/>
      <c r="K53" s="52">
        <f t="shared" si="0"/>
        <v>21538908</v>
      </c>
      <c r="L53" s="52"/>
      <c r="M53" s="52">
        <v>2115739</v>
      </c>
      <c r="N53" s="52"/>
      <c r="O53" s="52">
        <v>10090915398</v>
      </c>
      <c r="P53" s="52"/>
      <c r="Q53" s="52">
        <v>-10069376490</v>
      </c>
      <c r="R53" s="52"/>
      <c r="S53" s="52">
        <f t="shared" si="1"/>
        <v>21538908</v>
      </c>
      <c r="U53" s="67">
        <v>19018323766</v>
      </c>
      <c r="V53" s="68">
        <f t="shared" si="2"/>
        <v>18996784858</v>
      </c>
    </row>
    <row r="54" spans="2:22" s="239" customFormat="1">
      <c r="B54" s="238" t="s">
        <v>318</v>
      </c>
      <c r="C54" s="82" t="s">
        <v>216</v>
      </c>
      <c r="D54" s="67"/>
      <c r="E54" s="52">
        <v>10163170</v>
      </c>
      <c r="F54" s="52"/>
      <c r="G54" s="52">
        <v>247314074912</v>
      </c>
      <c r="H54" s="52"/>
      <c r="I54" s="52">
        <v>-260085922795</v>
      </c>
      <c r="J54" s="52"/>
      <c r="K54" s="52">
        <f t="shared" si="0"/>
        <v>-12771847883</v>
      </c>
      <c r="L54" s="52"/>
      <c r="M54" s="52">
        <v>10163170</v>
      </c>
      <c r="N54" s="52"/>
      <c r="O54" s="52">
        <v>247314074912</v>
      </c>
      <c r="P54" s="52"/>
      <c r="Q54" s="52">
        <v>-208396443200</v>
      </c>
      <c r="R54" s="52"/>
      <c r="S54" s="52">
        <f t="shared" si="1"/>
        <v>38917631712</v>
      </c>
      <c r="U54" s="239">
        <v>4431867890</v>
      </c>
      <c r="V54" s="240">
        <f t="shared" si="2"/>
        <v>-34485763822</v>
      </c>
    </row>
    <row r="55" spans="2:22">
      <c r="B55" t="s">
        <v>498</v>
      </c>
      <c r="C55" s="82" t="s">
        <v>226</v>
      </c>
      <c r="E55" s="52">
        <v>39829941</v>
      </c>
      <c r="F55" s="52"/>
      <c r="G55" s="52">
        <v>109434921684</v>
      </c>
      <c r="H55" s="52"/>
      <c r="I55" s="52">
        <v>-107220049100</v>
      </c>
      <c r="J55" s="52"/>
      <c r="K55" s="52">
        <f t="shared" si="0"/>
        <v>2214872584</v>
      </c>
      <c r="L55" s="52"/>
      <c r="M55" s="52">
        <v>39829941</v>
      </c>
      <c r="N55" s="52"/>
      <c r="O55" s="52">
        <v>109434921684</v>
      </c>
      <c r="P55" s="52"/>
      <c r="Q55" s="52">
        <v>-79661503022</v>
      </c>
      <c r="R55" s="52"/>
      <c r="S55" s="52">
        <f t="shared" si="1"/>
        <v>29773418662</v>
      </c>
      <c r="U55" s="67">
        <v>3481909393</v>
      </c>
      <c r="V55" s="68">
        <f t="shared" si="2"/>
        <v>-26291509269</v>
      </c>
    </row>
    <row r="56" spans="2:22">
      <c r="B56" t="s">
        <v>320</v>
      </c>
      <c r="C56" s="82" t="s">
        <v>479</v>
      </c>
      <c r="E56" s="52">
        <v>3840382</v>
      </c>
      <c r="F56" s="52"/>
      <c r="G56" s="52">
        <v>55943200656</v>
      </c>
      <c r="H56" s="52"/>
      <c r="I56" s="52">
        <v>-55487189967</v>
      </c>
      <c r="J56" s="52"/>
      <c r="K56" s="52">
        <f t="shared" si="0"/>
        <v>456010689</v>
      </c>
      <c r="L56" s="52"/>
      <c r="M56" s="52">
        <v>3840382</v>
      </c>
      <c r="N56" s="52"/>
      <c r="O56" s="52">
        <v>55943200656</v>
      </c>
      <c r="P56" s="52"/>
      <c r="Q56" s="52">
        <v>-37989566333</v>
      </c>
      <c r="R56" s="52"/>
      <c r="S56" s="52">
        <f t="shared" si="1"/>
        <v>17953634323</v>
      </c>
      <c r="U56" s="67">
        <v>839441034</v>
      </c>
      <c r="V56" s="68">
        <f t="shared" si="2"/>
        <v>-17114193289</v>
      </c>
    </row>
    <row r="57" spans="2:22">
      <c r="B57" t="s">
        <v>499</v>
      </c>
      <c r="C57" s="82" t="s">
        <v>480</v>
      </c>
      <c r="E57" s="52">
        <v>14181880</v>
      </c>
      <c r="F57" s="52"/>
      <c r="G57" s="52">
        <v>47987882563</v>
      </c>
      <c r="H57" s="52"/>
      <c r="I57" s="52">
        <v>-53149203351</v>
      </c>
      <c r="J57" s="52"/>
      <c r="K57" s="52">
        <f t="shared" si="0"/>
        <v>-5161320788</v>
      </c>
      <c r="L57" s="52"/>
      <c r="M57" s="52">
        <v>14181880</v>
      </c>
      <c r="N57" s="52"/>
      <c r="O57" s="52">
        <v>47987882563</v>
      </c>
      <c r="P57" s="52"/>
      <c r="Q57" s="52">
        <v>-35049878107</v>
      </c>
      <c r="R57" s="52"/>
      <c r="S57" s="52">
        <f t="shared" si="1"/>
        <v>12938004456</v>
      </c>
      <c r="U57" s="67">
        <v>3848315903</v>
      </c>
      <c r="V57" s="68">
        <f t="shared" si="2"/>
        <v>-9089688553</v>
      </c>
    </row>
    <row r="58" spans="2:22">
      <c r="B58" t="s">
        <v>321</v>
      </c>
      <c r="C58" s="82" t="s">
        <v>103</v>
      </c>
      <c r="E58" s="52">
        <v>15567810</v>
      </c>
      <c r="F58" s="52"/>
      <c r="G58" s="52">
        <v>103838468072</v>
      </c>
      <c r="H58" s="52"/>
      <c r="I58" s="52">
        <v>-112167410331</v>
      </c>
      <c r="J58" s="52"/>
      <c r="K58" s="52">
        <f t="shared" si="0"/>
        <v>-8328942259</v>
      </c>
      <c r="L58" s="52"/>
      <c r="M58" s="52">
        <v>15567810</v>
      </c>
      <c r="N58" s="52"/>
      <c r="O58" s="52">
        <v>103838468072</v>
      </c>
      <c r="P58" s="52"/>
      <c r="Q58" s="52">
        <v>-76177104899</v>
      </c>
      <c r="R58" s="52"/>
      <c r="S58" s="52">
        <f t="shared" si="1"/>
        <v>27661363173</v>
      </c>
      <c r="U58" s="67">
        <v>15967165669</v>
      </c>
      <c r="V58" s="68">
        <f t="shared" si="2"/>
        <v>-11694197504</v>
      </c>
    </row>
    <row r="59" spans="2:22">
      <c r="B59" t="s">
        <v>447</v>
      </c>
      <c r="C59" s="82" t="s">
        <v>439</v>
      </c>
      <c r="E59" s="52">
        <v>13876732</v>
      </c>
      <c r="F59" s="52"/>
      <c r="G59" s="52">
        <v>58160942751</v>
      </c>
      <c r="H59" s="52"/>
      <c r="I59" s="52">
        <v>-46477044421</v>
      </c>
      <c r="J59" s="52"/>
      <c r="K59" s="52">
        <f t="shared" si="0"/>
        <v>11683898330</v>
      </c>
      <c r="L59" s="52"/>
      <c r="M59" s="52">
        <v>13876732</v>
      </c>
      <c r="N59" s="52"/>
      <c r="O59" s="52">
        <v>58160942751</v>
      </c>
      <c r="P59" s="52"/>
      <c r="Q59" s="52">
        <v>-41053599041</v>
      </c>
      <c r="R59" s="52"/>
      <c r="S59" s="52">
        <f t="shared" si="1"/>
        <v>17107343710</v>
      </c>
      <c r="U59" s="67">
        <v>1253172861</v>
      </c>
      <c r="V59" s="68">
        <f t="shared" si="2"/>
        <v>-15854170849</v>
      </c>
    </row>
    <row r="60" spans="2:22">
      <c r="B60" t="s">
        <v>322</v>
      </c>
      <c r="C60" s="82" t="s">
        <v>538</v>
      </c>
      <c r="E60" s="52">
        <v>0</v>
      </c>
      <c r="F60" s="52"/>
      <c r="G60" s="52">
        <v>65567463</v>
      </c>
      <c r="H60" s="52"/>
      <c r="I60" s="52">
        <v>-4899232389</v>
      </c>
      <c r="J60" s="52"/>
      <c r="K60" s="52">
        <f t="shared" si="0"/>
        <v>-4833664926</v>
      </c>
      <c r="L60" s="52"/>
      <c r="M60" s="52">
        <v>0</v>
      </c>
      <c r="N60" s="52"/>
      <c r="O60" s="52">
        <v>65567463</v>
      </c>
      <c r="P60" s="52"/>
      <c r="Q60" s="52">
        <v>0</v>
      </c>
      <c r="R60" s="52"/>
      <c r="S60" s="52">
        <v>-312565</v>
      </c>
      <c r="U60" s="67">
        <v>3272580231</v>
      </c>
      <c r="V60" s="68">
        <f t="shared" si="2"/>
        <v>3272892796</v>
      </c>
    </row>
    <row r="61" spans="2:22">
      <c r="B61" t="s">
        <v>323</v>
      </c>
      <c r="C61" s="82" t="s">
        <v>132</v>
      </c>
      <c r="E61" s="52">
        <v>1424350</v>
      </c>
      <c r="F61" s="52"/>
      <c r="G61" s="52">
        <v>26929944737</v>
      </c>
      <c r="H61" s="52"/>
      <c r="I61" s="52">
        <v>-29999690714</v>
      </c>
      <c r="J61" s="52"/>
      <c r="K61" s="52">
        <f t="shared" si="0"/>
        <v>-3069745977</v>
      </c>
      <c r="L61" s="52"/>
      <c r="M61" s="52">
        <v>1424350</v>
      </c>
      <c r="N61" s="52"/>
      <c r="O61" s="52">
        <v>26929944737</v>
      </c>
      <c r="P61" s="52"/>
      <c r="Q61" s="52">
        <v>-22360434043</v>
      </c>
      <c r="R61" s="52"/>
      <c r="S61" s="52">
        <f t="shared" si="1"/>
        <v>4569510694</v>
      </c>
      <c r="U61" s="67">
        <v>2977818598</v>
      </c>
      <c r="V61" s="68">
        <f t="shared" si="2"/>
        <v>-1591692096</v>
      </c>
    </row>
    <row r="62" spans="2:22">
      <c r="B62" t="s">
        <v>526</v>
      </c>
      <c r="C62" s="82" t="s">
        <v>147</v>
      </c>
      <c r="E62" s="52">
        <v>8333228</v>
      </c>
      <c r="F62" s="52"/>
      <c r="G62" s="52">
        <v>54175040223</v>
      </c>
      <c r="H62" s="52"/>
      <c r="I62" s="52">
        <v>-60094689624</v>
      </c>
      <c r="J62" s="52"/>
      <c r="K62" s="52">
        <f t="shared" si="0"/>
        <v>-5919649401</v>
      </c>
      <c r="L62" s="52"/>
      <c r="M62" s="52">
        <v>8333228</v>
      </c>
      <c r="N62" s="52"/>
      <c r="O62" s="52">
        <v>54175040223</v>
      </c>
      <c r="P62" s="52"/>
      <c r="Q62" s="52">
        <v>-43143317170</v>
      </c>
      <c r="R62" s="52"/>
      <c r="S62" s="52">
        <f t="shared" si="1"/>
        <v>11031723053</v>
      </c>
      <c r="U62" s="67">
        <v>4041156489</v>
      </c>
      <c r="V62" s="68">
        <f t="shared" si="2"/>
        <v>-6990566564</v>
      </c>
    </row>
    <row r="63" spans="2:22">
      <c r="B63" t="s">
        <v>324</v>
      </c>
      <c r="C63" s="82" t="s">
        <v>185</v>
      </c>
      <c r="E63" s="52">
        <v>2450778</v>
      </c>
      <c r="F63" s="52"/>
      <c r="G63" s="52">
        <v>75254090456</v>
      </c>
      <c r="H63" s="52"/>
      <c r="I63" s="52">
        <v>-79901301220</v>
      </c>
      <c r="J63" s="52"/>
      <c r="K63" s="52">
        <f t="shared" si="0"/>
        <v>-4647210764</v>
      </c>
      <c r="L63" s="52"/>
      <c r="M63" s="52">
        <v>2450778</v>
      </c>
      <c r="N63" s="52"/>
      <c r="O63" s="52">
        <v>75254090456</v>
      </c>
      <c r="P63" s="52"/>
      <c r="Q63" s="52">
        <v>-62036516982</v>
      </c>
      <c r="R63" s="52"/>
      <c r="S63" s="52">
        <f t="shared" si="1"/>
        <v>13217573474</v>
      </c>
      <c r="U63" s="67">
        <v>165383073</v>
      </c>
      <c r="V63" s="68">
        <f t="shared" si="2"/>
        <v>-13052190401</v>
      </c>
    </row>
    <row r="64" spans="2:22">
      <c r="B64" t="s">
        <v>325</v>
      </c>
      <c r="C64" s="82" t="s">
        <v>128</v>
      </c>
      <c r="E64" s="52">
        <v>13433190</v>
      </c>
      <c r="F64" s="52"/>
      <c r="G64" s="52">
        <v>74110606985</v>
      </c>
      <c r="H64" s="52"/>
      <c r="I64" s="52">
        <v>-78760074783</v>
      </c>
      <c r="J64" s="52"/>
      <c r="K64" s="52">
        <f t="shared" si="0"/>
        <v>-4649467798</v>
      </c>
      <c r="L64" s="52"/>
      <c r="M64" s="52">
        <v>13433190</v>
      </c>
      <c r="N64" s="52"/>
      <c r="O64" s="52">
        <v>74110606985</v>
      </c>
      <c r="P64" s="52"/>
      <c r="Q64" s="52">
        <v>-51362979564</v>
      </c>
      <c r="R64" s="52"/>
      <c r="S64" s="52">
        <f t="shared" si="1"/>
        <v>22747627421</v>
      </c>
      <c r="U64" s="67">
        <v>8963424266</v>
      </c>
      <c r="V64" s="68">
        <f t="shared" si="2"/>
        <v>-13784203155</v>
      </c>
    </row>
    <row r="65" spans="2:22">
      <c r="B65" t="s">
        <v>326</v>
      </c>
      <c r="C65" s="82" t="s">
        <v>176</v>
      </c>
      <c r="E65" s="52">
        <v>2821876</v>
      </c>
      <c r="F65" s="52"/>
      <c r="G65" s="52">
        <v>51753833710</v>
      </c>
      <c r="H65" s="52"/>
      <c r="I65" s="52">
        <v>-53586765185</v>
      </c>
      <c r="J65" s="52"/>
      <c r="K65" s="52">
        <f t="shared" si="0"/>
        <v>-1832931475</v>
      </c>
      <c r="L65" s="52"/>
      <c r="M65" s="52">
        <v>2821876</v>
      </c>
      <c r="N65" s="52"/>
      <c r="O65" s="52">
        <v>51753833710</v>
      </c>
      <c r="P65" s="52"/>
      <c r="Q65" s="52">
        <v>-42431255545</v>
      </c>
      <c r="R65" s="52"/>
      <c r="S65" s="52">
        <f t="shared" si="1"/>
        <v>9322578165</v>
      </c>
      <c r="U65" s="67">
        <v>3426454958</v>
      </c>
      <c r="V65" s="68">
        <f t="shared" si="2"/>
        <v>-5896123207</v>
      </c>
    </row>
    <row r="66" spans="2:22">
      <c r="B66" t="s">
        <v>327</v>
      </c>
      <c r="C66" s="82" t="s">
        <v>562</v>
      </c>
      <c r="E66" s="52">
        <v>1043102</v>
      </c>
      <c r="F66" s="52"/>
      <c r="G66" s="52">
        <v>19545480990</v>
      </c>
      <c r="H66" s="52"/>
      <c r="I66" s="52">
        <v>-20319868572</v>
      </c>
      <c r="J66" s="52"/>
      <c r="K66" s="52">
        <f t="shared" si="0"/>
        <v>-774387582</v>
      </c>
      <c r="L66" s="52"/>
      <c r="M66" s="52">
        <v>1043102</v>
      </c>
      <c r="N66" s="52"/>
      <c r="O66" s="52">
        <v>19545480990</v>
      </c>
      <c r="P66" s="52"/>
      <c r="Q66" s="52">
        <v>-20319868572</v>
      </c>
      <c r="R66" s="52"/>
      <c r="S66" s="52">
        <f t="shared" si="1"/>
        <v>-774387582</v>
      </c>
      <c r="U66" s="67">
        <v>16818060606</v>
      </c>
      <c r="V66" s="68">
        <f t="shared" si="2"/>
        <v>17592448188</v>
      </c>
    </row>
    <row r="67" spans="2:22">
      <c r="B67" t="s">
        <v>328</v>
      </c>
      <c r="C67" s="82" t="s">
        <v>179</v>
      </c>
      <c r="E67" s="52">
        <v>7932664</v>
      </c>
      <c r="F67" s="52"/>
      <c r="G67" s="52">
        <v>202104458962</v>
      </c>
      <c r="H67" s="52"/>
      <c r="I67" s="52">
        <v>-186802123420</v>
      </c>
      <c r="J67" s="52"/>
      <c r="K67" s="52">
        <f t="shared" si="0"/>
        <v>15302335542</v>
      </c>
      <c r="L67" s="52"/>
      <c r="M67" s="52">
        <v>7932664</v>
      </c>
      <c r="N67" s="52"/>
      <c r="O67" s="52">
        <v>202104458962</v>
      </c>
      <c r="P67" s="52"/>
      <c r="Q67" s="52">
        <v>-133059840301</v>
      </c>
      <c r="R67" s="52"/>
      <c r="S67" s="52">
        <f t="shared" si="1"/>
        <v>69044618661</v>
      </c>
      <c r="U67" s="67">
        <v>3008442265</v>
      </c>
      <c r="V67" s="68">
        <f t="shared" si="2"/>
        <v>-66036176396</v>
      </c>
    </row>
    <row r="68" spans="2:22">
      <c r="B68" t="s">
        <v>329</v>
      </c>
      <c r="C68" s="82" t="s">
        <v>144</v>
      </c>
      <c r="E68" s="52">
        <v>1019836</v>
      </c>
      <c r="F68" s="52"/>
      <c r="G68" s="52">
        <v>34711415494</v>
      </c>
      <c r="H68" s="52"/>
      <c r="I68" s="52">
        <v>-34994659303</v>
      </c>
      <c r="J68" s="52"/>
      <c r="K68" s="52">
        <f t="shared" si="0"/>
        <v>-283243809</v>
      </c>
      <c r="L68" s="52"/>
      <c r="M68" s="52">
        <v>1019836</v>
      </c>
      <c r="N68" s="52"/>
      <c r="O68" s="52">
        <v>34711415494</v>
      </c>
      <c r="P68" s="52"/>
      <c r="Q68" s="52">
        <v>-29098779857</v>
      </c>
      <c r="R68" s="52"/>
      <c r="S68" s="52">
        <f t="shared" si="1"/>
        <v>5612635637</v>
      </c>
      <c r="U68" s="67">
        <v>1555348613</v>
      </c>
      <c r="V68" s="68">
        <f t="shared" si="2"/>
        <v>-4057287024</v>
      </c>
    </row>
    <row r="69" spans="2:22">
      <c r="B69" t="s">
        <v>500</v>
      </c>
      <c r="C69" s="82" t="s">
        <v>166</v>
      </c>
      <c r="E69" s="52">
        <v>55242</v>
      </c>
      <c r="F69" s="52"/>
      <c r="G69" s="52">
        <v>3098758092</v>
      </c>
      <c r="H69" s="52"/>
      <c r="I69" s="52">
        <v>-13991681893</v>
      </c>
      <c r="J69" s="52"/>
      <c r="K69" s="52">
        <f t="shared" si="0"/>
        <v>-10892923801</v>
      </c>
      <c r="L69" s="52"/>
      <c r="M69" s="52">
        <v>55242</v>
      </c>
      <c r="N69" s="52"/>
      <c r="O69" s="52">
        <v>3098758092</v>
      </c>
      <c r="P69" s="52"/>
      <c r="Q69" s="52">
        <v>-2344651442</v>
      </c>
      <c r="R69" s="52"/>
      <c r="S69" s="52">
        <f t="shared" si="1"/>
        <v>754106650</v>
      </c>
      <c r="U69" s="67">
        <v>-664858821</v>
      </c>
      <c r="V69" s="68">
        <f t="shared" si="2"/>
        <v>-1418965471</v>
      </c>
    </row>
    <row r="70" spans="2:22">
      <c r="B70" t="s">
        <v>330</v>
      </c>
      <c r="C70" s="82" t="s">
        <v>481</v>
      </c>
      <c r="E70" s="52">
        <v>2080355</v>
      </c>
      <c r="F70" s="52"/>
      <c r="G70" s="52">
        <v>44751019854</v>
      </c>
      <c r="H70" s="52"/>
      <c r="I70" s="52">
        <v>-56578006569</v>
      </c>
      <c r="J70" s="52"/>
      <c r="K70" s="52">
        <f t="shared" ref="K70:K131" si="3">G70+I70</f>
        <v>-11826986715</v>
      </c>
      <c r="L70" s="52"/>
      <c r="M70" s="52">
        <v>2080355</v>
      </c>
      <c r="N70" s="52"/>
      <c r="O70" s="52">
        <v>44751019854</v>
      </c>
      <c r="P70" s="52"/>
      <c r="Q70" s="52">
        <v>-29609896326</v>
      </c>
      <c r="R70" s="52"/>
      <c r="S70" s="52">
        <f t="shared" si="1"/>
        <v>15141123528</v>
      </c>
      <c r="U70" s="67">
        <v>7679208860</v>
      </c>
      <c r="V70" s="68">
        <f t="shared" si="2"/>
        <v>-7461914668</v>
      </c>
    </row>
    <row r="71" spans="2:22">
      <c r="B71" t="s">
        <v>331</v>
      </c>
      <c r="C71" s="82" t="s">
        <v>135</v>
      </c>
      <c r="E71" s="52">
        <v>1737841</v>
      </c>
      <c r="F71" s="52"/>
      <c r="G71" s="52">
        <v>20401784994</v>
      </c>
      <c r="H71" s="52"/>
      <c r="I71" s="52">
        <v>-26019199804</v>
      </c>
      <c r="J71" s="52"/>
      <c r="K71" s="52">
        <f t="shared" si="3"/>
        <v>-5617414810</v>
      </c>
      <c r="L71" s="52"/>
      <c r="M71" s="52">
        <v>1737841</v>
      </c>
      <c r="N71" s="52"/>
      <c r="O71" s="52">
        <v>20401784994</v>
      </c>
      <c r="P71" s="52"/>
      <c r="Q71" s="52">
        <v>-19271343484</v>
      </c>
      <c r="R71" s="52"/>
      <c r="S71" s="52">
        <f t="shared" si="1"/>
        <v>1130441510</v>
      </c>
      <c r="U71" s="67">
        <v>4268563126</v>
      </c>
      <c r="V71" s="68">
        <f t="shared" si="2"/>
        <v>3138121616</v>
      </c>
    </row>
    <row r="72" spans="2:22">
      <c r="B72" t="s">
        <v>332</v>
      </c>
      <c r="C72" s="82" t="s">
        <v>269</v>
      </c>
      <c r="E72" s="52">
        <v>4533768</v>
      </c>
      <c r="F72" s="52"/>
      <c r="G72" s="52">
        <v>78147774676</v>
      </c>
      <c r="H72" s="52"/>
      <c r="I72" s="52">
        <v>-88064597444</v>
      </c>
      <c r="J72" s="52"/>
      <c r="K72" s="52">
        <f t="shared" si="3"/>
        <v>-9916822768</v>
      </c>
      <c r="L72" s="52"/>
      <c r="M72" s="52">
        <v>4533768</v>
      </c>
      <c r="N72" s="52"/>
      <c r="O72" s="52">
        <v>78147774676</v>
      </c>
      <c r="P72" s="52"/>
      <c r="Q72" s="52">
        <v>-69829460670</v>
      </c>
      <c r="R72" s="52"/>
      <c r="S72" s="52">
        <f t="shared" ref="S72:S135" si="4">O72+Q72</f>
        <v>8318314006</v>
      </c>
      <c r="U72" s="67">
        <v>1626754759</v>
      </c>
      <c r="V72" s="68">
        <f t="shared" ref="V72:V135" si="5">U72-S72</f>
        <v>-6691559247</v>
      </c>
    </row>
    <row r="73" spans="2:22">
      <c r="B73" t="s">
        <v>448</v>
      </c>
      <c r="C73" s="82" t="s">
        <v>265</v>
      </c>
      <c r="E73" s="52">
        <v>1592813</v>
      </c>
      <c r="F73" s="52"/>
      <c r="G73" s="52">
        <v>38000058306</v>
      </c>
      <c r="H73" s="52"/>
      <c r="I73" s="52">
        <v>-38512333425</v>
      </c>
      <c r="J73" s="52"/>
      <c r="K73" s="52">
        <f t="shared" si="3"/>
        <v>-512275119</v>
      </c>
      <c r="L73" s="52"/>
      <c r="M73" s="52">
        <v>1592813</v>
      </c>
      <c r="N73" s="52"/>
      <c r="O73" s="52">
        <v>38000058306</v>
      </c>
      <c r="P73" s="52"/>
      <c r="Q73" s="52">
        <v>-31066090099</v>
      </c>
      <c r="R73" s="52"/>
      <c r="S73" s="52">
        <f t="shared" si="4"/>
        <v>6933968207</v>
      </c>
      <c r="U73" s="67">
        <v>3890190585</v>
      </c>
      <c r="V73" s="68">
        <f t="shared" si="5"/>
        <v>-3043777622</v>
      </c>
    </row>
    <row r="74" spans="2:22">
      <c r="B74" t="s">
        <v>333</v>
      </c>
      <c r="C74" s="82" t="s">
        <v>438</v>
      </c>
      <c r="E74" s="52">
        <v>2978182</v>
      </c>
      <c r="F74" s="52"/>
      <c r="G74" s="52">
        <v>59682910237</v>
      </c>
      <c r="H74" s="52"/>
      <c r="I74" s="52">
        <v>-49567513702</v>
      </c>
      <c r="J74" s="52"/>
      <c r="K74" s="52">
        <f t="shared" si="3"/>
        <v>10115396535</v>
      </c>
      <c r="L74" s="52"/>
      <c r="M74" s="52">
        <v>2978182</v>
      </c>
      <c r="N74" s="52"/>
      <c r="O74" s="52">
        <v>59682910237</v>
      </c>
      <c r="P74" s="52"/>
      <c r="Q74" s="52">
        <v>-38712617215</v>
      </c>
      <c r="R74" s="52"/>
      <c r="S74" s="52">
        <f t="shared" si="4"/>
        <v>20970293022</v>
      </c>
      <c r="U74" s="67">
        <v>10328055444</v>
      </c>
      <c r="V74" s="68">
        <f t="shared" si="5"/>
        <v>-10642237578</v>
      </c>
    </row>
    <row r="75" spans="2:22">
      <c r="B75" t="s">
        <v>501</v>
      </c>
      <c r="C75" s="82" t="s">
        <v>180</v>
      </c>
      <c r="E75" s="52">
        <v>3705650</v>
      </c>
      <c r="F75" s="52"/>
      <c r="G75" s="52">
        <v>157473959104</v>
      </c>
      <c r="H75" s="52"/>
      <c r="I75" s="52">
        <v>-165963781567</v>
      </c>
      <c r="J75" s="52"/>
      <c r="K75" s="52">
        <f t="shared" si="3"/>
        <v>-8489822463</v>
      </c>
      <c r="L75" s="52"/>
      <c r="M75" s="52">
        <v>3705650</v>
      </c>
      <c r="N75" s="52"/>
      <c r="O75" s="52">
        <v>157473959104</v>
      </c>
      <c r="P75" s="52"/>
      <c r="Q75" s="52">
        <v>-124162771927</v>
      </c>
      <c r="R75" s="52"/>
      <c r="S75" s="52">
        <f t="shared" si="4"/>
        <v>33311187177</v>
      </c>
      <c r="U75" s="67">
        <v>3835572759</v>
      </c>
      <c r="V75" s="68">
        <f t="shared" si="5"/>
        <v>-29475614418</v>
      </c>
    </row>
    <row r="76" spans="2:22">
      <c r="B76" t="s">
        <v>527</v>
      </c>
      <c r="C76" s="82" t="s">
        <v>482</v>
      </c>
      <c r="E76" s="52">
        <v>2637581</v>
      </c>
      <c r="F76" s="52"/>
      <c r="G76" s="52">
        <v>21814103112</v>
      </c>
      <c r="H76" s="52"/>
      <c r="I76" s="52">
        <v>-18800258971</v>
      </c>
      <c r="J76" s="52"/>
      <c r="K76" s="52">
        <f t="shared" si="3"/>
        <v>3013844141</v>
      </c>
      <c r="L76" s="52"/>
      <c r="M76" s="52">
        <v>2637581</v>
      </c>
      <c r="N76" s="52"/>
      <c r="O76" s="52">
        <v>21814103112</v>
      </c>
      <c r="P76" s="52"/>
      <c r="Q76" s="52">
        <v>-11108398779</v>
      </c>
      <c r="R76" s="52"/>
      <c r="S76" s="52">
        <f t="shared" si="4"/>
        <v>10705704333</v>
      </c>
      <c r="U76" s="67">
        <v>-1123050833</v>
      </c>
      <c r="V76" s="68">
        <f t="shared" si="5"/>
        <v>-11828755166</v>
      </c>
    </row>
    <row r="77" spans="2:22">
      <c r="B77" t="s">
        <v>334</v>
      </c>
      <c r="C77" s="82" t="s">
        <v>511</v>
      </c>
      <c r="E77" s="52">
        <v>10943500</v>
      </c>
      <c r="F77" s="52"/>
      <c r="G77" s="52">
        <v>50628009261</v>
      </c>
      <c r="H77" s="52"/>
      <c r="I77" s="52">
        <v>-53184139091</v>
      </c>
      <c r="J77" s="52"/>
      <c r="K77" s="52">
        <f t="shared" si="3"/>
        <v>-2556129830</v>
      </c>
      <c r="L77" s="52"/>
      <c r="M77" s="52">
        <v>10943500</v>
      </c>
      <c r="N77" s="52"/>
      <c r="O77" s="52">
        <v>50628009261</v>
      </c>
      <c r="P77" s="52"/>
      <c r="Q77" s="52">
        <v>-44872157817</v>
      </c>
      <c r="R77" s="52"/>
      <c r="S77" s="52">
        <f t="shared" si="4"/>
        <v>5755851444</v>
      </c>
      <c r="U77" s="67">
        <v>2167757541</v>
      </c>
      <c r="V77" s="68">
        <f t="shared" si="5"/>
        <v>-3588093903</v>
      </c>
    </row>
    <row r="78" spans="2:22">
      <c r="B78" t="s">
        <v>335</v>
      </c>
      <c r="C78" s="82" t="s">
        <v>117</v>
      </c>
      <c r="E78" s="52">
        <v>19975260</v>
      </c>
      <c r="F78" s="52"/>
      <c r="G78" s="52">
        <v>74064398869</v>
      </c>
      <c r="H78" s="52"/>
      <c r="I78" s="52">
        <v>-77399982222</v>
      </c>
      <c r="J78" s="52"/>
      <c r="K78" s="52">
        <f t="shared" si="3"/>
        <v>-3335583353</v>
      </c>
      <c r="L78" s="52"/>
      <c r="M78" s="52">
        <v>19975260</v>
      </c>
      <c r="N78" s="52"/>
      <c r="O78" s="52">
        <v>74064398869</v>
      </c>
      <c r="P78" s="52"/>
      <c r="Q78" s="52">
        <v>-67135647523</v>
      </c>
      <c r="R78" s="52"/>
      <c r="S78" s="52">
        <f t="shared" si="4"/>
        <v>6928751346</v>
      </c>
      <c r="U78" s="67">
        <v>11255833529</v>
      </c>
      <c r="V78" s="68">
        <f t="shared" si="5"/>
        <v>4327082183</v>
      </c>
    </row>
    <row r="79" spans="2:22">
      <c r="B79" t="s">
        <v>336</v>
      </c>
      <c r="C79" s="82" t="s">
        <v>90</v>
      </c>
      <c r="E79" s="52">
        <v>18619737</v>
      </c>
      <c r="F79" s="52"/>
      <c r="G79" s="52">
        <v>133079347374</v>
      </c>
      <c r="H79" s="52"/>
      <c r="I79" s="52">
        <v>-121955368555</v>
      </c>
      <c r="J79" s="52"/>
      <c r="K79" s="52">
        <f t="shared" si="3"/>
        <v>11123978819</v>
      </c>
      <c r="L79" s="52"/>
      <c r="M79" s="52">
        <v>18619737</v>
      </c>
      <c r="N79" s="52"/>
      <c r="O79" s="52">
        <v>133079347374</v>
      </c>
      <c r="P79" s="52"/>
      <c r="Q79" s="52">
        <v>-89761474965</v>
      </c>
      <c r="R79" s="52"/>
      <c r="S79" s="52">
        <f t="shared" si="4"/>
        <v>43317872409</v>
      </c>
      <c r="U79" s="67">
        <v>1720746978</v>
      </c>
      <c r="V79" s="68">
        <f t="shared" si="5"/>
        <v>-41597125431</v>
      </c>
    </row>
    <row r="80" spans="2:22">
      <c r="B80" t="s">
        <v>337</v>
      </c>
      <c r="C80" s="82" t="s">
        <v>214</v>
      </c>
      <c r="E80" s="52">
        <v>5951483</v>
      </c>
      <c r="F80" s="52"/>
      <c r="G80" s="52">
        <v>169377132092</v>
      </c>
      <c r="H80" s="52"/>
      <c r="I80" s="52">
        <v>-184033393830</v>
      </c>
      <c r="J80" s="52"/>
      <c r="K80" s="52">
        <f t="shared" si="3"/>
        <v>-14656261738</v>
      </c>
      <c r="L80" s="52"/>
      <c r="M80" s="52">
        <v>5951483</v>
      </c>
      <c r="N80" s="52"/>
      <c r="O80" s="52">
        <v>169377132092</v>
      </c>
      <c r="P80" s="52"/>
      <c r="Q80" s="52">
        <v>-145958208522</v>
      </c>
      <c r="R80" s="52"/>
      <c r="S80" s="52">
        <f t="shared" si="4"/>
        <v>23418923570</v>
      </c>
      <c r="U80" s="67">
        <v>4543824669</v>
      </c>
      <c r="V80" s="68">
        <f t="shared" si="5"/>
        <v>-18875098901</v>
      </c>
    </row>
    <row r="81" spans="2:22">
      <c r="B81" t="s">
        <v>338</v>
      </c>
      <c r="C81" s="82" t="s">
        <v>143</v>
      </c>
      <c r="E81" s="52">
        <v>12775253</v>
      </c>
      <c r="F81" s="52"/>
      <c r="G81" s="52">
        <v>72258676995</v>
      </c>
      <c r="H81" s="52"/>
      <c r="I81" s="52">
        <v>-98657441466</v>
      </c>
      <c r="J81" s="52"/>
      <c r="K81" s="52">
        <f t="shared" si="3"/>
        <v>-26398764471</v>
      </c>
      <c r="L81" s="52"/>
      <c r="M81" s="52">
        <v>12775253</v>
      </c>
      <c r="N81" s="52"/>
      <c r="O81" s="52">
        <v>72258676995</v>
      </c>
      <c r="P81" s="52"/>
      <c r="Q81" s="52">
        <v>-60405001552</v>
      </c>
      <c r="R81" s="52"/>
      <c r="S81" s="52">
        <f t="shared" si="4"/>
        <v>11853675443</v>
      </c>
      <c r="U81" s="67">
        <v>0</v>
      </c>
      <c r="V81" s="68">
        <f t="shared" si="5"/>
        <v>-11853675443</v>
      </c>
    </row>
    <row r="82" spans="2:22">
      <c r="B82" t="s">
        <v>339</v>
      </c>
      <c r="C82" s="82" t="s">
        <v>207</v>
      </c>
      <c r="E82" s="52">
        <v>12631249</v>
      </c>
      <c r="F82" s="52"/>
      <c r="G82" s="52">
        <v>106098986431</v>
      </c>
      <c r="H82" s="52"/>
      <c r="I82" s="52">
        <v>-98698453554</v>
      </c>
      <c r="J82" s="52"/>
      <c r="K82" s="52">
        <f t="shared" si="3"/>
        <v>7400532877</v>
      </c>
      <c r="L82" s="52"/>
      <c r="M82" s="52">
        <v>12631249</v>
      </c>
      <c r="N82" s="52"/>
      <c r="O82" s="52">
        <v>106098986431</v>
      </c>
      <c r="P82" s="52"/>
      <c r="Q82" s="52">
        <v>-75921647019</v>
      </c>
      <c r="R82" s="52"/>
      <c r="S82" s="52">
        <f t="shared" si="4"/>
        <v>30177339412</v>
      </c>
      <c r="U82" s="67">
        <v>2059015514</v>
      </c>
      <c r="V82" s="68">
        <f t="shared" si="5"/>
        <v>-28118323898</v>
      </c>
    </row>
    <row r="83" spans="2:22">
      <c r="B83" t="s">
        <v>340</v>
      </c>
      <c r="C83" s="82" t="s">
        <v>563</v>
      </c>
      <c r="E83" s="52">
        <v>35641280</v>
      </c>
      <c r="F83" s="52"/>
      <c r="G83" s="52">
        <v>50096909141</v>
      </c>
      <c r="H83" s="52"/>
      <c r="I83" s="52">
        <v>-50013383541</v>
      </c>
      <c r="J83" s="52"/>
      <c r="K83" s="52">
        <f t="shared" si="3"/>
        <v>83525600</v>
      </c>
      <c r="L83" s="52"/>
      <c r="M83" s="52">
        <v>35641280</v>
      </c>
      <c r="N83" s="52"/>
      <c r="O83" s="52">
        <v>50096909141</v>
      </c>
      <c r="P83" s="52"/>
      <c r="Q83" s="52">
        <v>-50013383541</v>
      </c>
      <c r="R83" s="52"/>
      <c r="S83" s="52">
        <f t="shared" si="4"/>
        <v>83525600</v>
      </c>
      <c r="U83" s="67">
        <v>4317789098</v>
      </c>
      <c r="V83" s="68">
        <f t="shared" si="5"/>
        <v>4234263498</v>
      </c>
    </row>
    <row r="84" spans="2:22">
      <c r="B84" t="s">
        <v>341</v>
      </c>
      <c r="C84" s="82" t="s">
        <v>184</v>
      </c>
      <c r="E84" s="52">
        <v>5658555</v>
      </c>
      <c r="F84" s="52"/>
      <c r="G84" s="52">
        <v>74810991754</v>
      </c>
      <c r="H84" s="52"/>
      <c r="I84" s="52">
        <v>-74621686099</v>
      </c>
      <c r="J84" s="52"/>
      <c r="K84" s="52">
        <f t="shared" si="3"/>
        <v>189305655</v>
      </c>
      <c r="L84" s="52"/>
      <c r="M84" s="52">
        <v>5658555</v>
      </c>
      <c r="N84" s="52"/>
      <c r="O84" s="52">
        <v>74810991754</v>
      </c>
      <c r="P84" s="52"/>
      <c r="Q84" s="52">
        <v>-55421628470</v>
      </c>
      <c r="R84" s="52"/>
      <c r="S84" s="52">
        <f t="shared" si="4"/>
        <v>19389363284</v>
      </c>
      <c r="U84" s="67">
        <v>-3541670173</v>
      </c>
      <c r="V84" s="68">
        <f t="shared" si="5"/>
        <v>-22931033457</v>
      </c>
    </row>
    <row r="85" spans="2:22">
      <c r="B85" t="s">
        <v>342</v>
      </c>
      <c r="C85" s="82" t="s">
        <v>205</v>
      </c>
      <c r="E85" s="52">
        <v>17137599</v>
      </c>
      <c r="F85" s="52"/>
      <c r="G85" s="52">
        <v>101702712812</v>
      </c>
      <c r="H85" s="52"/>
      <c r="I85" s="52">
        <v>-105033461785</v>
      </c>
      <c r="J85" s="52"/>
      <c r="K85" s="52">
        <f t="shared" si="3"/>
        <v>-3330748973</v>
      </c>
      <c r="L85" s="52"/>
      <c r="M85" s="52">
        <v>17137599</v>
      </c>
      <c r="N85" s="52"/>
      <c r="O85" s="52">
        <v>101702712812</v>
      </c>
      <c r="P85" s="52"/>
      <c r="Q85" s="52">
        <v>-90315488221</v>
      </c>
      <c r="R85" s="52"/>
      <c r="S85" s="52">
        <f t="shared" si="4"/>
        <v>11387224591</v>
      </c>
      <c r="U85" s="67">
        <v>12328992431</v>
      </c>
      <c r="V85" s="68">
        <f t="shared" si="5"/>
        <v>941767840</v>
      </c>
    </row>
    <row r="86" spans="2:22">
      <c r="B86" t="s">
        <v>343</v>
      </c>
      <c r="C86" s="82" t="s">
        <v>564</v>
      </c>
      <c r="E86" s="52">
        <v>2250332</v>
      </c>
      <c r="F86" s="52"/>
      <c r="G86" s="52">
        <v>29169730525</v>
      </c>
      <c r="H86" s="52"/>
      <c r="I86" s="52">
        <v>-31258227338</v>
      </c>
      <c r="J86" s="52"/>
      <c r="K86" s="52">
        <f t="shared" si="3"/>
        <v>-2088496813</v>
      </c>
      <c r="L86" s="52"/>
      <c r="M86" s="52">
        <v>2250332</v>
      </c>
      <c r="N86" s="52"/>
      <c r="O86" s="52">
        <v>29169730525</v>
      </c>
      <c r="P86" s="52"/>
      <c r="Q86" s="52">
        <v>-31258227338</v>
      </c>
      <c r="R86" s="52"/>
      <c r="S86" s="52">
        <f t="shared" si="4"/>
        <v>-2088496813</v>
      </c>
      <c r="U86" s="67">
        <v>2358797745</v>
      </c>
      <c r="V86" s="68">
        <f t="shared" si="5"/>
        <v>4447294558</v>
      </c>
    </row>
    <row r="87" spans="2:22">
      <c r="B87" t="s">
        <v>344</v>
      </c>
      <c r="C87" s="82" t="s">
        <v>158</v>
      </c>
      <c r="E87" s="52">
        <v>5242296</v>
      </c>
      <c r="F87" s="52"/>
      <c r="G87" s="52">
        <v>165713117977</v>
      </c>
      <c r="H87" s="52"/>
      <c r="I87" s="52">
        <v>-186341782357</v>
      </c>
      <c r="J87" s="52"/>
      <c r="K87" s="52">
        <f t="shared" si="3"/>
        <v>-20628664380</v>
      </c>
      <c r="L87" s="52"/>
      <c r="M87" s="52">
        <v>5242296</v>
      </c>
      <c r="N87" s="52"/>
      <c r="O87" s="52">
        <v>165713117977</v>
      </c>
      <c r="P87" s="52"/>
      <c r="Q87" s="52">
        <v>-148989528617</v>
      </c>
      <c r="R87" s="52"/>
      <c r="S87" s="52">
        <f t="shared" si="4"/>
        <v>16723589360</v>
      </c>
      <c r="U87" s="67">
        <v>7256508245</v>
      </c>
      <c r="V87" s="68">
        <f t="shared" si="5"/>
        <v>-9467081115</v>
      </c>
    </row>
    <row r="88" spans="2:22">
      <c r="B88" t="s">
        <v>345</v>
      </c>
      <c r="C88" s="82" t="s">
        <v>160</v>
      </c>
      <c r="E88" s="52">
        <v>8533926</v>
      </c>
      <c r="F88" s="52"/>
      <c r="G88" s="52">
        <v>68459013566</v>
      </c>
      <c r="H88" s="52"/>
      <c r="I88" s="52">
        <v>-76187963584</v>
      </c>
      <c r="J88" s="52"/>
      <c r="K88" s="52">
        <f t="shared" si="3"/>
        <v>-7728950018</v>
      </c>
      <c r="L88" s="52"/>
      <c r="M88" s="52">
        <v>8533926</v>
      </c>
      <c r="N88" s="52"/>
      <c r="O88" s="52">
        <v>68459013566</v>
      </c>
      <c r="P88" s="52"/>
      <c r="Q88" s="52">
        <v>-50603075265</v>
      </c>
      <c r="R88" s="52"/>
      <c r="S88" s="52">
        <f t="shared" si="4"/>
        <v>17855938301</v>
      </c>
      <c r="U88" s="67">
        <v>747433411</v>
      </c>
      <c r="V88" s="68">
        <f t="shared" si="5"/>
        <v>-17108504890</v>
      </c>
    </row>
    <row r="89" spans="2:22">
      <c r="B89" t="s">
        <v>346</v>
      </c>
      <c r="C89" s="82" t="s">
        <v>123</v>
      </c>
      <c r="E89" s="52">
        <v>1577534</v>
      </c>
      <c r="F89" s="52"/>
      <c r="G89" s="52">
        <v>38905743763</v>
      </c>
      <c r="H89" s="52"/>
      <c r="I89" s="52">
        <v>-63600601006</v>
      </c>
      <c r="J89" s="52"/>
      <c r="K89" s="52">
        <f t="shared" si="3"/>
        <v>-24694857243</v>
      </c>
      <c r="L89" s="52"/>
      <c r="M89" s="52">
        <v>1577534</v>
      </c>
      <c r="N89" s="52"/>
      <c r="O89" s="52">
        <v>38905743763</v>
      </c>
      <c r="P89" s="52"/>
      <c r="Q89" s="52">
        <v>-15835359579</v>
      </c>
      <c r="R89" s="52"/>
      <c r="S89" s="52">
        <f t="shared" si="4"/>
        <v>23070384184</v>
      </c>
      <c r="U89" s="67">
        <v>18961877493</v>
      </c>
      <c r="V89" s="68">
        <f t="shared" si="5"/>
        <v>-4108506691</v>
      </c>
    </row>
    <row r="90" spans="2:22">
      <c r="B90" t="s">
        <v>347</v>
      </c>
      <c r="C90" s="82" t="s">
        <v>197</v>
      </c>
      <c r="E90" s="52">
        <v>3240201</v>
      </c>
      <c r="F90" s="52"/>
      <c r="G90" s="52">
        <v>73114924956</v>
      </c>
      <c r="H90" s="52"/>
      <c r="I90" s="52">
        <v>-80660037452</v>
      </c>
      <c r="J90" s="52"/>
      <c r="K90" s="52">
        <f t="shared" si="3"/>
        <v>-7545112496</v>
      </c>
      <c r="L90" s="52"/>
      <c r="M90" s="52">
        <v>3240201</v>
      </c>
      <c r="N90" s="52"/>
      <c r="O90" s="52">
        <v>73114924956</v>
      </c>
      <c r="P90" s="52"/>
      <c r="Q90" s="52">
        <v>-64295084043</v>
      </c>
      <c r="R90" s="52"/>
      <c r="S90" s="52">
        <f t="shared" si="4"/>
        <v>8819840913</v>
      </c>
      <c r="U90" s="67">
        <v>16194105727</v>
      </c>
      <c r="V90" s="68">
        <f t="shared" si="5"/>
        <v>7374264814</v>
      </c>
    </row>
    <row r="91" spans="2:22">
      <c r="B91" t="s">
        <v>348</v>
      </c>
      <c r="C91" s="254" t="s">
        <v>125</v>
      </c>
      <c r="E91" s="52">
        <v>2877271</v>
      </c>
      <c r="F91" s="52"/>
      <c r="G91" s="52">
        <v>26942624661</v>
      </c>
      <c r="H91" s="52"/>
      <c r="I91" s="52">
        <v>-43556110244</v>
      </c>
      <c r="J91" s="52"/>
      <c r="K91" s="52">
        <f t="shared" si="3"/>
        <v>-16613485583</v>
      </c>
      <c r="L91" s="52"/>
      <c r="M91" s="52">
        <v>2877271</v>
      </c>
      <c r="N91" s="52"/>
      <c r="O91" s="52">
        <v>26942624661</v>
      </c>
      <c r="P91" s="52"/>
      <c r="Q91" s="52">
        <v>-21437947920</v>
      </c>
      <c r="R91" s="52"/>
      <c r="S91" s="52">
        <f t="shared" si="4"/>
        <v>5504676741</v>
      </c>
      <c r="U91" s="67">
        <v>19187645573</v>
      </c>
      <c r="V91" s="68">
        <f t="shared" si="5"/>
        <v>13682968832</v>
      </c>
    </row>
    <row r="92" spans="2:22">
      <c r="B92" t="s">
        <v>502</v>
      </c>
      <c r="C92" s="82" t="s">
        <v>565</v>
      </c>
      <c r="E92" s="52">
        <v>3451938</v>
      </c>
      <c r="F92" s="52"/>
      <c r="G92" s="52">
        <v>28892379322</v>
      </c>
      <c r="H92" s="52"/>
      <c r="I92" s="52">
        <v>-19275290949</v>
      </c>
      <c r="J92" s="52"/>
      <c r="K92" s="52">
        <f t="shared" si="3"/>
        <v>9617088373</v>
      </c>
      <c r="L92" s="52"/>
      <c r="M92" s="52">
        <v>3451938</v>
      </c>
      <c r="N92" s="52"/>
      <c r="O92" s="52">
        <v>28892379322</v>
      </c>
      <c r="P92" s="52"/>
      <c r="Q92" s="52">
        <v>-19275290949</v>
      </c>
      <c r="R92" s="52"/>
      <c r="S92" s="52">
        <f t="shared" si="4"/>
        <v>9617088373</v>
      </c>
      <c r="U92" s="67">
        <v>3528362991</v>
      </c>
      <c r="V92" s="68">
        <f t="shared" si="5"/>
        <v>-6088725382</v>
      </c>
    </row>
    <row r="93" spans="2:22">
      <c r="B93" t="s">
        <v>349</v>
      </c>
      <c r="C93" s="82" t="s">
        <v>157</v>
      </c>
      <c r="E93" s="52">
        <v>7183521</v>
      </c>
      <c r="F93" s="52"/>
      <c r="G93" s="52">
        <v>158168255963</v>
      </c>
      <c r="H93" s="52"/>
      <c r="I93" s="52">
        <v>-164106919579</v>
      </c>
      <c r="J93" s="52"/>
      <c r="K93" s="52">
        <f t="shared" si="3"/>
        <v>-5938663616</v>
      </c>
      <c r="L93" s="52"/>
      <c r="M93" s="52">
        <v>7183521</v>
      </c>
      <c r="N93" s="52"/>
      <c r="O93" s="52">
        <v>158168255963</v>
      </c>
      <c r="P93" s="52"/>
      <c r="Q93" s="52">
        <v>-132258061150</v>
      </c>
      <c r="R93" s="52"/>
      <c r="S93" s="52">
        <f t="shared" si="4"/>
        <v>25910194813</v>
      </c>
      <c r="U93" s="67">
        <v>-41891</v>
      </c>
      <c r="V93" s="68">
        <f t="shared" si="5"/>
        <v>-25910236704</v>
      </c>
    </row>
    <row r="94" spans="2:22">
      <c r="B94" t="s">
        <v>350</v>
      </c>
      <c r="C94" s="82" t="s">
        <v>156</v>
      </c>
      <c r="E94" s="52">
        <v>3299918</v>
      </c>
      <c r="F94" s="52"/>
      <c r="G94" s="52">
        <v>79054832061</v>
      </c>
      <c r="H94" s="52"/>
      <c r="I94" s="52">
        <v>-116369370063</v>
      </c>
      <c r="J94" s="52"/>
      <c r="K94" s="52">
        <f t="shared" si="3"/>
        <v>-37314538002</v>
      </c>
      <c r="L94" s="52"/>
      <c r="M94" s="52">
        <v>3299918</v>
      </c>
      <c r="N94" s="52"/>
      <c r="O94" s="52">
        <v>79054832061</v>
      </c>
      <c r="P94" s="52"/>
      <c r="Q94" s="52">
        <v>-84811654366</v>
      </c>
      <c r="R94" s="52"/>
      <c r="S94" s="52">
        <f t="shared" si="4"/>
        <v>-5756822305</v>
      </c>
      <c r="U94" s="67">
        <v>10977473136</v>
      </c>
      <c r="V94" s="68">
        <f t="shared" si="5"/>
        <v>16734295441</v>
      </c>
    </row>
    <row r="95" spans="2:22">
      <c r="B95" t="s">
        <v>351</v>
      </c>
      <c r="C95" s="82" t="s">
        <v>483</v>
      </c>
      <c r="E95" s="52">
        <v>10884250</v>
      </c>
      <c r="F95" s="52"/>
      <c r="G95" s="52">
        <v>80388801138</v>
      </c>
      <c r="H95" s="52"/>
      <c r="I95" s="52">
        <v>-79849042470</v>
      </c>
      <c r="J95" s="52"/>
      <c r="K95" s="52">
        <f t="shared" si="3"/>
        <v>539758668</v>
      </c>
      <c r="L95" s="52"/>
      <c r="M95" s="52">
        <v>10884250</v>
      </c>
      <c r="N95" s="52"/>
      <c r="O95" s="52">
        <v>80388801138</v>
      </c>
      <c r="P95" s="52"/>
      <c r="Q95" s="52">
        <v>-61359527767</v>
      </c>
      <c r="R95" s="52"/>
      <c r="S95" s="52">
        <f t="shared" si="4"/>
        <v>19029273371</v>
      </c>
      <c r="U95" s="67">
        <v>10537474987</v>
      </c>
      <c r="V95" s="68">
        <f t="shared" si="5"/>
        <v>-8491798384</v>
      </c>
    </row>
    <row r="96" spans="2:22">
      <c r="B96" t="s">
        <v>449</v>
      </c>
      <c r="C96" s="82" t="s">
        <v>440</v>
      </c>
      <c r="E96" s="52">
        <v>0</v>
      </c>
      <c r="F96" s="52"/>
      <c r="G96" s="52">
        <v>0</v>
      </c>
      <c r="H96" s="52"/>
      <c r="I96" s="52">
        <v>0</v>
      </c>
      <c r="J96" s="52"/>
      <c r="K96" s="52">
        <f t="shared" si="3"/>
        <v>0</v>
      </c>
      <c r="L96" s="52"/>
      <c r="M96" s="52">
        <v>0</v>
      </c>
      <c r="N96" s="52"/>
      <c r="O96" s="52">
        <v>0</v>
      </c>
      <c r="P96" s="52"/>
      <c r="Q96" s="52">
        <v>0</v>
      </c>
      <c r="R96" s="52"/>
      <c r="S96" s="52">
        <v>-41891</v>
      </c>
      <c r="U96" s="67">
        <v>465994821</v>
      </c>
      <c r="V96" s="68">
        <f t="shared" si="5"/>
        <v>466036712</v>
      </c>
    </row>
    <row r="97" spans="2:22">
      <c r="B97" t="s">
        <v>352</v>
      </c>
      <c r="C97" s="82" t="s">
        <v>134</v>
      </c>
      <c r="E97" s="52">
        <v>6146126</v>
      </c>
      <c r="F97" s="52"/>
      <c r="G97" s="52">
        <v>50403841542</v>
      </c>
      <c r="H97" s="52"/>
      <c r="I97" s="52">
        <v>-65350665305</v>
      </c>
      <c r="J97" s="52"/>
      <c r="K97" s="52">
        <f t="shared" si="3"/>
        <v>-14946823763</v>
      </c>
      <c r="L97" s="52"/>
      <c r="M97" s="52">
        <v>6146126</v>
      </c>
      <c r="N97" s="52"/>
      <c r="O97" s="52">
        <v>50403841542</v>
      </c>
      <c r="P97" s="52"/>
      <c r="Q97" s="52">
        <v>-45148728962</v>
      </c>
      <c r="R97" s="52"/>
      <c r="S97" s="52">
        <f t="shared" si="4"/>
        <v>5255112580</v>
      </c>
      <c r="U97" s="67">
        <v>4292086519</v>
      </c>
      <c r="V97" s="68">
        <f t="shared" si="5"/>
        <v>-963026061</v>
      </c>
    </row>
    <row r="98" spans="2:22">
      <c r="B98" t="s">
        <v>353</v>
      </c>
      <c r="C98" s="82" t="s">
        <v>261</v>
      </c>
      <c r="E98" s="52">
        <v>6452460</v>
      </c>
      <c r="F98" s="52"/>
      <c r="G98" s="52">
        <v>42717691970</v>
      </c>
      <c r="H98" s="52"/>
      <c r="I98" s="52">
        <v>-41600122282</v>
      </c>
      <c r="J98" s="52"/>
      <c r="K98" s="52">
        <f t="shared" si="3"/>
        <v>1117569688</v>
      </c>
      <c r="L98" s="52"/>
      <c r="M98" s="52">
        <v>6452460</v>
      </c>
      <c r="N98" s="52"/>
      <c r="O98" s="52">
        <v>42717691970</v>
      </c>
      <c r="P98" s="52"/>
      <c r="Q98" s="52">
        <v>-41600122282</v>
      </c>
      <c r="R98" s="52"/>
      <c r="S98" s="52">
        <f t="shared" si="4"/>
        <v>1117569688</v>
      </c>
      <c r="U98" s="67">
        <v>7249133025</v>
      </c>
      <c r="V98" s="68">
        <f t="shared" si="5"/>
        <v>6131563337</v>
      </c>
    </row>
    <row r="99" spans="2:22">
      <c r="B99" t="s">
        <v>528</v>
      </c>
      <c r="C99" s="82" t="s">
        <v>121</v>
      </c>
      <c r="E99" s="52">
        <v>4987139</v>
      </c>
      <c r="F99" s="52"/>
      <c r="G99" s="52">
        <v>99050161150</v>
      </c>
      <c r="H99" s="52"/>
      <c r="I99" s="52">
        <v>-100349935973</v>
      </c>
      <c r="J99" s="52"/>
      <c r="K99" s="52">
        <f t="shared" si="3"/>
        <v>-1299774823</v>
      </c>
      <c r="L99" s="52"/>
      <c r="M99" s="52">
        <v>4987139</v>
      </c>
      <c r="N99" s="52"/>
      <c r="O99" s="52">
        <v>99050161150</v>
      </c>
      <c r="P99" s="52"/>
      <c r="Q99" s="52">
        <v>-83264109573</v>
      </c>
      <c r="R99" s="52"/>
      <c r="S99" s="52">
        <f t="shared" si="4"/>
        <v>15786051577</v>
      </c>
      <c r="U99" s="67">
        <v>23246915508</v>
      </c>
      <c r="V99" s="68">
        <f t="shared" si="5"/>
        <v>7460863931</v>
      </c>
    </row>
    <row r="100" spans="2:22">
      <c r="B100" t="s">
        <v>529</v>
      </c>
      <c r="C100" s="82" t="s">
        <v>274</v>
      </c>
      <c r="E100" s="52">
        <v>0</v>
      </c>
      <c r="F100" s="52"/>
      <c r="G100" s="52">
        <v>0</v>
      </c>
      <c r="H100" s="52"/>
      <c r="I100" s="52">
        <v>0</v>
      </c>
      <c r="J100" s="52"/>
      <c r="K100" s="52">
        <f t="shared" si="3"/>
        <v>0</v>
      </c>
      <c r="L100" s="52"/>
      <c r="M100" s="52">
        <v>0</v>
      </c>
      <c r="N100" s="52"/>
      <c r="O100" s="52">
        <v>0</v>
      </c>
      <c r="P100" s="52"/>
      <c r="Q100" s="52">
        <v>0</v>
      </c>
      <c r="R100" s="52"/>
      <c r="S100" s="52">
        <v>16118</v>
      </c>
      <c r="U100" s="67">
        <v>4992802596</v>
      </c>
      <c r="V100" s="68">
        <f t="shared" si="5"/>
        <v>4992786478</v>
      </c>
    </row>
    <row r="101" spans="2:22">
      <c r="B101" t="s">
        <v>356</v>
      </c>
      <c r="C101" s="82" t="s">
        <v>262</v>
      </c>
      <c r="E101" s="52">
        <v>2260058</v>
      </c>
      <c r="F101" s="52"/>
      <c r="G101" s="52">
        <v>72790185221</v>
      </c>
      <c r="H101" s="52"/>
      <c r="I101" s="52">
        <v>-83951292404</v>
      </c>
      <c r="J101" s="52"/>
      <c r="K101" s="52">
        <f t="shared" si="3"/>
        <v>-11161107183</v>
      </c>
      <c r="L101" s="52"/>
      <c r="M101" s="52">
        <v>2260058</v>
      </c>
      <c r="N101" s="52"/>
      <c r="O101" s="52">
        <v>72790185221</v>
      </c>
      <c r="P101" s="52"/>
      <c r="Q101" s="52">
        <v>-66473155636</v>
      </c>
      <c r="R101" s="52"/>
      <c r="S101" s="52">
        <f t="shared" si="4"/>
        <v>6317029585</v>
      </c>
      <c r="U101" s="67">
        <v>4232133753</v>
      </c>
      <c r="V101" s="68">
        <f t="shared" si="5"/>
        <v>-2084895832</v>
      </c>
    </row>
    <row r="102" spans="2:22">
      <c r="B102" t="s">
        <v>357</v>
      </c>
      <c r="C102" s="82" t="s">
        <v>122</v>
      </c>
      <c r="E102" s="52">
        <v>498165</v>
      </c>
      <c r="F102" s="52"/>
      <c r="G102" s="52">
        <v>8086630996</v>
      </c>
      <c r="H102" s="52"/>
      <c r="I102" s="52">
        <v>-20130593951</v>
      </c>
      <c r="J102" s="52"/>
      <c r="K102" s="52">
        <f t="shared" si="3"/>
        <v>-12043962955</v>
      </c>
      <c r="L102" s="52"/>
      <c r="M102" s="52">
        <v>498165</v>
      </c>
      <c r="N102" s="52"/>
      <c r="O102" s="52">
        <v>8086630996</v>
      </c>
      <c r="P102" s="52"/>
      <c r="Q102" s="52">
        <v>-6263608068</v>
      </c>
      <c r="R102" s="52"/>
      <c r="S102" s="52">
        <f t="shared" si="4"/>
        <v>1823022928</v>
      </c>
      <c r="U102" s="67">
        <v>0</v>
      </c>
      <c r="V102" s="68">
        <f t="shared" si="5"/>
        <v>-1823022928</v>
      </c>
    </row>
    <row r="103" spans="2:22">
      <c r="B103" t="s">
        <v>358</v>
      </c>
      <c r="C103" s="82" t="s">
        <v>512</v>
      </c>
      <c r="E103" s="52">
        <v>13836199</v>
      </c>
      <c r="F103" s="52"/>
      <c r="G103" s="52">
        <v>301209832193</v>
      </c>
      <c r="H103" s="52"/>
      <c r="I103" s="52">
        <v>-322618985480</v>
      </c>
      <c r="J103" s="52"/>
      <c r="K103" s="52">
        <f t="shared" si="3"/>
        <v>-21409153287</v>
      </c>
      <c r="L103" s="52"/>
      <c r="M103" s="52">
        <v>13836199</v>
      </c>
      <c r="N103" s="52"/>
      <c r="O103" s="52">
        <v>301209832193</v>
      </c>
      <c r="P103" s="52"/>
      <c r="Q103" s="52">
        <v>-246247098808</v>
      </c>
      <c r="R103" s="52"/>
      <c r="S103" s="52">
        <f t="shared" si="4"/>
        <v>54962733385</v>
      </c>
      <c r="U103" s="67">
        <v>23388354926</v>
      </c>
      <c r="V103" s="68">
        <f t="shared" si="5"/>
        <v>-31574378459</v>
      </c>
    </row>
    <row r="104" spans="2:22">
      <c r="B104" t="s">
        <v>360</v>
      </c>
      <c r="C104" s="82" t="s">
        <v>141</v>
      </c>
      <c r="E104" s="52">
        <v>448594</v>
      </c>
      <c r="F104" s="52"/>
      <c r="G104" s="52">
        <v>26220382108</v>
      </c>
      <c r="H104" s="52"/>
      <c r="I104" s="52">
        <v>-26703597436</v>
      </c>
      <c r="J104" s="52"/>
      <c r="K104" s="52">
        <f t="shared" si="3"/>
        <v>-483215328</v>
      </c>
      <c r="L104" s="52"/>
      <c r="M104" s="52">
        <v>448594</v>
      </c>
      <c r="N104" s="52"/>
      <c r="O104" s="52">
        <v>26220382108</v>
      </c>
      <c r="P104" s="52"/>
      <c r="Q104" s="52">
        <v>-19987051208</v>
      </c>
      <c r="R104" s="52"/>
      <c r="S104" s="52">
        <f t="shared" si="4"/>
        <v>6233330900</v>
      </c>
      <c r="U104" s="67">
        <v>31917445760</v>
      </c>
      <c r="V104" s="68">
        <f t="shared" si="5"/>
        <v>25684114860</v>
      </c>
    </row>
    <row r="105" spans="2:22">
      <c r="B105" t="s">
        <v>362</v>
      </c>
      <c r="C105" s="82" t="s">
        <v>199</v>
      </c>
      <c r="E105" s="52">
        <v>190469</v>
      </c>
      <c r="F105" s="52"/>
      <c r="G105" s="52">
        <v>16375645515</v>
      </c>
      <c r="H105" s="52"/>
      <c r="I105" s="52">
        <v>-25946020464</v>
      </c>
      <c r="J105" s="52"/>
      <c r="K105" s="52">
        <f t="shared" si="3"/>
        <v>-9570374949</v>
      </c>
      <c r="L105" s="52"/>
      <c r="M105" s="52">
        <v>190469</v>
      </c>
      <c r="N105" s="52"/>
      <c r="O105" s="52">
        <v>16375645515</v>
      </c>
      <c r="P105" s="52"/>
      <c r="Q105" s="52">
        <v>-15066184889</v>
      </c>
      <c r="R105" s="52"/>
      <c r="S105" s="52">
        <f t="shared" si="4"/>
        <v>1309460626</v>
      </c>
      <c r="U105" s="67">
        <v>30219916938</v>
      </c>
      <c r="V105" s="68">
        <f t="shared" si="5"/>
        <v>28910456312</v>
      </c>
    </row>
    <row r="106" spans="2:22">
      <c r="B106" t="s">
        <v>363</v>
      </c>
      <c r="C106" s="82" t="s">
        <v>104</v>
      </c>
      <c r="E106" s="52">
        <v>7708651</v>
      </c>
      <c r="F106" s="52"/>
      <c r="G106" s="52">
        <v>248274218664</v>
      </c>
      <c r="H106" s="52"/>
      <c r="I106" s="52">
        <v>-286510330763</v>
      </c>
      <c r="J106" s="52"/>
      <c r="K106" s="52">
        <f t="shared" si="3"/>
        <v>-38236112099</v>
      </c>
      <c r="L106" s="52"/>
      <c r="M106" s="52">
        <v>7708651</v>
      </c>
      <c r="N106" s="52"/>
      <c r="O106" s="52">
        <v>248274218664</v>
      </c>
      <c r="P106" s="52"/>
      <c r="Q106" s="52">
        <v>-240196703880</v>
      </c>
      <c r="R106" s="52"/>
      <c r="S106" s="52">
        <f t="shared" si="4"/>
        <v>8077514784</v>
      </c>
      <c r="U106" s="67">
        <v>7096786041</v>
      </c>
      <c r="V106" s="68">
        <f t="shared" si="5"/>
        <v>-980728743</v>
      </c>
    </row>
    <row r="107" spans="2:22">
      <c r="B107" t="s">
        <v>364</v>
      </c>
      <c r="C107" s="82" t="s">
        <v>106</v>
      </c>
      <c r="E107" s="52">
        <v>6740922</v>
      </c>
      <c r="F107" s="52"/>
      <c r="G107" s="52">
        <v>243574571241</v>
      </c>
      <c r="H107" s="52"/>
      <c r="I107" s="52">
        <v>-253436909280</v>
      </c>
      <c r="J107" s="52"/>
      <c r="K107" s="52">
        <f t="shared" si="3"/>
        <v>-9862338039</v>
      </c>
      <c r="L107" s="52"/>
      <c r="M107" s="52">
        <v>6740922</v>
      </c>
      <c r="N107" s="52"/>
      <c r="O107" s="52">
        <v>243574571241</v>
      </c>
      <c r="P107" s="52"/>
      <c r="Q107" s="52">
        <v>-194124040743</v>
      </c>
      <c r="R107" s="52"/>
      <c r="S107" s="52">
        <f t="shared" si="4"/>
        <v>49450530498</v>
      </c>
      <c r="U107" s="67">
        <v>2902879678</v>
      </c>
      <c r="V107" s="68">
        <f t="shared" si="5"/>
        <v>-46547650820</v>
      </c>
    </row>
    <row r="108" spans="2:22">
      <c r="B108" t="s">
        <v>503</v>
      </c>
      <c r="C108" s="82" t="s">
        <v>187</v>
      </c>
      <c r="E108" s="52">
        <v>12138821</v>
      </c>
      <c r="F108" s="52"/>
      <c r="G108" s="52">
        <v>276204359898</v>
      </c>
      <c r="H108" s="52"/>
      <c r="I108" s="52">
        <v>-299686169708</v>
      </c>
      <c r="J108" s="52"/>
      <c r="K108" s="52">
        <f t="shared" si="3"/>
        <v>-23481809810</v>
      </c>
      <c r="L108" s="52"/>
      <c r="M108" s="52">
        <v>12138821</v>
      </c>
      <c r="N108" s="52"/>
      <c r="O108" s="52">
        <v>276204359898</v>
      </c>
      <c r="P108" s="52"/>
      <c r="Q108" s="52">
        <v>-232639546772</v>
      </c>
      <c r="R108" s="52"/>
      <c r="S108" s="52">
        <f t="shared" si="4"/>
        <v>43564813126</v>
      </c>
      <c r="U108" s="67">
        <v>1863061786</v>
      </c>
      <c r="V108" s="68">
        <f t="shared" si="5"/>
        <v>-41701751340</v>
      </c>
    </row>
    <row r="109" spans="2:22">
      <c r="B109" t="s">
        <v>504</v>
      </c>
      <c r="C109" s="82" t="s">
        <v>189</v>
      </c>
      <c r="E109" s="52">
        <v>712913</v>
      </c>
      <c r="F109" s="52"/>
      <c r="G109" s="52">
        <v>35695766718</v>
      </c>
      <c r="H109" s="52"/>
      <c r="I109" s="52">
        <v>-48583366683</v>
      </c>
      <c r="J109" s="52"/>
      <c r="K109" s="52">
        <f t="shared" si="3"/>
        <v>-12887599965</v>
      </c>
      <c r="L109" s="52"/>
      <c r="M109" s="52">
        <v>712913</v>
      </c>
      <c r="N109" s="52"/>
      <c r="O109" s="52">
        <v>35695766718</v>
      </c>
      <c r="P109" s="52"/>
      <c r="Q109" s="52">
        <v>-33502748261</v>
      </c>
      <c r="R109" s="52"/>
      <c r="S109" s="52">
        <f t="shared" si="4"/>
        <v>2193018457</v>
      </c>
      <c r="U109" s="67">
        <v>2843048096</v>
      </c>
      <c r="V109" s="68">
        <f t="shared" si="5"/>
        <v>650029639</v>
      </c>
    </row>
    <row r="110" spans="2:22">
      <c r="B110" t="s">
        <v>365</v>
      </c>
      <c r="C110" s="82" t="s">
        <v>484</v>
      </c>
      <c r="E110" s="52">
        <v>2052290</v>
      </c>
      <c r="F110" s="52"/>
      <c r="G110" s="52">
        <v>58550263701</v>
      </c>
      <c r="H110" s="52"/>
      <c r="I110" s="52">
        <v>-67108229725</v>
      </c>
      <c r="J110" s="52"/>
      <c r="K110" s="52">
        <f t="shared" si="3"/>
        <v>-8557966024</v>
      </c>
      <c r="L110" s="52"/>
      <c r="M110" s="52">
        <v>2052290</v>
      </c>
      <c r="N110" s="52"/>
      <c r="O110" s="52">
        <v>58550263701</v>
      </c>
      <c r="P110" s="52"/>
      <c r="Q110" s="52">
        <v>-55779619276</v>
      </c>
      <c r="R110" s="52"/>
      <c r="S110" s="52">
        <f t="shared" si="4"/>
        <v>2770644425</v>
      </c>
      <c r="U110" s="67">
        <v>9231200721</v>
      </c>
      <c r="V110" s="68">
        <f t="shared" si="5"/>
        <v>6460556296</v>
      </c>
    </row>
    <row r="111" spans="2:22">
      <c r="B111" t="s">
        <v>505</v>
      </c>
      <c r="C111" s="82" t="s">
        <v>485</v>
      </c>
      <c r="E111" s="52">
        <v>1784403</v>
      </c>
      <c r="F111" s="52"/>
      <c r="G111" s="52">
        <v>37959016169</v>
      </c>
      <c r="H111" s="52"/>
      <c r="I111" s="52">
        <v>-38146505471</v>
      </c>
      <c r="J111" s="52"/>
      <c r="K111" s="52">
        <f t="shared" si="3"/>
        <v>-187489302</v>
      </c>
      <c r="L111" s="52"/>
      <c r="M111" s="52">
        <v>1784403</v>
      </c>
      <c r="N111" s="52"/>
      <c r="O111" s="52">
        <v>37959016169</v>
      </c>
      <c r="P111" s="52"/>
      <c r="Q111" s="52">
        <v>-28948086295</v>
      </c>
      <c r="R111" s="52"/>
      <c r="S111" s="52">
        <f t="shared" si="4"/>
        <v>9010929874</v>
      </c>
      <c r="U111" s="67">
        <v>1150064640</v>
      </c>
      <c r="V111" s="68">
        <f t="shared" si="5"/>
        <v>-7860865234</v>
      </c>
    </row>
    <row r="112" spans="2:22">
      <c r="B112" t="s">
        <v>366</v>
      </c>
      <c r="C112" s="82" t="s">
        <v>218</v>
      </c>
      <c r="E112" s="52">
        <v>2887157</v>
      </c>
      <c r="F112" s="52"/>
      <c r="G112" s="52">
        <v>28240587617</v>
      </c>
      <c r="H112" s="52"/>
      <c r="I112" s="52">
        <v>-29254833489</v>
      </c>
      <c r="J112" s="52"/>
      <c r="K112" s="52">
        <f t="shared" si="3"/>
        <v>-1014245872</v>
      </c>
      <c r="L112" s="52"/>
      <c r="M112" s="52">
        <v>2887157</v>
      </c>
      <c r="N112" s="52"/>
      <c r="O112" s="52">
        <v>28240587617</v>
      </c>
      <c r="P112" s="52"/>
      <c r="Q112" s="52">
        <v>-19718439200</v>
      </c>
      <c r="R112" s="52"/>
      <c r="S112" s="52">
        <f t="shared" si="4"/>
        <v>8522148417</v>
      </c>
      <c r="U112" s="67">
        <v>3194241364</v>
      </c>
      <c r="V112" s="68">
        <f t="shared" si="5"/>
        <v>-5327907053</v>
      </c>
    </row>
    <row r="113" spans="2:22">
      <c r="B113" t="s">
        <v>367</v>
      </c>
      <c r="C113" s="82" t="s">
        <v>486</v>
      </c>
      <c r="E113" s="52">
        <v>8000371</v>
      </c>
      <c r="F113" s="52"/>
      <c r="G113" s="52">
        <v>41354397725</v>
      </c>
      <c r="H113" s="52"/>
      <c r="I113" s="52">
        <v>-39341544486</v>
      </c>
      <c r="J113" s="52"/>
      <c r="K113" s="52">
        <f t="shared" si="3"/>
        <v>2012853239</v>
      </c>
      <c r="L113" s="52"/>
      <c r="M113" s="52">
        <v>8000371</v>
      </c>
      <c r="N113" s="52"/>
      <c r="O113" s="52">
        <v>41354397725</v>
      </c>
      <c r="P113" s="52"/>
      <c r="Q113" s="52">
        <v>-23593411141</v>
      </c>
      <c r="R113" s="52"/>
      <c r="S113" s="52">
        <f t="shared" si="4"/>
        <v>17760986584</v>
      </c>
      <c r="U113" s="67">
        <v>-22135</v>
      </c>
      <c r="V113" s="68">
        <f t="shared" si="5"/>
        <v>-17761008719</v>
      </c>
    </row>
    <row r="114" spans="2:22">
      <c r="B114" t="s">
        <v>368</v>
      </c>
      <c r="C114" s="82" t="s">
        <v>255</v>
      </c>
      <c r="E114" s="52">
        <v>32533246</v>
      </c>
      <c r="F114" s="52"/>
      <c r="G114" s="52">
        <v>61380699710</v>
      </c>
      <c r="H114" s="52"/>
      <c r="I114" s="52">
        <v>-55410112578</v>
      </c>
      <c r="J114" s="52"/>
      <c r="K114" s="52">
        <f t="shared" si="3"/>
        <v>5970587132</v>
      </c>
      <c r="L114" s="52"/>
      <c r="M114" s="52">
        <v>32533246</v>
      </c>
      <c r="N114" s="52"/>
      <c r="O114" s="52">
        <v>61380699710</v>
      </c>
      <c r="P114" s="52"/>
      <c r="Q114" s="52">
        <v>-47819937531</v>
      </c>
      <c r="R114" s="52"/>
      <c r="S114" s="52">
        <f t="shared" si="4"/>
        <v>13560762179</v>
      </c>
      <c r="U114" s="67">
        <v>8707169579</v>
      </c>
      <c r="V114" s="68">
        <f t="shared" si="5"/>
        <v>-4853592600</v>
      </c>
    </row>
    <row r="115" spans="2:22">
      <c r="B115" t="s">
        <v>369</v>
      </c>
      <c r="C115" s="82" t="s">
        <v>220</v>
      </c>
      <c r="E115" s="52">
        <v>8495526</v>
      </c>
      <c r="F115" s="52"/>
      <c r="G115" s="52">
        <v>51683263040</v>
      </c>
      <c r="H115" s="52"/>
      <c r="I115" s="52">
        <v>-57258435774</v>
      </c>
      <c r="J115" s="52"/>
      <c r="K115" s="52">
        <f t="shared" si="3"/>
        <v>-5575172734</v>
      </c>
      <c r="L115" s="52"/>
      <c r="M115" s="52">
        <v>8495526</v>
      </c>
      <c r="N115" s="52"/>
      <c r="O115" s="52">
        <v>51683263040</v>
      </c>
      <c r="P115" s="52"/>
      <c r="Q115" s="52">
        <v>-43980288545</v>
      </c>
      <c r="R115" s="52"/>
      <c r="S115" s="52">
        <f t="shared" si="4"/>
        <v>7702974495</v>
      </c>
      <c r="U115" s="67">
        <v>10429905032</v>
      </c>
      <c r="V115" s="68">
        <f t="shared" si="5"/>
        <v>2726930537</v>
      </c>
    </row>
    <row r="116" spans="2:22">
      <c r="B116" t="s">
        <v>370</v>
      </c>
      <c r="C116" s="82" t="s">
        <v>454</v>
      </c>
      <c r="E116" s="52">
        <v>0</v>
      </c>
      <c r="F116" s="52"/>
      <c r="G116" s="52">
        <v>0</v>
      </c>
      <c r="H116" s="52"/>
      <c r="I116" s="52">
        <v>0</v>
      </c>
      <c r="J116" s="52"/>
      <c r="K116" s="52">
        <f t="shared" si="3"/>
        <v>0</v>
      </c>
      <c r="L116" s="52"/>
      <c r="M116" s="52">
        <v>0</v>
      </c>
      <c r="N116" s="52"/>
      <c r="O116" s="52">
        <v>0</v>
      </c>
      <c r="P116" s="52"/>
      <c r="Q116" s="52">
        <v>0</v>
      </c>
      <c r="R116" s="52"/>
      <c r="S116" s="52">
        <v>-22135</v>
      </c>
      <c r="U116" s="67">
        <v>5965767817</v>
      </c>
      <c r="V116" s="68">
        <f t="shared" si="5"/>
        <v>5965789952</v>
      </c>
    </row>
    <row r="117" spans="2:22">
      <c r="B117" t="s">
        <v>371</v>
      </c>
      <c r="C117" s="82" t="s">
        <v>198</v>
      </c>
      <c r="E117" s="52">
        <v>1586035</v>
      </c>
      <c r="F117" s="52"/>
      <c r="G117" s="52">
        <v>49820499701</v>
      </c>
      <c r="H117" s="52"/>
      <c r="I117" s="52">
        <v>-48854680855</v>
      </c>
      <c r="J117" s="52"/>
      <c r="K117" s="52">
        <f t="shared" si="3"/>
        <v>965818846</v>
      </c>
      <c r="L117" s="52"/>
      <c r="M117" s="52">
        <v>1586035</v>
      </c>
      <c r="N117" s="52"/>
      <c r="O117" s="52">
        <v>49820499701</v>
      </c>
      <c r="P117" s="52"/>
      <c r="Q117" s="52">
        <v>-29111111842</v>
      </c>
      <c r="R117" s="52"/>
      <c r="S117" s="52">
        <f t="shared" si="4"/>
        <v>20709387859</v>
      </c>
      <c r="U117" s="67">
        <v>3706081715</v>
      </c>
      <c r="V117" s="68">
        <f t="shared" si="5"/>
        <v>-17003306144</v>
      </c>
    </row>
    <row r="118" spans="2:22">
      <c r="B118" t="s">
        <v>372</v>
      </c>
      <c r="C118" s="82" t="s">
        <v>164</v>
      </c>
      <c r="E118" s="52">
        <v>1231328</v>
      </c>
      <c r="F118" s="52"/>
      <c r="G118" s="52">
        <v>96377885860</v>
      </c>
      <c r="H118" s="52"/>
      <c r="I118" s="52">
        <v>-118628664218</v>
      </c>
      <c r="J118" s="52"/>
      <c r="K118" s="52">
        <f t="shared" si="3"/>
        <v>-22250778358</v>
      </c>
      <c r="L118" s="52"/>
      <c r="M118" s="52">
        <v>1231328</v>
      </c>
      <c r="N118" s="52"/>
      <c r="O118" s="52">
        <v>96377885860</v>
      </c>
      <c r="P118" s="52"/>
      <c r="Q118" s="52">
        <v>-92315620763</v>
      </c>
      <c r="R118" s="52"/>
      <c r="S118" s="52">
        <f t="shared" si="4"/>
        <v>4062265097</v>
      </c>
      <c r="U118" s="67">
        <v>3073152581</v>
      </c>
      <c r="V118" s="68">
        <f t="shared" si="5"/>
        <v>-989112516</v>
      </c>
    </row>
    <row r="119" spans="2:22">
      <c r="B119" t="s">
        <v>373</v>
      </c>
      <c r="C119" s="82" t="s">
        <v>169</v>
      </c>
      <c r="E119" s="52">
        <v>17111981</v>
      </c>
      <c r="F119" s="52"/>
      <c r="G119" s="52">
        <v>89983771335</v>
      </c>
      <c r="H119" s="52"/>
      <c r="I119" s="52">
        <v>-91200206253</v>
      </c>
      <c r="J119" s="52"/>
      <c r="K119" s="52">
        <f t="shared" si="3"/>
        <v>-1216434918</v>
      </c>
      <c r="L119" s="52"/>
      <c r="M119" s="52">
        <v>17111981</v>
      </c>
      <c r="N119" s="52"/>
      <c r="O119" s="52">
        <v>89983771335</v>
      </c>
      <c r="P119" s="52"/>
      <c r="Q119" s="52">
        <v>-71580177928</v>
      </c>
      <c r="R119" s="52"/>
      <c r="S119" s="52">
        <f t="shared" si="4"/>
        <v>18403593407</v>
      </c>
      <c r="U119" s="67">
        <v>3397861016</v>
      </c>
      <c r="V119" s="68">
        <f t="shared" si="5"/>
        <v>-15005732391</v>
      </c>
    </row>
    <row r="120" spans="2:22">
      <c r="B120" t="s">
        <v>374</v>
      </c>
      <c r="C120" s="82" t="s">
        <v>145</v>
      </c>
      <c r="E120" s="52">
        <v>2992349</v>
      </c>
      <c r="F120" s="52"/>
      <c r="G120" s="52">
        <v>48395839399</v>
      </c>
      <c r="H120" s="52"/>
      <c r="I120" s="52">
        <v>-47374789920</v>
      </c>
      <c r="J120" s="52"/>
      <c r="K120" s="52">
        <f t="shared" si="3"/>
        <v>1021049479</v>
      </c>
      <c r="L120" s="52"/>
      <c r="M120" s="52">
        <v>2992349</v>
      </c>
      <c r="N120" s="52"/>
      <c r="O120" s="52">
        <v>48395839399</v>
      </c>
      <c r="P120" s="52"/>
      <c r="Q120" s="52">
        <v>-35700118581</v>
      </c>
      <c r="R120" s="52"/>
      <c r="S120" s="52">
        <f t="shared" si="4"/>
        <v>12695720818</v>
      </c>
      <c r="U120" s="67">
        <v>1204617412</v>
      </c>
      <c r="V120" s="68">
        <f t="shared" si="5"/>
        <v>-11491103406</v>
      </c>
    </row>
    <row r="121" spans="2:22">
      <c r="B121" t="s">
        <v>375</v>
      </c>
      <c r="C121" s="82" t="s">
        <v>211</v>
      </c>
      <c r="E121" s="52">
        <v>3335187</v>
      </c>
      <c r="F121" s="52"/>
      <c r="G121" s="52">
        <v>57355427628</v>
      </c>
      <c r="H121" s="52"/>
      <c r="I121" s="52">
        <v>-56136519163</v>
      </c>
      <c r="J121" s="52"/>
      <c r="K121" s="52">
        <f t="shared" si="3"/>
        <v>1218908465</v>
      </c>
      <c r="L121" s="52"/>
      <c r="M121" s="52">
        <v>3335187</v>
      </c>
      <c r="N121" s="52"/>
      <c r="O121" s="52">
        <v>57355427628</v>
      </c>
      <c r="P121" s="52"/>
      <c r="Q121" s="52">
        <v>-41231267621</v>
      </c>
      <c r="R121" s="52"/>
      <c r="S121" s="52">
        <f t="shared" si="4"/>
        <v>16124160007</v>
      </c>
      <c r="U121" s="67">
        <v>1632525615</v>
      </c>
      <c r="V121" s="68">
        <f t="shared" si="5"/>
        <v>-14491634392</v>
      </c>
    </row>
    <row r="122" spans="2:22">
      <c r="B122" t="s">
        <v>376</v>
      </c>
      <c r="C122" s="82" t="s">
        <v>124</v>
      </c>
      <c r="E122" s="52">
        <v>2005773</v>
      </c>
      <c r="F122" s="52"/>
      <c r="G122" s="52">
        <v>52039188784</v>
      </c>
      <c r="H122" s="52"/>
      <c r="I122" s="52">
        <v>-57903436570</v>
      </c>
      <c r="J122" s="52"/>
      <c r="K122" s="52">
        <f t="shared" si="3"/>
        <v>-5864247786</v>
      </c>
      <c r="L122" s="52"/>
      <c r="M122" s="52">
        <v>2005773</v>
      </c>
      <c r="N122" s="52"/>
      <c r="O122" s="52">
        <v>52039188784</v>
      </c>
      <c r="P122" s="52"/>
      <c r="Q122" s="52">
        <v>-48600923920</v>
      </c>
      <c r="R122" s="52"/>
      <c r="S122" s="52">
        <f t="shared" si="4"/>
        <v>3438264864</v>
      </c>
      <c r="U122" s="67">
        <v>26684183</v>
      </c>
      <c r="V122" s="68">
        <f t="shared" si="5"/>
        <v>-3411580681</v>
      </c>
    </row>
    <row r="123" spans="2:22">
      <c r="B123" t="s">
        <v>377</v>
      </c>
      <c r="C123" s="82" t="s">
        <v>105</v>
      </c>
      <c r="E123" s="52">
        <v>17411303</v>
      </c>
      <c r="F123" s="52"/>
      <c r="G123" s="52">
        <v>71134670624</v>
      </c>
      <c r="H123" s="52"/>
      <c r="I123" s="52">
        <v>-71272969960</v>
      </c>
      <c r="J123" s="52"/>
      <c r="K123" s="52">
        <f t="shared" si="3"/>
        <v>-138299336</v>
      </c>
      <c r="L123" s="52"/>
      <c r="M123" s="52">
        <v>17411303</v>
      </c>
      <c r="N123" s="52"/>
      <c r="O123" s="52">
        <v>71134670624</v>
      </c>
      <c r="P123" s="52"/>
      <c r="Q123" s="52">
        <v>-56400096353</v>
      </c>
      <c r="R123" s="52"/>
      <c r="S123" s="52">
        <f t="shared" si="4"/>
        <v>14734574271</v>
      </c>
      <c r="U123" s="67">
        <v>2997049437</v>
      </c>
      <c r="V123" s="68">
        <f t="shared" si="5"/>
        <v>-11737524834</v>
      </c>
    </row>
    <row r="124" spans="2:22">
      <c r="B124" t="s">
        <v>378</v>
      </c>
      <c r="C124" s="82" t="s">
        <v>153</v>
      </c>
      <c r="E124" s="52">
        <v>904286</v>
      </c>
      <c r="F124" s="52"/>
      <c r="G124" s="52">
        <v>7847445004</v>
      </c>
      <c r="H124" s="52"/>
      <c r="I124" s="52">
        <v>-8150110002</v>
      </c>
      <c r="J124" s="52"/>
      <c r="K124" s="52">
        <f t="shared" si="3"/>
        <v>-302664998</v>
      </c>
      <c r="L124" s="52"/>
      <c r="M124" s="52">
        <v>904286</v>
      </c>
      <c r="N124" s="52"/>
      <c r="O124" s="52">
        <v>7847445004</v>
      </c>
      <c r="P124" s="52"/>
      <c r="Q124" s="52">
        <v>-5839175799</v>
      </c>
      <c r="R124" s="52"/>
      <c r="S124" s="52">
        <f t="shared" si="4"/>
        <v>2008269205</v>
      </c>
      <c r="U124" s="67">
        <v>3793664224</v>
      </c>
      <c r="V124" s="68">
        <f t="shared" si="5"/>
        <v>1785395019</v>
      </c>
    </row>
    <row r="125" spans="2:22">
      <c r="B125" t="s">
        <v>379</v>
      </c>
      <c r="C125" s="82" t="s">
        <v>229</v>
      </c>
      <c r="E125" s="52">
        <v>3573208</v>
      </c>
      <c r="F125" s="52"/>
      <c r="G125" s="52">
        <v>22554866071</v>
      </c>
      <c r="H125" s="52"/>
      <c r="I125" s="52">
        <v>-27463846767</v>
      </c>
      <c r="J125" s="52"/>
      <c r="K125" s="52">
        <f t="shared" si="3"/>
        <v>-4908980696</v>
      </c>
      <c r="L125" s="52"/>
      <c r="M125" s="52">
        <v>3573208</v>
      </c>
      <c r="N125" s="52"/>
      <c r="O125" s="52">
        <v>22554866071</v>
      </c>
      <c r="P125" s="52"/>
      <c r="Q125" s="52">
        <v>-20398791300</v>
      </c>
      <c r="R125" s="52"/>
      <c r="S125" s="52">
        <f t="shared" si="4"/>
        <v>2156074771</v>
      </c>
      <c r="U125" s="67">
        <v>2445561831</v>
      </c>
      <c r="V125" s="68">
        <f t="shared" si="5"/>
        <v>289487060</v>
      </c>
    </row>
    <row r="126" spans="2:22">
      <c r="B126" t="s">
        <v>380</v>
      </c>
      <c r="C126" s="82" t="s">
        <v>102</v>
      </c>
      <c r="E126" s="52">
        <v>3294864</v>
      </c>
      <c r="F126" s="52"/>
      <c r="G126" s="52">
        <v>39892661434</v>
      </c>
      <c r="H126" s="52"/>
      <c r="I126" s="52">
        <v>-44072164297</v>
      </c>
      <c r="J126" s="52"/>
      <c r="K126" s="52">
        <f t="shared" si="3"/>
        <v>-4179502863</v>
      </c>
      <c r="L126" s="52"/>
      <c r="M126" s="52">
        <v>3294864</v>
      </c>
      <c r="N126" s="52"/>
      <c r="O126" s="52">
        <v>39892661434</v>
      </c>
      <c r="P126" s="52"/>
      <c r="Q126" s="52">
        <v>-32099580688</v>
      </c>
      <c r="R126" s="52"/>
      <c r="S126" s="52">
        <f t="shared" si="4"/>
        <v>7793080746</v>
      </c>
      <c r="U126" s="67">
        <v>3939147950</v>
      </c>
      <c r="V126" s="68">
        <f t="shared" si="5"/>
        <v>-3853932796</v>
      </c>
    </row>
    <row r="127" spans="2:22">
      <c r="B127" t="s">
        <v>381</v>
      </c>
      <c r="C127" s="82" t="s">
        <v>100</v>
      </c>
      <c r="E127" s="52">
        <v>3110273</v>
      </c>
      <c r="F127" s="52"/>
      <c r="G127" s="52">
        <v>20374743715</v>
      </c>
      <c r="H127" s="52"/>
      <c r="I127" s="52">
        <v>-25668503350</v>
      </c>
      <c r="J127" s="52"/>
      <c r="K127" s="52">
        <f t="shared" si="3"/>
        <v>-5293759635</v>
      </c>
      <c r="L127" s="52"/>
      <c r="M127" s="52">
        <v>3110273</v>
      </c>
      <c r="N127" s="52"/>
      <c r="O127" s="52">
        <v>20374743715</v>
      </c>
      <c r="P127" s="52"/>
      <c r="Q127" s="52">
        <v>-17335392114</v>
      </c>
      <c r="R127" s="52"/>
      <c r="S127" s="52">
        <f t="shared" si="4"/>
        <v>3039351601</v>
      </c>
      <c r="U127" s="67">
        <v>1970703024</v>
      </c>
      <c r="V127" s="68">
        <f t="shared" si="5"/>
        <v>-1068648577</v>
      </c>
    </row>
    <row r="128" spans="2:22">
      <c r="B128" t="s">
        <v>382</v>
      </c>
      <c r="C128" s="82" t="s">
        <v>152</v>
      </c>
      <c r="E128" s="52">
        <v>12268505</v>
      </c>
      <c r="F128" s="52"/>
      <c r="G128" s="52">
        <v>107076554933</v>
      </c>
      <c r="H128" s="52"/>
      <c r="I128" s="52">
        <v>-125574485035</v>
      </c>
      <c r="J128" s="52"/>
      <c r="K128" s="52">
        <f t="shared" si="3"/>
        <v>-18497930102</v>
      </c>
      <c r="L128" s="52"/>
      <c r="M128" s="52">
        <v>12268505</v>
      </c>
      <c r="N128" s="52"/>
      <c r="O128" s="52">
        <v>107076554933</v>
      </c>
      <c r="P128" s="52"/>
      <c r="Q128" s="52">
        <v>-96812053473</v>
      </c>
      <c r="R128" s="52"/>
      <c r="S128" s="52">
        <f t="shared" si="4"/>
        <v>10264501460</v>
      </c>
      <c r="U128" s="67">
        <v>4560397460</v>
      </c>
      <c r="V128" s="68">
        <f t="shared" si="5"/>
        <v>-5704104000</v>
      </c>
    </row>
    <row r="129" spans="2:22">
      <c r="B129" t="s">
        <v>383</v>
      </c>
      <c r="C129" s="82" t="s">
        <v>163</v>
      </c>
      <c r="E129" s="52">
        <v>979395</v>
      </c>
      <c r="F129" s="52"/>
      <c r="G129" s="52">
        <v>19597915786</v>
      </c>
      <c r="H129" s="52"/>
      <c r="I129" s="52">
        <v>-20219724491</v>
      </c>
      <c r="J129" s="52"/>
      <c r="K129" s="52">
        <f t="shared" si="3"/>
        <v>-621808705</v>
      </c>
      <c r="L129" s="52"/>
      <c r="M129" s="52">
        <v>979395</v>
      </c>
      <c r="N129" s="52"/>
      <c r="O129" s="52">
        <v>19597915786</v>
      </c>
      <c r="P129" s="52"/>
      <c r="Q129" s="52">
        <v>-16841622249</v>
      </c>
      <c r="R129" s="52"/>
      <c r="S129" s="52">
        <f t="shared" si="4"/>
        <v>2756293537</v>
      </c>
      <c r="U129" s="67">
        <v>11966035812</v>
      </c>
      <c r="V129" s="68">
        <f t="shared" si="5"/>
        <v>9209742275</v>
      </c>
    </row>
    <row r="130" spans="2:22">
      <c r="B130" t="s">
        <v>384</v>
      </c>
      <c r="C130" s="82" t="s">
        <v>260</v>
      </c>
      <c r="E130" s="52">
        <v>6031458</v>
      </c>
      <c r="F130" s="52"/>
      <c r="G130" s="52">
        <v>96528690283</v>
      </c>
      <c r="H130" s="52"/>
      <c r="I130" s="52">
        <v>-99741708646</v>
      </c>
      <c r="J130" s="52"/>
      <c r="K130" s="52">
        <f t="shared" si="3"/>
        <v>-3213018363</v>
      </c>
      <c r="L130" s="52"/>
      <c r="M130" s="52">
        <v>6031458</v>
      </c>
      <c r="N130" s="52"/>
      <c r="O130" s="52">
        <v>96528690283</v>
      </c>
      <c r="P130" s="52"/>
      <c r="Q130" s="52">
        <v>-75679225697</v>
      </c>
      <c r="R130" s="52"/>
      <c r="S130" s="52">
        <f t="shared" si="4"/>
        <v>20849464586</v>
      </c>
      <c r="U130" s="67">
        <v>5232539256</v>
      </c>
      <c r="V130" s="68">
        <f t="shared" si="5"/>
        <v>-15616925330</v>
      </c>
    </row>
    <row r="131" spans="2:22">
      <c r="B131" t="s">
        <v>385</v>
      </c>
      <c r="C131" s="82" t="s">
        <v>201</v>
      </c>
      <c r="E131" s="52">
        <v>6874567</v>
      </c>
      <c r="F131" s="52"/>
      <c r="G131" s="52">
        <v>44350474990</v>
      </c>
      <c r="H131" s="52"/>
      <c r="I131" s="52">
        <v>-58780477275</v>
      </c>
      <c r="J131" s="52"/>
      <c r="K131" s="52">
        <f t="shared" si="3"/>
        <v>-14430002285</v>
      </c>
      <c r="L131" s="52"/>
      <c r="M131" s="52">
        <v>6874567</v>
      </c>
      <c r="N131" s="52"/>
      <c r="O131" s="52">
        <v>44350474990</v>
      </c>
      <c r="P131" s="52"/>
      <c r="Q131" s="52">
        <v>-25782648326</v>
      </c>
      <c r="R131" s="52"/>
      <c r="S131" s="52">
        <f t="shared" si="4"/>
        <v>18567826664</v>
      </c>
      <c r="U131" s="67">
        <v>1040691322</v>
      </c>
      <c r="V131" s="68">
        <f t="shared" si="5"/>
        <v>-17527135342</v>
      </c>
    </row>
    <row r="132" spans="2:22" s="239" customFormat="1" hidden="1">
      <c r="B132" s="238" t="s">
        <v>386</v>
      </c>
      <c r="C132" s="82" t="s">
        <v>208</v>
      </c>
      <c r="D132" s="67"/>
      <c r="E132" s="52">
        <v>7527838</v>
      </c>
      <c r="F132" s="52"/>
      <c r="G132" s="52">
        <v>64503868282</v>
      </c>
      <c r="H132" s="52"/>
      <c r="I132" s="52">
        <v>-54900240509</v>
      </c>
      <c r="J132" s="52"/>
      <c r="K132" s="52">
        <f t="shared" ref="K132:K189" si="6">G132+I132</f>
        <v>9603627773</v>
      </c>
      <c r="L132" s="52"/>
      <c r="M132" s="52">
        <v>7527838</v>
      </c>
      <c r="N132" s="52"/>
      <c r="O132" s="52">
        <v>64503868282</v>
      </c>
      <c r="P132" s="52"/>
      <c r="Q132" s="52">
        <v>-41638879571</v>
      </c>
      <c r="R132" s="52"/>
      <c r="S132" s="52">
        <f t="shared" si="4"/>
        <v>22864988711</v>
      </c>
      <c r="U132" s="239">
        <v>62854882265</v>
      </c>
      <c r="V132" s="240">
        <f t="shared" si="5"/>
        <v>39989893554</v>
      </c>
    </row>
    <row r="133" spans="2:22">
      <c r="B133" t="s">
        <v>530</v>
      </c>
      <c r="C133" s="82" t="s">
        <v>566</v>
      </c>
      <c r="E133" s="52">
        <v>2025849</v>
      </c>
      <c r="F133" s="52"/>
      <c r="G133" s="52">
        <v>38987075045</v>
      </c>
      <c r="H133" s="52"/>
      <c r="I133" s="52">
        <v>-40498502834</v>
      </c>
      <c r="J133" s="52"/>
      <c r="K133" s="52">
        <f t="shared" si="6"/>
        <v>-1511427789</v>
      </c>
      <c r="L133" s="52"/>
      <c r="M133" s="52">
        <v>2025849</v>
      </c>
      <c r="N133" s="52"/>
      <c r="O133" s="52">
        <v>38987075045</v>
      </c>
      <c r="P133" s="52"/>
      <c r="Q133" s="52">
        <v>-40498502834</v>
      </c>
      <c r="R133" s="52"/>
      <c r="S133" s="52">
        <f t="shared" si="4"/>
        <v>-1511427789</v>
      </c>
      <c r="U133" s="67">
        <v>1488502097</v>
      </c>
      <c r="V133" s="68">
        <f t="shared" si="5"/>
        <v>2999929886</v>
      </c>
    </row>
    <row r="134" spans="2:22">
      <c r="B134" t="s">
        <v>388</v>
      </c>
      <c r="C134" s="82" t="s">
        <v>101</v>
      </c>
      <c r="E134" s="52">
        <v>14711711</v>
      </c>
      <c r="F134" s="52"/>
      <c r="G134" s="52">
        <v>59681263565</v>
      </c>
      <c r="H134" s="52"/>
      <c r="I134" s="52">
        <v>-64372021278</v>
      </c>
      <c r="J134" s="52"/>
      <c r="K134" s="52">
        <f t="shared" si="6"/>
        <v>-4690757713</v>
      </c>
      <c r="L134" s="52"/>
      <c r="M134" s="52">
        <v>14711711</v>
      </c>
      <c r="N134" s="52"/>
      <c r="O134" s="52">
        <v>59681263565</v>
      </c>
      <c r="P134" s="52"/>
      <c r="Q134" s="52">
        <v>-53956831889</v>
      </c>
      <c r="R134" s="52"/>
      <c r="S134" s="52">
        <f t="shared" si="4"/>
        <v>5724431676</v>
      </c>
      <c r="U134" s="67">
        <v>1</v>
      </c>
      <c r="V134" s="68">
        <f t="shared" si="5"/>
        <v>-5724431675</v>
      </c>
    </row>
    <row r="135" spans="2:22">
      <c r="B135" t="s">
        <v>389</v>
      </c>
      <c r="C135" s="82" t="s">
        <v>119</v>
      </c>
      <c r="E135" s="52">
        <v>27339857</v>
      </c>
      <c r="F135" s="52"/>
      <c r="G135" s="52">
        <v>342160757277</v>
      </c>
      <c r="H135" s="52"/>
      <c r="I135" s="52">
        <v>-346257818149</v>
      </c>
      <c r="J135" s="52"/>
      <c r="K135" s="52">
        <f t="shared" si="6"/>
        <v>-4097060872</v>
      </c>
      <c r="L135" s="52"/>
      <c r="M135" s="52">
        <v>27339857</v>
      </c>
      <c r="N135" s="52"/>
      <c r="O135" s="52">
        <v>342160757277</v>
      </c>
      <c r="P135" s="52"/>
      <c r="Q135" s="52">
        <v>-282934536342</v>
      </c>
      <c r="R135" s="52"/>
      <c r="S135" s="52">
        <f t="shared" si="4"/>
        <v>59226220935</v>
      </c>
      <c r="U135" s="67">
        <v>911642792</v>
      </c>
      <c r="V135" s="68">
        <f t="shared" si="5"/>
        <v>-58314578143</v>
      </c>
    </row>
    <row r="136" spans="2:22">
      <c r="B136" t="s">
        <v>390</v>
      </c>
      <c r="C136" s="82" t="s">
        <v>192</v>
      </c>
      <c r="E136" s="52">
        <v>4532818</v>
      </c>
      <c r="F136" s="52"/>
      <c r="G136" s="52">
        <v>29423185698</v>
      </c>
      <c r="H136" s="52"/>
      <c r="I136" s="52">
        <v>-29974888874</v>
      </c>
      <c r="J136" s="52"/>
      <c r="K136" s="52">
        <f t="shared" si="6"/>
        <v>-551703176</v>
      </c>
      <c r="L136" s="52"/>
      <c r="M136" s="52">
        <v>4532818</v>
      </c>
      <c r="N136" s="52"/>
      <c r="O136" s="52">
        <v>29423185698</v>
      </c>
      <c r="P136" s="52"/>
      <c r="Q136" s="52">
        <v>-27212682689</v>
      </c>
      <c r="R136" s="52"/>
      <c r="S136" s="52">
        <f t="shared" ref="S136:S189" si="7">O136+Q136</f>
        <v>2210503009</v>
      </c>
      <c r="U136" s="67">
        <v>14552242122</v>
      </c>
      <c r="V136" s="68">
        <f t="shared" ref="V136:V185" si="8">U136-S136</f>
        <v>12341739113</v>
      </c>
    </row>
    <row r="137" spans="2:22">
      <c r="B137" t="s">
        <v>391</v>
      </c>
      <c r="C137" s="82" t="s">
        <v>513</v>
      </c>
      <c r="E137" s="52">
        <v>0</v>
      </c>
      <c r="F137" s="52"/>
      <c r="G137" s="52">
        <v>0</v>
      </c>
      <c r="H137" s="52"/>
      <c r="I137" s="52">
        <v>0</v>
      </c>
      <c r="J137" s="52"/>
      <c r="K137" s="52">
        <f t="shared" si="6"/>
        <v>0</v>
      </c>
      <c r="L137" s="52"/>
      <c r="M137" s="52">
        <v>0</v>
      </c>
      <c r="N137" s="52"/>
      <c r="O137" s="52">
        <v>0</v>
      </c>
      <c r="P137" s="52"/>
      <c r="Q137" s="52">
        <v>0</v>
      </c>
      <c r="R137" s="52"/>
      <c r="S137" s="52">
        <v>1</v>
      </c>
      <c r="U137" s="67">
        <v>2468366115</v>
      </c>
      <c r="V137" s="68">
        <f t="shared" si="8"/>
        <v>2468366114</v>
      </c>
    </row>
    <row r="138" spans="2:22">
      <c r="B138" t="s">
        <v>392</v>
      </c>
      <c r="C138" s="82" t="s">
        <v>137</v>
      </c>
      <c r="E138" s="52">
        <v>474465</v>
      </c>
      <c r="F138" s="52"/>
      <c r="G138" s="52">
        <v>7164240971</v>
      </c>
      <c r="H138" s="52"/>
      <c r="I138" s="52">
        <v>-7898409788</v>
      </c>
      <c r="J138" s="52"/>
      <c r="K138" s="52">
        <f t="shared" si="6"/>
        <v>-734168817</v>
      </c>
      <c r="L138" s="52"/>
      <c r="M138" s="52">
        <v>474465</v>
      </c>
      <c r="N138" s="52"/>
      <c r="O138" s="52">
        <v>7164240971</v>
      </c>
      <c r="P138" s="52"/>
      <c r="Q138" s="52">
        <v>-5555072118</v>
      </c>
      <c r="R138" s="52"/>
      <c r="S138" s="52">
        <f t="shared" si="7"/>
        <v>1609168853</v>
      </c>
      <c r="U138" s="67">
        <v>-858970130</v>
      </c>
      <c r="V138" s="68">
        <f t="shared" si="8"/>
        <v>-2468138983</v>
      </c>
    </row>
    <row r="139" spans="2:22">
      <c r="B139" t="s">
        <v>393</v>
      </c>
      <c r="C139" s="82" t="s">
        <v>159</v>
      </c>
      <c r="E139" s="52">
        <v>11322843</v>
      </c>
      <c r="F139" s="52"/>
      <c r="G139" s="52">
        <v>90719105002</v>
      </c>
      <c r="H139" s="52"/>
      <c r="I139" s="52">
        <v>-82146000851</v>
      </c>
      <c r="J139" s="52"/>
      <c r="K139" s="52">
        <f t="shared" si="6"/>
        <v>8573104151</v>
      </c>
      <c r="L139" s="52"/>
      <c r="M139" s="52">
        <v>11322843</v>
      </c>
      <c r="N139" s="52"/>
      <c r="O139" s="52">
        <v>90719105002</v>
      </c>
      <c r="P139" s="52"/>
      <c r="Q139" s="52">
        <v>-56052822938</v>
      </c>
      <c r="R139" s="52"/>
      <c r="S139" s="52">
        <f t="shared" si="7"/>
        <v>34666282064</v>
      </c>
      <c r="U139" s="67">
        <v>7754068725</v>
      </c>
      <c r="V139" s="68">
        <f t="shared" si="8"/>
        <v>-26912213339</v>
      </c>
    </row>
    <row r="140" spans="2:22">
      <c r="B140" t="s">
        <v>394</v>
      </c>
      <c r="C140" s="82" t="s">
        <v>270</v>
      </c>
      <c r="E140" s="52">
        <v>67230</v>
      </c>
      <c r="F140" s="52"/>
      <c r="G140" s="52">
        <v>11088430532</v>
      </c>
      <c r="H140" s="52"/>
      <c r="I140" s="52">
        <v>-21628133920</v>
      </c>
      <c r="J140" s="52"/>
      <c r="K140" s="52">
        <f t="shared" si="6"/>
        <v>-10539703388</v>
      </c>
      <c r="L140" s="52"/>
      <c r="M140" s="52">
        <v>67230</v>
      </c>
      <c r="N140" s="52"/>
      <c r="O140" s="52">
        <v>11088430532</v>
      </c>
      <c r="P140" s="52"/>
      <c r="Q140" s="52">
        <v>-6070439735</v>
      </c>
      <c r="R140" s="52"/>
      <c r="S140" s="52">
        <f t="shared" si="7"/>
        <v>5017990797</v>
      </c>
      <c r="U140" s="67">
        <v>1841239029</v>
      </c>
      <c r="V140" s="68">
        <f t="shared" si="8"/>
        <v>-3176751768</v>
      </c>
    </row>
    <row r="141" spans="2:22">
      <c r="B141" t="s">
        <v>395</v>
      </c>
      <c r="C141" s="82" t="s">
        <v>138</v>
      </c>
      <c r="E141" s="52">
        <v>0</v>
      </c>
      <c r="F141" s="52"/>
      <c r="G141" s="52">
        <v>0</v>
      </c>
      <c r="H141" s="52"/>
      <c r="I141" s="52">
        <v>-8547799076</v>
      </c>
      <c r="J141" s="52"/>
      <c r="K141" s="52">
        <f t="shared" si="6"/>
        <v>-8547799076</v>
      </c>
      <c r="L141" s="52"/>
      <c r="M141" s="52">
        <v>0</v>
      </c>
      <c r="N141" s="52"/>
      <c r="O141" s="52">
        <v>0</v>
      </c>
      <c r="P141" s="52"/>
      <c r="Q141" s="52">
        <v>0</v>
      </c>
      <c r="R141" s="52"/>
      <c r="S141" s="52">
        <f t="shared" si="7"/>
        <v>0</v>
      </c>
      <c r="U141" s="67">
        <v>1653545434</v>
      </c>
      <c r="V141" s="68">
        <f t="shared" si="8"/>
        <v>1653545434</v>
      </c>
    </row>
    <row r="142" spans="2:22">
      <c r="B142" t="s">
        <v>506</v>
      </c>
      <c r="C142" s="82" t="s">
        <v>223</v>
      </c>
      <c r="E142" s="52">
        <v>12203763</v>
      </c>
      <c r="F142" s="52"/>
      <c r="G142" s="52">
        <v>107360682903</v>
      </c>
      <c r="H142" s="52"/>
      <c r="I142" s="52">
        <v>-114021468646</v>
      </c>
      <c r="J142" s="52"/>
      <c r="K142" s="52">
        <f t="shared" si="6"/>
        <v>-6660785743</v>
      </c>
      <c r="L142" s="52"/>
      <c r="M142" s="52">
        <v>12203763</v>
      </c>
      <c r="N142" s="52"/>
      <c r="O142" s="52">
        <v>107360682903</v>
      </c>
      <c r="P142" s="52"/>
      <c r="Q142" s="52">
        <v>-87236300626</v>
      </c>
      <c r="R142" s="52"/>
      <c r="S142" s="52">
        <f t="shared" si="7"/>
        <v>20124382277</v>
      </c>
      <c r="U142" s="67">
        <v>166877981</v>
      </c>
      <c r="V142" s="68">
        <f t="shared" si="8"/>
        <v>-19957504296</v>
      </c>
    </row>
    <row r="143" spans="2:22">
      <c r="B143" t="s">
        <v>396</v>
      </c>
      <c r="C143" s="82" t="s">
        <v>228</v>
      </c>
      <c r="E143" s="52">
        <v>8840129</v>
      </c>
      <c r="F143" s="52"/>
      <c r="G143" s="52">
        <v>70739618373</v>
      </c>
      <c r="H143" s="52"/>
      <c r="I143" s="52">
        <v>-79202799844</v>
      </c>
      <c r="J143" s="52"/>
      <c r="K143" s="52">
        <f t="shared" si="6"/>
        <v>-8463181471</v>
      </c>
      <c r="L143" s="52"/>
      <c r="M143" s="52">
        <v>8840129</v>
      </c>
      <c r="N143" s="52"/>
      <c r="O143" s="52">
        <v>70739618373</v>
      </c>
      <c r="P143" s="52"/>
      <c r="Q143" s="52">
        <v>-53174929368</v>
      </c>
      <c r="R143" s="52"/>
      <c r="S143" s="52">
        <f t="shared" si="7"/>
        <v>17564689005</v>
      </c>
      <c r="U143" s="67">
        <v>7364231851</v>
      </c>
      <c r="V143" s="68">
        <f t="shared" si="8"/>
        <v>-10200457154</v>
      </c>
    </row>
    <row r="144" spans="2:22">
      <c r="B144" t="s">
        <v>397</v>
      </c>
      <c r="C144" s="82" t="s">
        <v>209</v>
      </c>
      <c r="E144" s="52">
        <v>6077304</v>
      </c>
      <c r="F144" s="52"/>
      <c r="G144" s="52">
        <v>72856197140</v>
      </c>
      <c r="H144" s="52"/>
      <c r="I144" s="52">
        <v>-74967384117</v>
      </c>
      <c r="J144" s="52"/>
      <c r="K144" s="52">
        <f t="shared" si="6"/>
        <v>-2111186977</v>
      </c>
      <c r="L144" s="52"/>
      <c r="M144" s="52">
        <v>6077304</v>
      </c>
      <c r="N144" s="52"/>
      <c r="O144" s="52">
        <v>72856197140</v>
      </c>
      <c r="P144" s="52"/>
      <c r="Q144" s="52">
        <v>-53635712802</v>
      </c>
      <c r="R144" s="52"/>
      <c r="S144" s="52">
        <f t="shared" si="7"/>
        <v>19220484338</v>
      </c>
      <c r="U144" s="67">
        <v>6652870374</v>
      </c>
      <c r="V144" s="68">
        <f t="shared" si="8"/>
        <v>-12567613964</v>
      </c>
    </row>
    <row r="145" spans="2:22">
      <c r="B145" t="s">
        <v>398</v>
      </c>
      <c r="C145" s="82" t="s">
        <v>114</v>
      </c>
      <c r="E145" s="52">
        <v>8035798</v>
      </c>
      <c r="F145" s="52"/>
      <c r="G145" s="52">
        <v>38957402857</v>
      </c>
      <c r="H145" s="52"/>
      <c r="I145" s="52">
        <v>-37197404784</v>
      </c>
      <c r="J145" s="52"/>
      <c r="K145" s="52">
        <f t="shared" si="6"/>
        <v>1759998073</v>
      </c>
      <c r="L145" s="52"/>
      <c r="M145" s="52">
        <v>8035798</v>
      </c>
      <c r="N145" s="52"/>
      <c r="O145" s="52">
        <v>38957402857</v>
      </c>
      <c r="P145" s="52"/>
      <c r="Q145" s="52">
        <v>-29019196460</v>
      </c>
      <c r="R145" s="52"/>
      <c r="S145" s="52">
        <f t="shared" si="7"/>
        <v>9938206397</v>
      </c>
      <c r="U145" s="67">
        <v>1823660787</v>
      </c>
      <c r="V145" s="68">
        <f t="shared" si="8"/>
        <v>-8114545610</v>
      </c>
    </row>
    <row r="146" spans="2:22">
      <c r="B146" t="s">
        <v>399</v>
      </c>
      <c r="C146" s="82" t="s">
        <v>487</v>
      </c>
      <c r="E146" s="52">
        <v>23722</v>
      </c>
      <c r="F146" s="52"/>
      <c r="G146" s="52">
        <v>731006480</v>
      </c>
      <c r="H146" s="52"/>
      <c r="I146" s="52">
        <v>-13251189687</v>
      </c>
      <c r="J146" s="52"/>
      <c r="K146" s="52">
        <f t="shared" si="6"/>
        <v>-12520183207</v>
      </c>
      <c r="L146" s="52"/>
      <c r="M146" s="52">
        <v>23722</v>
      </c>
      <c r="N146" s="52"/>
      <c r="O146" s="52">
        <v>731006480</v>
      </c>
      <c r="P146" s="52"/>
      <c r="Q146" s="52">
        <v>-542412694</v>
      </c>
      <c r="R146" s="52"/>
      <c r="S146" s="52">
        <f t="shared" si="7"/>
        <v>188593786</v>
      </c>
      <c r="U146" s="67">
        <v>3760748044</v>
      </c>
      <c r="V146" s="68">
        <f t="shared" si="8"/>
        <v>3572154258</v>
      </c>
    </row>
    <row r="147" spans="2:22">
      <c r="B147" t="s">
        <v>400</v>
      </c>
      <c r="C147" s="82" t="s">
        <v>162</v>
      </c>
      <c r="E147" s="52">
        <v>1558529</v>
      </c>
      <c r="F147" s="52"/>
      <c r="G147" s="52">
        <v>74038932412</v>
      </c>
      <c r="H147" s="52"/>
      <c r="I147" s="52">
        <v>-80333619884</v>
      </c>
      <c r="J147" s="52"/>
      <c r="K147" s="52">
        <f t="shared" si="6"/>
        <v>-6294687472</v>
      </c>
      <c r="L147" s="52"/>
      <c r="M147" s="52">
        <v>1558529</v>
      </c>
      <c r="N147" s="52"/>
      <c r="O147" s="52">
        <v>74038932412</v>
      </c>
      <c r="P147" s="52"/>
      <c r="Q147" s="52">
        <v>-62200639473</v>
      </c>
      <c r="R147" s="52"/>
      <c r="S147" s="52">
        <f t="shared" si="7"/>
        <v>11838292939</v>
      </c>
      <c r="U147" s="67">
        <v>3284291861</v>
      </c>
      <c r="V147" s="68">
        <f t="shared" si="8"/>
        <v>-8554001078</v>
      </c>
    </row>
    <row r="148" spans="2:22">
      <c r="B148" t="s">
        <v>401</v>
      </c>
      <c r="C148" s="82" t="s">
        <v>165</v>
      </c>
      <c r="E148" s="52">
        <v>3722163</v>
      </c>
      <c r="F148" s="52"/>
      <c r="G148" s="52">
        <v>41218179694</v>
      </c>
      <c r="H148" s="52"/>
      <c r="I148" s="52">
        <v>-50148999677</v>
      </c>
      <c r="J148" s="52"/>
      <c r="K148" s="52">
        <f t="shared" si="6"/>
        <v>-8930819983</v>
      </c>
      <c r="L148" s="52"/>
      <c r="M148" s="52">
        <v>3722163</v>
      </c>
      <c r="N148" s="52"/>
      <c r="O148" s="52">
        <v>41218179694</v>
      </c>
      <c r="P148" s="52"/>
      <c r="Q148" s="52">
        <v>-46951370545</v>
      </c>
      <c r="R148" s="52"/>
      <c r="S148" s="52">
        <f t="shared" si="7"/>
        <v>-5733190851</v>
      </c>
      <c r="U148" s="67">
        <v>5142001867</v>
      </c>
      <c r="V148" s="68">
        <f t="shared" si="8"/>
        <v>10875192718</v>
      </c>
    </row>
    <row r="149" spans="2:22">
      <c r="B149" t="s">
        <v>402</v>
      </c>
      <c r="C149" s="82" t="s">
        <v>94</v>
      </c>
      <c r="E149" s="52">
        <v>9473125</v>
      </c>
      <c r="F149" s="52"/>
      <c r="G149" s="52">
        <v>81078302796</v>
      </c>
      <c r="H149" s="52"/>
      <c r="I149" s="52">
        <v>-82437491519</v>
      </c>
      <c r="J149" s="52"/>
      <c r="K149" s="52">
        <f t="shared" si="6"/>
        <v>-1359188723</v>
      </c>
      <c r="L149" s="52"/>
      <c r="M149" s="52">
        <v>9473125</v>
      </c>
      <c r="N149" s="52"/>
      <c r="O149" s="52">
        <v>81078302796</v>
      </c>
      <c r="P149" s="52"/>
      <c r="Q149" s="52">
        <v>-70445633274</v>
      </c>
      <c r="R149" s="52"/>
      <c r="S149" s="52">
        <f t="shared" si="7"/>
        <v>10632669522</v>
      </c>
      <c r="U149" s="67">
        <v>4809766840</v>
      </c>
      <c r="V149" s="68">
        <f t="shared" si="8"/>
        <v>-5822902682</v>
      </c>
    </row>
    <row r="150" spans="2:22">
      <c r="B150" t="s">
        <v>403</v>
      </c>
      <c r="C150" s="82" t="s">
        <v>224</v>
      </c>
      <c r="E150" s="52">
        <v>0</v>
      </c>
      <c r="F150" s="52"/>
      <c r="G150" s="52">
        <v>0</v>
      </c>
      <c r="H150" s="52"/>
      <c r="I150" s="52">
        <v>-12147122729</v>
      </c>
      <c r="J150" s="52"/>
      <c r="K150" s="52">
        <f t="shared" si="6"/>
        <v>-12147122729</v>
      </c>
      <c r="L150" s="52"/>
      <c r="M150" s="52">
        <v>0</v>
      </c>
      <c r="N150" s="52"/>
      <c r="O150" s="52">
        <v>0</v>
      </c>
      <c r="P150" s="52"/>
      <c r="Q150" s="52">
        <v>0</v>
      </c>
      <c r="R150" s="52"/>
      <c r="S150" s="52">
        <f t="shared" si="7"/>
        <v>0</v>
      </c>
      <c r="U150" s="67">
        <v>30643430157</v>
      </c>
      <c r="V150" s="68">
        <f t="shared" si="8"/>
        <v>30643430157</v>
      </c>
    </row>
    <row r="151" spans="2:22">
      <c r="B151" t="s">
        <v>404</v>
      </c>
      <c r="C151" s="82" t="s">
        <v>127</v>
      </c>
      <c r="E151" s="52">
        <v>929853</v>
      </c>
      <c r="F151" s="52"/>
      <c r="G151" s="52">
        <v>75101030444</v>
      </c>
      <c r="H151" s="52"/>
      <c r="I151" s="52">
        <v>-68851504108</v>
      </c>
      <c r="J151" s="52"/>
      <c r="K151" s="52">
        <f t="shared" si="6"/>
        <v>6249526336</v>
      </c>
      <c r="L151" s="52"/>
      <c r="M151" s="52">
        <v>929853</v>
      </c>
      <c r="N151" s="52"/>
      <c r="O151" s="52">
        <v>75101030444</v>
      </c>
      <c r="P151" s="52"/>
      <c r="Q151" s="52">
        <v>-59498801539</v>
      </c>
      <c r="R151" s="52"/>
      <c r="S151" s="52">
        <f t="shared" si="7"/>
        <v>15602228905</v>
      </c>
      <c r="U151" s="67">
        <v>871822777</v>
      </c>
      <c r="V151" s="68">
        <f t="shared" si="8"/>
        <v>-14730406128</v>
      </c>
    </row>
    <row r="152" spans="2:22">
      <c r="B152" t="s">
        <v>405</v>
      </c>
      <c r="C152" s="82" t="s">
        <v>150</v>
      </c>
      <c r="E152" s="52">
        <v>22409433</v>
      </c>
      <c r="F152" s="52"/>
      <c r="G152" s="52">
        <v>97457923825</v>
      </c>
      <c r="H152" s="52"/>
      <c r="I152" s="52">
        <v>-109706988065</v>
      </c>
      <c r="J152" s="52"/>
      <c r="K152" s="52">
        <f t="shared" si="6"/>
        <v>-12249064240</v>
      </c>
      <c r="L152" s="52"/>
      <c r="M152" s="52">
        <v>22409433</v>
      </c>
      <c r="N152" s="52"/>
      <c r="O152" s="52">
        <v>97457923825</v>
      </c>
      <c r="P152" s="52"/>
      <c r="Q152" s="52">
        <v>-81812188104</v>
      </c>
      <c r="R152" s="52"/>
      <c r="S152" s="52">
        <f t="shared" si="7"/>
        <v>15645735721</v>
      </c>
      <c r="U152" s="67">
        <v>1240280758</v>
      </c>
      <c r="V152" s="68">
        <f t="shared" si="8"/>
        <v>-14405454963</v>
      </c>
    </row>
    <row r="153" spans="2:22">
      <c r="B153" t="s">
        <v>406</v>
      </c>
      <c r="C153" s="82" t="s">
        <v>182</v>
      </c>
      <c r="E153" s="52">
        <v>30688694</v>
      </c>
      <c r="F153" s="52"/>
      <c r="G153" s="52">
        <v>232761514547</v>
      </c>
      <c r="H153" s="52"/>
      <c r="I153" s="52">
        <v>-272002874144</v>
      </c>
      <c r="J153" s="52"/>
      <c r="K153" s="52">
        <f t="shared" si="6"/>
        <v>-39241359597</v>
      </c>
      <c r="L153" s="52"/>
      <c r="M153" s="52">
        <v>30688694</v>
      </c>
      <c r="N153" s="52"/>
      <c r="O153" s="52">
        <v>232761514547</v>
      </c>
      <c r="P153" s="52"/>
      <c r="Q153" s="52">
        <v>-223723269979</v>
      </c>
      <c r="R153" s="52"/>
      <c r="S153" s="52">
        <f t="shared" si="7"/>
        <v>9038244568</v>
      </c>
      <c r="U153" s="67">
        <v>-2409956499</v>
      </c>
      <c r="V153" s="68">
        <f t="shared" si="8"/>
        <v>-11448201067</v>
      </c>
    </row>
    <row r="154" spans="2:22">
      <c r="B154" t="s">
        <v>407</v>
      </c>
      <c r="C154" s="82" t="s">
        <v>567</v>
      </c>
      <c r="E154" s="52">
        <v>5587827</v>
      </c>
      <c r="F154" s="52"/>
      <c r="G154" s="52">
        <v>27939534531</v>
      </c>
      <c r="H154" s="52"/>
      <c r="I154" s="52">
        <v>-30080618548</v>
      </c>
      <c r="J154" s="52"/>
      <c r="K154" s="52">
        <f t="shared" si="6"/>
        <v>-2141084017</v>
      </c>
      <c r="L154" s="52"/>
      <c r="M154" s="52">
        <v>5587827</v>
      </c>
      <c r="N154" s="52"/>
      <c r="O154" s="52">
        <v>27939534531</v>
      </c>
      <c r="P154" s="52"/>
      <c r="Q154" s="52">
        <v>-30080618548</v>
      </c>
      <c r="R154" s="52"/>
      <c r="S154" s="52">
        <f t="shared" si="7"/>
        <v>-2141084017</v>
      </c>
      <c r="U154" s="67">
        <v>-820710999</v>
      </c>
      <c r="V154" s="68">
        <f t="shared" si="8"/>
        <v>1320373018</v>
      </c>
    </row>
    <row r="155" spans="2:22">
      <c r="B155" t="s">
        <v>408</v>
      </c>
      <c r="C155" s="82" t="s">
        <v>178</v>
      </c>
      <c r="E155" s="52">
        <v>6111683</v>
      </c>
      <c r="F155" s="52"/>
      <c r="G155" s="52">
        <v>40279361567</v>
      </c>
      <c r="H155" s="52"/>
      <c r="I155" s="52">
        <v>-43975637337</v>
      </c>
      <c r="J155" s="52"/>
      <c r="K155" s="52">
        <f t="shared" si="6"/>
        <v>-3696275770</v>
      </c>
      <c r="L155" s="52"/>
      <c r="M155" s="52">
        <v>6111683</v>
      </c>
      <c r="N155" s="52"/>
      <c r="O155" s="52">
        <v>40279361567</v>
      </c>
      <c r="P155" s="52"/>
      <c r="Q155" s="52">
        <v>-35039077822</v>
      </c>
      <c r="R155" s="52"/>
      <c r="S155" s="52">
        <f t="shared" si="7"/>
        <v>5240283745</v>
      </c>
      <c r="U155" s="67">
        <v>3819003393</v>
      </c>
      <c r="V155" s="68">
        <f t="shared" si="8"/>
        <v>-1421280352</v>
      </c>
    </row>
    <row r="156" spans="2:22">
      <c r="B156" t="s">
        <v>409</v>
      </c>
      <c r="C156" s="82" t="s">
        <v>264</v>
      </c>
      <c r="E156" s="52">
        <v>498760</v>
      </c>
      <c r="F156" s="52"/>
      <c r="G156" s="52">
        <v>8626787380</v>
      </c>
      <c r="H156" s="52"/>
      <c r="I156" s="52">
        <v>-9634861937</v>
      </c>
      <c r="J156" s="52"/>
      <c r="K156" s="52">
        <f t="shared" si="6"/>
        <v>-1008074557</v>
      </c>
      <c r="L156" s="52"/>
      <c r="M156" s="52">
        <v>498760</v>
      </c>
      <c r="N156" s="52"/>
      <c r="O156" s="52">
        <v>8626787380</v>
      </c>
      <c r="P156" s="52"/>
      <c r="Q156" s="52">
        <v>-6305997897</v>
      </c>
      <c r="R156" s="52"/>
      <c r="S156" s="52">
        <f t="shared" si="7"/>
        <v>2320789483</v>
      </c>
      <c r="U156" s="67">
        <v>1096051853</v>
      </c>
      <c r="V156" s="68">
        <f t="shared" si="8"/>
        <v>-1224737630</v>
      </c>
    </row>
    <row r="157" spans="2:22">
      <c r="B157" t="s">
        <v>410</v>
      </c>
      <c r="C157" s="82" t="s">
        <v>219</v>
      </c>
      <c r="E157" s="52">
        <v>2722823</v>
      </c>
      <c r="F157" s="52"/>
      <c r="G157" s="52">
        <v>17376514548</v>
      </c>
      <c r="H157" s="52"/>
      <c r="I157" s="52">
        <v>-28775855057</v>
      </c>
      <c r="J157" s="52"/>
      <c r="K157" s="52">
        <f t="shared" si="6"/>
        <v>-11399340509</v>
      </c>
      <c r="L157" s="52"/>
      <c r="M157" s="52">
        <v>2722823</v>
      </c>
      <c r="N157" s="52"/>
      <c r="O157" s="52">
        <v>17376514548</v>
      </c>
      <c r="P157" s="52"/>
      <c r="Q157" s="52">
        <v>-12622123506</v>
      </c>
      <c r="R157" s="52"/>
      <c r="S157" s="52">
        <f t="shared" si="7"/>
        <v>4754391042</v>
      </c>
      <c r="U157" s="67">
        <v>4590228087</v>
      </c>
      <c r="V157" s="68">
        <f t="shared" si="8"/>
        <v>-164162955</v>
      </c>
    </row>
    <row r="158" spans="2:22">
      <c r="B158" t="s">
        <v>411</v>
      </c>
      <c r="C158" s="82" t="s">
        <v>193</v>
      </c>
      <c r="E158" s="52">
        <v>1555187</v>
      </c>
      <c r="F158" s="52"/>
      <c r="G158" s="52">
        <v>55576314265</v>
      </c>
      <c r="H158" s="52"/>
      <c r="I158" s="52">
        <v>-74418742435</v>
      </c>
      <c r="J158" s="52"/>
      <c r="K158" s="52">
        <f t="shared" si="6"/>
        <v>-18842428170</v>
      </c>
      <c r="L158" s="52"/>
      <c r="M158" s="52">
        <v>1555187</v>
      </c>
      <c r="N158" s="52"/>
      <c r="O158" s="52">
        <v>55576314265</v>
      </c>
      <c r="P158" s="52"/>
      <c r="Q158" s="52">
        <v>-54863481410</v>
      </c>
      <c r="R158" s="52"/>
      <c r="S158" s="52">
        <f t="shared" si="7"/>
        <v>712832855</v>
      </c>
      <c r="U158" s="67">
        <v>9195361625</v>
      </c>
      <c r="V158" s="68">
        <f t="shared" si="8"/>
        <v>8482528770</v>
      </c>
    </row>
    <row r="159" spans="2:22">
      <c r="B159" t="s">
        <v>412</v>
      </c>
      <c r="C159" s="82" t="s">
        <v>217</v>
      </c>
      <c r="E159" s="52">
        <v>46978058</v>
      </c>
      <c r="F159" s="52"/>
      <c r="G159" s="52">
        <v>117166633238</v>
      </c>
      <c r="H159" s="52"/>
      <c r="I159" s="52">
        <v>-125711309220</v>
      </c>
      <c r="J159" s="52"/>
      <c r="K159" s="52">
        <f t="shared" si="6"/>
        <v>-8544675982</v>
      </c>
      <c r="L159" s="52"/>
      <c r="M159" s="52">
        <v>46978058</v>
      </c>
      <c r="N159" s="52"/>
      <c r="O159" s="52">
        <v>117166633238</v>
      </c>
      <c r="P159" s="52"/>
      <c r="Q159" s="52">
        <v>-114467624941</v>
      </c>
      <c r="R159" s="52"/>
      <c r="S159" s="52">
        <f t="shared" si="7"/>
        <v>2699008297</v>
      </c>
      <c r="U159" s="67">
        <v>-700861469</v>
      </c>
      <c r="V159" s="68">
        <f t="shared" si="8"/>
        <v>-3399869766</v>
      </c>
    </row>
    <row r="160" spans="2:22">
      <c r="B160" t="s">
        <v>413</v>
      </c>
      <c r="C160" s="82" t="s">
        <v>142</v>
      </c>
      <c r="E160" s="52">
        <v>4021577</v>
      </c>
      <c r="F160" s="52"/>
      <c r="G160" s="52">
        <v>58285716838</v>
      </c>
      <c r="H160" s="52"/>
      <c r="I160" s="52">
        <v>-66874528384</v>
      </c>
      <c r="J160" s="52"/>
      <c r="K160" s="52">
        <f t="shared" si="6"/>
        <v>-8588811546</v>
      </c>
      <c r="L160" s="52"/>
      <c r="M160" s="52">
        <v>4021577</v>
      </c>
      <c r="N160" s="52"/>
      <c r="O160" s="52">
        <v>58285716838</v>
      </c>
      <c r="P160" s="52"/>
      <c r="Q160" s="52">
        <v>-54310592823</v>
      </c>
      <c r="R160" s="52"/>
      <c r="S160" s="52">
        <f t="shared" si="7"/>
        <v>3975124015</v>
      </c>
      <c r="U160" s="67">
        <v>6189904022</v>
      </c>
      <c r="V160" s="68">
        <f t="shared" si="8"/>
        <v>2214780007</v>
      </c>
    </row>
    <row r="161" spans="2:22">
      <c r="B161" t="s">
        <v>414</v>
      </c>
      <c r="C161" s="82" t="s">
        <v>89</v>
      </c>
      <c r="E161" s="52">
        <v>4484197</v>
      </c>
      <c r="F161" s="52"/>
      <c r="G161" s="52">
        <v>175804432143</v>
      </c>
      <c r="H161" s="52"/>
      <c r="I161" s="52">
        <v>-199971167633</v>
      </c>
      <c r="J161" s="52"/>
      <c r="K161" s="52">
        <f t="shared" si="6"/>
        <v>-24166735490</v>
      </c>
      <c r="L161" s="52"/>
      <c r="M161" s="52">
        <v>4484197</v>
      </c>
      <c r="N161" s="52"/>
      <c r="O161" s="52">
        <v>175804432143</v>
      </c>
      <c r="P161" s="52"/>
      <c r="Q161" s="52">
        <v>-168128182578</v>
      </c>
      <c r="R161" s="52"/>
      <c r="S161" s="52">
        <f t="shared" si="7"/>
        <v>7676249565</v>
      </c>
      <c r="U161" s="67">
        <v>1672820080</v>
      </c>
      <c r="V161" s="68">
        <f t="shared" si="8"/>
        <v>-6003429485</v>
      </c>
    </row>
    <row r="162" spans="2:22">
      <c r="B162" t="s">
        <v>416</v>
      </c>
      <c r="C162" s="82" t="s">
        <v>266</v>
      </c>
      <c r="E162" s="52">
        <v>9866205</v>
      </c>
      <c r="F162" s="52"/>
      <c r="G162" s="52">
        <v>46095255082</v>
      </c>
      <c r="H162" s="52"/>
      <c r="I162" s="52">
        <v>-53473189409</v>
      </c>
      <c r="J162" s="52"/>
      <c r="K162" s="52">
        <f t="shared" si="6"/>
        <v>-7377934327</v>
      </c>
      <c r="L162" s="52"/>
      <c r="M162" s="52">
        <v>9866205</v>
      </c>
      <c r="N162" s="52"/>
      <c r="O162" s="52">
        <v>46095255082</v>
      </c>
      <c r="P162" s="52"/>
      <c r="Q162" s="52">
        <v>-42413858815</v>
      </c>
      <c r="R162" s="52"/>
      <c r="S162" s="52">
        <f t="shared" si="7"/>
        <v>3681396267</v>
      </c>
      <c r="U162" s="67">
        <v>816112077</v>
      </c>
      <c r="V162" s="68">
        <f t="shared" si="8"/>
        <v>-2865284190</v>
      </c>
    </row>
    <row r="163" spans="2:22">
      <c r="B163" t="s">
        <v>417</v>
      </c>
      <c r="C163" s="82" t="s">
        <v>204</v>
      </c>
      <c r="E163" s="52">
        <v>609043</v>
      </c>
      <c r="F163" s="52"/>
      <c r="G163" s="52">
        <v>31990350224</v>
      </c>
      <c r="H163" s="52"/>
      <c r="I163" s="52">
        <v>-32195624285</v>
      </c>
      <c r="J163" s="52"/>
      <c r="K163" s="52">
        <f t="shared" si="6"/>
        <v>-205274061</v>
      </c>
      <c r="L163" s="52"/>
      <c r="M163" s="52">
        <v>609043</v>
      </c>
      <c r="N163" s="52"/>
      <c r="O163" s="52">
        <v>31990350224</v>
      </c>
      <c r="P163" s="52"/>
      <c r="Q163" s="52">
        <v>-25379281983</v>
      </c>
      <c r="R163" s="52"/>
      <c r="S163" s="52">
        <f t="shared" si="7"/>
        <v>6611068241</v>
      </c>
      <c r="U163" s="67">
        <v>9156222643</v>
      </c>
      <c r="V163" s="68">
        <f t="shared" si="8"/>
        <v>2545154402</v>
      </c>
    </row>
    <row r="164" spans="2:22">
      <c r="B164" t="s">
        <v>418</v>
      </c>
      <c r="C164" s="82" t="s">
        <v>259</v>
      </c>
      <c r="E164" s="52">
        <v>1235572</v>
      </c>
      <c r="F164" s="52"/>
      <c r="G164" s="52">
        <v>28949153574</v>
      </c>
      <c r="H164" s="52"/>
      <c r="I164" s="52">
        <v>-33832855762</v>
      </c>
      <c r="J164" s="52"/>
      <c r="K164" s="52">
        <f t="shared" si="6"/>
        <v>-4883702188</v>
      </c>
      <c r="L164" s="52"/>
      <c r="M164" s="52">
        <v>1235572</v>
      </c>
      <c r="N164" s="52"/>
      <c r="O164" s="52">
        <v>28949153574</v>
      </c>
      <c r="P164" s="52"/>
      <c r="Q164" s="52">
        <v>-26421592012</v>
      </c>
      <c r="R164" s="52"/>
      <c r="S164" s="52">
        <f t="shared" si="7"/>
        <v>2527561562</v>
      </c>
      <c r="U164" s="67">
        <v>292195066</v>
      </c>
      <c r="V164" s="68">
        <f t="shared" si="8"/>
        <v>-2235366496</v>
      </c>
    </row>
    <row r="165" spans="2:22">
      <c r="B165" t="s">
        <v>419</v>
      </c>
      <c r="C165" s="82" t="s">
        <v>172</v>
      </c>
      <c r="E165" s="52">
        <v>0</v>
      </c>
      <c r="F165" s="52"/>
      <c r="G165" s="52">
        <v>0</v>
      </c>
      <c r="H165" s="52"/>
      <c r="I165" s="52">
        <v>-11224459868</v>
      </c>
      <c r="J165" s="52"/>
      <c r="K165" s="52">
        <f t="shared" si="6"/>
        <v>-11224459868</v>
      </c>
      <c r="L165" s="52"/>
      <c r="M165" s="52">
        <v>0</v>
      </c>
      <c r="N165" s="52"/>
      <c r="O165" s="52">
        <v>0</v>
      </c>
      <c r="P165" s="52"/>
      <c r="Q165" s="52">
        <v>0</v>
      </c>
      <c r="R165" s="52"/>
      <c r="S165" s="52">
        <f t="shared" si="7"/>
        <v>0</v>
      </c>
      <c r="U165" s="67">
        <v>4177927175</v>
      </c>
      <c r="V165" s="68">
        <f t="shared" si="8"/>
        <v>4177927175</v>
      </c>
    </row>
    <row r="166" spans="2:22">
      <c r="B166" t="s">
        <v>420</v>
      </c>
      <c r="C166" s="82" t="s">
        <v>174</v>
      </c>
      <c r="E166" s="52">
        <v>27916955</v>
      </c>
      <c r="F166" s="52"/>
      <c r="G166" s="52">
        <v>61884393536</v>
      </c>
      <c r="H166" s="52"/>
      <c r="I166" s="52">
        <v>-67698355303</v>
      </c>
      <c r="J166" s="52"/>
      <c r="K166" s="52">
        <f t="shared" si="6"/>
        <v>-5813961767</v>
      </c>
      <c r="L166" s="52"/>
      <c r="M166" s="52">
        <v>27916955</v>
      </c>
      <c r="N166" s="52"/>
      <c r="O166" s="52">
        <v>61884393536</v>
      </c>
      <c r="P166" s="52"/>
      <c r="Q166" s="52">
        <v>-48776376240</v>
      </c>
      <c r="R166" s="52"/>
      <c r="S166" s="52">
        <f t="shared" si="7"/>
        <v>13108017296</v>
      </c>
      <c r="U166" s="67">
        <v>3760268461</v>
      </c>
      <c r="V166" s="68">
        <f t="shared" si="8"/>
        <v>-9347748835</v>
      </c>
    </row>
    <row r="167" spans="2:22">
      <c r="B167" t="s">
        <v>421</v>
      </c>
      <c r="C167" s="82" t="s">
        <v>97</v>
      </c>
      <c r="E167" s="52">
        <v>14958966</v>
      </c>
      <c r="F167" s="52"/>
      <c r="G167" s="52">
        <v>78810788809</v>
      </c>
      <c r="H167" s="52"/>
      <c r="I167" s="52">
        <v>-89022343910</v>
      </c>
      <c r="J167" s="52"/>
      <c r="K167" s="52">
        <f t="shared" si="6"/>
        <v>-10211555101</v>
      </c>
      <c r="L167" s="52"/>
      <c r="M167" s="52">
        <v>14958966</v>
      </c>
      <c r="N167" s="52"/>
      <c r="O167" s="52">
        <v>78810788809</v>
      </c>
      <c r="P167" s="52"/>
      <c r="Q167" s="52">
        <v>-69208727260</v>
      </c>
      <c r="R167" s="52"/>
      <c r="S167" s="52">
        <f t="shared" si="7"/>
        <v>9602061549</v>
      </c>
      <c r="U167" s="67">
        <v>243990826</v>
      </c>
      <c r="V167" s="68">
        <f t="shared" si="8"/>
        <v>-9358070723</v>
      </c>
    </row>
    <row r="168" spans="2:22">
      <c r="B168" t="s">
        <v>422</v>
      </c>
      <c r="C168" s="82" t="s">
        <v>154</v>
      </c>
      <c r="E168" s="52">
        <v>1294637</v>
      </c>
      <c r="F168" s="52"/>
      <c r="G168" s="52">
        <v>11363626428</v>
      </c>
      <c r="H168" s="52"/>
      <c r="I168" s="52">
        <v>-13540351081</v>
      </c>
      <c r="J168" s="52"/>
      <c r="K168" s="52">
        <f t="shared" si="6"/>
        <v>-2176724653</v>
      </c>
      <c r="L168" s="52"/>
      <c r="M168" s="52">
        <v>1294637</v>
      </c>
      <c r="N168" s="52"/>
      <c r="O168" s="52">
        <v>11363626428</v>
      </c>
      <c r="P168" s="52"/>
      <c r="Q168" s="52">
        <v>-11575925336</v>
      </c>
      <c r="R168" s="52"/>
      <c r="S168" s="52">
        <f t="shared" si="7"/>
        <v>-212298908</v>
      </c>
      <c r="U168" s="67">
        <v>-886549599</v>
      </c>
      <c r="V168" s="68">
        <f t="shared" si="8"/>
        <v>-674250691</v>
      </c>
    </row>
    <row r="169" spans="2:22">
      <c r="B169" t="s">
        <v>423</v>
      </c>
      <c r="C169" s="82" t="s">
        <v>136</v>
      </c>
      <c r="E169" s="52">
        <v>2075239</v>
      </c>
      <c r="F169" s="52"/>
      <c r="G169" s="52">
        <v>3999946288</v>
      </c>
      <c r="H169" s="52"/>
      <c r="I169" s="52">
        <v>-3999946288</v>
      </c>
      <c r="J169" s="52"/>
      <c r="K169" s="52">
        <f t="shared" si="6"/>
        <v>0</v>
      </c>
      <c r="L169" s="52"/>
      <c r="M169" s="52">
        <v>2075239</v>
      </c>
      <c r="N169" s="52"/>
      <c r="O169" s="52">
        <v>3999946288</v>
      </c>
      <c r="P169" s="52"/>
      <c r="Q169" s="52">
        <v>-4886495887</v>
      </c>
      <c r="R169" s="52"/>
      <c r="S169" s="52">
        <f t="shared" si="7"/>
        <v>-886549599</v>
      </c>
      <c r="U169" s="67">
        <v>4012322462</v>
      </c>
      <c r="V169" s="68">
        <f t="shared" si="8"/>
        <v>4898872061</v>
      </c>
    </row>
    <row r="170" spans="2:22">
      <c r="B170" t="s">
        <v>424</v>
      </c>
      <c r="C170" s="82" t="s">
        <v>131</v>
      </c>
      <c r="E170" s="52">
        <v>5206398</v>
      </c>
      <c r="F170" s="52"/>
      <c r="G170" s="52">
        <v>13233548770</v>
      </c>
      <c r="H170" s="52"/>
      <c r="I170" s="52">
        <v>-14584039550</v>
      </c>
      <c r="J170" s="52"/>
      <c r="K170" s="52">
        <f t="shared" si="6"/>
        <v>-1350490780</v>
      </c>
      <c r="L170" s="52"/>
      <c r="M170" s="52">
        <v>5206398</v>
      </c>
      <c r="N170" s="52"/>
      <c r="O170" s="52">
        <v>13233548770</v>
      </c>
      <c r="P170" s="52"/>
      <c r="Q170" s="52">
        <v>-9953146337</v>
      </c>
      <c r="R170" s="52"/>
      <c r="S170" s="52">
        <f t="shared" si="7"/>
        <v>3280402433</v>
      </c>
      <c r="U170" s="67">
        <v>3050699002</v>
      </c>
      <c r="V170" s="68">
        <f t="shared" si="8"/>
        <v>-229703431</v>
      </c>
    </row>
    <row r="171" spans="2:22">
      <c r="B171" t="s">
        <v>425</v>
      </c>
      <c r="C171" s="82" t="s">
        <v>190</v>
      </c>
      <c r="E171" s="52">
        <v>4496255</v>
      </c>
      <c r="F171" s="52"/>
      <c r="G171" s="52">
        <v>175338574555</v>
      </c>
      <c r="H171" s="52"/>
      <c r="I171" s="52">
        <v>-217568439697</v>
      </c>
      <c r="J171" s="52"/>
      <c r="K171" s="52">
        <f t="shared" si="6"/>
        <v>-42229865142</v>
      </c>
      <c r="L171" s="52"/>
      <c r="M171" s="52">
        <v>4496255</v>
      </c>
      <c r="N171" s="52"/>
      <c r="O171" s="52">
        <v>175338574555</v>
      </c>
      <c r="P171" s="52"/>
      <c r="Q171" s="52">
        <v>-156686644279</v>
      </c>
      <c r="R171" s="52"/>
      <c r="S171" s="52">
        <f t="shared" si="7"/>
        <v>18651930276</v>
      </c>
      <c r="U171" s="67">
        <v>2583967669</v>
      </c>
      <c r="V171" s="68">
        <f t="shared" si="8"/>
        <v>-16067962607</v>
      </c>
    </row>
    <row r="172" spans="2:22">
      <c r="B172" t="s">
        <v>426</v>
      </c>
      <c r="C172" s="82" t="s">
        <v>548</v>
      </c>
      <c r="E172" s="52">
        <v>2066500</v>
      </c>
      <c r="F172" s="52"/>
      <c r="G172" s="52">
        <v>25985684714</v>
      </c>
      <c r="H172" s="52"/>
      <c r="I172" s="52">
        <v>-27457245230</v>
      </c>
      <c r="J172" s="52"/>
      <c r="K172" s="52">
        <f t="shared" si="6"/>
        <v>-1471560516</v>
      </c>
      <c r="L172" s="52"/>
      <c r="M172" s="52">
        <v>2066500</v>
      </c>
      <c r="N172" s="52"/>
      <c r="O172" s="52">
        <v>25985684714</v>
      </c>
      <c r="P172" s="52"/>
      <c r="Q172" s="52">
        <v>-20439817632</v>
      </c>
      <c r="R172" s="52"/>
      <c r="S172" s="52">
        <f t="shared" si="7"/>
        <v>5545867082</v>
      </c>
      <c r="U172" s="67">
        <v>4060256163</v>
      </c>
      <c r="V172" s="68">
        <f t="shared" si="8"/>
        <v>-1485610919</v>
      </c>
    </row>
    <row r="173" spans="2:22">
      <c r="B173" t="s">
        <v>427</v>
      </c>
      <c r="C173" s="82" t="s">
        <v>96</v>
      </c>
      <c r="E173" s="52">
        <v>3164979</v>
      </c>
      <c r="F173" s="52"/>
      <c r="G173" s="52">
        <v>78716607325</v>
      </c>
      <c r="H173" s="52"/>
      <c r="I173" s="52">
        <v>-88254507793</v>
      </c>
      <c r="J173" s="52"/>
      <c r="K173" s="52">
        <f t="shared" si="6"/>
        <v>-9537900468</v>
      </c>
      <c r="L173" s="52"/>
      <c r="M173" s="52">
        <v>3164979</v>
      </c>
      <c r="N173" s="52"/>
      <c r="O173" s="52">
        <v>78716607325</v>
      </c>
      <c r="P173" s="52"/>
      <c r="Q173" s="52">
        <v>-71568626772</v>
      </c>
      <c r="R173" s="52"/>
      <c r="S173" s="52">
        <f t="shared" si="7"/>
        <v>7147980553</v>
      </c>
      <c r="U173" s="67">
        <v>3481018169</v>
      </c>
      <c r="V173" s="68">
        <f t="shared" si="8"/>
        <v>-3666962384</v>
      </c>
    </row>
    <row r="174" spans="2:22">
      <c r="B174" t="s">
        <v>428</v>
      </c>
      <c r="C174" s="82" t="s">
        <v>194</v>
      </c>
      <c r="E174" s="52">
        <v>23004578</v>
      </c>
      <c r="F174" s="52"/>
      <c r="G174" s="52">
        <v>129202509304</v>
      </c>
      <c r="H174" s="52"/>
      <c r="I174" s="52">
        <v>-133100850432</v>
      </c>
      <c r="J174" s="52"/>
      <c r="K174" s="52">
        <f t="shared" si="6"/>
        <v>-3898341128</v>
      </c>
      <c r="L174" s="52"/>
      <c r="M174" s="52">
        <v>23004578</v>
      </c>
      <c r="N174" s="52"/>
      <c r="O174" s="52">
        <v>129202509304</v>
      </c>
      <c r="P174" s="52"/>
      <c r="Q174" s="52">
        <v>-111810984070</v>
      </c>
      <c r="R174" s="52"/>
      <c r="S174" s="52">
        <f t="shared" si="7"/>
        <v>17391525234</v>
      </c>
      <c r="U174" s="67">
        <v>12793471413</v>
      </c>
      <c r="V174" s="68">
        <f t="shared" si="8"/>
        <v>-4598053821</v>
      </c>
    </row>
    <row r="175" spans="2:22">
      <c r="B175" t="s">
        <v>429</v>
      </c>
      <c r="C175" s="82" t="s">
        <v>95</v>
      </c>
      <c r="E175" s="52">
        <v>466054</v>
      </c>
      <c r="F175" s="52"/>
      <c r="G175" s="52">
        <v>9131268094</v>
      </c>
      <c r="H175" s="52"/>
      <c r="I175" s="52">
        <v>-17164216080</v>
      </c>
      <c r="J175" s="52"/>
      <c r="K175" s="52">
        <f t="shared" si="6"/>
        <v>-8032947986</v>
      </c>
      <c r="L175" s="52"/>
      <c r="M175" s="52">
        <v>466054</v>
      </c>
      <c r="N175" s="52"/>
      <c r="O175" s="52">
        <v>9131268094</v>
      </c>
      <c r="P175" s="52"/>
      <c r="Q175" s="52">
        <v>-6647262086</v>
      </c>
      <c r="R175" s="52"/>
      <c r="S175" s="52">
        <f t="shared" si="7"/>
        <v>2484006008</v>
      </c>
      <c r="U175" s="67">
        <v>4132533832</v>
      </c>
      <c r="V175" s="68">
        <f t="shared" si="8"/>
        <v>1648527824</v>
      </c>
    </row>
    <row r="176" spans="2:22">
      <c r="B176" t="s">
        <v>430</v>
      </c>
      <c r="C176" s="82" t="s">
        <v>206</v>
      </c>
      <c r="E176" s="52">
        <v>9428243</v>
      </c>
      <c r="F176" s="52"/>
      <c r="G176" s="52">
        <v>74227388040</v>
      </c>
      <c r="H176" s="52"/>
      <c r="I176" s="52">
        <v>-90219150517</v>
      </c>
      <c r="J176" s="52"/>
      <c r="K176" s="52">
        <f t="shared" si="6"/>
        <v>-15991762477</v>
      </c>
      <c r="L176" s="52"/>
      <c r="M176" s="52">
        <v>9428243</v>
      </c>
      <c r="N176" s="52"/>
      <c r="O176" s="52">
        <v>74227388040</v>
      </c>
      <c r="P176" s="52"/>
      <c r="Q176" s="52">
        <v>-75005090770</v>
      </c>
      <c r="R176" s="52"/>
      <c r="S176" s="52">
        <f t="shared" si="7"/>
        <v>-777702730</v>
      </c>
      <c r="U176" s="67">
        <v>-70284517</v>
      </c>
      <c r="V176" s="68">
        <f t="shared" si="8"/>
        <v>707418213</v>
      </c>
    </row>
    <row r="177" spans="2:22">
      <c r="B177" t="s">
        <v>431</v>
      </c>
      <c r="C177" s="82" t="s">
        <v>177</v>
      </c>
      <c r="E177" s="52">
        <v>1283375</v>
      </c>
      <c r="F177" s="52"/>
      <c r="G177" s="52">
        <v>19008509893</v>
      </c>
      <c r="H177" s="52"/>
      <c r="I177" s="52">
        <v>-21779283718</v>
      </c>
      <c r="J177" s="52"/>
      <c r="K177" s="52">
        <f t="shared" si="6"/>
        <v>-2770773825</v>
      </c>
      <c r="L177" s="52"/>
      <c r="M177" s="52">
        <v>1283375</v>
      </c>
      <c r="N177" s="52"/>
      <c r="O177" s="52">
        <v>19008509893</v>
      </c>
      <c r="P177" s="52"/>
      <c r="Q177" s="52">
        <v>-11232881382</v>
      </c>
      <c r="R177" s="52"/>
      <c r="S177" s="52">
        <f t="shared" si="7"/>
        <v>7775628511</v>
      </c>
      <c r="U177" s="67">
        <v>6717698203</v>
      </c>
      <c r="V177" s="68">
        <f t="shared" si="8"/>
        <v>-1057930308</v>
      </c>
    </row>
    <row r="178" spans="2:22">
      <c r="B178" t="s">
        <v>508</v>
      </c>
      <c r="C178" s="82" t="s">
        <v>175</v>
      </c>
      <c r="E178" s="52">
        <v>298974</v>
      </c>
      <c r="F178" s="52"/>
      <c r="G178" s="52">
        <v>15445229595</v>
      </c>
      <c r="H178" s="52"/>
      <c r="I178" s="52">
        <v>-14829677240</v>
      </c>
      <c r="J178" s="52"/>
      <c r="K178" s="52">
        <f t="shared" si="6"/>
        <v>615552355</v>
      </c>
      <c r="L178" s="52"/>
      <c r="M178" s="52">
        <v>298974</v>
      </c>
      <c r="N178" s="52"/>
      <c r="O178" s="52">
        <v>15445229595</v>
      </c>
      <c r="P178" s="52"/>
      <c r="Q178" s="52">
        <v>-10804479093</v>
      </c>
      <c r="R178" s="52"/>
      <c r="S178" s="52">
        <f t="shared" si="7"/>
        <v>4640750502</v>
      </c>
      <c r="U178" s="67">
        <v>20798631970</v>
      </c>
      <c r="V178" s="68">
        <f t="shared" si="8"/>
        <v>16157881468</v>
      </c>
    </row>
    <row r="179" spans="2:22">
      <c r="B179" t="s">
        <v>432</v>
      </c>
      <c r="C179" s="82" t="s">
        <v>120</v>
      </c>
      <c r="E179" s="52">
        <v>1781990</v>
      </c>
      <c r="F179" s="52"/>
      <c r="G179" s="52">
        <v>102899880100</v>
      </c>
      <c r="H179" s="52"/>
      <c r="I179" s="52">
        <v>-113465035889</v>
      </c>
      <c r="J179" s="52"/>
      <c r="K179" s="52">
        <f t="shared" si="6"/>
        <v>-10565155789</v>
      </c>
      <c r="L179" s="52"/>
      <c r="M179" s="52">
        <v>1781990</v>
      </c>
      <c r="N179" s="52"/>
      <c r="O179" s="52">
        <v>102899880100</v>
      </c>
      <c r="P179" s="52"/>
      <c r="Q179" s="52">
        <v>-77593373021</v>
      </c>
      <c r="R179" s="52"/>
      <c r="S179" s="52">
        <f t="shared" si="7"/>
        <v>25306507079</v>
      </c>
      <c r="U179" s="67">
        <v>4930219011</v>
      </c>
      <c r="V179" s="68">
        <f t="shared" si="8"/>
        <v>-20376288068</v>
      </c>
    </row>
    <row r="180" spans="2:22" s="239" customFormat="1">
      <c r="B180" s="238" t="s">
        <v>433</v>
      </c>
      <c r="C180" s="82" t="s">
        <v>171</v>
      </c>
      <c r="D180" s="67"/>
      <c r="E180" s="52">
        <v>15724821</v>
      </c>
      <c r="F180" s="52"/>
      <c r="G180" s="52">
        <v>156312583153</v>
      </c>
      <c r="H180" s="52"/>
      <c r="I180" s="52">
        <v>-153021270838</v>
      </c>
      <c r="J180" s="52"/>
      <c r="K180" s="52">
        <f t="shared" si="6"/>
        <v>3291312315</v>
      </c>
      <c r="L180" s="52"/>
      <c r="M180" s="52">
        <v>15724821</v>
      </c>
      <c r="N180" s="52"/>
      <c r="O180" s="52">
        <v>156312583153</v>
      </c>
      <c r="P180" s="52"/>
      <c r="Q180" s="52">
        <v>-120940716389</v>
      </c>
      <c r="R180" s="52"/>
      <c r="S180" s="52">
        <f t="shared" si="7"/>
        <v>35371866764</v>
      </c>
      <c r="U180" s="239">
        <v>2529666796</v>
      </c>
      <c r="V180" s="240">
        <f t="shared" si="8"/>
        <v>-32842199968</v>
      </c>
    </row>
    <row r="181" spans="2:22">
      <c r="B181" t="s">
        <v>434</v>
      </c>
      <c r="C181" s="82" t="s">
        <v>268</v>
      </c>
      <c r="E181" s="52">
        <v>15208602</v>
      </c>
      <c r="F181" s="52"/>
      <c r="G181" s="52">
        <v>66806931709</v>
      </c>
      <c r="H181" s="52"/>
      <c r="I181" s="52">
        <v>-74754905114</v>
      </c>
      <c r="J181" s="52"/>
      <c r="K181" s="52">
        <f t="shared" si="6"/>
        <v>-7947973405</v>
      </c>
      <c r="L181" s="52"/>
      <c r="M181" s="52">
        <v>15208602</v>
      </c>
      <c r="N181" s="52"/>
      <c r="O181" s="52">
        <v>66806931709</v>
      </c>
      <c r="P181" s="52"/>
      <c r="Q181" s="52">
        <v>-57467933891</v>
      </c>
      <c r="R181" s="52"/>
      <c r="S181" s="52">
        <f t="shared" si="7"/>
        <v>9338997818</v>
      </c>
      <c r="U181" s="67">
        <v>8094414980</v>
      </c>
      <c r="V181" s="68">
        <f t="shared" si="8"/>
        <v>-1244582838</v>
      </c>
    </row>
    <row r="182" spans="2:22">
      <c r="B182" t="s">
        <v>435</v>
      </c>
      <c r="C182" s="82" t="s">
        <v>489</v>
      </c>
      <c r="E182" s="52">
        <v>484838</v>
      </c>
      <c r="F182" s="52"/>
      <c r="G182" s="52">
        <v>13494689994</v>
      </c>
      <c r="H182" s="52"/>
      <c r="I182" s="52">
        <v>-17357184183</v>
      </c>
      <c r="J182" s="52"/>
      <c r="K182" s="52">
        <f t="shared" si="6"/>
        <v>-3862494189</v>
      </c>
      <c r="L182" s="52"/>
      <c r="M182" s="52">
        <v>484838</v>
      </c>
      <c r="N182" s="52"/>
      <c r="O182" s="52">
        <v>13494689994</v>
      </c>
      <c r="P182" s="52"/>
      <c r="Q182" s="52">
        <v>-11570822085</v>
      </c>
      <c r="R182" s="52"/>
      <c r="S182" s="52">
        <f t="shared" si="7"/>
        <v>1923867909</v>
      </c>
      <c r="U182" s="67">
        <v>2176588604</v>
      </c>
      <c r="V182" s="68">
        <f t="shared" si="8"/>
        <v>252720695</v>
      </c>
    </row>
    <row r="183" spans="2:22">
      <c r="B183" t="s">
        <v>509</v>
      </c>
      <c r="C183" s="82" t="s">
        <v>148</v>
      </c>
      <c r="E183" s="52">
        <v>8123215</v>
      </c>
      <c r="F183" s="52"/>
      <c r="G183" s="52">
        <v>51033253425</v>
      </c>
      <c r="H183" s="52"/>
      <c r="I183" s="52">
        <v>-55683662335</v>
      </c>
      <c r="J183" s="52"/>
      <c r="K183" s="52">
        <f t="shared" si="6"/>
        <v>-4650408910</v>
      </c>
      <c r="L183" s="52"/>
      <c r="M183" s="52">
        <v>8123215</v>
      </c>
      <c r="N183" s="52"/>
      <c r="O183" s="52">
        <v>51033253425</v>
      </c>
      <c r="P183" s="52"/>
      <c r="Q183" s="52">
        <v>-39581260357</v>
      </c>
      <c r="R183" s="52"/>
      <c r="S183" s="52">
        <f t="shared" si="7"/>
        <v>11451993068</v>
      </c>
      <c r="U183" s="67">
        <v>6867409182</v>
      </c>
      <c r="V183" s="68">
        <f t="shared" si="8"/>
        <v>-4584583886</v>
      </c>
    </row>
    <row r="184" spans="2:22">
      <c r="B184" t="s">
        <v>436</v>
      </c>
      <c r="C184" s="82" t="s">
        <v>112</v>
      </c>
      <c r="E184" s="52">
        <v>1256017</v>
      </c>
      <c r="F184" s="52"/>
      <c r="G184" s="52">
        <v>27405534193</v>
      </c>
      <c r="H184" s="52"/>
      <c r="I184" s="52">
        <v>-29538942336</v>
      </c>
      <c r="J184" s="52"/>
      <c r="K184" s="52">
        <f t="shared" si="6"/>
        <v>-2133408143</v>
      </c>
      <c r="L184" s="52"/>
      <c r="M184" s="52">
        <v>1256017</v>
      </c>
      <c r="N184" s="52"/>
      <c r="O184" s="52">
        <v>27405534193</v>
      </c>
      <c r="P184" s="52"/>
      <c r="Q184" s="52">
        <v>-25236078194</v>
      </c>
      <c r="R184" s="52"/>
      <c r="S184" s="52">
        <f t="shared" si="7"/>
        <v>2169455999</v>
      </c>
      <c r="U184" s="67">
        <v>36852168</v>
      </c>
      <c r="V184" s="68">
        <f t="shared" si="8"/>
        <v>-2132603831</v>
      </c>
    </row>
    <row r="185" spans="2:22">
      <c r="B185" t="s">
        <v>437</v>
      </c>
      <c r="C185" s="82" t="s">
        <v>167</v>
      </c>
      <c r="E185" s="52">
        <v>8628748</v>
      </c>
      <c r="F185" s="52"/>
      <c r="G185" s="52">
        <v>60384944927</v>
      </c>
      <c r="H185" s="52"/>
      <c r="I185" s="52">
        <v>-81986562836</v>
      </c>
      <c r="J185" s="52"/>
      <c r="K185" s="52">
        <f t="shared" si="6"/>
        <v>-21601617909</v>
      </c>
      <c r="L185" s="52"/>
      <c r="M185" s="52">
        <v>8628748</v>
      </c>
      <c r="N185" s="52"/>
      <c r="O185" s="52">
        <v>60384944927</v>
      </c>
      <c r="P185" s="52"/>
      <c r="Q185" s="52">
        <v>-44997295896</v>
      </c>
      <c r="R185" s="52"/>
      <c r="S185" s="52">
        <f t="shared" si="7"/>
        <v>15387649031</v>
      </c>
      <c r="U185" s="67">
        <v>18684945540</v>
      </c>
      <c r="V185" s="68">
        <f t="shared" si="8"/>
        <v>3297296509</v>
      </c>
    </row>
    <row r="186" spans="2:22">
      <c r="B186"/>
      <c r="C186" s="82" t="s">
        <v>151</v>
      </c>
      <c r="E186" s="52">
        <v>1780381</v>
      </c>
      <c r="F186" s="52"/>
      <c r="G186" s="52">
        <v>23485083222</v>
      </c>
      <c r="H186" s="52"/>
      <c r="I186" s="52">
        <v>-28280047006</v>
      </c>
      <c r="J186" s="52"/>
      <c r="K186" s="52">
        <f t="shared" si="6"/>
        <v>-4794963784</v>
      </c>
      <c r="L186" s="52"/>
      <c r="M186" s="52">
        <v>1780381</v>
      </c>
      <c r="N186" s="52"/>
      <c r="O186" s="52">
        <v>23485083222</v>
      </c>
      <c r="P186" s="52"/>
      <c r="Q186" s="52">
        <v>-19852410799</v>
      </c>
      <c r="R186" s="52"/>
      <c r="S186" s="52">
        <f t="shared" si="7"/>
        <v>3632672423</v>
      </c>
      <c r="V186" s="68"/>
    </row>
    <row r="187" spans="2:22">
      <c r="B187"/>
      <c r="C187" s="82" t="s">
        <v>490</v>
      </c>
      <c r="E187" s="52">
        <v>3630777</v>
      </c>
      <c r="F187" s="52"/>
      <c r="G187" s="52">
        <v>149744624153</v>
      </c>
      <c r="H187" s="52"/>
      <c r="I187" s="52">
        <v>-184035794362</v>
      </c>
      <c r="J187" s="52"/>
      <c r="K187" s="52">
        <f t="shared" si="6"/>
        <v>-34291170209</v>
      </c>
      <c r="L187" s="52"/>
      <c r="M187" s="52">
        <v>3630777</v>
      </c>
      <c r="N187" s="52"/>
      <c r="O187" s="52">
        <v>149744624153</v>
      </c>
      <c r="P187" s="52"/>
      <c r="Q187" s="52">
        <v>-137467968816</v>
      </c>
      <c r="R187" s="52"/>
      <c r="S187" s="52">
        <f t="shared" si="7"/>
        <v>12276655337</v>
      </c>
      <c r="V187" s="68"/>
    </row>
    <row r="188" spans="2:22">
      <c r="B188"/>
      <c r="C188" s="82" t="s">
        <v>139</v>
      </c>
      <c r="E188" s="52">
        <v>2988073</v>
      </c>
      <c r="F188" s="52"/>
      <c r="G188" s="52">
        <v>41138571428</v>
      </c>
      <c r="H188" s="52"/>
      <c r="I188" s="52">
        <v>-41161492098</v>
      </c>
      <c r="J188" s="52"/>
      <c r="K188" s="52">
        <f t="shared" si="6"/>
        <v>-22920670</v>
      </c>
      <c r="L188" s="52"/>
      <c r="M188" s="52">
        <v>2988073</v>
      </c>
      <c r="N188" s="52"/>
      <c r="O188" s="52">
        <v>41138571428</v>
      </c>
      <c r="P188" s="52"/>
      <c r="Q188" s="52">
        <v>-28923809211</v>
      </c>
      <c r="R188" s="52"/>
      <c r="S188" s="52">
        <f t="shared" si="7"/>
        <v>12214762217</v>
      </c>
      <c r="V188" s="68"/>
    </row>
    <row r="189" spans="2:22">
      <c r="B189"/>
      <c r="C189" s="82" t="s">
        <v>133</v>
      </c>
      <c r="E189" s="52">
        <v>9275225</v>
      </c>
      <c r="F189" s="52"/>
      <c r="G189" s="52">
        <v>56795430456</v>
      </c>
      <c r="H189" s="52"/>
      <c r="I189" s="52">
        <v>-72883565624</v>
      </c>
      <c r="J189" s="52"/>
      <c r="K189" s="52">
        <f t="shared" si="6"/>
        <v>-16088135168</v>
      </c>
      <c r="L189" s="52"/>
      <c r="M189" s="52">
        <v>9275225</v>
      </c>
      <c r="N189" s="52"/>
      <c r="O189" s="52">
        <v>56795430456</v>
      </c>
      <c r="P189" s="52"/>
      <c r="Q189" s="52">
        <v>-48201249442</v>
      </c>
      <c r="R189" s="52"/>
      <c r="S189" s="52">
        <f t="shared" si="7"/>
        <v>8594181014</v>
      </c>
      <c r="V189" s="68"/>
    </row>
    <row r="190" spans="2:22" ht="22.2" thickBot="1">
      <c r="C190" s="5" t="s">
        <v>2</v>
      </c>
      <c r="D190" s="5"/>
      <c r="E190" s="5"/>
      <c r="F190" s="5"/>
      <c r="G190" s="171">
        <f>SUM(G7:G189)</f>
        <v>12653097695397</v>
      </c>
      <c r="H190" s="125"/>
      <c r="I190" s="171">
        <f>SUM(I7:I189)</f>
        <v>-13677965668344</v>
      </c>
      <c r="J190" s="83"/>
      <c r="K190" s="172">
        <f>SUM(K7:K189)</f>
        <v>-1024867972947</v>
      </c>
      <c r="L190" s="83"/>
      <c r="M190" s="5"/>
      <c r="N190" s="83"/>
      <c r="O190" s="171">
        <f>SUM(O7:O189)</f>
        <v>12653097695397</v>
      </c>
      <c r="P190" s="125"/>
      <c r="Q190" s="171">
        <f>SUM(Q7:Q189)</f>
        <v>-10431336606830</v>
      </c>
      <c r="R190" s="83"/>
      <c r="S190" s="172">
        <f>SUM(S7:S189)</f>
        <v>2221685770632</v>
      </c>
    </row>
    <row r="191" spans="2:22" ht="21.6" thickTop="1">
      <c r="C191" s="5"/>
      <c r="D191" s="5"/>
    </row>
    <row r="192" spans="2:22">
      <c r="C192" s="5"/>
      <c r="D192" s="5"/>
    </row>
    <row r="193" spans="2:19" s="158" customFormat="1">
      <c r="B193" s="159"/>
      <c r="C193" s="325" t="s">
        <v>469</v>
      </c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7"/>
    </row>
    <row r="194" spans="2:19" s="158" customFormat="1" ht="18" hidden="1">
      <c r="B194" s="39">
        <v>1</v>
      </c>
      <c r="C194" s="39">
        <v>2</v>
      </c>
      <c r="D194" s="39">
        <v>3</v>
      </c>
      <c r="E194" s="39">
        <v>4</v>
      </c>
      <c r="F194" s="39">
        <v>5</v>
      </c>
      <c r="G194" s="39">
        <v>6</v>
      </c>
      <c r="H194" s="39">
        <v>7</v>
      </c>
      <c r="I194" s="39">
        <v>8</v>
      </c>
      <c r="J194" s="39">
        <v>9</v>
      </c>
      <c r="K194" s="39">
        <v>10</v>
      </c>
      <c r="L194" s="39">
        <v>11</v>
      </c>
      <c r="M194" s="39">
        <v>12</v>
      </c>
      <c r="N194" s="39">
        <v>13</v>
      </c>
      <c r="O194" s="39">
        <v>14</v>
      </c>
      <c r="P194" s="39">
        <v>15</v>
      </c>
      <c r="Q194" s="39">
        <v>16</v>
      </c>
      <c r="R194" s="39">
        <v>17</v>
      </c>
      <c r="S194" s="39">
        <v>18</v>
      </c>
    </row>
    <row r="195" spans="2:19" hidden="1">
      <c r="K195" s="2">
        <v>0</v>
      </c>
      <c r="S195" s="234">
        <v>0</v>
      </c>
    </row>
    <row r="196" spans="2:19" s="79" customFormat="1" ht="24.6" hidden="1">
      <c r="K196" s="79" t="s">
        <v>81</v>
      </c>
      <c r="O196" s="79">
        <v>0</v>
      </c>
      <c r="S196" s="79">
        <v>0</v>
      </c>
    </row>
    <row r="197" spans="2:19" s="79" customFormat="1" ht="24.6" hidden="1">
      <c r="G197" s="79">
        <v>0</v>
      </c>
      <c r="K197" s="79">
        <v>0</v>
      </c>
      <c r="O197" s="79">
        <v>0</v>
      </c>
      <c r="S197" s="79">
        <v>0</v>
      </c>
    </row>
    <row r="198" spans="2:19" s="79" customFormat="1" ht="24.6" hidden="1"/>
    <row r="199" spans="2:19" hidden="1">
      <c r="I199" s="212">
        <f>-(8421552-0)</f>
        <v>-8421552</v>
      </c>
    </row>
    <row r="200" spans="2:19" hidden="1">
      <c r="I200" s="212">
        <f>-(138375640-0)</f>
        <v>-138375640</v>
      </c>
    </row>
    <row r="201" spans="2:19" ht="21.6" hidden="1">
      <c r="I201" s="212">
        <f>(176127828-0)</f>
        <v>176127828</v>
      </c>
      <c r="O201" s="157"/>
    </row>
    <row r="202" spans="2:19" hidden="1">
      <c r="I202" s="212">
        <f>-(428316-0)</f>
        <v>-428316</v>
      </c>
    </row>
    <row r="203" spans="2:19" hidden="1"/>
    <row r="204" spans="2:19" hidden="1"/>
    <row r="205" spans="2:19" hidden="1">
      <c r="B205"/>
      <c r="C205" s="82" t="s">
        <v>272</v>
      </c>
      <c r="E205" s="212">
        <v>0</v>
      </c>
      <c r="F205" s="212"/>
      <c r="G205" s="212">
        <v>0</v>
      </c>
      <c r="H205" s="212"/>
      <c r="I205" s="212">
        <f>-(8421552-8421552)</f>
        <v>0</v>
      </c>
      <c r="J205" s="212"/>
      <c r="K205" s="52">
        <f t="shared" ref="K205:K210" si="9">G205+I205</f>
        <v>0</v>
      </c>
      <c r="L205" s="52"/>
      <c r="M205" s="52">
        <v>0</v>
      </c>
      <c r="N205" s="52"/>
      <c r="O205" s="52">
        <v>0</v>
      </c>
      <c r="P205" s="52"/>
      <c r="Q205" s="52">
        <v>0</v>
      </c>
      <c r="R205" s="52"/>
      <c r="S205" s="52">
        <f t="shared" ref="S205:S210" si="10">O205+Q205</f>
        <v>0</v>
      </c>
    </row>
    <row r="206" spans="2:19" hidden="1">
      <c r="B206"/>
      <c r="C206" s="82" t="s">
        <v>183</v>
      </c>
      <c r="E206" s="212">
        <v>0</v>
      </c>
      <c r="F206" s="212"/>
      <c r="G206" s="212">
        <v>0</v>
      </c>
      <c r="H206" s="212"/>
      <c r="I206" s="212">
        <f>-(138375640-138375640)</f>
        <v>0</v>
      </c>
      <c r="J206" s="212"/>
      <c r="K206" s="52">
        <f t="shared" si="9"/>
        <v>0</v>
      </c>
      <c r="L206" s="52"/>
      <c r="M206" s="52">
        <v>0</v>
      </c>
      <c r="N206" s="52"/>
      <c r="O206" s="52">
        <v>0</v>
      </c>
      <c r="P206" s="52"/>
      <c r="Q206" s="52">
        <v>0</v>
      </c>
      <c r="R206" s="52"/>
      <c r="S206" s="52">
        <f t="shared" si="10"/>
        <v>0</v>
      </c>
    </row>
    <row r="207" spans="2:19" hidden="1">
      <c r="B207"/>
      <c r="C207" s="82" t="s">
        <v>192</v>
      </c>
      <c r="E207" s="212">
        <v>0</v>
      </c>
      <c r="F207" s="212"/>
      <c r="G207" s="212">
        <v>0</v>
      </c>
      <c r="H207" s="212"/>
      <c r="I207" s="212">
        <f>(176127828-176127828)</f>
        <v>0</v>
      </c>
      <c r="J207" s="212"/>
      <c r="K207" s="52">
        <f t="shared" si="9"/>
        <v>0</v>
      </c>
      <c r="L207" s="52"/>
      <c r="M207" s="52">
        <v>0</v>
      </c>
      <c r="N207" s="52"/>
      <c r="O207" s="52">
        <v>0</v>
      </c>
      <c r="P207" s="52"/>
      <c r="Q207" s="52">
        <v>0</v>
      </c>
      <c r="R207" s="52"/>
      <c r="S207" s="52">
        <f t="shared" si="10"/>
        <v>0</v>
      </c>
    </row>
    <row r="208" spans="2:19" hidden="1">
      <c r="B208"/>
      <c r="C208" s="82" t="s">
        <v>203</v>
      </c>
      <c r="E208" s="212">
        <v>0</v>
      </c>
      <c r="F208" s="212"/>
      <c r="G208" s="212">
        <v>0</v>
      </c>
      <c r="H208" s="212"/>
      <c r="I208" s="212">
        <f>-(428316-428316)</f>
        <v>0</v>
      </c>
      <c r="J208" s="212"/>
      <c r="K208" s="52">
        <f t="shared" si="9"/>
        <v>0</v>
      </c>
      <c r="L208" s="52"/>
      <c r="M208" s="52">
        <v>0</v>
      </c>
      <c r="N208" s="52"/>
      <c r="O208" s="52">
        <v>0</v>
      </c>
      <c r="P208" s="52"/>
      <c r="Q208" s="52">
        <v>0</v>
      </c>
      <c r="R208" s="52"/>
      <c r="S208" s="52">
        <f t="shared" si="10"/>
        <v>0</v>
      </c>
    </row>
    <row r="209" spans="2:19" hidden="1">
      <c r="B209"/>
      <c r="C209" s="82" t="s">
        <v>440</v>
      </c>
      <c r="E209" s="52">
        <v>0</v>
      </c>
      <c r="F209" s="52"/>
      <c r="G209" s="52">
        <v>0</v>
      </c>
      <c r="H209" s="52"/>
      <c r="I209" s="52">
        <v>0</v>
      </c>
      <c r="J209" s="52"/>
      <c r="K209" s="52">
        <f t="shared" si="9"/>
        <v>0</v>
      </c>
      <c r="L209" s="52"/>
      <c r="M209" s="212">
        <v>0</v>
      </c>
      <c r="N209" s="212"/>
      <c r="O209" s="212">
        <v>0</v>
      </c>
      <c r="P209" s="212"/>
      <c r="Q209" s="212">
        <f>-(41891-41891)</f>
        <v>0</v>
      </c>
      <c r="R209" s="212"/>
      <c r="S209" s="52">
        <f t="shared" si="10"/>
        <v>0</v>
      </c>
    </row>
    <row r="210" spans="2:19" hidden="1">
      <c r="B210"/>
      <c r="C210" s="82" t="s">
        <v>454</v>
      </c>
      <c r="E210" s="52">
        <v>0</v>
      </c>
      <c r="F210" s="52"/>
      <c r="G210" s="52">
        <v>0</v>
      </c>
      <c r="H210" s="52"/>
      <c r="I210" s="52">
        <v>0</v>
      </c>
      <c r="J210" s="52"/>
      <c r="K210" s="52">
        <f t="shared" si="9"/>
        <v>0</v>
      </c>
      <c r="L210" s="52"/>
      <c r="M210" s="212">
        <v>0</v>
      </c>
      <c r="N210" s="212"/>
      <c r="O210" s="212">
        <v>0</v>
      </c>
      <c r="P210" s="212"/>
      <c r="Q210" s="212">
        <f>-(22135-22135)</f>
        <v>0</v>
      </c>
      <c r="R210" s="212"/>
      <c r="S210" s="52">
        <f t="shared" si="10"/>
        <v>0</v>
      </c>
    </row>
    <row r="211" spans="2:19" hidden="1"/>
    <row r="212" spans="2:19" ht="24.6" hidden="1">
      <c r="K212" s="235">
        <v>976079294131</v>
      </c>
      <c r="O212" s="2">
        <f>O190-' سهام'!U188</f>
        <v>0</v>
      </c>
      <c r="S212" s="2">
        <v>1030755441936</v>
      </c>
    </row>
    <row r="213" spans="2:19" hidden="1">
      <c r="K213" s="2">
        <f>K212-K190</f>
        <v>2000947267078</v>
      </c>
      <c r="S213" s="2">
        <f>S212-S190</f>
        <v>-1190930328696</v>
      </c>
    </row>
  </sheetData>
  <autoFilter ref="C6:S6" xr:uid="{00000000-0009-0000-0000-000008000000}">
    <sortState xmlns:xlrd2="http://schemas.microsoft.com/office/spreadsheetml/2017/richdata2" ref="C7:S191">
      <sortCondition ref="C6"/>
    </sortState>
  </autoFilter>
  <mergeCells count="7">
    <mergeCell ref="C193:S193"/>
    <mergeCell ref="E5:K5"/>
    <mergeCell ref="M5:S5"/>
    <mergeCell ref="C4:J4"/>
    <mergeCell ref="C1:S1"/>
    <mergeCell ref="C2:S2"/>
    <mergeCell ref="C3:S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8" min="2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B227"/>
  <sheetViews>
    <sheetView rightToLeft="1" view="pageBreakPreview" zoomScale="40" zoomScaleNormal="100" zoomScaleSheetLayoutView="40" workbookViewId="0">
      <selection activeCell="AC1" sqref="AC1:AF1048576"/>
    </sheetView>
  </sheetViews>
  <sheetFormatPr defaultColWidth="9.109375" defaultRowHeight="21"/>
  <cols>
    <col min="1" max="1" width="2.109375" style="52" customWidth="1"/>
    <col min="2" max="2" width="11.5546875" style="52" hidden="1" customWidth="1"/>
    <col min="3" max="3" width="49.88671875" style="7" customWidth="1"/>
    <col min="4" max="4" width="1.33203125" style="7" customWidth="1"/>
    <col min="5" max="5" width="26.5546875" style="166" customWidth="1"/>
    <col min="6" max="6" width="1" style="7" customWidth="1"/>
    <col min="7" max="7" width="29.88671875" style="167" bestFit="1" customWidth="1"/>
    <col min="8" max="8" width="1.44140625" style="167" customWidth="1"/>
    <col min="9" max="9" width="26.5546875" style="167" customWidth="1"/>
    <col min="10" max="10" width="1" style="231" customWidth="1"/>
    <col min="11" max="11" width="28.44140625" style="231" customWidth="1"/>
    <col min="12" max="12" width="2" style="231" customWidth="1"/>
    <col min="13" max="13" width="32.33203125" style="232" customWidth="1"/>
    <col min="14" max="14" width="1.5546875" style="7" customWidth="1"/>
    <col min="15" max="15" width="28.44140625" style="166" bestFit="1" customWidth="1"/>
    <col min="16" max="16" width="0.88671875" style="166" customWidth="1"/>
    <col min="17" max="17" width="28.44140625" style="167" bestFit="1" customWidth="1"/>
    <col min="18" max="18" width="1.6640625" style="167" customWidth="1"/>
    <col min="19" max="19" width="28.44140625" style="167" bestFit="1" customWidth="1"/>
    <col min="20" max="20" width="0.88671875" style="167" customWidth="1"/>
    <col min="21" max="21" width="28.88671875" style="167" customWidth="1"/>
    <col min="22" max="22" width="1.44140625" style="167" customWidth="1"/>
    <col min="23" max="23" width="29.88671875" style="232" customWidth="1"/>
    <col min="24" max="24" width="20.44140625" style="7" hidden="1" customWidth="1"/>
    <col min="25" max="25" width="17.33203125" style="7" hidden="1" customWidth="1"/>
    <col min="26" max="26" width="0" style="7" hidden="1" customWidth="1"/>
    <col min="27" max="27" width="16.5546875" style="7" hidden="1" customWidth="1"/>
    <col min="28" max="28" width="21.109375" style="7" hidden="1" customWidth="1"/>
    <col min="29" max="29" width="16.33203125" style="7" bestFit="1" customWidth="1"/>
    <col min="30" max="30" width="18.33203125" style="7" bestFit="1" customWidth="1"/>
    <col min="31" max="31" width="9.109375" style="7"/>
    <col min="32" max="32" width="10.6640625" style="7" bestFit="1" customWidth="1"/>
    <col min="33" max="16384" width="9.109375" style="7"/>
  </cols>
  <sheetData>
    <row r="1" spans="1:28" ht="27.6">
      <c r="C1" s="336" t="s">
        <v>84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</row>
    <row r="2" spans="1:28" ht="27.6">
      <c r="C2" s="336" t="s">
        <v>53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</row>
    <row r="3" spans="1:28" ht="27.6">
      <c r="C3" s="336" t="str">
        <f>روکش!B26</f>
        <v>منتهی به 1402/02/31</v>
      </c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</row>
    <row r="5" spans="1:28" s="150" customFormat="1" ht="25.2">
      <c r="A5" s="52"/>
      <c r="B5" s="52"/>
      <c r="C5" s="296" t="s">
        <v>28</v>
      </c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</row>
    <row r="6" spans="1:28" s="150" customFormat="1" ht="9.75" customHeight="1">
      <c r="A6" s="52"/>
      <c r="B6" s="52"/>
      <c r="E6" s="84"/>
      <c r="G6" s="161"/>
      <c r="H6" s="161"/>
      <c r="I6" s="161"/>
      <c r="J6" s="221"/>
      <c r="K6" s="221"/>
      <c r="L6" s="221"/>
      <c r="M6" s="222"/>
      <c r="O6" s="84"/>
      <c r="P6" s="84"/>
      <c r="Q6" s="161"/>
      <c r="R6" s="161"/>
      <c r="S6" s="161"/>
      <c r="T6" s="161"/>
      <c r="U6" s="161"/>
      <c r="V6" s="161"/>
      <c r="W6" s="222"/>
    </row>
    <row r="7" spans="1:28" s="150" customFormat="1" ht="27" customHeight="1" thickBot="1">
      <c r="A7" s="52"/>
      <c r="B7" s="52"/>
      <c r="C7" s="223"/>
      <c r="D7" s="224"/>
      <c r="E7" s="329" t="s">
        <v>557</v>
      </c>
      <c r="F7" s="329"/>
      <c r="G7" s="329"/>
      <c r="H7" s="329"/>
      <c r="I7" s="329"/>
      <c r="J7" s="329"/>
      <c r="K7" s="329"/>
      <c r="L7" s="329"/>
      <c r="M7" s="329"/>
      <c r="N7" s="224"/>
      <c r="O7" s="329" t="s">
        <v>558</v>
      </c>
      <c r="P7" s="329"/>
      <c r="Q7" s="329"/>
      <c r="R7" s="329"/>
      <c r="S7" s="329"/>
      <c r="T7" s="329"/>
      <c r="U7" s="329"/>
      <c r="V7" s="329"/>
      <c r="W7" s="329"/>
    </row>
    <row r="8" spans="1:28" s="59" customFormat="1" ht="24.75" customHeight="1">
      <c r="A8" s="52"/>
      <c r="B8" s="52"/>
      <c r="C8" s="330" t="s">
        <v>24</v>
      </c>
      <c r="D8" s="330"/>
      <c r="E8" s="337" t="s">
        <v>12</v>
      </c>
      <c r="F8" s="332"/>
      <c r="G8" s="339" t="s">
        <v>13</v>
      </c>
      <c r="H8" s="333"/>
      <c r="I8" s="339" t="s">
        <v>14</v>
      </c>
      <c r="J8" s="345"/>
      <c r="K8" s="341" t="s">
        <v>2</v>
      </c>
      <c r="L8" s="341"/>
      <c r="M8" s="341"/>
      <c r="N8" s="330"/>
      <c r="O8" s="337" t="s">
        <v>12</v>
      </c>
      <c r="P8" s="342"/>
      <c r="Q8" s="339" t="s">
        <v>13</v>
      </c>
      <c r="R8" s="333"/>
      <c r="S8" s="339" t="s">
        <v>14</v>
      </c>
      <c r="T8" s="333"/>
      <c r="U8" s="341" t="s">
        <v>2</v>
      </c>
      <c r="V8" s="341"/>
      <c r="W8" s="341"/>
    </row>
    <row r="9" spans="1:28" s="59" customFormat="1" ht="6" customHeight="1" thickBot="1">
      <c r="A9" s="52"/>
      <c r="B9" s="52"/>
      <c r="C9" s="330"/>
      <c r="D9" s="330"/>
      <c r="E9" s="338"/>
      <c r="F9" s="330"/>
      <c r="G9" s="340"/>
      <c r="H9" s="334"/>
      <c r="I9" s="340"/>
      <c r="J9" s="346"/>
      <c r="K9" s="329"/>
      <c r="L9" s="329"/>
      <c r="M9" s="329"/>
      <c r="N9" s="330"/>
      <c r="O9" s="338"/>
      <c r="P9" s="343"/>
      <c r="Q9" s="340"/>
      <c r="R9" s="334"/>
      <c r="S9" s="340"/>
      <c r="T9" s="334"/>
      <c r="U9" s="329"/>
      <c r="V9" s="329"/>
      <c r="W9" s="329"/>
    </row>
    <row r="10" spans="1:28" s="59" customFormat="1" ht="42.75" customHeight="1" thickBot="1">
      <c r="A10" s="52"/>
      <c r="B10" s="52"/>
      <c r="C10" s="331"/>
      <c r="D10" s="330"/>
      <c r="E10" s="162" t="s">
        <v>56</v>
      </c>
      <c r="F10" s="330"/>
      <c r="G10" s="163" t="s">
        <v>57</v>
      </c>
      <c r="H10" s="335"/>
      <c r="I10" s="163" t="s">
        <v>58</v>
      </c>
      <c r="J10" s="346"/>
      <c r="K10" s="225" t="s">
        <v>6</v>
      </c>
      <c r="L10" s="225"/>
      <c r="M10" s="226" t="s">
        <v>19</v>
      </c>
      <c r="N10" s="330"/>
      <c r="O10" s="162" t="s">
        <v>56</v>
      </c>
      <c r="P10" s="344"/>
      <c r="Q10" s="163" t="s">
        <v>57</v>
      </c>
      <c r="R10" s="335"/>
      <c r="S10" s="163" t="s">
        <v>58</v>
      </c>
      <c r="T10" s="335"/>
      <c r="U10" s="215" t="s">
        <v>6</v>
      </c>
      <c r="V10" s="164"/>
      <c r="W10" s="226" t="s">
        <v>19</v>
      </c>
    </row>
    <row r="11" spans="1:28" s="59" customFormat="1" ht="42.75" customHeight="1">
      <c r="A11" s="133"/>
      <c r="B11" s="133" t="s">
        <v>276</v>
      </c>
      <c r="C11" s="227" t="s">
        <v>118</v>
      </c>
      <c r="D11" s="190"/>
      <c r="E11" s="142">
        <v>0</v>
      </c>
      <c r="F11" s="142"/>
      <c r="G11" s="142">
        <f>VLOOKUP(B11,a,10,0)</f>
        <v>-673056632</v>
      </c>
      <c r="H11" s="189"/>
      <c r="I11" s="142">
        <f>'درآمد ناشی ازفروش'!K8</f>
        <v>23580617</v>
      </c>
      <c r="J11" s="249"/>
      <c r="K11" s="143">
        <f>E11+G11+I11</f>
        <v>-649476015</v>
      </c>
      <c r="L11" s="143"/>
      <c r="M11" s="228">
        <f>K11/($K$218+'[1]درآمد سرمایه گذاری در اوراق بها'!$I$11+'[1]درآمد سپرده بانکی'!$E$11+'[1]سایر درآمدها'!$C$11)</f>
        <v>2.3489487788985741E-3</v>
      </c>
      <c r="N11" s="190"/>
      <c r="O11" s="142">
        <v>0</v>
      </c>
      <c r="P11" s="142"/>
      <c r="Q11" s="142">
        <f>'درآمد ناشی از تغییر قیمت اوراق '!S7</f>
        <v>836996370</v>
      </c>
      <c r="R11" s="189"/>
      <c r="S11" s="142">
        <f>'درآمد ناشی ازفروش'!S8</f>
        <v>2690938924</v>
      </c>
      <c r="T11" s="189"/>
      <c r="U11" s="233">
        <f>O11+Q11+S11</f>
        <v>3527935294</v>
      </c>
      <c r="V11" s="187"/>
      <c r="W11" s="228">
        <f>U11/[1]درآمدها!$E$11</f>
        <v>6.0061281886804423E-3</v>
      </c>
      <c r="X11" s="59">
        <v>0</v>
      </c>
      <c r="Y11" s="149">
        <f t="shared" ref="Y11:Y57" si="0">X11-O11</f>
        <v>0</v>
      </c>
      <c r="AA11" s="149">
        <v>-36329408</v>
      </c>
      <c r="AB11" s="149">
        <f t="shared" ref="AB11:AB57" si="1">AA11-I11</f>
        <v>-59910025</v>
      </c>
    </row>
    <row r="12" spans="1:28" s="59" customFormat="1" ht="42.75" customHeight="1">
      <c r="A12" s="133"/>
      <c r="B12" s="133" t="s">
        <v>277</v>
      </c>
      <c r="C12" s="227" t="s">
        <v>272</v>
      </c>
      <c r="D12" s="190"/>
      <c r="E12" s="142">
        <v>0</v>
      </c>
      <c r="F12" s="142"/>
      <c r="G12" s="142">
        <v>0</v>
      </c>
      <c r="H12" s="189"/>
      <c r="I12" s="142">
        <f>'درآمد ناشی ازفروش'!K10</f>
        <v>0</v>
      </c>
      <c r="J12" s="249"/>
      <c r="K12" s="143">
        <f t="shared" ref="K12:K76" si="2">E12+G12+I12</f>
        <v>0</v>
      </c>
      <c r="L12" s="143"/>
      <c r="M12" s="228">
        <f>K12/($K$218+'[1]درآمد سرمایه گذاری در اوراق بها'!$I$11+'[1]درآمد سپرده بانکی'!$E$11+'[1]سایر درآمدها'!$C$11)</f>
        <v>0</v>
      </c>
      <c r="N12" s="190"/>
      <c r="O12" s="142">
        <v>0</v>
      </c>
      <c r="P12" s="142"/>
      <c r="Q12" s="142">
        <v>0</v>
      </c>
      <c r="R12" s="189"/>
      <c r="S12" s="142">
        <f>'درآمد ناشی ازفروش'!S10</f>
        <v>11752062</v>
      </c>
      <c r="T12" s="189"/>
      <c r="U12" s="233">
        <f t="shared" ref="U12:U76" si="3">O12+Q12+S12</f>
        <v>11752062</v>
      </c>
      <c r="V12" s="187"/>
      <c r="W12" s="228">
        <f>U12/[1]درآمدها!$E$11</f>
        <v>2.0007280454764559E-5</v>
      </c>
      <c r="X12" s="59">
        <v>0</v>
      </c>
      <c r="Y12" s="149">
        <f t="shared" si="0"/>
        <v>0</v>
      </c>
      <c r="AA12" s="149">
        <v>0</v>
      </c>
      <c r="AB12" s="149">
        <f t="shared" si="1"/>
        <v>0</v>
      </c>
    </row>
    <row r="13" spans="1:28" s="59" customFormat="1" ht="42.75" customHeight="1">
      <c r="A13" s="133"/>
      <c r="B13" s="133" t="s">
        <v>278</v>
      </c>
      <c r="C13" s="227" t="s">
        <v>546</v>
      </c>
      <c r="D13" s="190"/>
      <c r="E13" s="142">
        <v>0</v>
      </c>
      <c r="F13" s="142"/>
      <c r="G13" s="142">
        <f t="shared" ref="G13:G24" si="4">VLOOKUP(B13,a,10,0)</f>
        <v>-609454590</v>
      </c>
      <c r="H13" s="189"/>
      <c r="I13" s="142">
        <f>'درآمد ناشی ازفروش'!K11</f>
        <v>13025550</v>
      </c>
      <c r="J13" s="249"/>
      <c r="K13" s="143">
        <f t="shared" si="2"/>
        <v>-596429040</v>
      </c>
      <c r="L13" s="143"/>
      <c r="M13" s="228">
        <f>K13/($K$218+'[1]درآمد سرمایه گذاری در اوراق بها'!$I$11+'[1]درآمد سپرده بانکی'!$E$11+'[1]سایر درآمدها'!$C$11)</f>
        <v>2.1570946930313489E-3</v>
      </c>
      <c r="N13" s="190"/>
      <c r="O13" s="142">
        <v>0</v>
      </c>
      <c r="P13" s="142"/>
      <c r="Q13" s="142">
        <f>'درآمد ناشی از تغییر قیمت اوراق '!S8</f>
        <v>-374771507</v>
      </c>
      <c r="R13" s="189"/>
      <c r="S13" s="142">
        <f>'درآمد ناشی ازفروش'!S11</f>
        <v>-121922140</v>
      </c>
      <c r="T13" s="189"/>
      <c r="U13" s="233">
        <f t="shared" si="3"/>
        <v>-496693647</v>
      </c>
      <c r="V13" s="187"/>
      <c r="W13" s="228">
        <f>U13/[1]درآمدها!$E$11</f>
        <v>-8.455953598295199E-4</v>
      </c>
      <c r="X13" s="59">
        <v>0</v>
      </c>
      <c r="Y13" s="149">
        <f t="shared" si="0"/>
        <v>0</v>
      </c>
      <c r="AA13" s="149">
        <v>-30601084</v>
      </c>
      <c r="AB13" s="149">
        <f t="shared" si="1"/>
        <v>-43626634</v>
      </c>
    </row>
    <row r="14" spans="1:28" s="59" customFormat="1" ht="42.75" customHeight="1">
      <c r="A14" s="133"/>
      <c r="B14" s="133" t="s">
        <v>493</v>
      </c>
      <c r="C14" s="227" t="s">
        <v>474</v>
      </c>
      <c r="D14" s="190"/>
      <c r="E14" s="142">
        <v>0</v>
      </c>
      <c r="F14" s="142"/>
      <c r="G14" s="142">
        <f t="shared" si="4"/>
        <v>0</v>
      </c>
      <c r="H14" s="189"/>
      <c r="I14" s="142">
        <f>'درآمد ناشی ازفروش'!K12</f>
        <v>0</v>
      </c>
      <c r="J14" s="249"/>
      <c r="K14" s="143">
        <f t="shared" si="2"/>
        <v>0</v>
      </c>
      <c r="L14" s="143"/>
      <c r="M14" s="228">
        <f>K14/($K$218+'[1]درآمد سرمایه گذاری در اوراق بها'!$I$11+'[1]درآمد سپرده بانکی'!$E$11+'[1]سایر درآمدها'!$C$11)</f>
        <v>0</v>
      </c>
      <c r="N14" s="190"/>
      <c r="O14" s="142">
        <v>0</v>
      </c>
      <c r="P14" s="142"/>
      <c r="Q14" s="142">
        <f>'درآمد ناشی از تغییر قیمت اوراق '!S9</f>
        <v>1243913008</v>
      </c>
      <c r="R14" s="189"/>
      <c r="S14" s="142">
        <f>'درآمد ناشی ازفروش'!S12</f>
        <v>59673987</v>
      </c>
      <c r="T14" s="189"/>
      <c r="U14" s="233">
        <f t="shared" si="3"/>
        <v>1303586995</v>
      </c>
      <c r="V14" s="187"/>
      <c r="W14" s="228">
        <f>U14/[1]درآمدها!$E$11</f>
        <v>2.2192897387836078E-3</v>
      </c>
      <c r="X14" s="59">
        <v>0</v>
      </c>
      <c r="Y14" s="149">
        <f t="shared" si="0"/>
        <v>0</v>
      </c>
      <c r="AA14" s="149">
        <v>0</v>
      </c>
      <c r="AB14" s="149">
        <f t="shared" si="1"/>
        <v>0</v>
      </c>
    </row>
    <row r="15" spans="1:28" s="59" customFormat="1" ht="42.75" customHeight="1">
      <c r="A15" s="133"/>
      <c r="B15" s="133" t="s">
        <v>279</v>
      </c>
      <c r="C15" s="227" t="s">
        <v>191</v>
      </c>
      <c r="D15" s="190"/>
      <c r="E15" s="142">
        <v>0</v>
      </c>
      <c r="F15" s="142"/>
      <c r="G15" s="142">
        <f t="shared" si="4"/>
        <v>-8626483369</v>
      </c>
      <c r="H15" s="189"/>
      <c r="I15" s="142">
        <f>'درآمد ناشی ازفروش'!K13</f>
        <v>201774154</v>
      </c>
      <c r="J15" s="249"/>
      <c r="K15" s="143">
        <f t="shared" si="2"/>
        <v>-8424709215</v>
      </c>
      <c r="L15" s="143"/>
      <c r="M15" s="228">
        <f>K15/($K$218+'[1]درآمد سرمایه گذاری در اوراق بها'!$I$11+'[1]درآمد سپرده بانکی'!$E$11+'[1]سایر درآمدها'!$C$11)</f>
        <v>3.0469501515232731E-2</v>
      </c>
      <c r="N15" s="190"/>
      <c r="O15" s="142">
        <f>'درآمد سود سهام'!T8</f>
        <v>450572850</v>
      </c>
      <c r="P15" s="142"/>
      <c r="Q15" s="142">
        <f>'درآمد ناشی از تغییر قیمت اوراق '!S10</f>
        <v>3611794974</v>
      </c>
      <c r="R15" s="189"/>
      <c r="S15" s="142">
        <f>'درآمد ناشی ازفروش'!S13</f>
        <v>5662926939</v>
      </c>
      <c r="T15" s="189"/>
      <c r="U15" s="233">
        <f t="shared" si="3"/>
        <v>9725294763</v>
      </c>
      <c r="V15" s="187"/>
      <c r="W15" s="228">
        <f>U15/[1]درآمدها!$E$11</f>
        <v>1.6556813589699751E-2</v>
      </c>
      <c r="X15" s="59">
        <v>450572850</v>
      </c>
      <c r="Y15" s="149">
        <f t="shared" si="0"/>
        <v>0</v>
      </c>
      <c r="AA15" s="149">
        <v>78960553</v>
      </c>
      <c r="AB15" s="149">
        <f t="shared" si="1"/>
        <v>-122813601</v>
      </c>
    </row>
    <row r="16" spans="1:28" s="59" customFormat="1" ht="42.75" customHeight="1">
      <c r="A16" s="133"/>
      <c r="B16" s="133" t="s">
        <v>525</v>
      </c>
      <c r="C16" s="227" t="s">
        <v>510</v>
      </c>
      <c r="D16" s="190"/>
      <c r="E16" s="142">
        <v>0</v>
      </c>
      <c r="F16" s="142"/>
      <c r="G16" s="142">
        <f t="shared" si="4"/>
        <v>-2506005865</v>
      </c>
      <c r="H16" s="189"/>
      <c r="I16" s="142">
        <f>'درآمد ناشی ازفروش'!K14</f>
        <v>513482063</v>
      </c>
      <c r="J16" s="249"/>
      <c r="K16" s="143">
        <f t="shared" si="2"/>
        <v>-1992523802</v>
      </c>
      <c r="L16" s="143"/>
      <c r="M16" s="228">
        <f>K16/($K$218+'[1]درآمد سرمایه گذاری در اوراق بها'!$I$11+'[1]درآمد سپرده بانکی'!$E$11+'[1]سایر درآمدها'!$C$11)</f>
        <v>7.2063267057433126E-3</v>
      </c>
      <c r="N16" s="190"/>
      <c r="O16" s="142">
        <v>0</v>
      </c>
      <c r="P16" s="142"/>
      <c r="Q16" s="142">
        <f>'درآمد ناشی از تغییر قیمت اوراق '!S11</f>
        <v>6177459645</v>
      </c>
      <c r="R16" s="189"/>
      <c r="S16" s="142">
        <f>'درآمد ناشی ازفروش'!S14</f>
        <v>709267064</v>
      </c>
      <c r="T16" s="189"/>
      <c r="U16" s="233">
        <f t="shared" si="3"/>
        <v>6886726709</v>
      </c>
      <c r="V16" s="187"/>
      <c r="W16" s="228">
        <f>U16/[1]درآمدها!$E$11</f>
        <v>1.172429763238832E-2</v>
      </c>
      <c r="X16" s="59">
        <v>0</v>
      </c>
      <c r="Y16" s="149">
        <f t="shared" si="0"/>
        <v>0</v>
      </c>
      <c r="AA16" s="149">
        <v>77788809</v>
      </c>
      <c r="AB16" s="149">
        <f t="shared" si="1"/>
        <v>-435693254</v>
      </c>
    </row>
    <row r="17" spans="1:28" s="59" customFormat="1" ht="42.75" customHeight="1">
      <c r="A17" s="133"/>
      <c r="B17" s="133" t="s">
        <v>280</v>
      </c>
      <c r="C17" s="227" t="s">
        <v>109</v>
      </c>
      <c r="D17" s="190"/>
      <c r="E17" s="142">
        <v>0</v>
      </c>
      <c r="F17" s="142"/>
      <c r="G17" s="142">
        <f t="shared" si="4"/>
        <v>1592616369</v>
      </c>
      <c r="H17" s="189"/>
      <c r="I17" s="142">
        <f>'درآمد ناشی ازفروش'!K15</f>
        <v>315638153</v>
      </c>
      <c r="J17" s="249"/>
      <c r="K17" s="143">
        <f t="shared" si="2"/>
        <v>1908254522</v>
      </c>
      <c r="L17" s="143"/>
      <c r="M17" s="228">
        <f>K17/($K$218+'[1]درآمد سرمایه گذاری در اوراق بها'!$I$11+'[1]درآمد سپرده بانکی'!$E$11+'[1]سایر درآمدها'!$C$11)</f>
        <v>-6.9015514441739352E-3</v>
      </c>
      <c r="N17" s="190"/>
      <c r="O17" s="142">
        <f>'درآمد سود سهام'!T9</f>
        <v>35523750</v>
      </c>
      <c r="P17" s="142"/>
      <c r="Q17" s="142">
        <f>'درآمد ناشی از تغییر قیمت اوراق '!S12</f>
        <v>19051042666</v>
      </c>
      <c r="R17" s="189"/>
      <c r="S17" s="142">
        <f>'درآمد ناشی ازفروش'!S15</f>
        <v>1536311426</v>
      </c>
      <c r="T17" s="189"/>
      <c r="U17" s="233">
        <f t="shared" si="3"/>
        <v>20622877842</v>
      </c>
      <c r="V17" s="187"/>
      <c r="W17" s="228">
        <f>U17/[1]درآمدها!$E$11</f>
        <v>3.5109387677604471E-2</v>
      </c>
      <c r="X17" s="59">
        <v>35523750</v>
      </c>
      <c r="Y17" s="149">
        <f t="shared" si="0"/>
        <v>0</v>
      </c>
      <c r="AA17" s="149">
        <v>462301027</v>
      </c>
      <c r="AB17" s="149">
        <f t="shared" si="1"/>
        <v>146662874</v>
      </c>
    </row>
    <row r="18" spans="1:28" s="59" customFormat="1" ht="42.75" customHeight="1">
      <c r="A18" s="133"/>
      <c r="B18" s="133" t="s">
        <v>281</v>
      </c>
      <c r="C18" s="227" t="s">
        <v>173</v>
      </c>
      <c r="D18" s="190"/>
      <c r="E18" s="142">
        <v>0</v>
      </c>
      <c r="F18" s="142"/>
      <c r="G18" s="142">
        <f t="shared" si="4"/>
        <v>18107137246</v>
      </c>
      <c r="H18" s="189"/>
      <c r="I18" s="142">
        <f>'درآمد ناشی ازفروش'!K16</f>
        <v>400826778</v>
      </c>
      <c r="J18" s="249"/>
      <c r="K18" s="143">
        <f t="shared" si="2"/>
        <v>18507964024</v>
      </c>
      <c r="L18" s="143"/>
      <c r="M18" s="228">
        <f>K18/($K$218+'[1]درآمد سرمایه گذاری در اوراق بها'!$I$11+'[1]درآمد سپرده بانکی'!$E$11+'[1]سایر درآمدها'!$C$11)</f>
        <v>-6.6937436471881939E-2</v>
      </c>
      <c r="N18" s="190"/>
      <c r="O18" s="142">
        <f>'درآمد سود سهام'!T10</f>
        <v>194004700</v>
      </c>
      <c r="P18" s="142"/>
      <c r="Q18" s="142">
        <f>'درآمد ناشی از تغییر قیمت اوراق '!S13</f>
        <v>41109145987</v>
      </c>
      <c r="R18" s="189"/>
      <c r="S18" s="142">
        <f>'درآمد ناشی ازفروش'!S16</f>
        <v>390876590</v>
      </c>
      <c r="T18" s="189"/>
      <c r="U18" s="233">
        <f t="shared" si="3"/>
        <v>41694027277</v>
      </c>
      <c r="V18" s="187"/>
      <c r="W18" s="228">
        <f>U18/[1]درآمدها!$E$11</f>
        <v>7.098193466129965E-2</v>
      </c>
      <c r="X18" s="59">
        <v>194004700</v>
      </c>
      <c r="Y18" s="149">
        <f t="shared" si="0"/>
        <v>0</v>
      </c>
      <c r="AA18" s="149">
        <v>95456641</v>
      </c>
      <c r="AB18" s="149">
        <f t="shared" si="1"/>
        <v>-305370137</v>
      </c>
    </row>
    <row r="19" spans="1:28" s="59" customFormat="1" ht="42.75" customHeight="1">
      <c r="A19" s="133"/>
      <c r="B19" s="133" t="s">
        <v>282</v>
      </c>
      <c r="C19" s="227" t="s">
        <v>168</v>
      </c>
      <c r="D19" s="190"/>
      <c r="E19" s="142">
        <v>0</v>
      </c>
      <c r="F19" s="142"/>
      <c r="G19" s="142">
        <f t="shared" si="4"/>
        <v>-4274830621</v>
      </c>
      <c r="H19" s="189"/>
      <c r="I19" s="142">
        <f>'درآمد ناشی ازفروش'!K17</f>
        <v>217049354</v>
      </c>
      <c r="J19" s="249"/>
      <c r="K19" s="143">
        <f t="shared" si="2"/>
        <v>-4057781267</v>
      </c>
      <c r="L19" s="143"/>
      <c r="M19" s="228">
        <f>K19/($K$218+'[1]درآمد سرمایه گذاری در اوراق بها'!$I$11+'[1]درآمد سپرده بانکی'!$E$11+'[1]سایر درآمدها'!$C$11)</f>
        <v>1.4675708004639954E-2</v>
      </c>
      <c r="N19" s="190"/>
      <c r="O19" s="142">
        <v>0</v>
      </c>
      <c r="P19" s="142"/>
      <c r="Q19" s="142">
        <f>'درآمد ناشی از تغییر قیمت اوراق '!S14</f>
        <v>9903221404</v>
      </c>
      <c r="R19" s="189"/>
      <c r="S19" s="142">
        <f>'درآمد ناشی ازفروش'!S17</f>
        <v>1102505594</v>
      </c>
      <c r="T19" s="189"/>
      <c r="U19" s="233">
        <f t="shared" si="3"/>
        <v>11005726998</v>
      </c>
      <c r="V19" s="187"/>
      <c r="W19" s="228">
        <f>U19/[1]درآمدها!$E$11</f>
        <v>1.8736683541795477E-2</v>
      </c>
      <c r="X19" s="59">
        <v>0</v>
      </c>
      <c r="Y19" s="149">
        <f t="shared" si="0"/>
        <v>0</v>
      </c>
      <c r="AA19" s="149">
        <v>42485519</v>
      </c>
      <c r="AB19" s="149">
        <f t="shared" si="1"/>
        <v>-174563835</v>
      </c>
    </row>
    <row r="20" spans="1:28" s="59" customFormat="1" ht="42.75" customHeight="1">
      <c r="A20" s="133"/>
      <c r="B20" s="133" t="s">
        <v>283</v>
      </c>
      <c r="C20" s="227" t="s">
        <v>267</v>
      </c>
      <c r="D20" s="190"/>
      <c r="E20" s="142">
        <v>0</v>
      </c>
      <c r="F20" s="142"/>
      <c r="G20" s="142">
        <f t="shared" si="4"/>
        <v>-4493</v>
      </c>
      <c r="H20" s="189"/>
      <c r="I20" s="142">
        <f>'درآمد ناشی ازفروش'!K18</f>
        <v>-11334</v>
      </c>
      <c r="J20" s="249"/>
      <c r="K20" s="143">
        <f t="shared" si="2"/>
        <v>-15827</v>
      </c>
      <c r="L20" s="143"/>
      <c r="M20" s="228">
        <f>K20/($K$218+'[1]درآمد سرمایه گذاری در اوراق بها'!$I$11+'[1]درآمد سپرده بانکی'!$E$11+'[1]سایر درآمدها'!$C$11)</f>
        <v>5.7241239807181691E-8</v>
      </c>
      <c r="N20" s="190"/>
      <c r="O20" s="142">
        <v>0</v>
      </c>
      <c r="P20" s="142"/>
      <c r="Q20" s="142">
        <f>'درآمد ناشی از تغییر قیمت اوراق '!S15</f>
        <v>0</v>
      </c>
      <c r="R20" s="189"/>
      <c r="S20" s="142">
        <f>'درآمد ناشی ازفروش'!S18</f>
        <v>541275192</v>
      </c>
      <c r="T20" s="189"/>
      <c r="U20" s="233">
        <f t="shared" si="3"/>
        <v>541275192</v>
      </c>
      <c r="V20" s="187"/>
      <c r="W20" s="228">
        <f>U20/[1]درآمدها!$E$11</f>
        <v>9.21493144739241E-4</v>
      </c>
      <c r="X20" s="59">
        <v>0</v>
      </c>
      <c r="Y20" s="149">
        <f t="shared" si="0"/>
        <v>0</v>
      </c>
      <c r="AA20" s="149">
        <v>34742125</v>
      </c>
      <c r="AB20" s="149">
        <f t="shared" si="1"/>
        <v>34753459</v>
      </c>
    </row>
    <row r="21" spans="1:28" s="59" customFormat="1" ht="42.75" customHeight="1">
      <c r="A21" s="133"/>
      <c r="B21" s="133" t="s">
        <v>284</v>
      </c>
      <c r="C21" s="227" t="s">
        <v>212</v>
      </c>
      <c r="D21" s="190"/>
      <c r="E21" s="142">
        <v>0</v>
      </c>
      <c r="F21" s="142"/>
      <c r="G21" s="142">
        <f t="shared" si="4"/>
        <v>-161211594</v>
      </c>
      <c r="H21" s="189"/>
      <c r="I21" s="142">
        <f>'درآمد ناشی ازفروش'!K19</f>
        <v>537986293</v>
      </c>
      <c r="J21" s="249"/>
      <c r="K21" s="143">
        <f t="shared" si="2"/>
        <v>376774699</v>
      </c>
      <c r="L21" s="143"/>
      <c r="M21" s="228">
        <f>K21/($K$218+'[1]درآمد سرمایه گذاری در اوراق بها'!$I$11+'[1]درآمد سپرده بانکی'!$E$11+'[1]سایر درآمدها'!$C$11)</f>
        <v>-1.3626746002867063E-3</v>
      </c>
      <c r="N21" s="190"/>
      <c r="O21" s="142">
        <f>'درآمد سود سهام'!T11</f>
        <v>15568146</v>
      </c>
      <c r="P21" s="142"/>
      <c r="Q21" s="142">
        <f>'درآمد ناشی از تغییر قیمت اوراق '!S16</f>
        <v>5387991075</v>
      </c>
      <c r="R21" s="189"/>
      <c r="S21" s="142">
        <f>'درآمد ناشی ازفروش'!S19</f>
        <v>536658029</v>
      </c>
      <c r="T21" s="189"/>
      <c r="U21" s="233">
        <f t="shared" si="3"/>
        <v>5940217250</v>
      </c>
      <c r="V21" s="187"/>
      <c r="W21" s="228">
        <f>U21/[1]درآمدها!$E$11</f>
        <v>1.0112914013130655E-2</v>
      </c>
      <c r="X21" s="59">
        <v>15568146</v>
      </c>
      <c r="Y21" s="149">
        <f t="shared" si="0"/>
        <v>0</v>
      </c>
      <c r="AA21" s="149">
        <v>-33135258</v>
      </c>
      <c r="AB21" s="149">
        <f t="shared" si="1"/>
        <v>-571121551</v>
      </c>
    </row>
    <row r="22" spans="1:28" s="59" customFormat="1" ht="42.75" customHeight="1">
      <c r="A22" s="133"/>
      <c r="B22" s="133" t="s">
        <v>285</v>
      </c>
      <c r="C22" s="227" t="s">
        <v>99</v>
      </c>
      <c r="D22" s="190"/>
      <c r="E22" s="142">
        <v>0</v>
      </c>
      <c r="F22" s="142"/>
      <c r="G22" s="142">
        <f t="shared" si="4"/>
        <v>-8631128102</v>
      </c>
      <c r="H22" s="189"/>
      <c r="I22" s="142">
        <f>'درآمد ناشی ازفروش'!K20</f>
        <v>2772299903</v>
      </c>
      <c r="J22" s="249"/>
      <c r="K22" s="143">
        <f t="shared" si="2"/>
        <v>-5858828199</v>
      </c>
      <c r="L22" s="143"/>
      <c r="M22" s="228">
        <f>K22/($K$218+'[1]درآمد سرمایه گذاری در اوراق بها'!$I$11+'[1]درآمد سپرده بانکی'!$E$11+'[1]سایر درآمدها'!$C$11)</f>
        <v>2.1189523594366426E-2</v>
      </c>
      <c r="N22" s="190"/>
      <c r="O22" s="142">
        <f>'درآمد سود سهام'!T12</f>
        <v>641580750</v>
      </c>
      <c r="P22" s="142"/>
      <c r="Q22" s="142">
        <f>'درآمد ناشی از تغییر قیمت اوراق '!S17</f>
        <v>28799218937</v>
      </c>
      <c r="R22" s="189"/>
      <c r="S22" s="142">
        <f>'درآمد ناشی ازفروش'!S20</f>
        <v>8040738795</v>
      </c>
      <c r="T22" s="189"/>
      <c r="U22" s="233">
        <f t="shared" si="3"/>
        <v>37481538482</v>
      </c>
      <c r="V22" s="187"/>
      <c r="W22" s="228">
        <f>U22/[1]درآمدها!$E$11</f>
        <v>6.3810389384043778E-2</v>
      </c>
      <c r="X22" s="59">
        <v>641580750</v>
      </c>
      <c r="Y22" s="149">
        <f t="shared" si="0"/>
        <v>0</v>
      </c>
      <c r="AA22" s="149">
        <v>569123946</v>
      </c>
      <c r="AB22" s="149">
        <f t="shared" si="1"/>
        <v>-2203175957</v>
      </c>
    </row>
    <row r="23" spans="1:28" s="59" customFormat="1" ht="42.75" customHeight="1">
      <c r="A23" s="133"/>
      <c r="B23" s="133" t="s">
        <v>286</v>
      </c>
      <c r="C23" s="227" t="s">
        <v>129</v>
      </c>
      <c r="D23" s="190"/>
      <c r="E23" s="142">
        <v>0</v>
      </c>
      <c r="F23" s="142"/>
      <c r="G23" s="142">
        <f t="shared" si="4"/>
        <v>-8935808134</v>
      </c>
      <c r="H23" s="189"/>
      <c r="I23" s="142">
        <f>'درآمد ناشی ازفروش'!K21</f>
        <v>10302358705</v>
      </c>
      <c r="J23" s="249"/>
      <c r="K23" s="143">
        <f t="shared" si="2"/>
        <v>1366550571</v>
      </c>
      <c r="L23" s="143"/>
      <c r="M23" s="228">
        <f>K23/($K$218+'[1]درآمد سرمایه گذاری در اوراق بها'!$I$11+'[1]درآمد سپرده بانکی'!$E$11+'[1]سایر درآمدها'!$C$11)</f>
        <v>-4.9423800431700306E-3</v>
      </c>
      <c r="N23" s="190"/>
      <c r="O23" s="142">
        <f>'درآمد سود سهام'!T13</f>
        <v>82613506</v>
      </c>
      <c r="P23" s="142"/>
      <c r="Q23" s="142">
        <f>'درآمد ناشی از تغییر قیمت اوراق '!S18</f>
        <v>12819506426</v>
      </c>
      <c r="R23" s="189"/>
      <c r="S23" s="142">
        <f>'درآمد ناشی ازفروش'!S21</f>
        <v>16546300576</v>
      </c>
      <c r="T23" s="189"/>
      <c r="U23" s="233">
        <f t="shared" si="3"/>
        <v>29448420508</v>
      </c>
      <c r="V23" s="187"/>
      <c r="W23" s="228">
        <f>U23/[1]درآمدها!$E$11</f>
        <v>5.0134419649368447E-2</v>
      </c>
      <c r="X23" s="59">
        <v>82613506</v>
      </c>
      <c r="Y23" s="149">
        <f t="shared" si="0"/>
        <v>0</v>
      </c>
      <c r="AA23" s="149">
        <v>0</v>
      </c>
      <c r="AB23" s="149">
        <f t="shared" si="1"/>
        <v>-10302358705</v>
      </c>
    </row>
    <row r="24" spans="1:28" s="59" customFormat="1" ht="42.6" customHeight="1">
      <c r="A24" s="133"/>
      <c r="B24" s="133" t="s">
        <v>287</v>
      </c>
      <c r="C24" s="227" t="s">
        <v>213</v>
      </c>
      <c r="D24" s="190"/>
      <c r="E24" s="142">
        <v>0</v>
      </c>
      <c r="F24" s="142"/>
      <c r="G24" s="142">
        <f t="shared" si="4"/>
        <v>-2185584669</v>
      </c>
      <c r="H24" s="189"/>
      <c r="I24" s="142">
        <f>'درآمد ناشی ازفروش'!K22</f>
        <v>1708676925</v>
      </c>
      <c r="J24" s="249"/>
      <c r="K24" s="143">
        <f t="shared" si="2"/>
        <v>-476907744</v>
      </c>
      <c r="L24" s="143"/>
      <c r="M24" s="228">
        <f>K24/($K$218+'[1]درآمد سرمایه گذاری در اوراق بها'!$I$11+'[1]درآمد سپرده بانکی'!$E$11+'[1]سایر درآمدها'!$C$11)</f>
        <v>1.7248240690090361E-3</v>
      </c>
      <c r="N24" s="190"/>
      <c r="O24" s="142">
        <f>'درآمد سود سهام'!T14</f>
        <v>1522400400</v>
      </c>
      <c r="P24" s="142"/>
      <c r="Q24" s="142">
        <f>'درآمد ناشی از تغییر قیمت اوراق '!S19</f>
        <v>16891005444</v>
      </c>
      <c r="R24" s="189"/>
      <c r="S24" s="142">
        <f>'درآمد ناشی ازفروش'!S22</f>
        <v>4053676684</v>
      </c>
      <c r="T24" s="189"/>
      <c r="U24" s="233">
        <f t="shared" si="3"/>
        <v>22467082528</v>
      </c>
      <c r="V24" s="187"/>
      <c r="W24" s="228">
        <f>U24/[1]درآمدها!$E$11</f>
        <v>3.8249051199528789E-2</v>
      </c>
      <c r="X24" s="59">
        <v>1522400400</v>
      </c>
      <c r="Y24" s="149">
        <f t="shared" si="0"/>
        <v>0</v>
      </c>
      <c r="AA24" s="149">
        <v>1991522120</v>
      </c>
      <c r="AB24" s="149">
        <f t="shared" si="1"/>
        <v>282845195</v>
      </c>
    </row>
    <row r="25" spans="1:28" s="59" customFormat="1" ht="42.75" customHeight="1">
      <c r="A25" s="133"/>
      <c r="B25" s="133" t="s">
        <v>288</v>
      </c>
      <c r="C25" s="227" t="s">
        <v>110</v>
      </c>
      <c r="D25" s="190"/>
      <c r="E25" s="142">
        <v>0</v>
      </c>
      <c r="F25" s="142"/>
      <c r="G25" s="142">
        <v>0</v>
      </c>
      <c r="H25" s="189"/>
      <c r="I25" s="142">
        <f>'درآمد ناشی ازفروش'!K23</f>
        <v>0</v>
      </c>
      <c r="J25" s="249"/>
      <c r="K25" s="143">
        <f t="shared" si="2"/>
        <v>0</v>
      </c>
      <c r="L25" s="143"/>
      <c r="M25" s="228">
        <f>K25/($K$218+'[1]درآمد سرمایه گذاری در اوراق بها'!$I$11+'[1]درآمد سپرده بانکی'!$E$11+'[1]سایر درآمدها'!$C$11)</f>
        <v>0</v>
      </c>
      <c r="N25" s="190"/>
      <c r="O25" s="142">
        <f>'درآمد سود سهام'!T15</f>
        <v>134699171</v>
      </c>
      <c r="P25" s="142"/>
      <c r="Q25" s="142">
        <v>0</v>
      </c>
      <c r="R25" s="189"/>
      <c r="S25" s="142">
        <f>'درآمد ناشی ازفروش'!S23</f>
        <v>5616410046</v>
      </c>
      <c r="T25" s="189"/>
      <c r="U25" s="233">
        <f t="shared" si="3"/>
        <v>5751109217</v>
      </c>
      <c r="V25" s="187"/>
      <c r="W25" s="228">
        <f>U25/[1]درآمدها!$E$11</f>
        <v>9.7909673239045553E-3</v>
      </c>
      <c r="X25" s="59">
        <v>134699171</v>
      </c>
      <c r="Y25" s="149">
        <f t="shared" si="0"/>
        <v>0</v>
      </c>
      <c r="AA25" s="149">
        <v>5086980876</v>
      </c>
      <c r="AB25" s="149">
        <f t="shared" si="1"/>
        <v>5086980876</v>
      </c>
    </row>
    <row r="26" spans="1:28" s="59" customFormat="1" ht="42.75" customHeight="1">
      <c r="A26" s="133"/>
      <c r="B26" s="133" t="s">
        <v>289</v>
      </c>
      <c r="C26" s="227" t="s">
        <v>140</v>
      </c>
      <c r="D26" s="190"/>
      <c r="E26" s="142">
        <v>0</v>
      </c>
      <c r="F26" s="142"/>
      <c r="G26" s="142">
        <f t="shared" ref="G26:G41" si="5">VLOOKUP(B25,a,10,0)</f>
        <v>47260229736</v>
      </c>
      <c r="H26" s="189"/>
      <c r="I26" s="142">
        <f>'درآمد ناشی ازفروش'!K24</f>
        <v>26149419970</v>
      </c>
      <c r="J26" s="249"/>
      <c r="K26" s="143">
        <f t="shared" si="2"/>
        <v>73409649706</v>
      </c>
      <c r="L26" s="143"/>
      <c r="M26" s="228">
        <f>K26/($K$218+'[1]درآمد سرمایه گذاری در اوراق بها'!$I$11+'[1]درآمد سپرده بانکی'!$E$11+'[1]سایر درآمدها'!$C$11)</f>
        <v>-0.26549942269427884</v>
      </c>
      <c r="N26" s="190"/>
      <c r="O26" s="142">
        <v>0</v>
      </c>
      <c r="P26" s="142"/>
      <c r="Q26" s="142">
        <f>'درآمد ناشی از تغییر قیمت اوراق '!S20</f>
        <v>111179323294</v>
      </c>
      <c r="R26" s="189"/>
      <c r="S26" s="142">
        <f>'درآمد ناشی ازفروش'!S24</f>
        <v>27401283544</v>
      </c>
      <c r="T26" s="189"/>
      <c r="U26" s="233">
        <f t="shared" si="3"/>
        <v>138580606838</v>
      </c>
      <c r="V26" s="187"/>
      <c r="W26" s="228">
        <f>U26/[1]درآمدها!$E$11</f>
        <v>0.23592634778469765</v>
      </c>
      <c r="X26" s="59">
        <v>0</v>
      </c>
      <c r="Y26" s="149">
        <f t="shared" si="0"/>
        <v>0</v>
      </c>
      <c r="AA26" s="149">
        <v>1212265477</v>
      </c>
      <c r="AB26" s="149">
        <f t="shared" si="1"/>
        <v>-24937154493</v>
      </c>
    </row>
    <row r="27" spans="1:28" s="59" customFormat="1" ht="42.75" customHeight="1">
      <c r="A27" s="133"/>
      <c r="B27" s="133" t="s">
        <v>494</v>
      </c>
      <c r="C27" s="227" t="s">
        <v>475</v>
      </c>
      <c r="D27" s="190"/>
      <c r="E27" s="142">
        <v>0</v>
      </c>
      <c r="F27" s="142"/>
      <c r="G27" s="142">
        <f t="shared" si="5"/>
        <v>-6523584279</v>
      </c>
      <c r="H27" s="189"/>
      <c r="I27" s="142">
        <f>'درآمد ناشی ازفروش'!K25</f>
        <v>603124449</v>
      </c>
      <c r="J27" s="249"/>
      <c r="K27" s="143">
        <f t="shared" si="2"/>
        <v>-5920459830</v>
      </c>
      <c r="L27" s="143"/>
      <c r="M27" s="228">
        <f>K27/($K$218+'[1]درآمد سرمایه گذاری در اوراق بها'!$I$11+'[1]درآمد سپرده بانکی'!$E$11+'[1]سایر درآمدها'!$C$11)</f>
        <v>2.1412425658546543E-2</v>
      </c>
      <c r="N27" s="190"/>
      <c r="O27" s="142">
        <v>0</v>
      </c>
      <c r="P27" s="142"/>
      <c r="Q27" s="142">
        <f>'درآمد ناشی از تغییر قیمت اوراق '!S21</f>
        <v>12372063679</v>
      </c>
      <c r="R27" s="189"/>
      <c r="S27" s="142">
        <f>'درآمد ناشی ازفروش'!S25</f>
        <v>724625116</v>
      </c>
      <c r="T27" s="189"/>
      <c r="U27" s="233">
        <f t="shared" si="3"/>
        <v>13096688795</v>
      </c>
      <c r="V27" s="187"/>
      <c r="W27" s="228">
        <f>U27/[1]درآمدها!$E$11</f>
        <v>2.2296438339955787E-2</v>
      </c>
      <c r="X27" s="59">
        <v>0</v>
      </c>
      <c r="Y27" s="149">
        <f t="shared" si="0"/>
        <v>0</v>
      </c>
      <c r="AA27" s="149">
        <v>36202406</v>
      </c>
      <c r="AB27" s="149">
        <f t="shared" si="1"/>
        <v>-566922043</v>
      </c>
    </row>
    <row r="28" spans="1:28" s="59" customFormat="1" ht="42.75" customHeight="1">
      <c r="A28" s="133"/>
      <c r="B28" s="133" t="s">
        <v>290</v>
      </c>
      <c r="C28" s="227" t="s">
        <v>222</v>
      </c>
      <c r="D28" s="190"/>
      <c r="E28" s="142">
        <f>'درآمد سود سهام'!J16</f>
        <v>0</v>
      </c>
      <c r="F28" s="142"/>
      <c r="G28" s="142">
        <f t="shared" si="5"/>
        <v>-1508643525</v>
      </c>
      <c r="H28" s="189"/>
      <c r="I28" s="142">
        <f>'درآمد ناشی ازفروش'!K26</f>
        <v>348446184</v>
      </c>
      <c r="J28" s="249"/>
      <c r="K28" s="143">
        <f t="shared" si="2"/>
        <v>-1160197341</v>
      </c>
      <c r="L28" s="143"/>
      <c r="M28" s="228">
        <f>K28/($K$218+'[1]درآمد سرمایه گذاری در اوراق بها'!$I$11+'[1]درآمد سپرده بانکی'!$E$11+'[1]سایر درآمدها'!$C$11)</f>
        <v>4.1960658507509668E-3</v>
      </c>
      <c r="N28" s="190"/>
      <c r="O28" s="142">
        <f>'درآمد سود سهام'!P16</f>
        <v>396317352</v>
      </c>
      <c r="P28" s="142"/>
      <c r="Q28" s="142">
        <f>'درآمد ناشی از تغییر قیمت اوراق '!S22</f>
        <v>4739846769</v>
      </c>
      <c r="R28" s="189"/>
      <c r="S28" s="142">
        <f>'درآمد ناشی ازفروش'!S26</f>
        <v>1146026164</v>
      </c>
      <c r="T28" s="189"/>
      <c r="U28" s="233">
        <f t="shared" si="3"/>
        <v>6282190285</v>
      </c>
      <c r="V28" s="187"/>
      <c r="W28" s="228">
        <f>U28/[1]درآمدها!$E$11</f>
        <v>1.0695105497417584E-2</v>
      </c>
      <c r="X28" s="59">
        <v>351960665</v>
      </c>
      <c r="Y28" s="149">
        <f t="shared" si="0"/>
        <v>-44356687</v>
      </c>
      <c r="AA28" s="149">
        <v>-39755770</v>
      </c>
      <c r="AB28" s="149">
        <f t="shared" si="1"/>
        <v>-388201954</v>
      </c>
    </row>
    <row r="29" spans="1:28" s="59" customFormat="1" ht="42.75" customHeight="1">
      <c r="A29" s="133"/>
      <c r="B29" s="133" t="s">
        <v>291</v>
      </c>
      <c r="C29" s="227" t="s">
        <v>113</v>
      </c>
      <c r="D29" s="190"/>
      <c r="E29" s="142">
        <f>'درآمد سود سهام'!J17</f>
        <v>0</v>
      </c>
      <c r="F29" s="142"/>
      <c r="G29" s="142">
        <f t="shared" si="5"/>
        <v>-5809377574</v>
      </c>
      <c r="H29" s="189"/>
      <c r="I29" s="142">
        <f>'درآمد ناشی ازفروش'!K27</f>
        <v>32460571066</v>
      </c>
      <c r="J29" s="249"/>
      <c r="K29" s="143">
        <f t="shared" si="2"/>
        <v>26651193492</v>
      </c>
      <c r="L29" s="143"/>
      <c r="M29" s="228">
        <f>K29/($K$218+'[1]درآمد سرمایه گذاری در اوراق بها'!$I$11+'[1]درآمد سپرده بانکی'!$E$11+'[1]سایر درآمدها'!$C$11)</f>
        <v>-9.6388915007466491E-2</v>
      </c>
      <c r="N29" s="190"/>
      <c r="O29" s="142">
        <f>'درآمد سود سهام'!P17</f>
        <v>9185961900</v>
      </c>
      <c r="P29" s="142"/>
      <c r="Q29" s="142">
        <f>'درآمد ناشی از تغییر قیمت اوراق '!S23</f>
        <v>22031608285</v>
      </c>
      <c r="R29" s="189"/>
      <c r="S29" s="142">
        <f>'درآمد ناشی ازفروش'!S27</f>
        <v>34352349752</v>
      </c>
      <c r="T29" s="189"/>
      <c r="U29" s="233">
        <f t="shared" si="3"/>
        <v>65569919937</v>
      </c>
      <c r="V29" s="187"/>
      <c r="W29" s="228">
        <f>U29/[1]درآمدها!$E$11</f>
        <v>0.11162941257253553</v>
      </c>
      <c r="X29" s="59">
        <v>0</v>
      </c>
      <c r="Y29" s="149">
        <f t="shared" si="0"/>
        <v>-9185961900</v>
      </c>
      <c r="AA29" s="149">
        <v>639150789</v>
      </c>
      <c r="AB29" s="149">
        <f t="shared" si="1"/>
        <v>-31821420277</v>
      </c>
    </row>
    <row r="30" spans="1:28" s="59" customFormat="1" ht="42.75" customHeight="1">
      <c r="A30" s="133"/>
      <c r="B30" s="133" t="s">
        <v>495</v>
      </c>
      <c r="C30" s="227" t="s">
        <v>476</v>
      </c>
      <c r="D30" s="190"/>
      <c r="E30" s="142">
        <v>0</v>
      </c>
      <c r="F30" s="142"/>
      <c r="G30" s="142">
        <f t="shared" si="5"/>
        <v>-6766690064</v>
      </c>
      <c r="H30" s="189"/>
      <c r="I30" s="142">
        <f>'درآمد ناشی ازفروش'!K28</f>
        <v>302027856</v>
      </c>
      <c r="J30" s="249"/>
      <c r="K30" s="143">
        <f t="shared" si="2"/>
        <v>-6464662208</v>
      </c>
      <c r="L30" s="143"/>
      <c r="M30" s="228">
        <f>K30/($K$218+'[1]درآمد سرمایه گذاری در اوراق بها'!$I$11+'[1]درآمد سپرده بانکی'!$E$11+'[1]سایر درآمدها'!$C$11)</f>
        <v>2.3380633077687035E-2</v>
      </c>
      <c r="N30" s="190"/>
      <c r="O30" s="142">
        <v>0</v>
      </c>
      <c r="P30" s="142"/>
      <c r="Q30" s="142">
        <f>'درآمد ناشی از تغییر قیمت اوراق '!S24</f>
        <v>2443607486</v>
      </c>
      <c r="R30" s="189"/>
      <c r="S30" s="142">
        <f>'درآمد ناشی ازفروش'!S28</f>
        <v>665050802</v>
      </c>
      <c r="T30" s="189"/>
      <c r="U30" s="233">
        <f t="shared" si="3"/>
        <v>3108658288</v>
      </c>
      <c r="V30" s="187"/>
      <c r="W30" s="228">
        <f>U30/[1]درآمدها!$E$11</f>
        <v>5.2923306740590937E-3</v>
      </c>
      <c r="X30" s="59">
        <v>0</v>
      </c>
      <c r="Y30" s="149">
        <f t="shared" si="0"/>
        <v>0</v>
      </c>
      <c r="AA30" s="149">
        <v>211372581</v>
      </c>
      <c r="AB30" s="149">
        <f t="shared" si="1"/>
        <v>-90655275</v>
      </c>
    </row>
    <row r="31" spans="1:28" s="59" customFormat="1" ht="42.75" customHeight="1">
      <c r="A31" s="133"/>
      <c r="B31" s="133" t="s">
        <v>496</v>
      </c>
      <c r="C31" s="227" t="s">
        <v>477</v>
      </c>
      <c r="D31" s="190"/>
      <c r="E31" s="142">
        <v>0</v>
      </c>
      <c r="F31" s="142"/>
      <c r="G31" s="142">
        <f t="shared" si="5"/>
        <v>-8834409399</v>
      </c>
      <c r="H31" s="189"/>
      <c r="I31" s="142">
        <f>'درآمد ناشی ازفروش'!K29</f>
        <v>5371530671</v>
      </c>
      <c r="J31" s="249"/>
      <c r="K31" s="143">
        <f t="shared" si="2"/>
        <v>-3462878728</v>
      </c>
      <c r="L31" s="143"/>
      <c r="M31" s="228">
        <f>K31/($K$218+'[1]درآمد سرمایه گذاری در اوراق بها'!$I$11+'[1]درآمد سپرده بانکی'!$E$11+'[1]سایر درآمدها'!$C$11)</f>
        <v>1.2524134181628628E-2</v>
      </c>
      <c r="N31" s="190"/>
      <c r="O31" s="142">
        <v>0</v>
      </c>
      <c r="P31" s="142"/>
      <c r="Q31" s="142">
        <f>'درآمد ناشی از تغییر قیمت اوراق '!S25</f>
        <v>10987892531</v>
      </c>
      <c r="R31" s="189"/>
      <c r="S31" s="142">
        <f>'درآمد ناشی ازفروش'!S29</f>
        <v>5119785092</v>
      </c>
      <c r="T31" s="189"/>
      <c r="U31" s="233">
        <f t="shared" si="3"/>
        <v>16107677623</v>
      </c>
      <c r="V31" s="187"/>
      <c r="W31" s="228">
        <f>U31/[1]درآمدها!$E$11</f>
        <v>2.7422491787253707E-2</v>
      </c>
      <c r="X31" s="59">
        <v>0</v>
      </c>
      <c r="Y31" s="149">
        <f t="shared" si="0"/>
        <v>0</v>
      </c>
      <c r="AA31" s="149">
        <v>-167666702</v>
      </c>
      <c r="AB31" s="149">
        <f t="shared" si="1"/>
        <v>-5539197373</v>
      </c>
    </row>
    <row r="32" spans="1:28" s="59" customFormat="1" ht="42.75" customHeight="1">
      <c r="A32" s="133"/>
      <c r="B32" s="133" t="s">
        <v>292</v>
      </c>
      <c r="C32" s="227" t="s">
        <v>149</v>
      </c>
      <c r="D32" s="190"/>
      <c r="E32" s="142">
        <v>0</v>
      </c>
      <c r="F32" s="142"/>
      <c r="G32" s="142">
        <f t="shared" si="5"/>
        <v>-20387255136</v>
      </c>
      <c r="H32" s="189"/>
      <c r="I32" s="142">
        <f>'درآمد ناشی ازفروش'!K30</f>
        <v>2838845546</v>
      </c>
      <c r="J32" s="249"/>
      <c r="K32" s="143">
        <f t="shared" si="2"/>
        <v>-17548409590</v>
      </c>
      <c r="L32" s="143"/>
      <c r="M32" s="228">
        <f>K32/($K$218+'[1]درآمد سرمایه گذاری در اوراق بها'!$I$11+'[1]درآمد سپرده بانکی'!$E$11+'[1]سایر درآمدها'!$C$11)</f>
        <v>6.3467032386165217E-2</v>
      </c>
      <c r="N32" s="190"/>
      <c r="O32" s="142">
        <f>'درآمد سود سهام'!T18</f>
        <v>411613827</v>
      </c>
      <c r="P32" s="142"/>
      <c r="Q32" s="142">
        <f>'درآمد ناشی از تغییر قیمت اوراق '!S26</f>
        <v>14095522705</v>
      </c>
      <c r="R32" s="189"/>
      <c r="S32" s="142">
        <f>'درآمد ناشی ازفروش'!S30</f>
        <v>8017372682</v>
      </c>
      <c r="T32" s="189"/>
      <c r="U32" s="233">
        <f t="shared" si="3"/>
        <v>22524509214</v>
      </c>
      <c r="V32" s="187"/>
      <c r="W32" s="228">
        <f>U32/[1]درآمدها!$E$11</f>
        <v>3.8346817175609386E-2</v>
      </c>
      <c r="X32" s="59">
        <v>411612890</v>
      </c>
      <c r="Y32" s="149">
        <f t="shared" si="0"/>
        <v>-937</v>
      </c>
      <c r="AA32" s="149">
        <v>217992007</v>
      </c>
      <c r="AB32" s="149">
        <f t="shared" si="1"/>
        <v>-2620853539</v>
      </c>
    </row>
    <row r="33" spans="1:28" s="59" customFormat="1" ht="42.75" customHeight="1">
      <c r="A33" s="133"/>
      <c r="B33" s="133" t="s">
        <v>293</v>
      </c>
      <c r="C33" s="227" t="s">
        <v>92</v>
      </c>
      <c r="D33" s="190"/>
      <c r="E33" s="142">
        <v>0</v>
      </c>
      <c r="F33" s="142"/>
      <c r="G33" s="142">
        <f t="shared" si="5"/>
        <v>-1460706445</v>
      </c>
      <c r="H33" s="189"/>
      <c r="I33" s="142">
        <f>'درآمد ناشی ازفروش'!K31</f>
        <v>2448648473</v>
      </c>
      <c r="J33" s="249"/>
      <c r="K33" s="143">
        <f t="shared" si="2"/>
        <v>987942028</v>
      </c>
      <c r="L33" s="143"/>
      <c r="M33" s="228">
        <f>K33/($K$218+'[1]درآمد سرمایه گذاری در اوراق بها'!$I$11+'[1]درآمد سپرده بانکی'!$E$11+'[1]سایر درآمدها'!$C$11)</f>
        <v>-3.5730730106995267E-3</v>
      </c>
      <c r="N33" s="190"/>
      <c r="O33" s="142">
        <f>'درآمد سود سهام'!T19</f>
        <v>478121400</v>
      </c>
      <c r="P33" s="142"/>
      <c r="Q33" s="142">
        <f>'درآمد ناشی از تغییر قیمت اوراق '!S27</f>
        <v>20076060921</v>
      </c>
      <c r="R33" s="189"/>
      <c r="S33" s="142">
        <f>'درآمد ناشی ازفروش'!S31</f>
        <v>2675818298</v>
      </c>
      <c r="T33" s="189"/>
      <c r="U33" s="233">
        <f t="shared" si="3"/>
        <v>23230000619</v>
      </c>
      <c r="V33" s="187"/>
      <c r="W33" s="228">
        <f>U33/[1]درآمدها!$E$11</f>
        <v>3.9547879967676086E-2</v>
      </c>
      <c r="X33" s="59">
        <v>478121400</v>
      </c>
      <c r="Y33" s="149">
        <f t="shared" si="0"/>
        <v>0</v>
      </c>
      <c r="AA33" s="149">
        <v>51824145</v>
      </c>
      <c r="AB33" s="149">
        <f t="shared" si="1"/>
        <v>-2396824328</v>
      </c>
    </row>
    <row r="34" spans="1:28" s="59" customFormat="1" ht="42.75" customHeight="1">
      <c r="A34" s="133"/>
      <c r="B34" s="133" t="s">
        <v>294</v>
      </c>
      <c r="C34" s="227" t="s">
        <v>202</v>
      </c>
      <c r="D34" s="190"/>
      <c r="E34" s="142">
        <v>0</v>
      </c>
      <c r="F34" s="142"/>
      <c r="G34" s="142">
        <f t="shared" si="5"/>
        <v>-14288704196</v>
      </c>
      <c r="H34" s="189"/>
      <c r="I34" s="142">
        <f>'درآمد ناشی ازفروش'!K32</f>
        <v>367650451</v>
      </c>
      <c r="J34" s="249"/>
      <c r="K34" s="143">
        <f t="shared" si="2"/>
        <v>-13921053745</v>
      </c>
      <c r="L34" s="143"/>
      <c r="M34" s="228">
        <f>K34/($K$218+'[1]درآمد سرمایه گذاری در اوراق بها'!$I$11+'[1]درآمد سپرده بانکی'!$E$11+'[1]سایر درآمدها'!$C$11)</f>
        <v>5.03480366327295E-2</v>
      </c>
      <c r="N34" s="190"/>
      <c r="O34" s="142">
        <v>0</v>
      </c>
      <c r="P34" s="142"/>
      <c r="Q34" s="142">
        <f>'درآمد ناشی از تغییر قیمت اوراق '!S28</f>
        <v>7140449926</v>
      </c>
      <c r="R34" s="189"/>
      <c r="S34" s="142">
        <f>'درآمد ناشی ازفروش'!S32</f>
        <v>8745954</v>
      </c>
      <c r="T34" s="189"/>
      <c r="U34" s="233">
        <f t="shared" si="3"/>
        <v>7149195880</v>
      </c>
      <c r="V34" s="187"/>
      <c r="W34" s="228">
        <f>U34/[1]درآمدها!$E$11</f>
        <v>1.2171137881778305E-2</v>
      </c>
      <c r="X34" s="59">
        <v>0</v>
      </c>
      <c r="Y34" s="149">
        <f t="shared" si="0"/>
        <v>0</v>
      </c>
      <c r="AA34" s="149">
        <v>-189023454</v>
      </c>
      <c r="AB34" s="149">
        <f t="shared" si="1"/>
        <v>-556673905</v>
      </c>
    </row>
    <row r="35" spans="1:28" s="59" customFormat="1" ht="42.75" customHeight="1">
      <c r="A35" s="133"/>
      <c r="B35" s="133" t="s">
        <v>450</v>
      </c>
      <c r="C35" s="227" t="s">
        <v>441</v>
      </c>
      <c r="D35" s="190"/>
      <c r="E35" s="142">
        <v>0</v>
      </c>
      <c r="F35" s="142"/>
      <c r="G35" s="142">
        <f t="shared" si="5"/>
        <v>0</v>
      </c>
      <c r="H35" s="189"/>
      <c r="I35" s="142">
        <f>'درآمد ناشی ازفروش'!K33</f>
        <v>0</v>
      </c>
      <c r="J35" s="249"/>
      <c r="K35" s="143">
        <f t="shared" si="2"/>
        <v>0</v>
      </c>
      <c r="L35" s="143"/>
      <c r="M35" s="228">
        <f>K35/($K$218+'[1]درآمد سرمایه گذاری در اوراق بها'!$I$11+'[1]درآمد سپرده بانکی'!$E$11+'[1]سایر درآمدها'!$C$11)</f>
        <v>0</v>
      </c>
      <c r="N35" s="190"/>
      <c r="O35" s="142">
        <v>0</v>
      </c>
      <c r="P35" s="142"/>
      <c r="Q35" s="142">
        <f>'درآمد ناشی از تغییر قیمت اوراق '!S29</f>
        <v>447</v>
      </c>
      <c r="R35" s="189"/>
      <c r="S35" s="142">
        <f>'درآمد ناشی ازفروش'!S33</f>
        <v>-44431233</v>
      </c>
      <c r="T35" s="189"/>
      <c r="U35" s="233">
        <f t="shared" si="3"/>
        <v>-44430786</v>
      </c>
      <c r="V35" s="187"/>
      <c r="W35" s="228">
        <f>U35/[1]درآمدها!$E$11</f>
        <v>-7.5641125474629632E-5</v>
      </c>
      <c r="X35" s="59">
        <v>0</v>
      </c>
      <c r="Y35" s="149">
        <f t="shared" si="0"/>
        <v>0</v>
      </c>
      <c r="AA35" s="149">
        <v>-36129911</v>
      </c>
      <c r="AB35" s="149">
        <f t="shared" si="1"/>
        <v>-36129911</v>
      </c>
    </row>
    <row r="36" spans="1:28" s="59" customFormat="1" ht="42.75" customHeight="1">
      <c r="A36" s="133"/>
      <c r="B36" s="133" t="s">
        <v>295</v>
      </c>
      <c r="C36" s="227" t="s">
        <v>111</v>
      </c>
      <c r="D36" s="190"/>
      <c r="E36" s="142">
        <f>'درآمد سود سهام'!J20</f>
        <v>2861230020</v>
      </c>
      <c r="F36" s="142"/>
      <c r="G36" s="142">
        <f t="shared" si="5"/>
        <v>-13965026648</v>
      </c>
      <c r="H36" s="189"/>
      <c r="I36" s="142">
        <f>'درآمد ناشی ازفروش'!K34</f>
        <v>1543218372</v>
      </c>
      <c r="J36" s="249"/>
      <c r="K36" s="143">
        <f t="shared" si="2"/>
        <v>-9560578256</v>
      </c>
      <c r="L36" s="143"/>
      <c r="M36" s="228">
        <f>K36/($K$218+'[1]درآمد سرمایه گذاری در اوراق بها'!$I$11+'[1]درآمد سپرده بانکی'!$E$11+'[1]سایر درآمدها'!$C$11)</f>
        <v>3.457757962008106E-2</v>
      </c>
      <c r="N36" s="190"/>
      <c r="O36" s="142">
        <f>'درآمد سود سهام'!P20</f>
        <v>2861230020</v>
      </c>
      <c r="P36" s="142"/>
      <c r="Q36" s="142">
        <f>'درآمد ناشی از تغییر قیمت اوراق '!S30</f>
        <v>7230908049</v>
      </c>
      <c r="R36" s="189"/>
      <c r="S36" s="142">
        <f>'درآمد ناشی ازفروش'!S34</f>
        <v>1800961138</v>
      </c>
      <c r="T36" s="189"/>
      <c r="U36" s="233">
        <f t="shared" si="3"/>
        <v>11893099207</v>
      </c>
      <c r="V36" s="187"/>
      <c r="W36" s="228">
        <f>U36/[1]درآمدها!$E$11</f>
        <v>2.0247389037837529E-2</v>
      </c>
      <c r="X36" s="59">
        <v>0</v>
      </c>
      <c r="Y36" s="149">
        <f t="shared" si="0"/>
        <v>-2861230020</v>
      </c>
      <c r="AA36" s="149">
        <v>158010935</v>
      </c>
      <c r="AB36" s="149">
        <f t="shared" si="1"/>
        <v>-1385207437</v>
      </c>
    </row>
    <row r="37" spans="1:28" s="59" customFormat="1" ht="42.75" customHeight="1">
      <c r="A37" s="133"/>
      <c r="B37" s="133" t="s">
        <v>296</v>
      </c>
      <c r="C37" s="227" t="s">
        <v>547</v>
      </c>
      <c r="D37" s="190"/>
      <c r="E37" s="142">
        <v>0</v>
      </c>
      <c r="F37" s="142"/>
      <c r="G37" s="142">
        <f t="shared" si="5"/>
        <v>-9337563764</v>
      </c>
      <c r="H37" s="189"/>
      <c r="I37" s="142">
        <f>'درآمد ناشی ازفروش'!K35</f>
        <v>1163235685</v>
      </c>
      <c r="J37" s="249"/>
      <c r="K37" s="143">
        <f t="shared" si="2"/>
        <v>-8174328079</v>
      </c>
      <c r="L37" s="143"/>
      <c r="M37" s="228">
        <f>K37/($K$218+'[1]درآمد سرمایه گذاری در اوراق بها'!$I$11+'[1]درآمد سپرده بانکی'!$E$11+'[1]سایر درآمدها'!$C$11)</f>
        <v>2.9563952349315591E-2</v>
      </c>
      <c r="N37" s="190"/>
      <c r="O37" s="142">
        <v>0</v>
      </c>
      <c r="P37" s="142"/>
      <c r="Q37" s="142">
        <f>'درآمد ناشی از تغییر قیمت اوراق '!S31</f>
        <v>-685674758</v>
      </c>
      <c r="R37" s="189"/>
      <c r="S37" s="142">
        <f>'درآمد ناشی ازفروش'!S35</f>
        <v>1163235685</v>
      </c>
      <c r="T37" s="189"/>
      <c r="U37" s="233">
        <f t="shared" si="3"/>
        <v>477560927</v>
      </c>
      <c r="V37" s="187"/>
      <c r="W37" s="228">
        <f>U37/[1]درآمدها!$E$11</f>
        <v>8.1302288915139698E-4</v>
      </c>
      <c r="X37" s="59">
        <v>0</v>
      </c>
      <c r="Y37" s="149">
        <f t="shared" si="0"/>
        <v>0</v>
      </c>
      <c r="AA37" s="149">
        <v>109163575</v>
      </c>
      <c r="AB37" s="149">
        <f t="shared" si="1"/>
        <v>-1054072110</v>
      </c>
    </row>
    <row r="38" spans="1:28" s="59" customFormat="1" ht="42.75" customHeight="1">
      <c r="A38" s="133"/>
      <c r="B38" s="133" t="s">
        <v>297</v>
      </c>
      <c r="C38" s="227" t="s">
        <v>273</v>
      </c>
      <c r="D38" s="190"/>
      <c r="E38" s="142">
        <v>0</v>
      </c>
      <c r="F38" s="142"/>
      <c r="G38" s="142">
        <f t="shared" si="5"/>
        <v>-3032184285</v>
      </c>
      <c r="H38" s="189"/>
      <c r="I38" s="142">
        <f>'درآمد ناشی ازفروش'!K36</f>
        <v>589392860</v>
      </c>
      <c r="J38" s="249"/>
      <c r="K38" s="143">
        <f t="shared" si="2"/>
        <v>-2442791425</v>
      </c>
      <c r="L38" s="143"/>
      <c r="M38" s="228">
        <f>K38/($K$218+'[1]درآمد سرمایه گذاری در اوراق بها'!$I$11+'[1]درآمد سپرده بانکی'!$E$11+'[1]سایر درآمدها'!$C$11)</f>
        <v>8.8348019054370446E-3</v>
      </c>
      <c r="N38" s="190"/>
      <c r="O38" s="142">
        <v>0</v>
      </c>
      <c r="P38" s="142"/>
      <c r="Q38" s="142">
        <f>'درآمد ناشی از تغییر قیمت اوراق '!S32</f>
        <v>2275433159</v>
      </c>
      <c r="R38" s="189"/>
      <c r="S38" s="142">
        <f>'درآمد ناشی ازفروش'!S36</f>
        <v>898455790</v>
      </c>
      <c r="T38" s="189"/>
      <c r="U38" s="233">
        <f t="shared" si="3"/>
        <v>3173888949</v>
      </c>
      <c r="V38" s="187"/>
      <c r="W38" s="228">
        <f>U38/[1]درآمدها!$E$11</f>
        <v>5.4033825157594412E-3</v>
      </c>
      <c r="X38" s="59">
        <v>1243254200</v>
      </c>
      <c r="Y38" s="149">
        <f t="shared" si="0"/>
        <v>1243254200</v>
      </c>
      <c r="AA38" s="149">
        <v>395339920</v>
      </c>
      <c r="AB38" s="149">
        <f t="shared" si="1"/>
        <v>-194052940</v>
      </c>
    </row>
    <row r="39" spans="1:28" s="59" customFormat="1" ht="42.75" customHeight="1">
      <c r="A39" s="133"/>
      <c r="B39" s="133" t="s">
        <v>298</v>
      </c>
      <c r="C39" s="227" t="s">
        <v>108</v>
      </c>
      <c r="D39" s="190"/>
      <c r="E39" s="142">
        <v>0</v>
      </c>
      <c r="F39" s="142"/>
      <c r="G39" s="142">
        <f t="shared" si="5"/>
        <v>-4168182576</v>
      </c>
      <c r="H39" s="189"/>
      <c r="I39" s="142">
        <f>'درآمد ناشی ازفروش'!K37</f>
        <v>1653468240</v>
      </c>
      <c r="J39" s="249"/>
      <c r="K39" s="143">
        <f t="shared" si="2"/>
        <v>-2514714336</v>
      </c>
      <c r="L39" s="143"/>
      <c r="M39" s="228">
        <f>K39/($K$218+'[1]درآمد سرمایه گذاری در اوراق بها'!$I$11+'[1]درآمد سپرده بانکی'!$E$11+'[1]سایر درآمدها'!$C$11)</f>
        <v>9.0949242657189407E-3</v>
      </c>
      <c r="N39" s="190"/>
      <c r="O39" s="142">
        <f>'درآمد سود سهام'!P21</f>
        <v>1243254200</v>
      </c>
      <c r="P39" s="142"/>
      <c r="Q39" s="142">
        <f>'درآمد ناشی از تغییر قیمت اوراق '!S33</f>
        <v>14883409320</v>
      </c>
      <c r="R39" s="189"/>
      <c r="S39" s="142">
        <f>'درآمد ناشی ازفروش'!S37</f>
        <v>3002015069</v>
      </c>
      <c r="T39" s="189"/>
      <c r="U39" s="233">
        <f t="shared" si="3"/>
        <v>19128678589</v>
      </c>
      <c r="V39" s="187"/>
      <c r="W39" s="228">
        <f>U39/[1]درآمدها!$E$11</f>
        <v>3.2565590383983087E-2</v>
      </c>
      <c r="X39" s="59">
        <v>0</v>
      </c>
      <c r="Y39" s="149">
        <f t="shared" si="0"/>
        <v>-1243254200</v>
      </c>
      <c r="AA39" s="149">
        <v>25933379</v>
      </c>
      <c r="AB39" s="149">
        <f t="shared" si="1"/>
        <v>-1627534861</v>
      </c>
    </row>
    <row r="40" spans="1:28" s="59" customFormat="1" ht="42.75" customHeight="1">
      <c r="A40" s="133"/>
      <c r="B40" s="133" t="s">
        <v>299</v>
      </c>
      <c r="C40" s="227" t="s">
        <v>116</v>
      </c>
      <c r="D40" s="190"/>
      <c r="E40" s="142">
        <v>0</v>
      </c>
      <c r="F40" s="142"/>
      <c r="G40" s="142">
        <f t="shared" si="5"/>
        <v>433903112</v>
      </c>
      <c r="H40" s="189"/>
      <c r="I40" s="142">
        <f>'درآمد ناشی ازفروش'!K38</f>
        <v>349493360</v>
      </c>
      <c r="J40" s="249"/>
      <c r="K40" s="143">
        <f t="shared" si="2"/>
        <v>783396472</v>
      </c>
      <c r="L40" s="143"/>
      <c r="M40" s="228">
        <f>K40/($K$218+'[1]درآمد سرمایه گذاری در اوراق بها'!$I$11+'[1]درآمد سپرده بانکی'!$E$11+'[1]سایر درآمدها'!$C$11)</f>
        <v>-2.8332966018735136E-3</v>
      </c>
      <c r="N40" s="190"/>
      <c r="O40" s="142">
        <v>0</v>
      </c>
      <c r="P40" s="142"/>
      <c r="Q40" s="142">
        <f>'درآمد ناشی از تغییر قیمت اوراق '!S34</f>
        <v>2458575833</v>
      </c>
      <c r="R40" s="189"/>
      <c r="S40" s="142">
        <f>'درآمد ناشی ازفروش'!S38</f>
        <v>192760040</v>
      </c>
      <c r="T40" s="189"/>
      <c r="U40" s="233">
        <f t="shared" si="3"/>
        <v>2651335873</v>
      </c>
      <c r="V40" s="187"/>
      <c r="W40" s="228">
        <f>U40/[1]درآمدها!$E$11</f>
        <v>4.5137628095298539E-3</v>
      </c>
      <c r="X40" s="59">
        <v>0</v>
      </c>
      <c r="Y40" s="149">
        <f t="shared" si="0"/>
        <v>0</v>
      </c>
      <c r="AA40" s="149">
        <v>21613218</v>
      </c>
      <c r="AB40" s="149">
        <f t="shared" si="1"/>
        <v>-327880142</v>
      </c>
    </row>
    <row r="41" spans="1:28" s="59" customFormat="1" ht="42.75" customHeight="1">
      <c r="A41" s="133"/>
      <c r="B41" s="133" t="s">
        <v>300</v>
      </c>
      <c r="C41" s="227" t="s">
        <v>271</v>
      </c>
      <c r="D41" s="190"/>
      <c r="E41" s="142">
        <v>0</v>
      </c>
      <c r="F41" s="142"/>
      <c r="G41" s="142">
        <f t="shared" si="5"/>
        <v>-13254957558</v>
      </c>
      <c r="H41" s="189"/>
      <c r="I41" s="142">
        <f>'درآمد ناشی ازفروش'!K39</f>
        <v>841517384</v>
      </c>
      <c r="J41" s="249"/>
      <c r="K41" s="143">
        <f t="shared" si="2"/>
        <v>-12413440174</v>
      </c>
      <c r="L41" s="143"/>
      <c r="M41" s="228">
        <f>K41/($K$218+'[1]درآمد سرمایه گذاری در اوراق بها'!$I$11+'[1]درآمد سپرده بانکی'!$E$11+'[1]سایر درآمدها'!$C$11)</f>
        <v>4.4895476453657497E-2</v>
      </c>
      <c r="N41" s="190"/>
      <c r="O41" s="142">
        <v>0</v>
      </c>
      <c r="P41" s="142"/>
      <c r="Q41" s="142">
        <f>'درآمد ناشی از تغییر قیمت اوراق '!S35</f>
        <v>10734550453</v>
      </c>
      <c r="R41" s="189"/>
      <c r="S41" s="142">
        <f>'درآمد ناشی ازفروش'!S39</f>
        <v>1032955795</v>
      </c>
      <c r="T41" s="189"/>
      <c r="U41" s="233">
        <f t="shared" si="3"/>
        <v>11767506248</v>
      </c>
      <c r="V41" s="187"/>
      <c r="W41" s="228">
        <f>U41/[1]درآمدها!$E$11</f>
        <v>2.0033573491777888E-2</v>
      </c>
      <c r="X41" s="59">
        <v>0</v>
      </c>
      <c r="Y41" s="149">
        <f t="shared" si="0"/>
        <v>0</v>
      </c>
      <c r="AA41" s="149">
        <v>6963707</v>
      </c>
      <c r="AB41" s="149">
        <f t="shared" si="1"/>
        <v>-834553677</v>
      </c>
    </row>
    <row r="42" spans="1:28" s="59" customFormat="1" ht="42.75" customHeight="1">
      <c r="A42" s="133"/>
      <c r="B42" s="133" t="s">
        <v>301</v>
      </c>
      <c r="C42" s="227" t="s">
        <v>256</v>
      </c>
      <c r="D42" s="190"/>
      <c r="E42" s="142">
        <v>0</v>
      </c>
      <c r="F42" s="142"/>
      <c r="G42" s="142">
        <v>0</v>
      </c>
      <c r="H42" s="189"/>
      <c r="I42" s="142">
        <f>'درآمد ناشی ازفروش'!K40</f>
        <v>0</v>
      </c>
      <c r="J42" s="249"/>
      <c r="K42" s="143">
        <f t="shared" si="2"/>
        <v>0</v>
      </c>
      <c r="L42" s="143"/>
      <c r="M42" s="228">
        <f>K42/($K$218+'[1]درآمد سرمایه گذاری در اوراق بها'!$I$11+'[1]درآمد سپرده بانکی'!$E$11+'[1]سایر درآمدها'!$C$11)</f>
        <v>0</v>
      </c>
      <c r="N42" s="190"/>
      <c r="O42" s="142">
        <v>0</v>
      </c>
      <c r="P42" s="142"/>
      <c r="Q42" s="142"/>
      <c r="R42" s="189"/>
      <c r="S42" s="142">
        <f>'درآمد ناشی ازفروش'!S40</f>
        <v>231276979</v>
      </c>
      <c r="T42" s="189"/>
      <c r="U42" s="233">
        <f t="shared" si="3"/>
        <v>231276979</v>
      </c>
      <c r="V42" s="187"/>
      <c r="W42" s="228">
        <f>U42/[1]درآمدها!$E$11</f>
        <v>3.9373714856028616E-4</v>
      </c>
      <c r="X42" s="59">
        <v>3995116450</v>
      </c>
      <c r="Y42" s="149">
        <f t="shared" si="0"/>
        <v>3995116450</v>
      </c>
      <c r="AA42" s="149">
        <v>4354077818</v>
      </c>
      <c r="AB42" s="149">
        <f t="shared" si="1"/>
        <v>4354077818</v>
      </c>
    </row>
    <row r="43" spans="1:28" s="59" customFormat="1" ht="42.75" customHeight="1">
      <c r="A43" s="133"/>
      <c r="B43" s="133" t="s">
        <v>302</v>
      </c>
      <c r="C43" s="227" t="s">
        <v>88</v>
      </c>
      <c r="D43" s="190"/>
      <c r="E43" s="142">
        <v>0</v>
      </c>
      <c r="F43" s="142"/>
      <c r="G43" s="142">
        <f>VLOOKUP(B41,a,10,0)</f>
        <v>-37176547722</v>
      </c>
      <c r="H43" s="189"/>
      <c r="I43" s="142">
        <f>'درآمد ناشی ازفروش'!K41</f>
        <v>41072472235</v>
      </c>
      <c r="J43" s="249"/>
      <c r="K43" s="143">
        <f t="shared" si="2"/>
        <v>3895924513</v>
      </c>
      <c r="L43" s="143"/>
      <c r="M43" s="228">
        <f>K43/($K$218+'[1]درآمد سرمایه گذاری در اوراق بها'!$I$11+'[1]درآمد سپرده بانکی'!$E$11+'[1]سایر درآمدها'!$C$11)</f>
        <v>-1.4090323454812065E-2</v>
      </c>
      <c r="N43" s="190"/>
      <c r="O43" s="142">
        <f>'درآمد سود سهام'!P22</f>
        <v>3995116450</v>
      </c>
      <c r="P43" s="142"/>
      <c r="Q43" s="142">
        <f>'درآمد ناشی از تغییر قیمت اوراق '!S36</f>
        <v>39623812132</v>
      </c>
      <c r="R43" s="189"/>
      <c r="S43" s="142">
        <f>'درآمد ناشی ازفروش'!S41</f>
        <v>48685231666</v>
      </c>
      <c r="T43" s="189"/>
      <c r="U43" s="233">
        <f t="shared" si="3"/>
        <v>92304160248</v>
      </c>
      <c r="V43" s="187"/>
      <c r="W43" s="228">
        <f>U43/[1]درآمدها!$E$11</f>
        <v>0.15714308018654652</v>
      </c>
      <c r="X43" s="59">
        <v>203006280</v>
      </c>
      <c r="Y43" s="149">
        <f t="shared" si="0"/>
        <v>-3792110170</v>
      </c>
      <c r="AA43" s="149">
        <v>0</v>
      </c>
      <c r="AB43" s="149">
        <f t="shared" si="1"/>
        <v>-41072472235</v>
      </c>
    </row>
    <row r="44" spans="1:28" s="59" customFormat="1" ht="42.75" customHeight="1">
      <c r="A44" s="133"/>
      <c r="B44" s="133" t="s">
        <v>303</v>
      </c>
      <c r="C44" s="227" t="s">
        <v>560</v>
      </c>
      <c r="D44" s="190"/>
      <c r="E44" s="142">
        <v>0</v>
      </c>
      <c r="F44" s="142"/>
      <c r="G44" s="142">
        <f>VLOOKUP(B42,a,10,0)</f>
        <v>-1282722745</v>
      </c>
      <c r="H44" s="189"/>
      <c r="I44" s="142">
        <f>'درآمد ناشی ازفروش'!K42</f>
        <v>-516457696</v>
      </c>
      <c r="J44" s="249"/>
      <c r="K44" s="143">
        <f t="shared" si="2"/>
        <v>-1799180441</v>
      </c>
      <c r="L44" s="143"/>
      <c r="M44" s="228">
        <f>K44/($K$218+'[1]درآمد سرمایه گذاری در اوراق بها'!$I$11+'[1]درآمد سپرده بانکی'!$E$11+'[1]سایر درآمدها'!$C$11)</f>
        <v>6.507065083696968E-3</v>
      </c>
      <c r="N44" s="190"/>
      <c r="O44" s="142">
        <v>0</v>
      </c>
      <c r="P44" s="142"/>
      <c r="Q44" s="142">
        <f>'درآمد ناشی از تغییر قیمت اوراق '!S37</f>
        <v>-1282722745</v>
      </c>
      <c r="R44" s="189"/>
      <c r="S44" s="142">
        <f>'درآمد ناشی ازفروش'!S42</f>
        <v>-516457696</v>
      </c>
      <c r="T44" s="189"/>
      <c r="U44" s="233">
        <f t="shared" si="3"/>
        <v>-1799180441</v>
      </c>
      <c r="V44" s="187"/>
      <c r="W44" s="228">
        <f>U44/[1]درآمدها!$E$11</f>
        <v>-3.0630120630587196E-3</v>
      </c>
      <c r="X44" s="59">
        <v>3855594000</v>
      </c>
      <c r="Y44" s="149">
        <f t="shared" si="0"/>
        <v>3855594000</v>
      </c>
      <c r="AA44" s="149">
        <v>5010716726</v>
      </c>
      <c r="AB44" s="149">
        <f t="shared" si="1"/>
        <v>5527174422</v>
      </c>
    </row>
    <row r="45" spans="1:28" s="59" customFormat="1" ht="42.75" customHeight="1">
      <c r="A45" s="133"/>
      <c r="B45" s="133" t="s">
        <v>304</v>
      </c>
      <c r="C45" s="227" t="s">
        <v>183</v>
      </c>
      <c r="D45" s="190"/>
      <c r="E45" s="142">
        <v>0</v>
      </c>
      <c r="F45" s="142"/>
      <c r="G45" s="142">
        <v>0</v>
      </c>
      <c r="H45" s="189"/>
      <c r="I45" s="142">
        <f>'درآمد ناشی ازفروش'!K43</f>
        <v>0</v>
      </c>
      <c r="J45" s="249"/>
      <c r="K45" s="143">
        <f t="shared" si="2"/>
        <v>0</v>
      </c>
      <c r="L45" s="143"/>
      <c r="M45" s="228">
        <f>K45/($K$218+'[1]درآمد سرمایه گذاری در اوراق بها'!$I$11+'[1]درآمد سپرده بانکی'!$E$11+'[1]سایر درآمدها'!$C$11)</f>
        <v>0</v>
      </c>
      <c r="N45" s="190"/>
      <c r="O45" s="142">
        <f>'درآمد سود سهام'!P23</f>
        <v>203006280</v>
      </c>
      <c r="P45" s="142"/>
      <c r="Q45" s="142"/>
      <c r="R45" s="189"/>
      <c r="S45" s="142">
        <f>'درآمد ناشی ازفروش'!S43</f>
        <v>744090943</v>
      </c>
      <c r="T45" s="189"/>
      <c r="U45" s="233">
        <f t="shared" si="3"/>
        <v>947097223</v>
      </c>
      <c r="V45" s="187"/>
      <c r="W45" s="228">
        <f>U45/[1]درآمدها!$E$11</f>
        <v>1.612384257204369E-3</v>
      </c>
      <c r="X45" s="59">
        <v>1359850000</v>
      </c>
      <c r="Y45" s="149">
        <f t="shared" si="0"/>
        <v>1156843720</v>
      </c>
      <c r="AA45" s="149">
        <v>93944865</v>
      </c>
      <c r="AB45" s="149">
        <f t="shared" si="1"/>
        <v>93944865</v>
      </c>
    </row>
    <row r="46" spans="1:28" s="59" customFormat="1" ht="42.75" customHeight="1">
      <c r="A46" s="133"/>
      <c r="B46" s="133" t="s">
        <v>305</v>
      </c>
      <c r="C46" s="227" t="s">
        <v>188</v>
      </c>
      <c r="D46" s="190"/>
      <c r="E46" s="142">
        <v>0</v>
      </c>
      <c r="F46" s="142"/>
      <c r="G46" s="142">
        <f t="shared" ref="G46:G51" si="6">VLOOKUP(B44,a,10,0)</f>
        <v>3230220193</v>
      </c>
      <c r="H46" s="189"/>
      <c r="I46" s="142">
        <f>'درآمد ناشی ازفروش'!K44</f>
        <v>12719161669</v>
      </c>
      <c r="J46" s="249"/>
      <c r="K46" s="143">
        <f t="shared" si="2"/>
        <v>15949381862</v>
      </c>
      <c r="L46" s="143"/>
      <c r="M46" s="228">
        <f>K46/($K$218+'[1]درآمد سرمایه گذاری در اوراق بها'!$I$11+'[1]درآمد سپرده بانکی'!$E$11+'[1]سایر درآمدها'!$C$11)</f>
        <v>-5.7683856191258993E-2</v>
      </c>
      <c r="N46" s="190"/>
      <c r="O46" s="142">
        <f>'درآمد سود سهام'!P24</f>
        <v>3855594000</v>
      </c>
      <c r="P46" s="142"/>
      <c r="Q46" s="142">
        <f>'درآمد ناشی از تغییر قیمت اوراق '!S38</f>
        <v>54641207273</v>
      </c>
      <c r="R46" s="189"/>
      <c r="S46" s="142">
        <f>'درآمد ناشی ازفروش'!S44</f>
        <v>16858246580</v>
      </c>
      <c r="T46" s="189"/>
      <c r="U46" s="233">
        <f t="shared" si="3"/>
        <v>75355047853</v>
      </c>
      <c r="V46" s="187"/>
      <c r="W46" s="228">
        <f>U46/[1]درآمدها!$E$11</f>
        <v>0.12828808902447716</v>
      </c>
      <c r="X46" s="59">
        <v>405581250</v>
      </c>
      <c r="Y46" s="149">
        <f t="shared" si="0"/>
        <v>-3450012750</v>
      </c>
      <c r="AA46" s="149">
        <v>30766133</v>
      </c>
      <c r="AB46" s="149">
        <f t="shared" si="1"/>
        <v>-12688395536</v>
      </c>
    </row>
    <row r="47" spans="1:28" s="59" customFormat="1" ht="42.75" customHeight="1">
      <c r="A47" s="133"/>
      <c r="B47" s="133" t="s">
        <v>306</v>
      </c>
      <c r="C47" s="227" t="s">
        <v>221</v>
      </c>
      <c r="D47" s="190"/>
      <c r="E47" s="142">
        <v>0</v>
      </c>
      <c r="F47" s="142"/>
      <c r="G47" s="142">
        <f t="shared" si="6"/>
        <v>871654116</v>
      </c>
      <c r="H47" s="189"/>
      <c r="I47" s="142">
        <f>'درآمد ناشی ازفروش'!K45</f>
        <v>1217543155</v>
      </c>
      <c r="J47" s="249"/>
      <c r="K47" s="143">
        <f t="shared" si="2"/>
        <v>2089197271</v>
      </c>
      <c r="L47" s="143"/>
      <c r="M47" s="228">
        <f>K47/($K$218+'[1]درآمد سرمایه گذاری در اوراق بها'!$I$11+'[1]درآمد سپرده بانکی'!$E$11+'[1]سایر درآمدها'!$C$11)</f>
        <v>-7.5559639852038011E-3</v>
      </c>
      <c r="N47" s="190"/>
      <c r="O47" s="142">
        <f>'درآمد سود سهام'!P25</f>
        <v>1359850000</v>
      </c>
      <c r="P47" s="142"/>
      <c r="Q47" s="142">
        <f>'درآمد ناشی از تغییر قیمت اوراق '!S39</f>
        <v>3804932288</v>
      </c>
      <c r="R47" s="189"/>
      <c r="S47" s="142">
        <f>'درآمد ناشی ازفروش'!S45</f>
        <v>725079166</v>
      </c>
      <c r="T47" s="189"/>
      <c r="U47" s="233">
        <f t="shared" si="3"/>
        <v>5889861454</v>
      </c>
      <c r="V47" s="187"/>
      <c r="W47" s="228">
        <f>U47/[1]درآمدها!$E$11</f>
        <v>1.0027185863203017E-2</v>
      </c>
      <c r="X47" s="59">
        <v>0</v>
      </c>
      <c r="Y47" s="149">
        <f t="shared" si="0"/>
        <v>-1359850000</v>
      </c>
      <c r="AA47" s="149">
        <v>-206664387</v>
      </c>
      <c r="AB47" s="149">
        <f t="shared" si="1"/>
        <v>-1424207542</v>
      </c>
    </row>
    <row r="48" spans="1:28" s="59" customFormat="1" ht="42.75" customHeight="1">
      <c r="A48" s="133"/>
      <c r="B48" s="133" t="s">
        <v>307</v>
      </c>
      <c r="C48" s="227" t="s">
        <v>126</v>
      </c>
      <c r="D48" s="190"/>
      <c r="E48" s="142">
        <v>0</v>
      </c>
      <c r="F48" s="142"/>
      <c r="G48" s="142">
        <f t="shared" si="6"/>
        <v>0</v>
      </c>
      <c r="H48" s="189"/>
      <c r="I48" s="142">
        <f>'درآمد ناشی ازفروش'!K46</f>
        <v>0</v>
      </c>
      <c r="J48" s="249"/>
      <c r="K48" s="143">
        <f t="shared" si="2"/>
        <v>0</v>
      </c>
      <c r="L48" s="143"/>
      <c r="M48" s="228">
        <f>K48/($K$218+'[1]درآمد سرمایه گذاری در اوراق بها'!$I$11+'[1]درآمد سپرده بانکی'!$E$11+'[1]سایر درآمدها'!$C$11)</f>
        <v>0</v>
      </c>
      <c r="N48" s="190"/>
      <c r="O48" s="142">
        <v>0</v>
      </c>
      <c r="P48" s="142"/>
      <c r="Q48" s="142">
        <f>'درآمد ناشی از تغییر قیمت اوراق '!S40</f>
        <v>-9390447</v>
      </c>
      <c r="R48" s="189"/>
      <c r="S48" s="142">
        <f>'درآمد ناشی ازفروش'!S46</f>
        <v>2538852169</v>
      </c>
      <c r="T48" s="189"/>
      <c r="U48" s="233">
        <f t="shared" si="3"/>
        <v>2529461722</v>
      </c>
      <c r="V48" s="187"/>
      <c r="W48" s="228">
        <f>U48/[1]درآمدها!$E$11</f>
        <v>4.3062783426130414E-3</v>
      </c>
      <c r="X48" s="59">
        <v>1119769000</v>
      </c>
      <c r="Y48" s="149">
        <f t="shared" si="0"/>
        <v>1119769000</v>
      </c>
      <c r="AA48" s="149">
        <v>37277946</v>
      </c>
      <c r="AB48" s="149">
        <f t="shared" si="1"/>
        <v>37277946</v>
      </c>
    </row>
    <row r="49" spans="1:28" s="59" customFormat="1" ht="42.75" customHeight="1">
      <c r="A49" s="133"/>
      <c r="B49" s="133" t="s">
        <v>497</v>
      </c>
      <c r="C49" s="227" t="s">
        <v>537</v>
      </c>
      <c r="D49" s="190"/>
      <c r="E49" s="142">
        <v>0</v>
      </c>
      <c r="F49" s="142"/>
      <c r="G49" s="142">
        <f t="shared" si="6"/>
        <v>-4485514585</v>
      </c>
      <c r="H49" s="189"/>
      <c r="I49" s="142">
        <f>'درآمد ناشی ازفروش'!K47</f>
        <v>236055322</v>
      </c>
      <c r="J49" s="249"/>
      <c r="K49" s="143">
        <f t="shared" si="2"/>
        <v>-4249459263</v>
      </c>
      <c r="L49" s="143"/>
      <c r="M49" s="228">
        <f>K49/($K$218+'[1]درآمد سرمایه گذاری در اوراق بها'!$I$11+'[1]درآمد سپرده بانکی'!$E$11+'[1]سایر درآمدها'!$C$11)</f>
        <v>1.5368946529616009E-2</v>
      </c>
      <c r="N49" s="190"/>
      <c r="O49" s="142">
        <f>'درآمد سود سهام'!P26</f>
        <v>405581250</v>
      </c>
      <c r="P49" s="142"/>
      <c r="Q49" s="142">
        <f>'درآمد ناشی از تغییر قیمت اوراق '!S41</f>
        <v>5127469396</v>
      </c>
      <c r="R49" s="189"/>
      <c r="S49" s="142">
        <f>'درآمد ناشی ازفروش'!S47</f>
        <v>13886993</v>
      </c>
      <c r="T49" s="189"/>
      <c r="U49" s="233">
        <f t="shared" si="3"/>
        <v>5546937639</v>
      </c>
      <c r="V49" s="187"/>
      <c r="W49" s="228">
        <f>U49/[1]درآمدها!$E$11</f>
        <v>9.4433757249206621E-3</v>
      </c>
      <c r="X49" s="59">
        <v>15886849</v>
      </c>
      <c r="Y49" s="149">
        <f t="shared" si="0"/>
        <v>-389694401</v>
      </c>
      <c r="AA49" s="149">
        <v>-17134498</v>
      </c>
      <c r="AB49" s="149">
        <f t="shared" si="1"/>
        <v>-253189820</v>
      </c>
    </row>
    <row r="50" spans="1:28" s="59" customFormat="1" ht="42.75" customHeight="1">
      <c r="A50" s="218"/>
      <c r="B50" s="218" t="s">
        <v>308</v>
      </c>
      <c r="C50" s="227" t="s">
        <v>186</v>
      </c>
      <c r="D50" s="190"/>
      <c r="E50" s="142">
        <v>0</v>
      </c>
      <c r="F50" s="142"/>
      <c r="G50" s="142">
        <f t="shared" si="6"/>
        <v>1616579931</v>
      </c>
      <c r="H50" s="189"/>
      <c r="I50" s="142">
        <f>'درآمد ناشی ازفروش'!K48</f>
        <v>1658437394</v>
      </c>
      <c r="J50" s="249"/>
      <c r="K50" s="143">
        <f t="shared" si="2"/>
        <v>3275017325</v>
      </c>
      <c r="L50" s="143"/>
      <c r="M50" s="228">
        <f>K50/($K$218+'[1]درآمد سرمایه گذاری در اوراق بها'!$I$11+'[1]درآمد سپرده بانکی'!$E$11+'[1]سایر درآمدها'!$C$11)</f>
        <v>-1.184469906318315E-2</v>
      </c>
      <c r="N50" s="190"/>
      <c r="O50" s="142">
        <f>'درآمد سود سهام'!P27</f>
        <v>1119769000</v>
      </c>
      <c r="P50" s="142"/>
      <c r="Q50" s="142">
        <f>'درآمد ناشی از تغییر قیمت اوراق '!S42</f>
        <v>39259550082</v>
      </c>
      <c r="R50" s="189"/>
      <c r="S50" s="142">
        <f>'درآمد ناشی ازفروش'!S48</f>
        <v>1245618450</v>
      </c>
      <c r="T50" s="189"/>
      <c r="U50" s="233">
        <f t="shared" si="3"/>
        <v>41624937532</v>
      </c>
      <c r="V50" s="187"/>
      <c r="W50" s="228">
        <f>U50/[1]درآمدها!$E$11</f>
        <v>7.0864312927789122E-2</v>
      </c>
      <c r="X50" s="219">
        <v>0</v>
      </c>
      <c r="Y50" s="149">
        <f t="shared" si="0"/>
        <v>-1119769000</v>
      </c>
      <c r="AA50" s="149">
        <v>0</v>
      </c>
      <c r="AB50" s="149">
        <f t="shared" si="1"/>
        <v>-1658437394</v>
      </c>
    </row>
    <row r="51" spans="1:28" s="59" customFormat="1" ht="42.75" customHeight="1">
      <c r="A51" s="133"/>
      <c r="B51" s="133" t="s">
        <v>309</v>
      </c>
      <c r="C51" s="227" t="s">
        <v>181</v>
      </c>
      <c r="D51" s="190"/>
      <c r="E51" s="142">
        <v>0</v>
      </c>
      <c r="F51" s="142"/>
      <c r="G51" s="142">
        <f t="shared" si="6"/>
        <v>19280746</v>
      </c>
      <c r="H51" s="189"/>
      <c r="I51" s="142">
        <f>'درآمد ناشی ازفروش'!K49</f>
        <v>468735901</v>
      </c>
      <c r="J51" s="249"/>
      <c r="K51" s="143">
        <f t="shared" si="2"/>
        <v>488016647</v>
      </c>
      <c r="L51" s="143"/>
      <c r="M51" s="228">
        <f>K51/($K$218+'[1]درآمد سرمایه گذاری در اوراق بها'!$I$11+'[1]درآمد سپرده بانکی'!$E$11+'[1]سایر درآمدها'!$C$11)</f>
        <v>-1.7650014482102569E-3</v>
      </c>
      <c r="N51" s="190"/>
      <c r="O51" s="142">
        <v>0</v>
      </c>
      <c r="P51" s="142"/>
      <c r="Q51" s="142">
        <f>'درآمد ناشی از تغییر قیمت اوراق '!S43</f>
        <v>274277016</v>
      </c>
      <c r="R51" s="189"/>
      <c r="S51" s="142">
        <f>'درآمد ناشی ازفروش'!S49</f>
        <v>397891400</v>
      </c>
      <c r="T51" s="189"/>
      <c r="U51" s="233">
        <f t="shared" si="3"/>
        <v>672168416</v>
      </c>
      <c r="V51" s="187"/>
      <c r="W51" s="228">
        <f>U51/[1]درآمدها!$E$11</f>
        <v>1.1443321190567964E-3</v>
      </c>
      <c r="X51" s="59">
        <v>0</v>
      </c>
      <c r="Y51" s="149">
        <f t="shared" si="0"/>
        <v>0</v>
      </c>
      <c r="AA51" s="149">
        <v>83067</v>
      </c>
      <c r="AB51" s="149">
        <f t="shared" si="1"/>
        <v>-468652834</v>
      </c>
    </row>
    <row r="52" spans="1:28" s="59" customFormat="1" ht="42.75" customHeight="1">
      <c r="A52" s="133"/>
      <c r="B52" s="133" t="s">
        <v>310</v>
      </c>
      <c r="C52" s="227" t="s">
        <v>478</v>
      </c>
      <c r="D52" s="190"/>
      <c r="E52" s="142">
        <v>0</v>
      </c>
      <c r="F52" s="142"/>
      <c r="G52" s="142">
        <v>0</v>
      </c>
      <c r="H52" s="189"/>
      <c r="I52" s="142">
        <f>'درآمد ناشی ازفروش'!K50</f>
        <v>0</v>
      </c>
      <c r="J52" s="249"/>
      <c r="K52" s="143">
        <f t="shared" si="2"/>
        <v>0</v>
      </c>
      <c r="L52" s="143"/>
      <c r="M52" s="228">
        <f>K52/($K$218+'[1]درآمد سرمایه گذاری در اوراق بها'!$I$11+'[1]درآمد سپرده بانکی'!$E$11+'[1]سایر درآمدها'!$C$11)</f>
        <v>0</v>
      </c>
      <c r="N52" s="190"/>
      <c r="O52" s="142">
        <v>0</v>
      </c>
      <c r="P52" s="142"/>
      <c r="Q52" s="142"/>
      <c r="R52" s="189"/>
      <c r="S52" s="142">
        <f>'درآمد ناشی ازفروش'!S50</f>
        <v>67182055</v>
      </c>
      <c r="T52" s="189"/>
      <c r="U52" s="233">
        <f t="shared" si="3"/>
        <v>67182055</v>
      </c>
      <c r="V52" s="187"/>
      <c r="W52" s="228">
        <f>U52/[1]درآمدها!$E$11</f>
        <v>1.1437398951030191E-4</v>
      </c>
      <c r="X52" s="59">
        <v>0</v>
      </c>
      <c r="Y52" s="149">
        <f t="shared" si="0"/>
        <v>0</v>
      </c>
      <c r="AA52" s="149">
        <v>180873578</v>
      </c>
      <c r="AB52" s="149">
        <f t="shared" si="1"/>
        <v>180873578</v>
      </c>
    </row>
    <row r="53" spans="1:28" s="59" customFormat="1" ht="42.75" customHeight="1">
      <c r="A53" s="133"/>
      <c r="B53" s="133" t="s">
        <v>311</v>
      </c>
      <c r="C53" s="227" t="s">
        <v>263</v>
      </c>
      <c r="D53" s="190"/>
      <c r="E53" s="142">
        <v>0</v>
      </c>
      <c r="F53" s="142"/>
      <c r="G53" s="142">
        <f t="shared" ref="G53:G64" si="7">VLOOKUP(B50,a,10,0)</f>
        <v>353871557</v>
      </c>
      <c r="H53" s="189"/>
      <c r="I53" s="142">
        <f>'درآمد ناشی ازفروش'!K51</f>
        <v>317061469</v>
      </c>
      <c r="J53" s="249"/>
      <c r="K53" s="143">
        <f t="shared" si="2"/>
        <v>670933026</v>
      </c>
      <c r="L53" s="143"/>
      <c r="M53" s="228">
        <f>K53/($K$218+'[1]درآمد سرمایه گذاری در اوراق بها'!$I$11+'[1]درآمد سپرده بانکی'!$E$11+'[1]سایر درآمدها'!$C$11)</f>
        <v>-2.4265519830557951E-3</v>
      </c>
      <c r="N53" s="190"/>
      <c r="O53" s="142">
        <v>0</v>
      </c>
      <c r="P53" s="142"/>
      <c r="Q53" s="142">
        <f>'درآمد ناشی از تغییر قیمت اوراق '!S44</f>
        <v>7107496614</v>
      </c>
      <c r="R53" s="189"/>
      <c r="S53" s="142">
        <f>'درآمد ناشی ازفروش'!S51</f>
        <v>334589399</v>
      </c>
      <c r="T53" s="189"/>
      <c r="U53" s="233">
        <f t="shared" si="3"/>
        <v>7442086013</v>
      </c>
      <c r="V53" s="187"/>
      <c r="W53" s="228">
        <f>U53/[1]درآمدها!$E$11</f>
        <v>1.2669768252632739E-2</v>
      </c>
      <c r="X53" s="59">
        <v>0</v>
      </c>
      <c r="Y53" s="149">
        <f t="shared" si="0"/>
        <v>0</v>
      </c>
      <c r="AA53" s="149">
        <v>70872010</v>
      </c>
      <c r="AB53" s="149">
        <f t="shared" si="1"/>
        <v>-246189459</v>
      </c>
    </row>
    <row r="54" spans="1:28" s="59" customFormat="1" ht="42.75" customHeight="1">
      <c r="A54" s="133"/>
      <c r="B54" s="133" t="s">
        <v>312</v>
      </c>
      <c r="C54" s="227" t="s">
        <v>257</v>
      </c>
      <c r="D54" s="190"/>
      <c r="E54" s="142">
        <v>0</v>
      </c>
      <c r="F54" s="142"/>
      <c r="G54" s="142">
        <f t="shared" si="7"/>
        <v>-28936061198</v>
      </c>
      <c r="H54" s="189"/>
      <c r="I54" s="142">
        <f>'درآمد ناشی ازفروش'!K52</f>
        <v>729514127</v>
      </c>
      <c r="J54" s="249"/>
      <c r="K54" s="143">
        <f t="shared" si="2"/>
        <v>-28206547071</v>
      </c>
      <c r="L54" s="143"/>
      <c r="M54" s="228">
        <f>K54/($K$218+'[1]درآمد سرمایه گذاری در اوراق بها'!$I$11+'[1]درآمد سپرده بانکی'!$E$11+'[1]سایر درآمدها'!$C$11)</f>
        <v>0.1020141356557572</v>
      </c>
      <c r="N54" s="190"/>
      <c r="O54" s="142">
        <v>0</v>
      </c>
      <c r="P54" s="142"/>
      <c r="Q54" s="142">
        <f>'درآمد ناشی از تغییر قیمت اوراق '!S45</f>
        <v>6071350340</v>
      </c>
      <c r="R54" s="189"/>
      <c r="S54" s="142">
        <f>'درآمد ناشی ازفروش'!S52</f>
        <v>1104102820</v>
      </c>
      <c r="T54" s="189"/>
      <c r="U54" s="233">
        <f t="shared" si="3"/>
        <v>7175453160</v>
      </c>
      <c r="V54" s="187"/>
      <c r="W54" s="228">
        <f>U54/[1]درآمدها!$E$11</f>
        <v>1.2215839549020981E-2</v>
      </c>
      <c r="X54" s="59">
        <v>0</v>
      </c>
      <c r="Y54" s="149">
        <f t="shared" si="0"/>
        <v>0</v>
      </c>
      <c r="AA54" s="149">
        <v>173183801</v>
      </c>
      <c r="AB54" s="149">
        <f t="shared" si="1"/>
        <v>-556330326</v>
      </c>
    </row>
    <row r="55" spans="1:28" s="59" customFormat="1" ht="42.75" customHeight="1">
      <c r="A55" s="133"/>
      <c r="B55" s="133" t="s">
        <v>313</v>
      </c>
      <c r="C55" s="227" t="s">
        <v>258</v>
      </c>
      <c r="D55" s="190"/>
      <c r="E55" s="142">
        <v>0</v>
      </c>
      <c r="F55" s="142"/>
      <c r="G55" s="142">
        <f t="shared" si="7"/>
        <v>-7239722625</v>
      </c>
      <c r="H55" s="189"/>
      <c r="I55" s="142">
        <f>'درآمد ناشی ازفروش'!K53</f>
        <v>466398229</v>
      </c>
      <c r="J55" s="249"/>
      <c r="K55" s="143">
        <f t="shared" si="2"/>
        <v>-6773324396</v>
      </c>
      <c r="L55" s="143"/>
      <c r="M55" s="228">
        <f>K55/($K$218+'[1]درآمد سرمایه گذاری در اوراق بها'!$I$11+'[1]درآمد سپرده بانکی'!$E$11+'[1]سایر درآمدها'!$C$11)</f>
        <v>2.4496966326105395E-2</v>
      </c>
      <c r="N55" s="190"/>
      <c r="O55" s="142">
        <v>0</v>
      </c>
      <c r="P55" s="142"/>
      <c r="Q55" s="142">
        <f>'درآمد ناشی از تغییر قیمت اوراق '!S46</f>
        <v>9215863200</v>
      </c>
      <c r="R55" s="189"/>
      <c r="S55" s="142">
        <f>'درآمد ناشی ازفروش'!S53</f>
        <v>3324652547</v>
      </c>
      <c r="T55" s="189"/>
      <c r="U55" s="233">
        <f t="shared" si="3"/>
        <v>12540515747</v>
      </c>
      <c r="V55" s="187"/>
      <c r="W55" s="228">
        <f>U55/[1]درآمدها!$E$11</f>
        <v>2.1349582362450121E-2</v>
      </c>
      <c r="X55" s="59">
        <v>192138400</v>
      </c>
      <c r="Y55" s="149">
        <f t="shared" si="0"/>
        <v>192138400</v>
      </c>
      <c r="AA55" s="149">
        <v>48111086</v>
      </c>
      <c r="AB55" s="149">
        <f t="shared" si="1"/>
        <v>-418287143</v>
      </c>
    </row>
    <row r="56" spans="1:28" s="59" customFormat="1" ht="42.75" customHeight="1">
      <c r="A56" s="133"/>
      <c r="B56" s="133" t="s">
        <v>314</v>
      </c>
      <c r="C56" s="227" t="s">
        <v>225</v>
      </c>
      <c r="D56" s="190"/>
      <c r="E56" s="142">
        <v>0</v>
      </c>
      <c r="F56" s="142"/>
      <c r="G56" s="142">
        <f t="shared" si="7"/>
        <v>-24177528</v>
      </c>
      <c r="H56" s="189"/>
      <c r="I56" s="142">
        <f>'درآمد ناشی ازفروش'!K54</f>
        <v>1456682480</v>
      </c>
      <c r="J56" s="249"/>
      <c r="K56" s="143">
        <f t="shared" si="2"/>
        <v>1432504952</v>
      </c>
      <c r="L56" s="143"/>
      <c r="M56" s="228">
        <f>K56/($K$218+'[1]درآمد سرمایه گذاری در اوراق بها'!$I$11+'[1]درآمد سپرده بانکی'!$E$11+'[1]سایر درآمدها'!$C$11)</f>
        <v>-5.1809161232329124E-3</v>
      </c>
      <c r="N56" s="190"/>
      <c r="O56" s="142">
        <f>'درآمد سود سهام'!P28</f>
        <v>18454860</v>
      </c>
      <c r="P56" s="142"/>
      <c r="Q56" s="142">
        <f>'درآمد ناشی از تغییر قیمت اوراق '!S47</f>
        <v>3498749138</v>
      </c>
      <c r="R56" s="189"/>
      <c r="S56" s="142">
        <f>'درآمد ناشی ازفروش'!S54</f>
        <v>4953833197</v>
      </c>
      <c r="T56" s="189"/>
      <c r="U56" s="233">
        <f t="shared" si="3"/>
        <v>8471037195</v>
      </c>
      <c r="V56" s="187"/>
      <c r="W56" s="228">
        <f>U56/[1]درآمدها!$E$11</f>
        <v>1.4421504660467849E-2</v>
      </c>
      <c r="X56" s="59">
        <v>97559875</v>
      </c>
      <c r="Y56" s="149">
        <f t="shared" si="0"/>
        <v>79105015</v>
      </c>
      <c r="AA56" s="149">
        <v>-127257556</v>
      </c>
      <c r="AB56" s="149">
        <f t="shared" si="1"/>
        <v>-1583940036</v>
      </c>
    </row>
    <row r="57" spans="1:28" s="59" customFormat="1" ht="42.75" customHeight="1">
      <c r="A57" s="133"/>
      <c r="B57" s="133" t="s">
        <v>315</v>
      </c>
      <c r="C57" s="227" t="s">
        <v>210</v>
      </c>
      <c r="D57" s="190"/>
      <c r="E57" s="142">
        <v>0</v>
      </c>
      <c r="F57" s="142"/>
      <c r="G57" s="142">
        <f t="shared" si="7"/>
        <v>10539459632</v>
      </c>
      <c r="H57" s="189"/>
      <c r="I57" s="142">
        <f>'درآمد ناشی ازفروش'!K55</f>
        <v>1237309056</v>
      </c>
      <c r="J57" s="249"/>
      <c r="K57" s="143">
        <f t="shared" si="2"/>
        <v>11776768688</v>
      </c>
      <c r="L57" s="143"/>
      <c r="M57" s="228">
        <f>K57/($K$218+'[1]درآمد سرمایه گذاری در اوراق بها'!$I$11+'[1]درآمد سپرده بانکی'!$E$11+'[1]سایر درآمدها'!$C$11)</f>
        <v>-4.2592837595470813E-2</v>
      </c>
      <c r="N57" s="190"/>
      <c r="O57" s="142">
        <f>'درآمد سود سهام'!T29</f>
        <v>192138400</v>
      </c>
      <c r="P57" s="142"/>
      <c r="Q57" s="142">
        <f>'درآمد ناشی از تغییر قیمت اوراق '!S48</f>
        <v>21950640971</v>
      </c>
      <c r="R57" s="189"/>
      <c r="S57" s="142">
        <f>'درآمد ناشی ازفروش'!S55</f>
        <v>1883408538</v>
      </c>
      <c r="T57" s="189"/>
      <c r="U57" s="233">
        <f t="shared" si="3"/>
        <v>24026187909</v>
      </c>
      <c r="V57" s="187"/>
      <c r="W57" s="228">
        <f>U57/[1]درآمدها!$E$11</f>
        <v>4.0903347834127857E-2</v>
      </c>
      <c r="X57" s="59">
        <v>0</v>
      </c>
      <c r="Y57" s="149">
        <f t="shared" si="0"/>
        <v>-192138400</v>
      </c>
      <c r="AA57" s="149">
        <v>-95442010</v>
      </c>
      <c r="AB57" s="149">
        <f t="shared" si="1"/>
        <v>-1332751066</v>
      </c>
    </row>
    <row r="58" spans="1:28" s="59" customFormat="1" ht="42.75" customHeight="1">
      <c r="A58" s="133"/>
      <c r="B58" s="133"/>
      <c r="C58" s="227" t="s">
        <v>146</v>
      </c>
      <c r="D58" s="190"/>
      <c r="E58" s="142"/>
      <c r="F58" s="142"/>
      <c r="G58" s="142">
        <v>0</v>
      </c>
      <c r="H58" s="189"/>
      <c r="I58" s="142">
        <v>0</v>
      </c>
      <c r="J58" s="249"/>
      <c r="K58" s="143">
        <f t="shared" si="2"/>
        <v>0</v>
      </c>
      <c r="L58" s="143"/>
      <c r="M58" s="228">
        <f>K58/($K$218+'[1]درآمد سرمایه گذاری در اوراق بها'!$I$11+'[1]درآمد سپرده بانکی'!$E$11+'[1]سایر درآمدها'!$C$11)</f>
        <v>0</v>
      </c>
      <c r="N58" s="190"/>
      <c r="O58" s="142">
        <v>97559875</v>
      </c>
      <c r="P58" s="142"/>
      <c r="Q58" s="142">
        <v>0</v>
      </c>
      <c r="R58" s="189"/>
      <c r="S58" s="142">
        <v>0</v>
      </c>
      <c r="T58" s="189"/>
      <c r="U58" s="233">
        <f t="shared" si="3"/>
        <v>97559875</v>
      </c>
      <c r="V58" s="187"/>
      <c r="W58" s="228"/>
      <c r="Y58" s="149"/>
      <c r="AA58" s="149"/>
      <c r="AB58" s="149"/>
    </row>
    <row r="59" spans="1:28" s="59" customFormat="1" ht="42.75" customHeight="1">
      <c r="A59" s="133"/>
      <c r="B59" s="133" t="s">
        <v>316</v>
      </c>
      <c r="C59" s="227" t="s">
        <v>146</v>
      </c>
      <c r="D59" s="190"/>
      <c r="E59" s="142">
        <f>'درآمد سود سهام'!J30</f>
        <v>0</v>
      </c>
      <c r="F59" s="142"/>
      <c r="G59" s="142">
        <f>VLOOKUP(B55,a,10,0)</f>
        <v>-6437876315</v>
      </c>
      <c r="H59" s="189"/>
      <c r="I59" s="142">
        <f>'درآمد ناشی ازفروش'!K56</f>
        <v>553152903</v>
      </c>
      <c r="J59" s="249"/>
      <c r="K59" s="143">
        <f t="shared" si="2"/>
        <v>-5884723412</v>
      </c>
      <c r="L59" s="143"/>
      <c r="M59" s="228">
        <f>K59/($K$218+'[1]درآمد سرمایه گذاری در اوراق بها'!$I$11+'[1]درآمد سپرده بانکی'!$E$11+'[1]سایر درآمدها'!$C$11)</f>
        <v>2.1283178367677291E-2</v>
      </c>
      <c r="N59" s="190"/>
      <c r="O59" s="251">
        <v>478377669</v>
      </c>
      <c r="P59" s="142"/>
      <c r="Q59" s="142">
        <f>'درآمد ناشی از تغییر قیمت اوراق '!S49</f>
        <v>6833694883</v>
      </c>
      <c r="R59" s="189"/>
      <c r="S59" s="142">
        <f>'درآمد ناشی ازفروش'!S56</f>
        <v>480594494</v>
      </c>
      <c r="T59" s="189"/>
      <c r="U59" s="233">
        <f t="shared" si="3"/>
        <v>7792667046</v>
      </c>
      <c r="V59" s="187"/>
      <c r="W59" s="228">
        <f>U59/[1]درآمدها!$E$11</f>
        <v>1.3266614410298692E-2</v>
      </c>
      <c r="X59" s="59">
        <v>1357020000</v>
      </c>
      <c r="Y59" s="149">
        <f t="shared" ref="Y59:Y90" si="8">X59-O59</f>
        <v>878642331</v>
      </c>
      <c r="AA59" s="149">
        <v>135385068</v>
      </c>
      <c r="AB59" s="149">
        <f t="shared" ref="AB59:AB90" si="9">AA59-I59</f>
        <v>-417767835</v>
      </c>
    </row>
    <row r="60" spans="1:28" s="59" customFormat="1" ht="42.75" customHeight="1">
      <c r="A60" s="133"/>
      <c r="B60" s="133" t="s">
        <v>317</v>
      </c>
      <c r="C60" s="227" t="s">
        <v>200</v>
      </c>
      <c r="D60" s="190"/>
      <c r="E60" s="142">
        <v>0</v>
      </c>
      <c r="F60" s="142"/>
      <c r="G60" s="142">
        <f>VLOOKUP(B56,a,10,0)</f>
        <v>-1756604026</v>
      </c>
      <c r="H60" s="189"/>
      <c r="I60" s="142">
        <f>'درآمد ناشی ازفروش'!K57</f>
        <v>981092798</v>
      </c>
      <c r="J60" s="249"/>
      <c r="K60" s="143">
        <f t="shared" si="2"/>
        <v>-775511228</v>
      </c>
      <c r="L60" s="143"/>
      <c r="M60" s="228">
        <f>K60/($K$218+'[1]درآمد سرمایه گذاری در اوراق بها'!$I$11+'[1]درآمد سپرده بانکی'!$E$11+'[1]سایر درآمدها'!$C$11)</f>
        <v>2.8047781749611397E-3</v>
      </c>
      <c r="N60" s="190"/>
      <c r="O60" s="142">
        <v>0</v>
      </c>
      <c r="P60" s="142"/>
      <c r="Q60" s="142">
        <f>'درآمد ناشی از تغییر قیمت اوراق '!S50</f>
        <v>15031440240</v>
      </c>
      <c r="R60" s="189"/>
      <c r="S60" s="142">
        <f>'درآمد ناشی ازفروش'!S57</f>
        <v>919500437</v>
      </c>
      <c r="T60" s="189"/>
      <c r="U60" s="233">
        <f t="shared" si="3"/>
        <v>15950940677</v>
      </c>
      <c r="V60" s="187"/>
      <c r="W60" s="228">
        <f>U60/[1]درآمدها!$E$11</f>
        <v>2.7155655206894846E-2</v>
      </c>
      <c r="X60" s="59">
        <v>509397000</v>
      </c>
      <c r="Y60" s="149">
        <f t="shared" si="8"/>
        <v>509397000</v>
      </c>
      <c r="AA60" s="149">
        <v>1384815340</v>
      </c>
      <c r="AB60" s="149">
        <f t="shared" si="9"/>
        <v>403722542</v>
      </c>
    </row>
    <row r="61" spans="1:28" s="59" customFormat="1" ht="42.75" customHeight="1">
      <c r="A61" s="133"/>
      <c r="B61" s="133" t="s">
        <v>318</v>
      </c>
      <c r="C61" s="227" t="s">
        <v>155</v>
      </c>
      <c r="D61" s="190"/>
      <c r="E61" s="142">
        <v>0</v>
      </c>
      <c r="F61" s="142"/>
      <c r="G61" s="142">
        <f>VLOOKUP(B57,a,10,0)</f>
        <v>-23304858743</v>
      </c>
      <c r="H61" s="189"/>
      <c r="I61" s="142">
        <f>'درآمد ناشی ازفروش'!K58</f>
        <v>3952830157</v>
      </c>
      <c r="J61" s="249"/>
      <c r="K61" s="143">
        <f t="shared" si="2"/>
        <v>-19352028586</v>
      </c>
      <c r="L61" s="143"/>
      <c r="M61" s="228">
        <f>K61/($K$218+'[1]درآمد سرمایه گذاری در اوراق بها'!$I$11+'[1]درآمد سپرده بانکی'!$E$11+'[1]سایر درآمدها'!$C$11)</f>
        <v>6.999015031570488E-2</v>
      </c>
      <c r="N61" s="190"/>
      <c r="O61" s="142">
        <f>'درآمد سود سهام'!T32</f>
        <v>1357020000</v>
      </c>
      <c r="P61" s="142"/>
      <c r="Q61" s="142">
        <f>'درآمد ناشی از تغییر قیمت اوراق '!S51</f>
        <v>3938290321</v>
      </c>
      <c r="R61" s="189"/>
      <c r="S61" s="142">
        <f>'درآمد ناشی ازفروش'!S58</f>
        <v>3816940748</v>
      </c>
      <c r="T61" s="189"/>
      <c r="U61" s="233">
        <f t="shared" si="3"/>
        <v>9112251069</v>
      </c>
      <c r="V61" s="187"/>
      <c r="W61" s="228">
        <f>U61/[1]درآمدها!$E$11</f>
        <v>1.551313826558362E-2</v>
      </c>
      <c r="X61" s="59">
        <v>0</v>
      </c>
      <c r="Y61" s="149">
        <f t="shared" si="8"/>
        <v>-1357020000</v>
      </c>
      <c r="AA61" s="149">
        <v>506231373</v>
      </c>
      <c r="AB61" s="149">
        <f t="shared" si="9"/>
        <v>-3446598784</v>
      </c>
    </row>
    <row r="62" spans="1:28" s="59" customFormat="1" ht="42.75" customHeight="1">
      <c r="A62" s="133"/>
      <c r="B62" s="133" t="s">
        <v>319</v>
      </c>
      <c r="C62" s="227" t="s">
        <v>93</v>
      </c>
      <c r="D62" s="190"/>
      <c r="E62" s="142">
        <v>0</v>
      </c>
      <c r="F62" s="142"/>
      <c r="G62" s="142">
        <f t="shared" si="7"/>
        <v>9696637356</v>
      </c>
      <c r="H62" s="189"/>
      <c r="I62" s="142">
        <f>'درآمد ناشی ازفروش'!K59</f>
        <v>117982289</v>
      </c>
      <c r="J62" s="249"/>
      <c r="K62" s="143">
        <f t="shared" si="2"/>
        <v>9814619645</v>
      </c>
      <c r="L62" s="143"/>
      <c r="M62" s="228">
        <f>K62/($K$218+'[1]درآمد سرمایه گذاری در اوراق بها'!$I$11+'[1]درآمد سپرده بانکی'!$E$11+'[1]سایر درآمدها'!$C$11)</f>
        <v>-3.5496366760328642E-2</v>
      </c>
      <c r="N62" s="190"/>
      <c r="O62" s="142">
        <f>'درآمد سود سهام'!T33</f>
        <v>509397000</v>
      </c>
      <c r="P62" s="142"/>
      <c r="Q62" s="142">
        <f>'درآمد ناشی از تغییر قیمت اوراق '!S52</f>
        <v>41403415152</v>
      </c>
      <c r="R62" s="189"/>
      <c r="S62" s="142">
        <f>'درآمد ناشی ازفروش'!S59</f>
        <v>3681035063</v>
      </c>
      <c r="T62" s="189"/>
      <c r="U62" s="233">
        <f t="shared" si="3"/>
        <v>45593847215</v>
      </c>
      <c r="V62" s="187"/>
      <c r="W62" s="228">
        <f>U62/[1]درآمدها!$E$11</f>
        <v>7.7621177308474981E-2</v>
      </c>
      <c r="X62" s="59">
        <v>0</v>
      </c>
      <c r="Y62" s="149">
        <f t="shared" si="8"/>
        <v>-509397000</v>
      </c>
      <c r="AA62" s="149">
        <v>415239800</v>
      </c>
      <c r="AB62" s="149">
        <f t="shared" si="9"/>
        <v>297257511</v>
      </c>
    </row>
    <row r="63" spans="1:28" s="59" customFormat="1" ht="42.75" customHeight="1">
      <c r="A63" s="133"/>
      <c r="B63" s="133" t="s">
        <v>498</v>
      </c>
      <c r="C63" s="227" t="s">
        <v>561</v>
      </c>
      <c r="D63" s="190"/>
      <c r="E63" s="142">
        <v>0</v>
      </c>
      <c r="F63" s="142"/>
      <c r="G63" s="142">
        <f t="shared" si="7"/>
        <v>21538908</v>
      </c>
      <c r="H63" s="189"/>
      <c r="I63" s="142">
        <v>0</v>
      </c>
      <c r="J63" s="249"/>
      <c r="K63" s="143">
        <f t="shared" si="2"/>
        <v>21538908</v>
      </c>
      <c r="L63" s="143"/>
      <c r="M63" s="228">
        <f>K63/($K$218+'[1]درآمد سرمایه گذاری در اوراق بها'!$I$11+'[1]درآمد سپرده بانکی'!$E$11+'[1]سایر درآمدها'!$C$11)</f>
        <v>-7.7899399634347906E-5</v>
      </c>
      <c r="N63" s="190"/>
      <c r="O63" s="142">
        <f>'درآمد سود سهام'!R33</f>
        <v>0</v>
      </c>
      <c r="P63" s="142"/>
      <c r="Q63" s="142">
        <f>'درآمد ناشی از تغییر قیمت اوراق '!S53</f>
        <v>21538908</v>
      </c>
      <c r="R63" s="189"/>
      <c r="S63" s="142">
        <v>0</v>
      </c>
      <c r="T63" s="189"/>
      <c r="U63" s="233">
        <f t="shared" si="3"/>
        <v>21538908</v>
      </c>
      <c r="V63" s="187"/>
      <c r="W63" s="228">
        <f>U63/[1]درآمدها!$E$11</f>
        <v>3.666888185625399E-5</v>
      </c>
      <c r="X63" s="59">
        <v>0</v>
      </c>
      <c r="Y63" s="149">
        <f t="shared" si="8"/>
        <v>0</v>
      </c>
      <c r="AA63" s="149">
        <v>0</v>
      </c>
      <c r="AB63" s="149">
        <f t="shared" si="9"/>
        <v>0</v>
      </c>
    </row>
    <row r="64" spans="1:28" s="59" customFormat="1" ht="42.75" customHeight="1">
      <c r="A64" s="133"/>
      <c r="B64" s="133" t="s">
        <v>320</v>
      </c>
      <c r="C64" s="227" t="s">
        <v>216</v>
      </c>
      <c r="D64" s="190"/>
      <c r="E64" s="142">
        <v>0</v>
      </c>
      <c r="F64" s="142"/>
      <c r="G64" s="142">
        <f t="shared" si="7"/>
        <v>-12771847883</v>
      </c>
      <c r="H64" s="189"/>
      <c r="I64" s="142">
        <f>'درآمد ناشی ازفروش'!K60</f>
        <v>9125914932</v>
      </c>
      <c r="J64" s="249"/>
      <c r="K64" s="143">
        <f t="shared" si="2"/>
        <v>-3645932951</v>
      </c>
      <c r="L64" s="143"/>
      <c r="M64" s="228">
        <f>K64/($K$218+'[1]درآمد سرمایه گذاری در اوراق بها'!$I$11+'[1]درآمد سپرده بانکی'!$E$11+'[1]سایر درآمدها'!$C$11)</f>
        <v>1.3186183254507905E-2</v>
      </c>
      <c r="N64" s="190"/>
      <c r="O64" s="142">
        <v>0</v>
      </c>
      <c r="P64" s="142"/>
      <c r="Q64" s="142">
        <f>'درآمد ناشی از تغییر قیمت اوراق '!S54</f>
        <v>38917631712</v>
      </c>
      <c r="R64" s="189"/>
      <c r="S64" s="142">
        <f>'درآمد ناشی ازفروش'!S60</f>
        <v>7759022427</v>
      </c>
      <c r="T64" s="189"/>
      <c r="U64" s="233">
        <f t="shared" si="3"/>
        <v>46676654139</v>
      </c>
      <c r="V64" s="187"/>
      <c r="W64" s="228">
        <f>U64/[1]درآمدها!$E$11</f>
        <v>7.9464600344094513E-2</v>
      </c>
      <c r="X64" s="59">
        <v>19116627</v>
      </c>
      <c r="Y64" s="149">
        <f t="shared" si="8"/>
        <v>19116627</v>
      </c>
      <c r="AA64" s="149">
        <v>40393461</v>
      </c>
      <c r="AB64" s="149">
        <f t="shared" si="9"/>
        <v>-9085521471</v>
      </c>
    </row>
    <row r="65" spans="1:28" s="59" customFormat="1" ht="42.75" customHeight="1">
      <c r="A65" s="133"/>
      <c r="B65" s="133" t="s">
        <v>499</v>
      </c>
      <c r="C65" s="227" t="s">
        <v>226</v>
      </c>
      <c r="D65" s="190"/>
      <c r="E65" s="142">
        <v>0</v>
      </c>
      <c r="F65" s="142"/>
      <c r="G65" s="142">
        <f>VLOOKUP(B63,a,10,0)</f>
        <v>2214872584</v>
      </c>
      <c r="H65" s="189"/>
      <c r="I65" s="142">
        <f>'درآمد ناشی ازفروش'!K61</f>
        <v>6491697276</v>
      </c>
      <c r="J65" s="249"/>
      <c r="K65" s="143">
        <f t="shared" si="2"/>
        <v>8706569860</v>
      </c>
      <c r="L65" s="143"/>
      <c r="M65" s="228">
        <f>K65/($K$218+'[1]درآمد سرمایه گذاری در اوراق بها'!$I$11+'[1]درآمد سپرده بانکی'!$E$11+'[1]سایر درآمدها'!$C$11)</f>
        <v>-3.1488902082153304E-2</v>
      </c>
      <c r="N65" s="190"/>
      <c r="O65" s="142">
        <f>'درآمد سود سهام'!P34</f>
        <v>7675898535</v>
      </c>
      <c r="P65" s="142"/>
      <c r="Q65" s="142">
        <f>'درآمد ناشی از تغییر قیمت اوراق '!S55</f>
        <v>29773418662</v>
      </c>
      <c r="R65" s="189"/>
      <c r="S65" s="142">
        <f>'درآمد ناشی ازفروش'!S61</f>
        <v>7845129414</v>
      </c>
      <c r="T65" s="189"/>
      <c r="U65" s="233">
        <f t="shared" si="3"/>
        <v>45294446611</v>
      </c>
      <c r="V65" s="187"/>
      <c r="W65" s="228">
        <f>U65/[1]درآمدها!$E$11</f>
        <v>7.7111463195959754E-2</v>
      </c>
      <c r="X65" s="59">
        <v>479200560</v>
      </c>
      <c r="Y65" s="149">
        <f t="shared" si="8"/>
        <v>-7196697975</v>
      </c>
      <c r="AA65" s="149">
        <v>8773410</v>
      </c>
      <c r="AB65" s="149">
        <f t="shared" si="9"/>
        <v>-6482923866</v>
      </c>
    </row>
    <row r="66" spans="1:28" s="59" customFormat="1" ht="42.75" customHeight="1">
      <c r="A66" s="133"/>
      <c r="B66" s="133" t="s">
        <v>321</v>
      </c>
      <c r="C66" s="227" t="s">
        <v>161</v>
      </c>
      <c r="D66" s="190"/>
      <c r="E66" s="142">
        <v>0</v>
      </c>
      <c r="F66" s="142"/>
      <c r="G66" s="142">
        <v>0</v>
      </c>
      <c r="H66" s="189"/>
      <c r="I66" s="142">
        <f>'درآمد ناشی ازفروش'!K62</f>
        <v>0</v>
      </c>
      <c r="J66" s="249"/>
      <c r="K66" s="143">
        <f t="shared" si="2"/>
        <v>0</v>
      </c>
      <c r="L66" s="143"/>
      <c r="M66" s="228">
        <f>K66/($K$218+'[1]درآمد سرمایه گذاری در اوراق بها'!$I$11+'[1]درآمد سپرده بانکی'!$E$11+'[1]سایر درآمدها'!$C$11)</f>
        <v>0</v>
      </c>
      <c r="N66" s="190"/>
      <c r="O66" s="142">
        <v>0</v>
      </c>
      <c r="P66" s="142"/>
      <c r="Q66" s="142">
        <v>0</v>
      </c>
      <c r="R66" s="189"/>
      <c r="S66" s="142">
        <f>'درآمد ناشی ازفروش'!S62</f>
        <v>1161841566</v>
      </c>
      <c r="T66" s="189"/>
      <c r="U66" s="233">
        <f t="shared" si="3"/>
        <v>1161841566</v>
      </c>
      <c r="V66" s="187"/>
      <c r="W66" s="228">
        <f>U66/[1]درآمدها!$E$11</f>
        <v>1.9779754442211801E-3</v>
      </c>
      <c r="X66" s="59">
        <v>0</v>
      </c>
      <c r="Y66" s="149">
        <f t="shared" si="8"/>
        <v>0</v>
      </c>
      <c r="AA66" s="149">
        <v>119788897</v>
      </c>
      <c r="AB66" s="149">
        <f t="shared" si="9"/>
        <v>119788897</v>
      </c>
    </row>
    <row r="67" spans="1:28" s="59" customFormat="1" ht="42.75" customHeight="1">
      <c r="A67" s="133"/>
      <c r="B67" s="133" t="s">
        <v>447</v>
      </c>
      <c r="C67" s="227" t="s">
        <v>479</v>
      </c>
      <c r="D67" s="190"/>
      <c r="E67" s="142">
        <v>0</v>
      </c>
      <c r="F67" s="142"/>
      <c r="G67" s="142">
        <f>VLOOKUP(B64,a,10,0)</f>
        <v>456010689</v>
      </c>
      <c r="H67" s="189"/>
      <c r="I67" s="142">
        <f>'درآمد ناشی ازفروش'!K63</f>
        <v>325825494</v>
      </c>
      <c r="J67" s="249"/>
      <c r="K67" s="143">
        <f t="shared" si="2"/>
        <v>781836183</v>
      </c>
      <c r="L67" s="143"/>
      <c r="M67" s="228">
        <f>K67/($K$218+'[1]درآمد سرمایه گذاری در اوراق بها'!$I$11+'[1]درآمد سپرده بانکی'!$E$11+'[1]سایر درآمدها'!$C$11)</f>
        <v>-2.8276535313726285E-3</v>
      </c>
      <c r="N67" s="190"/>
      <c r="O67" s="251">
        <f>'درآمد سود سهام'!P35</f>
        <v>21159225</v>
      </c>
      <c r="P67" s="142"/>
      <c r="Q67" s="142">
        <f>'درآمد ناشی از تغییر قیمت اوراق '!S56</f>
        <v>17953634323</v>
      </c>
      <c r="R67" s="189"/>
      <c r="S67" s="142">
        <f>'درآمد ناشی ازفروش'!S63</f>
        <v>1027047795</v>
      </c>
      <c r="T67" s="189"/>
      <c r="U67" s="233">
        <f t="shared" si="3"/>
        <v>19001841343</v>
      </c>
      <c r="V67" s="187"/>
      <c r="W67" s="228">
        <f>U67/[1]درآمدها!$E$11</f>
        <v>3.2349656503372862E-2</v>
      </c>
      <c r="X67" s="59">
        <v>1142817130</v>
      </c>
      <c r="Y67" s="149">
        <f t="shared" si="8"/>
        <v>1121657905</v>
      </c>
      <c r="AA67" s="149">
        <v>1308842994</v>
      </c>
      <c r="AB67" s="149">
        <f t="shared" si="9"/>
        <v>983017500</v>
      </c>
    </row>
    <row r="68" spans="1:28" s="59" customFormat="1" ht="42.75" customHeight="1">
      <c r="A68" s="133"/>
      <c r="B68" s="133" t="s">
        <v>322</v>
      </c>
      <c r="C68" s="227" t="s">
        <v>130</v>
      </c>
      <c r="D68" s="190"/>
      <c r="E68" s="142">
        <v>0</v>
      </c>
      <c r="F68" s="142"/>
      <c r="G68" s="142">
        <v>0</v>
      </c>
      <c r="H68" s="189"/>
      <c r="I68" s="142">
        <f>'درآمد ناشی ازفروش'!K64</f>
        <v>0</v>
      </c>
      <c r="J68" s="249"/>
      <c r="K68" s="143">
        <f t="shared" si="2"/>
        <v>0</v>
      </c>
      <c r="L68" s="143"/>
      <c r="M68" s="228">
        <f>K68/($K$218+'[1]درآمد سرمایه گذاری در اوراق بها'!$I$11+'[1]درآمد سپرده بانکی'!$E$11+'[1]سایر درآمدها'!$C$11)</f>
        <v>0</v>
      </c>
      <c r="N68" s="190"/>
      <c r="O68" s="251">
        <f>'درآمد سود سهام'!P36</f>
        <v>479200560</v>
      </c>
      <c r="P68" s="142"/>
      <c r="Q68" s="142">
        <f>'درآمد ناشی از تغییر قیمت اوراق '!S57</f>
        <v>12938004456</v>
      </c>
      <c r="R68" s="189"/>
      <c r="S68" s="142">
        <f>'درآمد ناشی ازفروش'!S64</f>
        <v>24100728</v>
      </c>
      <c r="T68" s="189"/>
      <c r="U68" s="233">
        <f t="shared" si="3"/>
        <v>13441305744</v>
      </c>
      <c r="V68" s="187"/>
      <c r="W68" s="228">
        <f>U68/[1]درآمدها!$E$11</f>
        <v>2.2883130951695609E-2</v>
      </c>
      <c r="X68" s="59">
        <v>0</v>
      </c>
      <c r="Y68" s="149">
        <f t="shared" si="8"/>
        <v>-479200560</v>
      </c>
      <c r="AA68" s="149">
        <v>0</v>
      </c>
      <c r="AB68" s="149">
        <f t="shared" si="9"/>
        <v>0</v>
      </c>
    </row>
    <row r="69" spans="1:28" s="59" customFormat="1" ht="42.75" customHeight="1">
      <c r="A69" s="133"/>
      <c r="B69" s="133" t="s">
        <v>323</v>
      </c>
      <c r="C69" s="227" t="s">
        <v>480</v>
      </c>
      <c r="D69" s="190"/>
      <c r="E69" s="142">
        <v>0</v>
      </c>
      <c r="F69" s="142"/>
      <c r="G69" s="142">
        <f t="shared" ref="G69:G74" si="10">VLOOKUP(B65,a,10,0)</f>
        <v>-5161320788</v>
      </c>
      <c r="H69" s="189"/>
      <c r="I69" s="142">
        <f>'درآمد ناشی ازفروش'!K65</f>
        <v>294762865</v>
      </c>
      <c r="J69" s="249"/>
      <c r="K69" s="143">
        <f t="shared" si="2"/>
        <v>-4866557923</v>
      </c>
      <c r="L69" s="143"/>
      <c r="M69" s="228">
        <f>K69/($K$218+'[1]درآمد سرمایه گذاری در اوراق بها'!$I$11+'[1]درآمد سپرده بانکی'!$E$11+'[1]سایر درآمدها'!$C$11)</f>
        <v>1.760079668326171E-2</v>
      </c>
      <c r="N69" s="190"/>
      <c r="O69" s="142">
        <v>0</v>
      </c>
      <c r="P69" s="142"/>
      <c r="Q69" s="142">
        <f>'درآمد ناشی از تغییر قیمت اوراق '!S58</f>
        <v>27661363173</v>
      </c>
      <c r="R69" s="189"/>
      <c r="S69" s="142">
        <f>'درآمد ناشی ازفروش'!S65</f>
        <v>662299478</v>
      </c>
      <c r="T69" s="189"/>
      <c r="U69" s="233">
        <f t="shared" si="3"/>
        <v>28323662651</v>
      </c>
      <c r="V69" s="187"/>
      <c r="W69" s="228">
        <f>U69/[1]درآمدها!$E$11</f>
        <v>4.821957731032199E-2</v>
      </c>
      <c r="X69" s="59">
        <v>0</v>
      </c>
      <c r="Y69" s="149">
        <f t="shared" si="8"/>
        <v>0</v>
      </c>
      <c r="AA69" s="149">
        <v>0</v>
      </c>
      <c r="AB69" s="149">
        <f t="shared" si="9"/>
        <v>-294762865</v>
      </c>
    </row>
    <row r="70" spans="1:28" s="219" customFormat="1" ht="42.75" customHeight="1">
      <c r="A70" s="218"/>
      <c r="B70" s="218" t="s">
        <v>526</v>
      </c>
      <c r="C70" s="227" t="s">
        <v>103</v>
      </c>
      <c r="D70" s="190"/>
      <c r="E70" s="142">
        <v>0</v>
      </c>
      <c r="F70" s="142"/>
      <c r="G70" s="142">
        <f t="shared" si="10"/>
        <v>-8328942259</v>
      </c>
      <c r="H70" s="189"/>
      <c r="I70" s="142">
        <f>'درآمد ناشی ازفروش'!K66</f>
        <v>13610062228</v>
      </c>
      <c r="J70" s="249"/>
      <c r="K70" s="143">
        <f t="shared" si="2"/>
        <v>5281119969</v>
      </c>
      <c r="L70" s="143"/>
      <c r="M70" s="228">
        <f>K70/($K$218+'[1]درآمد سرمایه گذاری در اوراق بها'!$I$11+'[1]درآمد سپرده بانکی'!$E$11+'[1]سایر درآمدها'!$C$11)</f>
        <v>-1.9100136134202625E-2</v>
      </c>
      <c r="N70" s="190"/>
      <c r="O70" s="142">
        <f>'درآمد سود سهام'!T37</f>
        <v>1142817130</v>
      </c>
      <c r="P70" s="142"/>
      <c r="Q70" s="142">
        <v>0</v>
      </c>
      <c r="R70" s="189"/>
      <c r="S70" s="142">
        <f>'درآمد ناشی ازفروش'!S66</f>
        <v>16106190220</v>
      </c>
      <c r="T70" s="189"/>
      <c r="U70" s="233">
        <f t="shared" si="3"/>
        <v>17249007350</v>
      </c>
      <c r="V70" s="187"/>
      <c r="W70" s="228">
        <f>U70/[1]درآمدها!$E$11</f>
        <v>2.9365546881708525E-2</v>
      </c>
      <c r="X70" s="219">
        <v>0</v>
      </c>
      <c r="Y70" s="149">
        <f t="shared" si="8"/>
        <v>-1142817130</v>
      </c>
      <c r="AA70" s="220">
        <v>7811008</v>
      </c>
      <c r="AB70" s="149">
        <f t="shared" si="9"/>
        <v>-13602251220</v>
      </c>
    </row>
    <row r="71" spans="1:28" s="219" customFormat="1" ht="42.6" customHeight="1">
      <c r="A71" s="218"/>
      <c r="B71" s="218" t="s">
        <v>324</v>
      </c>
      <c r="C71" s="227" t="s">
        <v>439</v>
      </c>
      <c r="D71" s="190"/>
      <c r="E71" s="142">
        <f>'درآمد سود سهام'!J38</f>
        <v>384585750</v>
      </c>
      <c r="F71" s="142"/>
      <c r="G71" s="142">
        <f t="shared" si="10"/>
        <v>11683898330</v>
      </c>
      <c r="H71" s="189"/>
      <c r="I71" s="142">
        <f>'درآمد ناشی ازفروش'!K67</f>
        <v>68778254</v>
      </c>
      <c r="J71" s="249"/>
      <c r="K71" s="143">
        <f t="shared" si="2"/>
        <v>12137262334</v>
      </c>
      <c r="L71" s="143"/>
      <c r="M71" s="228">
        <f>K71/($K$218+'[1]درآمد سرمایه گذاری در اوراق بها'!$I$11+'[1]درآمد سپرده بانکی'!$E$11+'[1]سایر درآمدها'!$C$11)</f>
        <v>-4.3896628790242483E-2</v>
      </c>
      <c r="N71" s="190"/>
      <c r="O71" s="142">
        <f>'درآمد سود سهام'!P38</f>
        <v>384585750</v>
      </c>
      <c r="P71" s="142"/>
      <c r="Q71" s="142">
        <f>'درآمد ناشی از تغییر قیمت اوراق '!S59</f>
        <v>17107343710</v>
      </c>
      <c r="R71" s="189"/>
      <c r="S71" s="252">
        <f>'درآمد ناشی ازفروش'!S67</f>
        <v>514965078</v>
      </c>
      <c r="T71" s="189"/>
      <c r="U71" s="233">
        <f t="shared" si="3"/>
        <v>18006894538</v>
      </c>
      <c r="V71" s="187"/>
      <c r="W71" s="228">
        <f>U71/[1]درآمدها!$E$11</f>
        <v>3.0655810796533758E-2</v>
      </c>
      <c r="X71" s="219">
        <v>0</v>
      </c>
      <c r="Y71" s="149">
        <f t="shared" si="8"/>
        <v>-384585750</v>
      </c>
      <c r="AA71" s="220">
        <v>64748027</v>
      </c>
      <c r="AB71" s="149">
        <f t="shared" si="9"/>
        <v>-4030227</v>
      </c>
    </row>
    <row r="72" spans="1:28" s="219" customFormat="1" ht="42.75" customHeight="1">
      <c r="A72" s="218"/>
      <c r="B72" s="218" t="s">
        <v>325</v>
      </c>
      <c r="C72" s="227" t="s">
        <v>538</v>
      </c>
      <c r="D72" s="190"/>
      <c r="E72" s="142">
        <v>0</v>
      </c>
      <c r="F72" s="142"/>
      <c r="G72" s="142">
        <f t="shared" si="10"/>
        <v>-4833664926</v>
      </c>
      <c r="H72" s="189"/>
      <c r="I72" s="142">
        <f>'درآمد ناشی ازفروش'!K68</f>
        <v>156754579</v>
      </c>
      <c r="J72" s="249"/>
      <c r="K72" s="143">
        <f t="shared" si="2"/>
        <v>-4676910347</v>
      </c>
      <c r="L72" s="143"/>
      <c r="M72" s="228">
        <f>K72/($K$218+'[1]درآمد سرمایه گذاری در اوراق بها'!$I$11+'[1]درآمد سپرده بانکی'!$E$11+'[1]سایر درآمدها'!$C$11)</f>
        <v>1.6914901543521599E-2</v>
      </c>
      <c r="N72" s="190"/>
      <c r="O72" s="142">
        <v>0</v>
      </c>
      <c r="P72" s="142"/>
      <c r="Q72" s="142">
        <f>'درآمد ناشی از تغییر قیمت اوراق '!S60</f>
        <v>-312565</v>
      </c>
      <c r="R72" s="189"/>
      <c r="S72" s="142">
        <f>'درآمد ناشی ازفروش'!S68</f>
        <v>156754579</v>
      </c>
      <c r="T72" s="189"/>
      <c r="U72" s="233">
        <f t="shared" si="3"/>
        <v>156442014</v>
      </c>
      <c r="V72" s="187"/>
      <c r="W72" s="228">
        <f>U72/[1]درآمدها!$E$11</f>
        <v>2.6633447381457006E-4</v>
      </c>
      <c r="X72" s="219">
        <v>0</v>
      </c>
      <c r="Y72" s="149">
        <f t="shared" si="8"/>
        <v>0</v>
      </c>
      <c r="AA72" s="220">
        <v>0</v>
      </c>
      <c r="AB72" s="149">
        <f t="shared" si="9"/>
        <v>-156754579</v>
      </c>
    </row>
    <row r="73" spans="1:28" s="59" customFormat="1" ht="42.75" customHeight="1">
      <c r="A73" s="133"/>
      <c r="B73" s="133" t="s">
        <v>326</v>
      </c>
      <c r="C73" s="227" t="s">
        <v>132</v>
      </c>
      <c r="D73" s="190"/>
      <c r="E73" s="142">
        <v>0</v>
      </c>
      <c r="F73" s="142"/>
      <c r="G73" s="142">
        <f t="shared" si="10"/>
        <v>-3069745977</v>
      </c>
      <c r="H73" s="189"/>
      <c r="I73" s="142">
        <f>'درآمد ناشی ازفروش'!K69</f>
        <v>605940670</v>
      </c>
      <c r="J73" s="249"/>
      <c r="K73" s="143">
        <f t="shared" si="2"/>
        <v>-2463805307</v>
      </c>
      <c r="L73" s="143"/>
      <c r="M73" s="228">
        <f>K73/($K$218+'[1]درآمد سرمایه گذاری در اوراق بها'!$I$11+'[1]درآمد سپرده بانکی'!$E$11+'[1]سایر درآمدها'!$C$11)</f>
        <v>8.9108024525301009E-3</v>
      </c>
      <c r="N73" s="190"/>
      <c r="O73" s="142">
        <v>0</v>
      </c>
      <c r="P73" s="142"/>
      <c r="Q73" s="142">
        <f>'درآمد ناشی از تغییر قیمت اوراق '!S61</f>
        <v>4569510694</v>
      </c>
      <c r="R73" s="189"/>
      <c r="S73" s="142">
        <f>'درآمد ناشی ازفروش'!S69</f>
        <v>531125592</v>
      </c>
      <c r="T73" s="189"/>
      <c r="U73" s="233">
        <f t="shared" si="3"/>
        <v>5100636286</v>
      </c>
      <c r="V73" s="187"/>
      <c r="W73" s="228">
        <f>U73/[1]درآمدها!$E$11</f>
        <v>8.6835706509845421E-3</v>
      </c>
      <c r="X73" s="59">
        <v>0</v>
      </c>
      <c r="Y73" s="149">
        <f t="shared" si="8"/>
        <v>0</v>
      </c>
      <c r="AA73" s="149">
        <v>-66723073</v>
      </c>
      <c r="AB73" s="149">
        <f t="shared" si="9"/>
        <v>-672663743</v>
      </c>
    </row>
    <row r="74" spans="1:28" s="219" customFormat="1" ht="42.75" customHeight="1">
      <c r="A74" s="218"/>
      <c r="B74" s="218" t="s">
        <v>327</v>
      </c>
      <c r="C74" s="227" t="s">
        <v>147</v>
      </c>
      <c r="D74" s="190"/>
      <c r="E74" s="142">
        <f>'درآمد سود سهام'!J39</f>
        <v>1754596830</v>
      </c>
      <c r="F74" s="142"/>
      <c r="G74" s="142">
        <f t="shared" si="10"/>
        <v>-5919649401</v>
      </c>
      <c r="H74" s="189"/>
      <c r="I74" s="142">
        <f>'درآمد ناشی ازفروش'!K70</f>
        <v>886397296</v>
      </c>
      <c r="J74" s="249"/>
      <c r="K74" s="143">
        <f t="shared" si="2"/>
        <v>-3278655275</v>
      </c>
      <c r="L74" s="143"/>
      <c r="M74" s="228">
        <f>K74/($K$218+'[1]درآمد سرمایه گذاری در اوراق بها'!$I$11+'[1]درآمد سپرده بانکی'!$E$11+'[1]سایر درآمدها'!$C$11)</f>
        <v>1.1857856374635512E-2</v>
      </c>
      <c r="N74" s="190"/>
      <c r="O74" s="142">
        <f>'درآمد سود سهام'!P39</f>
        <v>1754596830</v>
      </c>
      <c r="P74" s="142"/>
      <c r="Q74" s="142">
        <f>'درآمد ناشی از تغییر قیمت اوراق '!S62</f>
        <v>11031723053</v>
      </c>
      <c r="R74" s="189"/>
      <c r="S74" s="142">
        <f>'درآمد ناشی ازفروش'!S70</f>
        <v>1902345448</v>
      </c>
      <c r="T74" s="189"/>
      <c r="U74" s="233">
        <f t="shared" si="3"/>
        <v>14688665331</v>
      </c>
      <c r="V74" s="187"/>
      <c r="W74" s="228">
        <f>U74/[1]درآمدها!$E$11</f>
        <v>2.5006696423444167E-2</v>
      </c>
      <c r="X74" s="219">
        <v>0</v>
      </c>
      <c r="Y74" s="149">
        <f t="shared" si="8"/>
        <v>-1754596830</v>
      </c>
      <c r="AA74" s="220">
        <v>153272888</v>
      </c>
      <c r="AB74" s="149">
        <f t="shared" si="9"/>
        <v>-733124408</v>
      </c>
    </row>
    <row r="75" spans="1:28" s="219" customFormat="1" ht="42.75" customHeight="1">
      <c r="A75" s="218"/>
      <c r="B75" s="218" t="s">
        <v>328</v>
      </c>
      <c r="C75" s="227" t="s">
        <v>516</v>
      </c>
      <c r="D75" s="190"/>
      <c r="E75" s="142">
        <v>0</v>
      </c>
      <c r="F75" s="142"/>
      <c r="G75" s="142">
        <v>0</v>
      </c>
      <c r="H75" s="189"/>
      <c r="I75" s="142">
        <f>'درآمد ناشی ازفروش'!K71</f>
        <v>0</v>
      </c>
      <c r="J75" s="249"/>
      <c r="K75" s="143">
        <f t="shared" si="2"/>
        <v>0</v>
      </c>
      <c r="L75" s="143"/>
      <c r="M75" s="228">
        <f>K75/($K$218+'[1]درآمد سرمایه گذاری در اوراق بها'!$I$11+'[1]درآمد سپرده بانکی'!$E$11+'[1]سایر درآمدها'!$C$11)</f>
        <v>0</v>
      </c>
      <c r="N75" s="190"/>
      <c r="O75" s="142">
        <v>0</v>
      </c>
      <c r="P75" s="142"/>
      <c r="Q75" s="142">
        <v>0</v>
      </c>
      <c r="R75" s="189"/>
      <c r="S75" s="142">
        <f>'درآمد ناشی ازفروش'!S71</f>
        <v>-422155294</v>
      </c>
      <c r="T75" s="189"/>
      <c r="U75" s="233">
        <f t="shared" si="3"/>
        <v>-422155294</v>
      </c>
      <c r="V75" s="187"/>
      <c r="W75" s="228">
        <f>U75/[1]درآمدها!$E$11</f>
        <v>-7.1869765174159105E-4</v>
      </c>
      <c r="X75" s="219">
        <v>0</v>
      </c>
      <c r="Y75" s="149">
        <f t="shared" si="8"/>
        <v>0</v>
      </c>
      <c r="AA75" s="220">
        <v>246054014</v>
      </c>
      <c r="AB75" s="149">
        <f t="shared" si="9"/>
        <v>246054014</v>
      </c>
    </row>
    <row r="76" spans="1:28" s="219" customFormat="1" ht="42.75" customHeight="1">
      <c r="A76" s="218"/>
      <c r="B76" s="218" t="s">
        <v>329</v>
      </c>
      <c r="C76" s="227" t="s">
        <v>185</v>
      </c>
      <c r="D76" s="190"/>
      <c r="E76" s="142">
        <v>0</v>
      </c>
      <c r="F76" s="142"/>
      <c r="G76" s="142">
        <f t="shared" ref="G76:G94" si="11">VLOOKUP(B71,a,10,0)</f>
        <v>-4647210764</v>
      </c>
      <c r="H76" s="189"/>
      <c r="I76" s="142">
        <f>'درآمد ناشی ازفروش'!K72</f>
        <v>670845277</v>
      </c>
      <c r="J76" s="249"/>
      <c r="K76" s="143">
        <f t="shared" si="2"/>
        <v>-3976365487</v>
      </c>
      <c r="L76" s="143"/>
      <c r="M76" s="228">
        <f>K76/($K$218+'[1]درآمد سرمایه گذاری در اوراق بها'!$I$11+'[1]درآمد سپرده بانکی'!$E$11+'[1]سایر درآمدها'!$C$11)</f>
        <v>1.4381252947644394E-2</v>
      </c>
      <c r="N76" s="190"/>
      <c r="O76" s="142">
        <v>0</v>
      </c>
      <c r="P76" s="142"/>
      <c r="Q76" s="142">
        <f>'درآمد ناشی از تغییر قیمت اوراق '!S63</f>
        <v>13217573474</v>
      </c>
      <c r="R76" s="189"/>
      <c r="S76" s="142">
        <f>'درآمد ناشی ازفروش'!S72</f>
        <v>904155074</v>
      </c>
      <c r="T76" s="189"/>
      <c r="U76" s="233">
        <f t="shared" si="3"/>
        <v>14121728548</v>
      </c>
      <c r="V76" s="187"/>
      <c r="W76" s="228">
        <f>U76/[1]درآمدها!$E$11</f>
        <v>2.4041515741313406E-2</v>
      </c>
      <c r="X76" s="219">
        <v>1076109812</v>
      </c>
      <c r="Y76" s="149">
        <f t="shared" si="8"/>
        <v>1076109812</v>
      </c>
      <c r="AA76" s="220">
        <v>431873304</v>
      </c>
      <c r="AB76" s="149">
        <f t="shared" si="9"/>
        <v>-238971973</v>
      </c>
    </row>
    <row r="77" spans="1:28" s="219" customFormat="1" ht="42.75" customHeight="1">
      <c r="A77" s="218"/>
      <c r="B77" s="218" t="s">
        <v>500</v>
      </c>
      <c r="C77" s="227" t="s">
        <v>128</v>
      </c>
      <c r="D77" s="190"/>
      <c r="E77" s="142">
        <v>0</v>
      </c>
      <c r="F77" s="142"/>
      <c r="G77" s="142">
        <f t="shared" si="11"/>
        <v>-4649467798</v>
      </c>
      <c r="H77" s="189"/>
      <c r="I77" s="142">
        <f>'درآمد ناشی ازفروش'!K73</f>
        <v>1642021610</v>
      </c>
      <c r="J77" s="249"/>
      <c r="K77" s="143">
        <f t="shared" ref="K77:K140" si="12">E77+G77+I77</f>
        <v>-3007446188</v>
      </c>
      <c r="L77" s="143"/>
      <c r="M77" s="228">
        <f>K77/($K$218+'[1]درآمد سرمایه گذاری در اوراق بها'!$I$11+'[1]درآمد سپرده بانکی'!$E$11+'[1]سایر درآمدها'!$C$11)</f>
        <v>1.0876979115088295E-2</v>
      </c>
      <c r="N77" s="190"/>
      <c r="O77" s="142">
        <v>0</v>
      </c>
      <c r="P77" s="142"/>
      <c r="Q77" s="142">
        <f>'درآمد ناشی از تغییر قیمت اوراق '!S64</f>
        <v>22747627421</v>
      </c>
      <c r="R77" s="189"/>
      <c r="S77" s="142">
        <f>'درآمد ناشی ازفروش'!S73</f>
        <v>2501128910</v>
      </c>
      <c r="T77" s="189"/>
      <c r="U77" s="233">
        <f t="shared" ref="U77:U140" si="13">O77+Q77+S77</f>
        <v>25248756331</v>
      </c>
      <c r="V77" s="187"/>
      <c r="W77" s="228">
        <f>U77/[1]درآمدها!$E$11</f>
        <v>4.2984707623932653E-2</v>
      </c>
      <c r="X77" s="219">
        <v>0</v>
      </c>
      <c r="Y77" s="149">
        <f t="shared" si="8"/>
        <v>0</v>
      </c>
      <c r="AA77" s="220">
        <v>288835684</v>
      </c>
      <c r="AB77" s="149">
        <f t="shared" si="9"/>
        <v>-1353185926</v>
      </c>
    </row>
    <row r="78" spans="1:28" s="219" customFormat="1" ht="42.75" customHeight="1">
      <c r="A78" s="218"/>
      <c r="B78" s="218" t="s">
        <v>330</v>
      </c>
      <c r="C78" s="227" t="s">
        <v>176</v>
      </c>
      <c r="D78" s="190"/>
      <c r="E78" s="142">
        <v>0</v>
      </c>
      <c r="F78" s="142"/>
      <c r="G78" s="142">
        <f t="shared" si="11"/>
        <v>-1832931475</v>
      </c>
      <c r="H78" s="189"/>
      <c r="I78" s="142">
        <f>'درآمد ناشی ازفروش'!K74</f>
        <v>541116399</v>
      </c>
      <c r="J78" s="249"/>
      <c r="K78" s="143">
        <f t="shared" si="12"/>
        <v>-1291815076</v>
      </c>
      <c r="L78" s="143"/>
      <c r="M78" s="228">
        <f>K78/($K$218+'[1]درآمد سرمایه گذاری در اوراق بها'!$I$11+'[1]درآمد سپرده بانکی'!$E$11+'[1]سایر درآمدها'!$C$11)</f>
        <v>4.6720854585106872E-3</v>
      </c>
      <c r="N78" s="190"/>
      <c r="O78" s="142">
        <v>0</v>
      </c>
      <c r="P78" s="142"/>
      <c r="Q78" s="142">
        <f>'درآمد ناشی از تغییر قیمت اوراق '!S65</f>
        <v>9322578165</v>
      </c>
      <c r="R78" s="189"/>
      <c r="S78" s="142">
        <f>'درآمد ناشی ازفروش'!S74</f>
        <v>1249961149</v>
      </c>
      <c r="T78" s="189"/>
      <c r="U78" s="233">
        <f t="shared" si="13"/>
        <v>10572539314</v>
      </c>
      <c r="V78" s="187"/>
      <c r="W78" s="228">
        <f>U78/[1]درآمدها!$E$11</f>
        <v>1.7999203814124034E-2</v>
      </c>
      <c r="X78" s="219">
        <v>1020931280</v>
      </c>
      <c r="Y78" s="149">
        <f t="shared" si="8"/>
        <v>1020931280</v>
      </c>
      <c r="AA78" s="220">
        <v>-114485</v>
      </c>
      <c r="AB78" s="149">
        <f t="shared" si="9"/>
        <v>-541230884</v>
      </c>
    </row>
    <row r="79" spans="1:28" s="219" customFormat="1" ht="42.75" customHeight="1">
      <c r="A79" s="218"/>
      <c r="B79" s="218" t="s">
        <v>331</v>
      </c>
      <c r="C79" s="227" t="s">
        <v>562</v>
      </c>
      <c r="D79" s="190"/>
      <c r="E79" s="142">
        <v>0</v>
      </c>
      <c r="F79" s="142"/>
      <c r="G79" s="142">
        <f t="shared" si="11"/>
        <v>-774387582</v>
      </c>
      <c r="H79" s="189"/>
      <c r="I79" s="142">
        <f>'درآمد ناشی ازفروش'!K75</f>
        <v>-1222401</v>
      </c>
      <c r="J79" s="249"/>
      <c r="K79" s="143">
        <f t="shared" si="12"/>
        <v>-775609983</v>
      </c>
      <c r="L79" s="143"/>
      <c r="M79" s="228">
        <f>K79/($K$218+'[1]درآمد سرمایه گذاری در اوراق بها'!$I$11+'[1]درآمد سپرده بانکی'!$E$11+'[1]سایر درآمدها'!$C$11)</f>
        <v>2.8051353404781143E-3</v>
      </c>
      <c r="N79" s="190"/>
      <c r="O79" s="142">
        <v>0</v>
      </c>
      <c r="P79" s="142"/>
      <c r="Q79" s="142">
        <f>'درآمد ناشی از تغییر قیمت اوراق '!S66</f>
        <v>-774387582</v>
      </c>
      <c r="R79" s="189"/>
      <c r="S79" s="142">
        <f>'درآمد ناشی ازفروش'!S75</f>
        <v>-1222401</v>
      </c>
      <c r="T79" s="189"/>
      <c r="U79" s="233">
        <f t="shared" si="13"/>
        <v>-775609983</v>
      </c>
      <c r="V79" s="187"/>
      <c r="W79" s="228">
        <f>U79/[1]درآمدها!$E$11</f>
        <v>-1.3204360607862835E-3</v>
      </c>
      <c r="X79" s="219">
        <v>0</v>
      </c>
      <c r="Y79" s="149">
        <f t="shared" si="8"/>
        <v>0</v>
      </c>
      <c r="AA79" s="220">
        <v>-226294785</v>
      </c>
      <c r="AB79" s="149">
        <f t="shared" si="9"/>
        <v>-225072384</v>
      </c>
    </row>
    <row r="80" spans="1:28" s="219" customFormat="1" ht="42.75" customHeight="1">
      <c r="A80" s="218"/>
      <c r="B80" s="218" t="s">
        <v>332</v>
      </c>
      <c r="C80" s="227" t="s">
        <v>179</v>
      </c>
      <c r="D80" s="190"/>
      <c r="E80" s="142">
        <v>0</v>
      </c>
      <c r="F80" s="142"/>
      <c r="G80" s="142">
        <f t="shared" si="11"/>
        <v>15302335542</v>
      </c>
      <c r="H80" s="189"/>
      <c r="I80" s="142">
        <f>'درآمد ناشی ازفروش'!K76</f>
        <v>10030559526</v>
      </c>
      <c r="J80" s="249"/>
      <c r="K80" s="143">
        <f t="shared" si="12"/>
        <v>25332895068</v>
      </c>
      <c r="L80" s="143"/>
      <c r="M80" s="228">
        <f>K80/($K$218+'[1]درآمد سرمایه گذاری در اوراق بها'!$I$11+'[1]درآمد سپرده بانکی'!$E$11+'[1]سایر درآمدها'!$C$11)</f>
        <v>-9.1621047677864303E-2</v>
      </c>
      <c r="N80" s="190"/>
      <c r="O80" s="142">
        <f>'درآمد سود سهام'!T40</f>
        <v>1099695780</v>
      </c>
      <c r="P80" s="142"/>
      <c r="Q80" s="142">
        <f>'درآمد ناشی از تغییر قیمت اوراق '!S67</f>
        <v>69044618661</v>
      </c>
      <c r="R80" s="189"/>
      <c r="S80" s="142">
        <f>'درآمد ناشی ازفروش'!S76</f>
        <v>16495560397</v>
      </c>
      <c r="T80" s="189"/>
      <c r="U80" s="233">
        <f t="shared" si="13"/>
        <v>86639874838</v>
      </c>
      <c r="V80" s="187"/>
      <c r="W80" s="228">
        <f>U80/[1]درآمدها!$E$11</f>
        <v>0.14749992592360092</v>
      </c>
      <c r="X80" s="219">
        <v>10246302</v>
      </c>
      <c r="Y80" s="149">
        <f t="shared" si="8"/>
        <v>-1089449478</v>
      </c>
      <c r="AA80" s="220">
        <v>255985884</v>
      </c>
      <c r="AB80" s="149">
        <f t="shared" si="9"/>
        <v>-9774573642</v>
      </c>
    </row>
    <row r="81" spans="1:28" s="219" customFormat="1" ht="42.75" customHeight="1">
      <c r="A81" s="218"/>
      <c r="B81" s="218" t="s">
        <v>448</v>
      </c>
      <c r="C81" s="227" t="s">
        <v>144</v>
      </c>
      <c r="D81" s="190"/>
      <c r="E81" s="142">
        <v>0</v>
      </c>
      <c r="F81" s="142"/>
      <c r="G81" s="142">
        <f t="shared" si="11"/>
        <v>-283243809</v>
      </c>
      <c r="H81" s="189"/>
      <c r="I81" s="142">
        <f>'درآمد ناشی ازفروش'!K77</f>
        <v>630485071</v>
      </c>
      <c r="J81" s="249"/>
      <c r="K81" s="143">
        <f t="shared" si="12"/>
        <v>347241262</v>
      </c>
      <c r="L81" s="143"/>
      <c r="M81" s="228">
        <f>K81/($K$218+'[1]درآمد سرمایه گذاری در اوراق بها'!$I$11+'[1]درآمد سپرده بانکی'!$E$11+'[1]سایر درآمدها'!$C$11)</f>
        <v>-1.2558615245523729E-3</v>
      </c>
      <c r="N81" s="190"/>
      <c r="O81" s="142">
        <v>0</v>
      </c>
      <c r="P81" s="142"/>
      <c r="Q81" s="142">
        <f>'درآمد ناشی از تغییر قیمت اوراق '!S68</f>
        <v>5612635637</v>
      </c>
      <c r="R81" s="189"/>
      <c r="S81" s="142">
        <f>'درآمد ناشی ازفروش'!S77</f>
        <v>2399309707</v>
      </c>
      <c r="T81" s="189"/>
      <c r="U81" s="233">
        <f t="shared" si="13"/>
        <v>8011945344</v>
      </c>
      <c r="V81" s="187"/>
      <c r="W81" s="228">
        <f>U81/[1]درآمدها!$E$11</f>
        <v>1.3639924422254845E-2</v>
      </c>
      <c r="X81" s="219">
        <v>0</v>
      </c>
      <c r="Y81" s="149">
        <f t="shared" si="8"/>
        <v>0</v>
      </c>
      <c r="AA81" s="220">
        <v>202148190</v>
      </c>
      <c r="AB81" s="149">
        <f t="shared" si="9"/>
        <v>-428336881</v>
      </c>
    </row>
    <row r="82" spans="1:28" s="219" customFormat="1" ht="42.75" customHeight="1">
      <c r="A82" s="218"/>
      <c r="B82" s="218" t="s">
        <v>333</v>
      </c>
      <c r="C82" s="227" t="s">
        <v>166</v>
      </c>
      <c r="D82" s="190"/>
      <c r="E82" s="142">
        <v>0</v>
      </c>
      <c r="F82" s="142"/>
      <c r="G82" s="142">
        <f t="shared" si="11"/>
        <v>-10892923801</v>
      </c>
      <c r="H82" s="189"/>
      <c r="I82" s="142">
        <f>'درآمد ناشی ازفروش'!K78</f>
        <v>9748351435</v>
      </c>
      <c r="J82" s="249"/>
      <c r="K82" s="143">
        <f t="shared" si="12"/>
        <v>-1144572366</v>
      </c>
      <c r="L82" s="143"/>
      <c r="M82" s="228">
        <f>K82/($K$218+'[1]درآمد سرمایه گذاری در اوراق بها'!$I$11+'[1]درآمد سپرده بانکی'!$E$11+'[1]سایر درآمدها'!$C$11)</f>
        <v>4.1395552713008989E-3</v>
      </c>
      <c r="N82" s="190"/>
      <c r="O82" s="142">
        <f>'درآمد سود سهام'!T41</f>
        <v>1020931280</v>
      </c>
      <c r="P82" s="142"/>
      <c r="Q82" s="142">
        <f>'درآمد ناشی از تغییر قیمت اوراق '!S69</f>
        <v>754106650</v>
      </c>
      <c r="R82" s="189"/>
      <c r="S82" s="142">
        <f>'درآمد ناشی ازفروش'!S78</f>
        <v>9798593215</v>
      </c>
      <c r="T82" s="189"/>
      <c r="U82" s="233">
        <f t="shared" si="13"/>
        <v>11573631145</v>
      </c>
      <c r="V82" s="187"/>
      <c r="W82" s="228">
        <f>U82/[1]درآمدها!$E$11</f>
        <v>1.970351111132777E-2</v>
      </c>
      <c r="X82" s="219">
        <v>89102100</v>
      </c>
      <c r="Y82" s="149">
        <f t="shared" si="8"/>
        <v>-931829180</v>
      </c>
      <c r="AA82" s="220">
        <v>79902413</v>
      </c>
      <c r="AB82" s="149">
        <f t="shared" si="9"/>
        <v>-9668449022</v>
      </c>
    </row>
    <row r="83" spans="1:28" s="219" customFormat="1" ht="42.75" customHeight="1">
      <c r="A83" s="218"/>
      <c r="B83" s="218" t="s">
        <v>501</v>
      </c>
      <c r="C83" s="227" t="s">
        <v>481</v>
      </c>
      <c r="D83" s="190"/>
      <c r="E83" s="142">
        <v>0</v>
      </c>
      <c r="F83" s="142"/>
      <c r="G83" s="142">
        <f t="shared" si="11"/>
        <v>-11826986715</v>
      </c>
      <c r="H83" s="189"/>
      <c r="I83" s="142">
        <f>'درآمد ناشی ازفروش'!K79</f>
        <v>14147578386</v>
      </c>
      <c r="J83" s="249"/>
      <c r="K83" s="143">
        <f t="shared" si="12"/>
        <v>2320591671</v>
      </c>
      <c r="L83" s="143"/>
      <c r="M83" s="228">
        <f>K83/($K$218+'[1]درآمد سرمایه گذاری در اوراق بها'!$I$11+'[1]درآمد سپرده بانکی'!$E$11+'[1]سایر درآمدها'!$C$11)</f>
        <v>-8.3928441482441062E-3</v>
      </c>
      <c r="N83" s="190"/>
      <c r="O83" s="252">
        <v>0</v>
      </c>
      <c r="P83" s="142"/>
      <c r="Q83" s="142">
        <f>'درآمد ناشی از تغییر قیمت اوراق '!S70</f>
        <v>15141123528</v>
      </c>
      <c r="R83" s="189"/>
      <c r="S83" s="142">
        <f>'درآمد ناشی ازفروش'!S79</f>
        <v>13879760419</v>
      </c>
      <c r="T83" s="189"/>
      <c r="U83" s="233">
        <f t="shared" si="13"/>
        <v>29020883947</v>
      </c>
      <c r="V83" s="187"/>
      <c r="W83" s="228">
        <f>U83/[1]درآمدها!$E$11</f>
        <v>4.9406560667634637E-2</v>
      </c>
      <c r="X83" s="219">
        <v>0</v>
      </c>
      <c r="Y83" s="149">
        <f t="shared" si="8"/>
        <v>0</v>
      </c>
      <c r="AA83" s="220">
        <v>271954338</v>
      </c>
      <c r="AB83" s="149">
        <f t="shared" si="9"/>
        <v>-13875624048</v>
      </c>
    </row>
    <row r="84" spans="1:28" s="219" customFormat="1" ht="42.75" customHeight="1">
      <c r="A84" s="218"/>
      <c r="B84" s="218" t="s">
        <v>527</v>
      </c>
      <c r="C84" s="227" t="s">
        <v>135</v>
      </c>
      <c r="D84" s="190"/>
      <c r="E84" s="142">
        <v>0</v>
      </c>
      <c r="F84" s="142"/>
      <c r="G84" s="142">
        <f t="shared" si="11"/>
        <v>-5617414810</v>
      </c>
      <c r="H84" s="189"/>
      <c r="I84" s="142">
        <f>'درآمد ناشی ازفروش'!K80</f>
        <v>94087192</v>
      </c>
      <c r="J84" s="249"/>
      <c r="K84" s="143">
        <f t="shared" si="12"/>
        <v>-5523327618</v>
      </c>
      <c r="L84" s="143"/>
      <c r="M84" s="228">
        <f>K84/($K$218+'[1]درآمد سرمایه گذاری در اوراق بها'!$I$11+'[1]درآمد سپرده بانکی'!$E$11+'[1]سایر درآمدها'!$C$11)</f>
        <v>1.9976124389686462E-2</v>
      </c>
      <c r="N84" s="190"/>
      <c r="O84" s="251">
        <f>'درآمد سود سهام'!T42</f>
        <v>10246302</v>
      </c>
      <c r="P84" s="142"/>
      <c r="Q84" s="142">
        <f>'درآمد ناشی از تغییر قیمت اوراق '!S71</f>
        <v>1130441510</v>
      </c>
      <c r="R84" s="189"/>
      <c r="S84" s="142">
        <f>'درآمد ناشی ازفروش'!S80</f>
        <v>913216867</v>
      </c>
      <c r="T84" s="189"/>
      <c r="U84" s="233">
        <f t="shared" si="13"/>
        <v>2053904679</v>
      </c>
      <c r="V84" s="187"/>
      <c r="W84" s="228">
        <f>U84/[1]درآمدها!$E$11</f>
        <v>3.4966669627939486E-3</v>
      </c>
      <c r="X84" s="219">
        <v>59854950</v>
      </c>
      <c r="Y84" s="149">
        <f t="shared" si="8"/>
        <v>49608648</v>
      </c>
      <c r="AA84" s="220">
        <v>248055294</v>
      </c>
      <c r="AB84" s="149">
        <f t="shared" si="9"/>
        <v>153968102</v>
      </c>
    </row>
    <row r="85" spans="1:28" s="219" customFormat="1" ht="42.75" customHeight="1">
      <c r="A85" s="218"/>
      <c r="B85" s="218" t="s">
        <v>334</v>
      </c>
      <c r="C85" s="227" t="s">
        <v>269</v>
      </c>
      <c r="D85" s="190"/>
      <c r="E85" s="142">
        <f>'درآمد سود سهام'!J43</f>
        <v>8109118800</v>
      </c>
      <c r="F85" s="142"/>
      <c r="G85" s="142">
        <f t="shared" si="11"/>
        <v>-9916822768</v>
      </c>
      <c r="H85" s="189"/>
      <c r="I85" s="142">
        <f>'درآمد ناشی ازفروش'!K81</f>
        <v>316653903</v>
      </c>
      <c r="J85" s="249"/>
      <c r="K85" s="143">
        <f t="shared" si="12"/>
        <v>-1491050065</v>
      </c>
      <c r="L85" s="143"/>
      <c r="M85" s="228">
        <f>K85/($K$218+'[1]درآمد سرمایه گذاری در اوراق بها'!$I$11+'[1]درآمد سپرده بانکی'!$E$11+'[1]سایر درآمدها'!$C$11)</f>
        <v>5.3926552306298638E-3</v>
      </c>
      <c r="N85" s="190"/>
      <c r="O85" s="251">
        <f>'درآمد سود سهام'!P43</f>
        <v>8109118800</v>
      </c>
      <c r="P85" s="142"/>
      <c r="Q85" s="142">
        <f>'درآمد ناشی از تغییر قیمت اوراق '!S72</f>
        <v>8318314006</v>
      </c>
      <c r="R85" s="189"/>
      <c r="S85" s="142">
        <f>'درآمد ناشی ازفروش'!S81</f>
        <v>337887584</v>
      </c>
      <c r="T85" s="189"/>
      <c r="U85" s="233">
        <f t="shared" si="13"/>
        <v>16765320390</v>
      </c>
      <c r="V85" s="187"/>
      <c r="W85" s="228">
        <f>U85/[1]درآمدها!$E$11</f>
        <v>2.8542094736797061E-2</v>
      </c>
      <c r="X85" s="219">
        <v>0</v>
      </c>
      <c r="Y85" s="149">
        <f t="shared" si="8"/>
        <v>-8109118800</v>
      </c>
      <c r="AA85" s="220">
        <v>387179639</v>
      </c>
      <c r="AB85" s="149">
        <f t="shared" si="9"/>
        <v>70525736</v>
      </c>
    </row>
    <row r="86" spans="1:28" s="219" customFormat="1" ht="42.75" customHeight="1">
      <c r="A86" s="218"/>
      <c r="B86" s="218" t="s">
        <v>335</v>
      </c>
      <c r="C86" s="227" t="s">
        <v>265</v>
      </c>
      <c r="D86" s="190"/>
      <c r="E86" s="142">
        <v>0</v>
      </c>
      <c r="F86" s="142"/>
      <c r="G86" s="142">
        <f t="shared" si="11"/>
        <v>-512275119</v>
      </c>
      <c r="H86" s="189"/>
      <c r="I86" s="142">
        <f>'درآمد ناشی ازفروش'!K82</f>
        <v>458903490</v>
      </c>
      <c r="J86" s="249"/>
      <c r="K86" s="143">
        <f t="shared" si="12"/>
        <v>-53371629</v>
      </c>
      <c r="L86" s="143"/>
      <c r="M86" s="228">
        <f>K86/($K$218+'[1]درآمد سرمایه گذاری در اوراق بها'!$I$11+'[1]درآمد سپرده بانکی'!$E$11+'[1]سایر درآمدها'!$C$11)</f>
        <v>1.9302825642818807E-4</v>
      </c>
      <c r="N86" s="190"/>
      <c r="O86" s="251">
        <f>'درآمد سود سهام'!T44</f>
        <v>89102100</v>
      </c>
      <c r="P86" s="142"/>
      <c r="Q86" s="142">
        <f>'درآمد ناشی از تغییر قیمت اوراق '!S73</f>
        <v>6933968207</v>
      </c>
      <c r="R86" s="189"/>
      <c r="S86" s="142">
        <f>'درآمد ناشی ازفروش'!S82</f>
        <v>407496163</v>
      </c>
      <c r="T86" s="189"/>
      <c r="U86" s="233">
        <f t="shared" si="13"/>
        <v>7430566470</v>
      </c>
      <c r="V86" s="187"/>
      <c r="W86" s="228">
        <f>U86/[1]درآمدها!$E$11</f>
        <v>1.2650156823803337E-2</v>
      </c>
      <c r="X86" s="219">
        <v>0</v>
      </c>
      <c r="Y86" s="149">
        <f t="shared" si="8"/>
        <v>-89102100</v>
      </c>
      <c r="AA86" s="220">
        <v>-232950675</v>
      </c>
      <c r="AB86" s="149">
        <f t="shared" si="9"/>
        <v>-691854165</v>
      </c>
    </row>
    <row r="87" spans="1:28" s="219" customFormat="1" ht="42.75" customHeight="1">
      <c r="A87" s="218"/>
      <c r="B87" s="218" t="s">
        <v>336</v>
      </c>
      <c r="C87" s="227" t="s">
        <v>438</v>
      </c>
      <c r="D87" s="190"/>
      <c r="E87" s="142">
        <v>0</v>
      </c>
      <c r="F87" s="142"/>
      <c r="G87" s="142">
        <f t="shared" si="11"/>
        <v>10115396535</v>
      </c>
      <c r="H87" s="189"/>
      <c r="I87" s="142">
        <f>'درآمد ناشی ازفروش'!K83</f>
        <v>1475521105</v>
      </c>
      <c r="J87" s="249"/>
      <c r="K87" s="143">
        <f t="shared" si="12"/>
        <v>11590917640</v>
      </c>
      <c r="L87" s="143"/>
      <c r="M87" s="228">
        <f>K87/($K$218+'[1]درآمد سرمایه گذاری در اوراق بها'!$I$11+'[1]درآمد سپرده بانکی'!$E$11+'[1]سایر درآمدها'!$C$11)</f>
        <v>-4.1920673293519457E-2</v>
      </c>
      <c r="N87" s="190"/>
      <c r="O87" s="142">
        <v>0</v>
      </c>
      <c r="P87" s="142"/>
      <c r="Q87" s="142">
        <f>'درآمد ناشی از تغییر قیمت اوراق '!S74</f>
        <v>20970293022</v>
      </c>
      <c r="R87" s="189"/>
      <c r="S87" s="142">
        <f>'درآمد ناشی ازفروش'!S83</f>
        <v>2838020375</v>
      </c>
      <c r="T87" s="189"/>
      <c r="U87" s="233">
        <f t="shared" si="13"/>
        <v>23808313397</v>
      </c>
      <c r="V87" s="187"/>
      <c r="W87" s="228">
        <f>U87/[1]درآمدها!$E$11</f>
        <v>4.0532427695557371E-2</v>
      </c>
      <c r="X87" s="219">
        <v>2477274839</v>
      </c>
      <c r="Y87" s="149">
        <f t="shared" si="8"/>
        <v>2477274839</v>
      </c>
      <c r="AA87" s="220">
        <v>24066843</v>
      </c>
      <c r="AB87" s="149">
        <f t="shared" si="9"/>
        <v>-1451454262</v>
      </c>
    </row>
    <row r="88" spans="1:28" s="219" customFormat="1" ht="52.5" customHeight="1">
      <c r="A88" s="218"/>
      <c r="B88" s="218" t="s">
        <v>337</v>
      </c>
      <c r="C88" s="227" t="s">
        <v>180</v>
      </c>
      <c r="D88" s="190"/>
      <c r="E88" s="142">
        <v>0</v>
      </c>
      <c r="F88" s="142"/>
      <c r="G88" s="142">
        <f t="shared" si="11"/>
        <v>-8489822463</v>
      </c>
      <c r="H88" s="189"/>
      <c r="I88" s="142">
        <f>'درآمد ناشی ازفروش'!K84</f>
        <v>533815516</v>
      </c>
      <c r="J88" s="249"/>
      <c r="K88" s="143">
        <f t="shared" si="12"/>
        <v>-7956006947</v>
      </c>
      <c r="L88" s="143"/>
      <c r="M88" s="228">
        <f>K88/($K$218+'[1]درآمد سرمایه گذاری در اوراق بها'!$I$11+'[1]درآمد سپرده بانکی'!$E$11+'[1]سایر درآمدها'!$C$11)</f>
        <v>2.8774354050725374E-2</v>
      </c>
      <c r="N88" s="190"/>
      <c r="O88" s="251">
        <f>'درآمد سود سهام'!T45</f>
        <v>59854950</v>
      </c>
      <c r="P88" s="142"/>
      <c r="Q88" s="142">
        <f>'درآمد ناشی از تغییر قیمت اوراق '!S75</f>
        <v>33311187177</v>
      </c>
      <c r="R88" s="189"/>
      <c r="S88" s="142">
        <f>'درآمد ناشی ازفروش'!S84</f>
        <v>2290207322</v>
      </c>
      <c r="T88" s="189"/>
      <c r="U88" s="233">
        <f t="shared" si="13"/>
        <v>35661249449</v>
      </c>
      <c r="V88" s="187"/>
      <c r="W88" s="228">
        <f>U88/[1]درآمدها!$E$11</f>
        <v>6.0711441029962329E-2</v>
      </c>
      <c r="X88" s="219">
        <v>414758200</v>
      </c>
      <c r="Y88" s="149">
        <f t="shared" si="8"/>
        <v>354903250</v>
      </c>
      <c r="AA88" s="220">
        <v>408382096</v>
      </c>
      <c r="AB88" s="149">
        <f t="shared" si="9"/>
        <v>-125433420</v>
      </c>
    </row>
    <row r="89" spans="1:28" s="219" customFormat="1" ht="42.75" customHeight="1">
      <c r="A89" s="218"/>
      <c r="B89" s="218" t="s">
        <v>338</v>
      </c>
      <c r="C89" s="150" t="s">
        <v>482</v>
      </c>
      <c r="D89" s="10"/>
      <c r="E89" s="142">
        <v>0</v>
      </c>
      <c r="F89" s="9"/>
      <c r="G89" s="142">
        <f t="shared" si="11"/>
        <v>3013844141</v>
      </c>
      <c r="H89" s="189"/>
      <c r="I89" s="142">
        <f>'درآمد ناشی ازفروش'!K85</f>
        <v>211442696</v>
      </c>
      <c r="J89" s="9"/>
      <c r="K89" s="143">
        <f t="shared" si="12"/>
        <v>3225286837</v>
      </c>
      <c r="L89" s="229"/>
      <c r="M89" s="228">
        <f>K89/($K$218+'[1]درآمد سرمایه گذاری در اوراق بها'!$I$11+'[1]درآمد سپرده بانکی'!$E$11+'[1]سایر درآمدها'!$C$11)</f>
        <v>-1.1664839659042366E-2</v>
      </c>
      <c r="N89" s="10"/>
      <c r="O89" s="142">
        <v>0</v>
      </c>
      <c r="P89" s="9"/>
      <c r="Q89" s="142">
        <f>'درآمد ناشی از تغییر قیمت اوراق '!S76</f>
        <v>10705704333</v>
      </c>
      <c r="R89" s="9"/>
      <c r="S89" s="142">
        <f>'درآمد ناشی ازفروش'!S85</f>
        <v>843233716</v>
      </c>
      <c r="T89" s="6"/>
      <c r="U89" s="233">
        <f t="shared" si="13"/>
        <v>11548938049</v>
      </c>
      <c r="V89" s="229"/>
      <c r="W89" s="228">
        <f>U89/[1]درآمدها!$E$11</f>
        <v>1.9661472386807051E-2</v>
      </c>
      <c r="X89" s="219">
        <v>0</v>
      </c>
      <c r="Y89" s="149">
        <f t="shared" si="8"/>
        <v>0</v>
      </c>
      <c r="AA89" s="220">
        <v>-738858221</v>
      </c>
      <c r="AB89" s="149">
        <f t="shared" si="9"/>
        <v>-950300917</v>
      </c>
    </row>
    <row r="90" spans="1:28" s="219" customFormat="1" ht="42.75" customHeight="1">
      <c r="A90" s="218"/>
      <c r="B90" s="218" t="s">
        <v>339</v>
      </c>
      <c r="C90" s="227" t="s">
        <v>511</v>
      </c>
      <c r="D90" s="190"/>
      <c r="E90" s="142">
        <v>0</v>
      </c>
      <c r="F90" s="142"/>
      <c r="G90" s="142">
        <f t="shared" si="11"/>
        <v>-2556129830</v>
      </c>
      <c r="H90" s="189"/>
      <c r="I90" s="142">
        <f>'درآمد ناشی ازفروش'!K86</f>
        <v>201545123</v>
      </c>
      <c r="J90" s="249"/>
      <c r="K90" s="143">
        <f t="shared" si="12"/>
        <v>-2354584707</v>
      </c>
      <c r="L90" s="143"/>
      <c r="M90" s="228">
        <f>K90/($K$218+'[1]درآمد سرمایه گذاری در اوراق بها'!$I$11+'[1]درآمد سپرده بانکی'!$E$11+'[1]سایر درآمدها'!$C$11)</f>
        <v>8.5157861792954856E-3</v>
      </c>
      <c r="N90" s="190"/>
      <c r="O90" s="142">
        <v>0</v>
      </c>
      <c r="P90" s="142"/>
      <c r="Q90" s="142">
        <f>'درآمد ناشی از تغییر قیمت اوراق '!S77</f>
        <v>5755851444</v>
      </c>
      <c r="R90" s="189"/>
      <c r="S90" s="142">
        <f>'درآمد ناشی ازفروش'!S86</f>
        <v>-206308292</v>
      </c>
      <c r="T90" s="189"/>
      <c r="U90" s="233">
        <f t="shared" si="13"/>
        <v>5549543152</v>
      </c>
      <c r="V90" s="187"/>
      <c r="W90" s="228">
        <f>U90/[1]درآمدها!$E$11</f>
        <v>9.4478114766482768E-3</v>
      </c>
      <c r="X90" s="219">
        <v>48568308</v>
      </c>
      <c r="Y90" s="149">
        <f t="shared" si="8"/>
        <v>48568308</v>
      </c>
      <c r="AA90" s="220">
        <v>-213913905</v>
      </c>
      <c r="AB90" s="149">
        <f t="shared" si="9"/>
        <v>-415459028</v>
      </c>
    </row>
    <row r="91" spans="1:28" s="219" customFormat="1" ht="42.75" customHeight="1">
      <c r="A91" s="218"/>
      <c r="B91" s="218" t="s">
        <v>340</v>
      </c>
      <c r="C91" s="227" t="s">
        <v>117</v>
      </c>
      <c r="D91" s="190"/>
      <c r="E91" s="142">
        <v>0</v>
      </c>
      <c r="F91" s="142"/>
      <c r="G91" s="142">
        <f t="shared" si="11"/>
        <v>-3335583353</v>
      </c>
      <c r="H91" s="189"/>
      <c r="I91" s="142">
        <f>'درآمد ناشی ازفروش'!K87</f>
        <v>731187612</v>
      </c>
      <c r="J91" s="249"/>
      <c r="K91" s="143">
        <f t="shared" si="12"/>
        <v>-2604395741</v>
      </c>
      <c r="L91" s="143"/>
      <c r="M91" s="228">
        <f>K91/($K$218+'[1]درآمد سرمایه گذاری در اوراق بها'!$I$11+'[1]درآمد سپرده بانکی'!$E$11+'[1]سایر درآمدها'!$C$11)</f>
        <v>9.4192734670742184E-3</v>
      </c>
      <c r="N91" s="190"/>
      <c r="O91" s="142">
        <f>'درآمد سود سهام'!T46</f>
        <v>2572293600</v>
      </c>
      <c r="P91" s="142"/>
      <c r="Q91" s="142">
        <f>'درآمد ناشی از تغییر قیمت اوراق '!S78</f>
        <v>6928751346</v>
      </c>
      <c r="R91" s="189"/>
      <c r="S91" s="142">
        <f>'درآمد ناشی ازفروش'!S87</f>
        <v>925643839</v>
      </c>
      <c r="T91" s="189"/>
      <c r="U91" s="233">
        <f t="shared" si="13"/>
        <v>10426688785</v>
      </c>
      <c r="V91" s="187"/>
      <c r="W91" s="228">
        <f>U91/[1]درآمدها!$E$11</f>
        <v>1.7750900798178509E-2</v>
      </c>
      <c r="X91" s="219">
        <v>0</v>
      </c>
      <c r="Y91" s="149">
        <f t="shared" ref="Y91:Y122" si="14">X91-O91</f>
        <v>-2572293600</v>
      </c>
      <c r="AA91" s="220">
        <v>747022429</v>
      </c>
      <c r="AB91" s="149">
        <f t="shared" ref="AB91:AB122" si="15">AA91-I91</f>
        <v>15834817</v>
      </c>
    </row>
    <row r="92" spans="1:28" s="219" customFormat="1" ht="42.75" customHeight="1">
      <c r="A92" s="218"/>
      <c r="B92" s="218" t="s">
        <v>341</v>
      </c>
      <c r="C92" s="150" t="s">
        <v>90</v>
      </c>
      <c r="D92" s="10"/>
      <c r="E92" s="142">
        <v>0</v>
      </c>
      <c r="F92" s="9"/>
      <c r="G92" s="142">
        <f t="shared" si="11"/>
        <v>11123978819</v>
      </c>
      <c r="H92" s="189"/>
      <c r="I92" s="142">
        <f>'درآمد ناشی ازفروش'!K88</f>
        <v>684832897</v>
      </c>
      <c r="J92" s="9"/>
      <c r="K92" s="143">
        <f t="shared" si="12"/>
        <v>11808811716</v>
      </c>
      <c r="L92" s="230"/>
      <c r="M92" s="228">
        <f>K92/($K$218+'[1]درآمد سرمایه گذاری در اوراق بها'!$I$11+'[1]درآمد سپرده بانکی'!$E$11+'[1]سایر درآمدها'!$C$11)</f>
        <v>-4.2708727065989306E-2</v>
      </c>
      <c r="N92" s="10"/>
      <c r="O92" s="142">
        <f>'درآمد سود سهام'!T47</f>
        <v>414758200</v>
      </c>
      <c r="P92" s="9"/>
      <c r="Q92" s="142">
        <f>'درآمد ناشی از تغییر قیمت اوراق '!S79</f>
        <v>43317872409</v>
      </c>
      <c r="R92" s="9"/>
      <c r="S92" s="142">
        <f>'درآمد ناشی ازفروش'!S88</f>
        <v>2412107361</v>
      </c>
      <c r="T92" s="6"/>
      <c r="U92" s="233">
        <f t="shared" si="13"/>
        <v>46144737970</v>
      </c>
      <c r="V92" s="230"/>
      <c r="W92" s="228">
        <f>U92/[1]درآمدها!$E$11</f>
        <v>7.8559040454127371E-2</v>
      </c>
      <c r="X92" s="219">
        <v>332986200</v>
      </c>
      <c r="Y92" s="149">
        <f t="shared" si="14"/>
        <v>-81772000</v>
      </c>
      <c r="AA92" s="220">
        <v>13103662</v>
      </c>
      <c r="AB92" s="149">
        <f t="shared" si="15"/>
        <v>-671729235</v>
      </c>
    </row>
    <row r="93" spans="1:28" s="219" customFormat="1" ht="42.75" customHeight="1">
      <c r="A93" s="218"/>
      <c r="B93" s="218" t="s">
        <v>342</v>
      </c>
      <c r="C93" s="227" t="s">
        <v>214</v>
      </c>
      <c r="D93" s="190"/>
      <c r="E93" s="142">
        <v>0</v>
      </c>
      <c r="F93" s="142"/>
      <c r="G93" s="142">
        <f t="shared" si="11"/>
        <v>-14656261738</v>
      </c>
      <c r="H93" s="189"/>
      <c r="I93" s="142">
        <f>'درآمد ناشی ازفروش'!K89</f>
        <v>12720369700</v>
      </c>
      <c r="J93" s="249"/>
      <c r="K93" s="143">
        <f t="shared" si="12"/>
        <v>-1935892038</v>
      </c>
      <c r="L93" s="143"/>
      <c r="M93" s="228">
        <f>K93/($K$218+'[1]درآمد سرمایه گذاری در اوراق بها'!$I$11+'[1]درآمد سپرده بانکی'!$E$11+'[1]سایر درآمدها'!$C$11)</f>
        <v>7.0015075749018576E-3</v>
      </c>
      <c r="N93" s="190"/>
      <c r="O93" s="142">
        <v>0</v>
      </c>
      <c r="P93" s="142"/>
      <c r="Q93" s="142">
        <f>'درآمد ناشی از تغییر قیمت اوراق '!S80</f>
        <v>23418923570</v>
      </c>
      <c r="R93" s="189"/>
      <c r="S93" s="142">
        <f>'درآمد ناشی ازفروش'!S89</f>
        <v>11291886078</v>
      </c>
      <c r="T93" s="189"/>
      <c r="U93" s="233">
        <f t="shared" si="13"/>
        <v>34710809648</v>
      </c>
      <c r="V93" s="187"/>
      <c r="W93" s="228">
        <f>U93/[1]درآمدها!$E$11</f>
        <v>5.9093366205818475E-2</v>
      </c>
      <c r="X93" s="219">
        <v>920346050</v>
      </c>
      <c r="Y93" s="149">
        <f t="shared" si="14"/>
        <v>920346050</v>
      </c>
      <c r="AA93" s="220">
        <v>122682216</v>
      </c>
      <c r="AB93" s="149">
        <f t="shared" si="15"/>
        <v>-12597687484</v>
      </c>
    </row>
    <row r="94" spans="1:28" s="219" customFormat="1" ht="42.75" customHeight="1">
      <c r="A94" s="218"/>
      <c r="B94" s="218" t="s">
        <v>343</v>
      </c>
      <c r="C94" s="227" t="s">
        <v>143</v>
      </c>
      <c r="D94" s="190"/>
      <c r="E94" s="142">
        <v>0</v>
      </c>
      <c r="F94" s="142"/>
      <c r="G94" s="142">
        <f t="shared" si="11"/>
        <v>-26398764471</v>
      </c>
      <c r="H94" s="189"/>
      <c r="I94" s="142">
        <f>'درآمد ناشی ازفروش'!K90</f>
        <v>16479201172</v>
      </c>
      <c r="J94" s="249"/>
      <c r="K94" s="143">
        <f t="shared" si="12"/>
        <v>-9919563299</v>
      </c>
      <c r="L94" s="143"/>
      <c r="M94" s="228">
        <f>K94/($K$218+'[1]درآمد سرمایه گذاری در اوراق بها'!$I$11+'[1]درآمد سپرده بانکی'!$E$11+'[1]سایر درآمدها'!$C$11)</f>
        <v>3.5875914676222746E-2</v>
      </c>
      <c r="N94" s="190"/>
      <c r="O94" s="142">
        <f>'درآمد سود سهام'!T48</f>
        <v>48568308</v>
      </c>
      <c r="P94" s="142"/>
      <c r="Q94" s="252">
        <f>'درآمد ناشی از تغییر قیمت اوراق '!S81</f>
        <v>11853675443</v>
      </c>
      <c r="R94" s="189"/>
      <c r="S94" s="142">
        <f>'درآمد ناشی ازفروش'!S90</f>
        <v>16565563861</v>
      </c>
      <c r="T94" s="189"/>
      <c r="U94" s="233">
        <f t="shared" si="13"/>
        <v>28467807612</v>
      </c>
      <c r="V94" s="187"/>
      <c r="W94" s="228">
        <f>U94/[1]درآمدها!$E$11</f>
        <v>4.8464976684565259E-2</v>
      </c>
      <c r="X94" s="219">
        <v>8442697698</v>
      </c>
      <c r="Y94" s="149">
        <f t="shared" si="14"/>
        <v>8394129390</v>
      </c>
      <c r="AA94" s="220">
        <v>109234837</v>
      </c>
      <c r="AB94" s="149">
        <f t="shared" si="15"/>
        <v>-16369966335</v>
      </c>
    </row>
    <row r="95" spans="1:28" s="219" customFormat="1" ht="42.75" customHeight="1">
      <c r="A95" s="218"/>
      <c r="B95" s="218" t="s">
        <v>344</v>
      </c>
      <c r="C95" s="227" t="s">
        <v>227</v>
      </c>
      <c r="D95" s="190"/>
      <c r="E95" s="142">
        <v>0</v>
      </c>
      <c r="F95" s="142"/>
      <c r="G95" s="142">
        <v>0</v>
      </c>
      <c r="H95" s="189"/>
      <c r="I95" s="142">
        <f>'درآمد ناشی ازفروش'!K91</f>
        <v>0</v>
      </c>
      <c r="J95" s="249"/>
      <c r="K95" s="143">
        <f t="shared" si="12"/>
        <v>0</v>
      </c>
      <c r="L95" s="143"/>
      <c r="M95" s="228">
        <f>K95/($K$218+'[1]درآمد سرمایه گذاری در اوراق بها'!$I$11+'[1]درآمد سپرده بانکی'!$E$11+'[1]سایر درآمدها'!$C$11)</f>
        <v>0</v>
      </c>
      <c r="N95" s="190"/>
      <c r="O95" s="142">
        <v>0</v>
      </c>
      <c r="P95" s="142"/>
      <c r="Q95" s="142">
        <v>0</v>
      </c>
      <c r="R95" s="189"/>
      <c r="S95" s="142">
        <f>'درآمد ناشی ازفروش'!S91</f>
        <v>863687275</v>
      </c>
      <c r="T95" s="189"/>
      <c r="U95" s="233">
        <f t="shared" si="13"/>
        <v>863687275</v>
      </c>
      <c r="V95" s="187"/>
      <c r="W95" s="228">
        <f>U95/[1]درآمدها!$E$11</f>
        <v>1.4703831154172233E-3</v>
      </c>
      <c r="X95" s="219">
        <v>3098744000</v>
      </c>
      <c r="Y95" s="149">
        <f t="shared" si="14"/>
        <v>3098744000</v>
      </c>
      <c r="AA95" s="220">
        <v>2734647493</v>
      </c>
      <c r="AB95" s="149">
        <f t="shared" si="15"/>
        <v>2734647493</v>
      </c>
    </row>
    <row r="96" spans="1:28" s="219" customFormat="1" ht="42.75" customHeight="1">
      <c r="A96" s="218"/>
      <c r="B96" s="218" t="s">
        <v>345</v>
      </c>
      <c r="C96" s="227" t="s">
        <v>207</v>
      </c>
      <c r="D96" s="190"/>
      <c r="E96" s="142">
        <v>0</v>
      </c>
      <c r="F96" s="142"/>
      <c r="G96" s="142">
        <f t="shared" ref="G96:G106" si="16">VLOOKUP(B90,a,10,0)</f>
        <v>7400532877</v>
      </c>
      <c r="H96" s="189"/>
      <c r="I96" s="142">
        <f>'درآمد ناشی ازفروش'!K92</f>
        <v>4652384162</v>
      </c>
      <c r="J96" s="249"/>
      <c r="K96" s="143">
        <f t="shared" si="12"/>
        <v>12052917039</v>
      </c>
      <c r="L96" s="143"/>
      <c r="M96" s="228">
        <f>K96/($K$218+'[1]درآمد سرمایه گذاری در اوراق بها'!$I$11+'[1]درآمد سپرده بانکی'!$E$11+'[1]سایر درآمدها'!$C$11)</f>
        <v>-4.3591578606524628E-2</v>
      </c>
      <c r="N96" s="190"/>
      <c r="O96" s="142">
        <f>'درآمد سود سهام'!T49</f>
        <v>332986200</v>
      </c>
      <c r="P96" s="142"/>
      <c r="Q96" s="142">
        <f>'درآمد ناشی از تغییر قیمت اوراق '!S82</f>
        <v>30177339412</v>
      </c>
      <c r="R96" s="189"/>
      <c r="S96" s="142">
        <f>'درآمد ناشی ازفروش'!S92</f>
        <v>4297842709</v>
      </c>
      <c r="T96" s="189"/>
      <c r="U96" s="233">
        <f t="shared" si="13"/>
        <v>34808168321</v>
      </c>
      <c r="V96" s="187"/>
      <c r="W96" s="228">
        <f>U96/[1]درآمدها!$E$11</f>
        <v>5.9259114333714225E-2</v>
      </c>
      <c r="X96" s="219">
        <v>658753000</v>
      </c>
      <c r="Y96" s="149">
        <f t="shared" si="14"/>
        <v>325766800</v>
      </c>
      <c r="AA96" s="220">
        <v>-271084583</v>
      </c>
      <c r="AB96" s="149">
        <f t="shared" si="15"/>
        <v>-4923468745</v>
      </c>
    </row>
    <row r="97" spans="1:28" s="219" customFormat="1" ht="42.75" customHeight="1">
      <c r="A97" s="218"/>
      <c r="B97" s="218" t="s">
        <v>346</v>
      </c>
      <c r="C97" s="227" t="s">
        <v>563</v>
      </c>
      <c r="D97" s="190"/>
      <c r="E97" s="142">
        <v>0</v>
      </c>
      <c r="F97" s="142"/>
      <c r="G97" s="142">
        <f t="shared" si="16"/>
        <v>83525600</v>
      </c>
      <c r="H97" s="189"/>
      <c r="I97" s="142">
        <f>'درآمد ناشی ازفروش'!K93</f>
        <v>-2491498</v>
      </c>
      <c r="J97" s="249"/>
      <c r="K97" s="143">
        <f t="shared" si="12"/>
        <v>81034102</v>
      </c>
      <c r="L97" s="143"/>
      <c r="M97" s="228">
        <f>K97/($K$218+'[1]درآمد سرمایه گذاری در اوراق بها'!$I$11+'[1]درآمد سپرده بانکی'!$E$11+'[1]سایر درآمدها'!$C$11)</f>
        <v>-2.9307464871053401E-4</v>
      </c>
      <c r="N97" s="190"/>
      <c r="O97" s="142">
        <v>0</v>
      </c>
      <c r="P97" s="142"/>
      <c r="Q97" s="142">
        <f>'درآمد ناشی از تغییر قیمت اوراق '!S83</f>
        <v>83525600</v>
      </c>
      <c r="R97" s="189"/>
      <c r="S97" s="142">
        <f>'درآمد ناشی ازفروش'!S93</f>
        <v>-2491498</v>
      </c>
      <c r="T97" s="189"/>
      <c r="U97" s="233">
        <f t="shared" si="13"/>
        <v>81034102</v>
      </c>
      <c r="V97" s="187"/>
      <c r="W97" s="228">
        <f>U97/[1]درآمدها!$E$11</f>
        <v>1.3795638630173987E-4</v>
      </c>
      <c r="X97" s="219">
        <v>50327850</v>
      </c>
      <c r="Y97" s="149">
        <f t="shared" si="14"/>
        <v>50327850</v>
      </c>
      <c r="AA97" s="220">
        <v>95329459</v>
      </c>
      <c r="AB97" s="149">
        <f t="shared" si="15"/>
        <v>97820957</v>
      </c>
    </row>
    <row r="98" spans="1:28" s="219" customFormat="1" ht="42.75" customHeight="1">
      <c r="A98" s="218"/>
      <c r="B98" s="218" t="s">
        <v>347</v>
      </c>
      <c r="C98" s="227" t="s">
        <v>184</v>
      </c>
      <c r="D98" s="190"/>
      <c r="E98" s="142">
        <v>0</v>
      </c>
      <c r="F98" s="142"/>
      <c r="G98" s="142">
        <f t="shared" si="16"/>
        <v>189305655</v>
      </c>
      <c r="H98" s="189"/>
      <c r="I98" s="142">
        <f>'درآمد ناشی ازفروش'!K94</f>
        <v>290973597</v>
      </c>
      <c r="J98" s="249"/>
      <c r="K98" s="143">
        <f t="shared" si="12"/>
        <v>480279252</v>
      </c>
      <c r="L98" s="143"/>
      <c r="M98" s="228">
        <f>K98/($K$218+'[1]درآمد سرمایه گذاری در اوراق بها'!$I$11+'[1]درآمد سپرده بانکی'!$E$11+'[1]سایر درآمدها'!$C$11)</f>
        <v>-1.737017744243751E-3</v>
      </c>
      <c r="N98" s="190"/>
      <c r="O98" s="142">
        <f>'درآمد سود سهام'!T50</f>
        <v>920346050</v>
      </c>
      <c r="P98" s="142"/>
      <c r="Q98" s="142">
        <f>'درآمد ناشی از تغییر قیمت اوراق '!S84</f>
        <v>19389363284</v>
      </c>
      <c r="R98" s="189"/>
      <c r="S98" s="142">
        <f>'درآمد ناشی ازفروش'!S94</f>
        <v>-284604673</v>
      </c>
      <c r="T98" s="189"/>
      <c r="U98" s="233">
        <f t="shared" si="13"/>
        <v>20025104661</v>
      </c>
      <c r="V98" s="187"/>
      <c r="W98" s="228">
        <f>U98/[1]درآمدها!$E$11</f>
        <v>3.4091709615609582E-2</v>
      </c>
      <c r="X98" s="219">
        <v>0</v>
      </c>
      <c r="Y98" s="149">
        <f t="shared" si="14"/>
        <v>-920346050</v>
      </c>
      <c r="AA98" s="220">
        <v>-101086895</v>
      </c>
      <c r="AB98" s="149">
        <f t="shared" si="15"/>
        <v>-392060492</v>
      </c>
    </row>
    <row r="99" spans="1:28" s="219" customFormat="1" ht="42.75" customHeight="1">
      <c r="A99" s="218"/>
      <c r="B99" s="218" t="s">
        <v>348</v>
      </c>
      <c r="C99" s="227" t="s">
        <v>205</v>
      </c>
      <c r="D99" s="190"/>
      <c r="E99" s="142">
        <v>0</v>
      </c>
      <c r="F99" s="142"/>
      <c r="G99" s="142">
        <f t="shared" si="16"/>
        <v>-3330748973</v>
      </c>
      <c r="H99" s="189"/>
      <c r="I99" s="142">
        <f>'درآمد ناشی ازفروش'!K95</f>
        <v>820517839</v>
      </c>
      <c r="J99" s="249"/>
      <c r="K99" s="143">
        <f t="shared" si="12"/>
        <v>-2510231134</v>
      </c>
      <c r="L99" s="143"/>
      <c r="M99" s="228">
        <f>K99/($K$218+'[1]درآمد سرمایه گذاری در اوراق بها'!$I$11+'[1]درآمد سپرده بانکی'!$E$11+'[1]سایر درآمدها'!$C$11)</f>
        <v>9.0787099458360804E-3</v>
      </c>
      <c r="N99" s="190"/>
      <c r="O99" s="142">
        <f>'درآمد سود سهام'!T51</f>
        <v>8737613850</v>
      </c>
      <c r="P99" s="142"/>
      <c r="Q99" s="142">
        <f>'درآمد ناشی از تغییر قیمت اوراق '!S85</f>
        <v>11387224591</v>
      </c>
      <c r="R99" s="189"/>
      <c r="S99" s="142">
        <f>'درآمد ناشی ازفروش'!S95</f>
        <v>989648745</v>
      </c>
      <c r="T99" s="189"/>
      <c r="U99" s="233">
        <f t="shared" si="13"/>
        <v>21114487186</v>
      </c>
      <c r="V99" s="187"/>
      <c r="W99" s="228">
        <f>U99/[1]درآمدها!$E$11</f>
        <v>3.5946327273361438E-2</v>
      </c>
      <c r="X99" s="219">
        <v>1713622300</v>
      </c>
      <c r="Y99" s="149">
        <f t="shared" si="14"/>
        <v>-7023991550</v>
      </c>
      <c r="AA99" s="220">
        <v>6580205235</v>
      </c>
      <c r="AB99" s="149">
        <f t="shared" si="15"/>
        <v>5759687396</v>
      </c>
    </row>
    <row r="100" spans="1:28" s="219" customFormat="1" ht="42.75" customHeight="1">
      <c r="A100" s="218"/>
      <c r="B100" s="218" t="s">
        <v>502</v>
      </c>
      <c r="C100" s="227" t="s">
        <v>564</v>
      </c>
      <c r="D100" s="190"/>
      <c r="E100" s="142">
        <v>0</v>
      </c>
      <c r="F100" s="142"/>
      <c r="G100" s="142">
        <f t="shared" si="16"/>
        <v>-2088496813</v>
      </c>
      <c r="H100" s="189"/>
      <c r="I100" s="142">
        <f>'درآمد ناشی ازفروش'!K96</f>
        <v>-4091025</v>
      </c>
      <c r="J100" s="249"/>
      <c r="K100" s="143">
        <f t="shared" si="12"/>
        <v>-2092587838</v>
      </c>
      <c r="L100" s="143"/>
      <c r="M100" s="228">
        <f>K100/($K$218+'[1]درآمد سرمایه گذاری در اوراق بها'!$I$11+'[1]درآمد سپرده بانکی'!$E$11+'[1]سایر درآمدها'!$C$11)</f>
        <v>7.5682265907973632E-3</v>
      </c>
      <c r="N100" s="190"/>
      <c r="O100" s="142">
        <v>0</v>
      </c>
      <c r="P100" s="142"/>
      <c r="Q100" s="142">
        <f>'درآمد ناشی از تغییر قیمت اوراق '!S86</f>
        <v>-2088496813</v>
      </c>
      <c r="R100" s="189"/>
      <c r="S100" s="142">
        <f>'درآمد ناشی ازفروش'!S96</f>
        <v>-4091025</v>
      </c>
      <c r="T100" s="189"/>
      <c r="U100" s="233">
        <f t="shared" si="13"/>
        <v>-2092587838</v>
      </c>
      <c r="V100" s="187"/>
      <c r="W100" s="228">
        <f>U100/[1]درآمدها!$E$11</f>
        <v>-3.5625230492398207E-3</v>
      </c>
      <c r="X100" s="219">
        <v>4822394400</v>
      </c>
      <c r="Y100" s="149">
        <f t="shared" si="14"/>
        <v>4822394400</v>
      </c>
      <c r="AA100" s="220">
        <v>562151979</v>
      </c>
      <c r="AB100" s="149">
        <f t="shared" si="15"/>
        <v>566243004</v>
      </c>
    </row>
    <row r="101" spans="1:28" s="219" customFormat="1" ht="42.75" customHeight="1">
      <c r="A101" s="218"/>
      <c r="B101" s="218" t="s">
        <v>451</v>
      </c>
      <c r="C101" s="227" t="s">
        <v>158</v>
      </c>
      <c r="D101" s="190"/>
      <c r="E101" s="142">
        <v>0</v>
      </c>
      <c r="F101" s="142"/>
      <c r="G101" s="142">
        <f t="shared" si="16"/>
        <v>-20628664380</v>
      </c>
      <c r="H101" s="189"/>
      <c r="I101" s="142">
        <f>'درآمد ناشی ازفروش'!K97</f>
        <v>5924918728</v>
      </c>
      <c r="J101" s="249"/>
      <c r="K101" s="143">
        <f t="shared" si="12"/>
        <v>-14703745652</v>
      </c>
      <c r="L101" s="143"/>
      <c r="M101" s="228">
        <f>K101/($K$218+'[1]درآمد سرمایه گذاری در اوراق بها'!$I$11+'[1]درآمد سپرده بانکی'!$E$11+'[1]سایر درآمدها'!$C$11)</f>
        <v>5.3178785046435653E-2</v>
      </c>
      <c r="N101" s="190"/>
      <c r="O101" s="142">
        <f>'درآمد سود سهام'!P52</f>
        <v>3098744000</v>
      </c>
      <c r="P101" s="142"/>
      <c r="Q101" s="142">
        <f>'درآمد ناشی از تغییر قیمت اوراق '!S87</f>
        <v>16723589360</v>
      </c>
      <c r="R101" s="189"/>
      <c r="S101" s="142">
        <f>'درآمد ناشی ازفروش'!S97</f>
        <v>9712487702</v>
      </c>
      <c r="T101" s="189"/>
      <c r="U101" s="233">
        <f t="shared" si="13"/>
        <v>29534821062</v>
      </c>
      <c r="V101" s="187"/>
      <c r="W101" s="228">
        <f>U101/[1]درآمدها!$E$11</f>
        <v>5.0281512143887708E-2</v>
      </c>
      <c r="X101" s="219">
        <v>0</v>
      </c>
      <c r="Y101" s="149">
        <f t="shared" si="14"/>
        <v>-3098744000</v>
      </c>
      <c r="AA101" s="220">
        <v>17825623479</v>
      </c>
      <c r="AB101" s="149">
        <f t="shared" si="15"/>
        <v>11900704751</v>
      </c>
    </row>
    <row r="102" spans="1:28" s="219" customFormat="1" ht="42.75" customHeight="1">
      <c r="A102" s="218"/>
      <c r="B102" s="218" t="s">
        <v>349</v>
      </c>
      <c r="C102" s="227" t="s">
        <v>160</v>
      </c>
      <c r="D102" s="190"/>
      <c r="E102" s="142">
        <v>0</v>
      </c>
      <c r="F102" s="142"/>
      <c r="G102" s="142">
        <f t="shared" si="16"/>
        <v>-7728950018</v>
      </c>
      <c r="H102" s="189"/>
      <c r="I102" s="142">
        <f>'درآمد ناشی ازفروش'!K98</f>
        <v>6778624417</v>
      </c>
      <c r="J102" s="249"/>
      <c r="K102" s="143">
        <f t="shared" si="12"/>
        <v>-950325601</v>
      </c>
      <c r="L102" s="143"/>
      <c r="M102" s="228">
        <f>K102/($K$218+'[1]درآمد سرمایه گذاری در اوراق بها'!$I$11+'[1]درآمد سپرده بانکی'!$E$11+'[1]سایر درآمدها'!$C$11)</f>
        <v>3.4370263234817125E-3</v>
      </c>
      <c r="N102" s="190"/>
      <c r="O102" s="142">
        <f>'درآمد سود سهام'!P53</f>
        <v>658753000</v>
      </c>
      <c r="P102" s="142"/>
      <c r="Q102" s="142">
        <f>'درآمد ناشی از تغییر قیمت اوراق '!S88</f>
        <v>17855938301</v>
      </c>
      <c r="R102" s="189"/>
      <c r="S102" s="142">
        <f>'درآمد ناشی ازفروش'!S98</f>
        <v>6817720703</v>
      </c>
      <c r="T102" s="189"/>
      <c r="U102" s="233">
        <f t="shared" si="13"/>
        <v>25332412004</v>
      </c>
      <c r="V102" s="187"/>
      <c r="W102" s="228">
        <f>U102/[1]درآمدها!$E$11</f>
        <v>4.3127127099880203E-2</v>
      </c>
      <c r="X102" s="219">
        <v>137104850</v>
      </c>
      <c r="Y102" s="149">
        <f t="shared" si="14"/>
        <v>-521648150</v>
      </c>
      <c r="AA102" s="220">
        <v>127246160</v>
      </c>
      <c r="AB102" s="149">
        <f t="shared" si="15"/>
        <v>-6651378257</v>
      </c>
    </row>
    <row r="103" spans="1:28" s="219" customFormat="1" ht="42.75" customHeight="1">
      <c r="A103" s="218"/>
      <c r="B103" s="218" t="s">
        <v>350</v>
      </c>
      <c r="C103" s="227" t="s">
        <v>123</v>
      </c>
      <c r="D103" s="190"/>
      <c r="E103" s="142">
        <v>0</v>
      </c>
      <c r="F103" s="142"/>
      <c r="G103" s="142">
        <f t="shared" si="16"/>
        <v>-24694857243</v>
      </c>
      <c r="H103" s="189"/>
      <c r="I103" s="142">
        <f>'درآمد ناشی ازفروش'!K99</f>
        <v>28732847591</v>
      </c>
      <c r="J103" s="249"/>
      <c r="K103" s="143">
        <f t="shared" si="12"/>
        <v>4037990348</v>
      </c>
      <c r="L103" s="143"/>
      <c r="M103" s="228">
        <f>K103/($K$218+'[1]درآمد سرمایه گذاری در اوراق بها'!$I$11+'[1]درآمد سپرده بانکی'!$E$11+'[1]سایر درآمدها'!$C$11)</f>
        <v>-1.4604130526881472E-2</v>
      </c>
      <c r="N103" s="190"/>
      <c r="O103" s="142">
        <f>'درآمد سود سهام'!P54</f>
        <v>50327850</v>
      </c>
      <c r="P103" s="142"/>
      <c r="Q103" s="142">
        <f>'درآمد ناشی از تغییر قیمت اوراق '!S89</f>
        <v>23070384184</v>
      </c>
      <c r="R103" s="189"/>
      <c r="S103" s="142">
        <f>'درآمد ناشی ازفروش'!S99</f>
        <v>38193496653</v>
      </c>
      <c r="T103" s="189"/>
      <c r="U103" s="233">
        <f t="shared" si="13"/>
        <v>61314208687</v>
      </c>
      <c r="V103" s="187"/>
      <c r="W103" s="228">
        <f>U103/[1]درآمدها!$E$11</f>
        <v>0.10438428329111696</v>
      </c>
      <c r="X103" s="219">
        <v>0</v>
      </c>
      <c r="Y103" s="149">
        <f t="shared" si="14"/>
        <v>-50327850</v>
      </c>
      <c r="AA103" s="220">
        <v>0</v>
      </c>
      <c r="AB103" s="149">
        <f t="shared" si="15"/>
        <v>-28732847591</v>
      </c>
    </row>
    <row r="104" spans="1:28" s="219" customFormat="1" ht="42.75" customHeight="1">
      <c r="A104" s="218"/>
      <c r="B104" s="218" t="s">
        <v>351</v>
      </c>
      <c r="C104" s="227" t="s">
        <v>197</v>
      </c>
      <c r="D104" s="190"/>
      <c r="E104" s="142">
        <v>0</v>
      </c>
      <c r="F104" s="142"/>
      <c r="G104" s="142">
        <f t="shared" si="16"/>
        <v>-7545112496</v>
      </c>
      <c r="H104" s="189"/>
      <c r="I104" s="142">
        <f>'درآمد ناشی ازفروش'!K100</f>
        <v>1280676280</v>
      </c>
      <c r="J104" s="249"/>
      <c r="K104" s="143">
        <f t="shared" si="12"/>
        <v>-6264436216</v>
      </c>
      <c r="L104" s="143"/>
      <c r="M104" s="228">
        <f>K104/($K$218+'[1]درآمد سرمایه گذاری در اوراق بها'!$I$11+'[1]درآمد سپرده بانکی'!$E$11+'[1]سایر درآمدها'!$C$11)</f>
        <v>2.2656479161992156E-2</v>
      </c>
      <c r="N104" s="190"/>
      <c r="O104" s="142">
        <v>0</v>
      </c>
      <c r="P104" s="142"/>
      <c r="Q104" s="142">
        <f>'درآمد ناشی از تغییر قیمت اوراق '!S90</f>
        <v>8819840913</v>
      </c>
      <c r="R104" s="189"/>
      <c r="S104" s="142">
        <f>'درآمد ناشی ازفروش'!S100</f>
        <v>1006659360</v>
      </c>
      <c r="T104" s="189"/>
      <c r="U104" s="233">
        <f t="shared" si="13"/>
        <v>9826500273</v>
      </c>
      <c r="V104" s="187"/>
      <c r="W104" s="228">
        <f>U104/[1]درآمدها!$E$11</f>
        <v>1.6729110759518755E-2</v>
      </c>
      <c r="X104" s="219">
        <v>0</v>
      </c>
      <c r="Y104" s="149">
        <f t="shared" si="14"/>
        <v>0</v>
      </c>
      <c r="AA104" s="220">
        <v>303931334</v>
      </c>
      <c r="AB104" s="149">
        <f t="shared" si="15"/>
        <v>-976744946</v>
      </c>
    </row>
    <row r="105" spans="1:28" s="219" customFormat="1" ht="42.6" customHeight="1">
      <c r="A105" s="218"/>
      <c r="B105" s="218" t="s">
        <v>449</v>
      </c>
      <c r="C105" s="227" t="s">
        <v>125</v>
      </c>
      <c r="D105" s="190"/>
      <c r="E105" s="142">
        <v>0</v>
      </c>
      <c r="F105" s="142"/>
      <c r="G105" s="142">
        <f t="shared" si="16"/>
        <v>-16613485583</v>
      </c>
      <c r="H105" s="189"/>
      <c r="I105" s="142">
        <f>'درآمد ناشی ازفروش'!K101</f>
        <v>13860892846</v>
      </c>
      <c r="J105" s="249"/>
      <c r="K105" s="143">
        <f t="shared" si="12"/>
        <v>-2752592737</v>
      </c>
      <c r="L105" s="143"/>
      <c r="M105" s="228">
        <f>K105/($K$218+'[1]درآمد سرمایه گذاری در اوراق بها'!$I$11+'[1]درآمد سپرده بانکی'!$E$11+'[1]سایر درآمدها'!$C$11)</f>
        <v>9.9552550041147152E-3</v>
      </c>
      <c r="N105" s="190"/>
      <c r="O105" s="142">
        <f>'درآمد سود سهام'!T55</f>
        <v>1713622300</v>
      </c>
      <c r="P105" s="142"/>
      <c r="Q105" s="142">
        <f>'درآمد ناشی از تغییر قیمت اوراق '!S91</f>
        <v>5504676741</v>
      </c>
      <c r="R105" s="189"/>
      <c r="S105" s="142">
        <f>'درآمد ناشی ازفروش'!S101</f>
        <v>24290359670</v>
      </c>
      <c r="T105" s="189"/>
      <c r="U105" s="233">
        <f t="shared" si="13"/>
        <v>31508658711</v>
      </c>
      <c r="V105" s="187"/>
      <c r="W105" s="228">
        <f>U105/[1]درآمدها!$E$11</f>
        <v>5.3641869110666485E-2</v>
      </c>
      <c r="X105" s="219">
        <v>0</v>
      </c>
      <c r="Y105" s="149">
        <f t="shared" si="14"/>
        <v>-1713622300</v>
      </c>
      <c r="AA105" s="220">
        <v>0</v>
      </c>
      <c r="AB105" s="149">
        <f t="shared" si="15"/>
        <v>-13860892846</v>
      </c>
    </row>
    <row r="106" spans="1:28" s="219" customFormat="1" ht="42.75" customHeight="1">
      <c r="A106" s="218"/>
      <c r="B106" s="218" t="s">
        <v>352</v>
      </c>
      <c r="C106" s="227" t="s">
        <v>565</v>
      </c>
      <c r="D106" s="190"/>
      <c r="E106" s="142">
        <v>0</v>
      </c>
      <c r="F106" s="142"/>
      <c r="G106" s="142">
        <f t="shared" si="16"/>
        <v>9617088373</v>
      </c>
      <c r="H106" s="189"/>
      <c r="I106" s="142">
        <v>0</v>
      </c>
      <c r="J106" s="249"/>
      <c r="K106" s="143">
        <f t="shared" si="12"/>
        <v>9617088373</v>
      </c>
      <c r="L106" s="143"/>
      <c r="M106" s="228">
        <f>K106/($K$218+'[1]درآمد سرمایه گذاری در اوراق بها'!$I$11+'[1]درآمد سپرده بانکی'!$E$11+'[1]سایر درآمدها'!$C$11)</f>
        <v>-3.4781958792301247E-2</v>
      </c>
      <c r="N106" s="190"/>
      <c r="O106" s="142">
        <v>0</v>
      </c>
      <c r="P106" s="142"/>
      <c r="Q106" s="142">
        <f>'درآمد ناشی از تغییر قیمت اوراق '!S92</f>
        <v>9617088373</v>
      </c>
      <c r="R106" s="189"/>
      <c r="S106" s="142">
        <v>0</v>
      </c>
      <c r="T106" s="189"/>
      <c r="U106" s="233">
        <f t="shared" si="13"/>
        <v>9617088373</v>
      </c>
      <c r="V106" s="187"/>
      <c r="W106" s="228">
        <f>U106/[1]درآمدها!$E$11</f>
        <v>1.637259778214805E-2</v>
      </c>
      <c r="X106" s="219">
        <v>2247281050</v>
      </c>
      <c r="Y106" s="149">
        <f t="shared" si="14"/>
        <v>2247281050</v>
      </c>
      <c r="AA106" s="220">
        <v>594695528</v>
      </c>
      <c r="AB106" s="149">
        <f t="shared" si="15"/>
        <v>594695528</v>
      </c>
    </row>
    <row r="107" spans="1:28" s="219" customFormat="1" ht="42.75" customHeight="1">
      <c r="A107" s="218"/>
      <c r="B107" s="218" t="s">
        <v>353</v>
      </c>
      <c r="C107" s="227" t="s">
        <v>157</v>
      </c>
      <c r="D107" s="190"/>
      <c r="E107" s="142">
        <v>0</v>
      </c>
      <c r="F107" s="142"/>
      <c r="G107" s="142">
        <f t="shared" ref="G107:G113" si="17">VLOOKUP(B102,a,10,0)</f>
        <v>-5938663616</v>
      </c>
      <c r="H107" s="189"/>
      <c r="I107" s="142">
        <f>'درآمد ناشی ازفروش'!K102</f>
        <v>15133451284</v>
      </c>
      <c r="J107" s="249"/>
      <c r="K107" s="143">
        <f t="shared" si="12"/>
        <v>9194787668</v>
      </c>
      <c r="L107" s="143"/>
      <c r="M107" s="228">
        <f>K107/($K$218+'[1]درآمد سرمایه گذاری در اوراق بها'!$I$11+'[1]درآمد سپرده بانکی'!$E$11+'[1]سایر درآمدها'!$C$11)</f>
        <v>-3.3254631065906676E-2</v>
      </c>
      <c r="N107" s="190"/>
      <c r="O107" s="142">
        <f>'درآمد سود سهام'!T56</f>
        <v>4822394400</v>
      </c>
      <c r="P107" s="142"/>
      <c r="Q107" s="142">
        <f>'درآمد ناشی از تغییر قیمت اوراق '!S93</f>
        <v>25910194813</v>
      </c>
      <c r="R107" s="189"/>
      <c r="S107" s="142">
        <f>'درآمد ناشی ازفروش'!S102</f>
        <v>14585437442</v>
      </c>
      <c r="T107" s="189"/>
      <c r="U107" s="233">
        <f t="shared" si="13"/>
        <v>45318026655</v>
      </c>
      <c r="V107" s="187"/>
      <c r="W107" s="228">
        <f>U107/[1]درآمدها!$E$11</f>
        <v>7.7151607006760242E-2</v>
      </c>
      <c r="X107" s="219">
        <v>0</v>
      </c>
      <c r="Y107" s="149">
        <f t="shared" si="14"/>
        <v>-4822394400</v>
      </c>
      <c r="AA107" s="220">
        <v>0</v>
      </c>
      <c r="AB107" s="149">
        <f t="shared" si="15"/>
        <v>-15133451284</v>
      </c>
    </row>
    <row r="108" spans="1:28" s="219" customFormat="1" ht="42.75" customHeight="1">
      <c r="A108" s="218"/>
      <c r="B108" s="218" t="s">
        <v>528</v>
      </c>
      <c r="C108" s="227" t="s">
        <v>156</v>
      </c>
      <c r="D108" s="190"/>
      <c r="E108" s="142">
        <v>0</v>
      </c>
      <c r="F108" s="142"/>
      <c r="G108" s="142">
        <f t="shared" si="17"/>
        <v>-37314538002</v>
      </c>
      <c r="H108" s="189"/>
      <c r="I108" s="142">
        <f>'درآمد ناشی ازفروش'!K103</f>
        <v>18475728070</v>
      </c>
      <c r="J108" s="249"/>
      <c r="K108" s="143">
        <f t="shared" si="12"/>
        <v>-18838809932</v>
      </c>
      <c r="L108" s="143"/>
      <c r="M108" s="228">
        <f>K108/($K$218+'[1]درآمد سرمایه گذاری در اوراق بها'!$I$11+'[1]درآمد سپرده بانکی'!$E$11+'[1]سایر درآمدها'!$C$11)</f>
        <v>6.8134001200450378E-2</v>
      </c>
      <c r="N108" s="190"/>
      <c r="O108" s="142">
        <f>'درآمد سود سهام'!T57</f>
        <v>16411899450</v>
      </c>
      <c r="P108" s="142"/>
      <c r="Q108" s="142">
        <f>'درآمد ناشی از تغییر قیمت اوراق '!S94</f>
        <v>-5756822305</v>
      </c>
      <c r="R108" s="189"/>
      <c r="S108" s="142">
        <f>'درآمد ناشی ازفروش'!S103</f>
        <v>38567668377</v>
      </c>
      <c r="T108" s="189"/>
      <c r="U108" s="233">
        <f t="shared" si="13"/>
        <v>49222745522</v>
      </c>
      <c r="V108" s="187"/>
      <c r="W108" s="228">
        <f>U108/[1]درآمدها!$E$11</f>
        <v>8.3799189828317813E-2</v>
      </c>
      <c r="X108" s="219">
        <v>0</v>
      </c>
      <c r="Y108" s="149">
        <f t="shared" si="14"/>
        <v>-16411899450</v>
      </c>
      <c r="AA108" s="220">
        <v>15360261</v>
      </c>
      <c r="AB108" s="149">
        <f t="shared" si="15"/>
        <v>-18460367809</v>
      </c>
    </row>
    <row r="109" spans="1:28" s="219" customFormat="1" ht="42.75" customHeight="1">
      <c r="A109" s="218"/>
      <c r="B109" s="218" t="s">
        <v>354</v>
      </c>
      <c r="C109" s="227" t="s">
        <v>483</v>
      </c>
      <c r="D109" s="190"/>
      <c r="E109" s="142">
        <v>0</v>
      </c>
      <c r="F109" s="142"/>
      <c r="G109" s="142">
        <f t="shared" si="17"/>
        <v>539758668</v>
      </c>
      <c r="H109" s="189"/>
      <c r="I109" s="142">
        <f>'درآمد ناشی ازفروش'!K104</f>
        <v>2181841410</v>
      </c>
      <c r="J109" s="249"/>
      <c r="K109" s="143">
        <f t="shared" si="12"/>
        <v>2721600078</v>
      </c>
      <c r="L109" s="143"/>
      <c r="M109" s="228">
        <f>K109/($K$218+'[1]درآمد سرمایه گذاری در اوراق بها'!$I$11+'[1]درآمد سپرده بانکی'!$E$11+'[1]سایر درآمدها'!$C$11)</f>
        <v>-9.8431643851672711E-3</v>
      </c>
      <c r="N109" s="190"/>
      <c r="O109" s="142">
        <f>'درآمد سود سهام'!T58</f>
        <v>137104850</v>
      </c>
      <c r="P109" s="142"/>
      <c r="Q109" s="142">
        <f>'درآمد ناشی از تغییر قیمت اوراق '!S95</f>
        <v>19029273371</v>
      </c>
      <c r="R109" s="189"/>
      <c r="S109" s="142">
        <f>'درآمد ناشی ازفروش'!S104</f>
        <v>2582355319</v>
      </c>
      <c r="T109" s="189"/>
      <c r="U109" s="233">
        <f t="shared" si="13"/>
        <v>21748733540</v>
      </c>
      <c r="V109" s="187"/>
      <c r="W109" s="228">
        <f>U109/[1]درآمدها!$E$11</f>
        <v>3.7026099034426843E-2</v>
      </c>
      <c r="X109" s="219">
        <v>0</v>
      </c>
      <c r="Y109" s="149">
        <f t="shared" si="14"/>
        <v>-137104850</v>
      </c>
      <c r="AA109" s="220">
        <v>419584878</v>
      </c>
      <c r="AB109" s="149">
        <f t="shared" si="15"/>
        <v>-1762256532</v>
      </c>
    </row>
    <row r="110" spans="1:28" s="219" customFormat="1" ht="42.75" customHeight="1">
      <c r="A110" s="218"/>
      <c r="B110" s="218" t="s">
        <v>529</v>
      </c>
      <c r="C110" s="227" t="s">
        <v>440</v>
      </c>
      <c r="D110" s="190"/>
      <c r="E110" s="142">
        <v>0</v>
      </c>
      <c r="F110" s="142"/>
      <c r="G110" s="142">
        <f t="shared" si="17"/>
        <v>0</v>
      </c>
      <c r="H110" s="189"/>
      <c r="I110" s="142">
        <f>'درآمد ناشی ازفروش'!K105</f>
        <v>0</v>
      </c>
      <c r="J110" s="249"/>
      <c r="K110" s="143">
        <f t="shared" si="12"/>
        <v>0</v>
      </c>
      <c r="L110" s="143"/>
      <c r="M110" s="228">
        <f>K110/($K$218+'[1]درآمد سرمایه گذاری در اوراق بها'!$I$11+'[1]درآمد سپرده بانکی'!$E$11+'[1]سایر درآمدها'!$C$11)</f>
        <v>0</v>
      </c>
      <c r="N110" s="190"/>
      <c r="O110" s="142">
        <v>0</v>
      </c>
      <c r="P110" s="142"/>
      <c r="Q110" s="142">
        <f>'درآمد ناشی از تغییر قیمت اوراق '!S96</f>
        <v>-41891</v>
      </c>
      <c r="R110" s="189"/>
      <c r="S110" s="142">
        <f>'درآمد ناشی ازفروش'!S105</f>
        <v>-10322919</v>
      </c>
      <c r="T110" s="189"/>
      <c r="U110" s="233">
        <f t="shared" si="13"/>
        <v>-10364810</v>
      </c>
      <c r="V110" s="187"/>
      <c r="W110" s="228">
        <f>U110/[1]درآمدها!$E$11</f>
        <v>-1.7645555352783899E-5</v>
      </c>
      <c r="X110" s="219">
        <v>0</v>
      </c>
      <c r="Y110" s="149">
        <f t="shared" si="14"/>
        <v>0</v>
      </c>
      <c r="AA110" s="220">
        <v>0</v>
      </c>
      <c r="AB110" s="149">
        <f t="shared" si="15"/>
        <v>0</v>
      </c>
    </row>
    <row r="111" spans="1:28" s="219" customFormat="1" ht="42.75" customHeight="1">
      <c r="A111" s="218"/>
      <c r="B111" s="218" t="s">
        <v>355</v>
      </c>
      <c r="C111" s="227" t="s">
        <v>134</v>
      </c>
      <c r="D111" s="190"/>
      <c r="E111" s="142">
        <v>0</v>
      </c>
      <c r="F111" s="142"/>
      <c r="G111" s="142">
        <f t="shared" si="17"/>
        <v>-14946823763</v>
      </c>
      <c r="H111" s="189"/>
      <c r="I111" s="142">
        <f>'درآمد ناشی ازفروش'!K106</f>
        <v>4007326271</v>
      </c>
      <c r="J111" s="249"/>
      <c r="K111" s="143">
        <f t="shared" si="12"/>
        <v>-10939497492</v>
      </c>
      <c r="L111" s="143"/>
      <c r="M111" s="228">
        <f>K111/($K$218+'[1]درآمد سرمایه گذاری در اوراق بها'!$I$11+'[1]درآمد سپرده بانکی'!$E$11+'[1]سایر درآمدها'!$C$11)</f>
        <v>3.956469320209987E-2</v>
      </c>
      <c r="N111" s="190"/>
      <c r="O111" s="142">
        <f>'درآمد سود سهام'!P59</f>
        <v>7838274000</v>
      </c>
      <c r="P111" s="142"/>
      <c r="Q111" s="142">
        <f>'درآمد ناشی از تغییر قیمت اوراق '!S97</f>
        <v>5255112580</v>
      </c>
      <c r="R111" s="189"/>
      <c r="S111" s="142">
        <f>'درآمد ناشی ازفروش'!S106</f>
        <v>12559248633</v>
      </c>
      <c r="T111" s="189"/>
      <c r="U111" s="233">
        <f t="shared" si="13"/>
        <v>25652635213</v>
      </c>
      <c r="V111" s="187"/>
      <c r="W111" s="228">
        <f>U111/[1]درآمدها!$E$11</f>
        <v>4.3672290625275799E-2</v>
      </c>
      <c r="X111" s="219">
        <v>0</v>
      </c>
      <c r="Y111" s="149">
        <f t="shared" si="14"/>
        <v>-7838274000</v>
      </c>
      <c r="AA111" s="220">
        <v>0</v>
      </c>
      <c r="AB111" s="149">
        <f t="shared" si="15"/>
        <v>-4007326271</v>
      </c>
    </row>
    <row r="112" spans="1:28" s="219" customFormat="1" ht="42.75" customHeight="1">
      <c r="A112" s="218"/>
      <c r="B112" s="218" t="s">
        <v>356</v>
      </c>
      <c r="C112" s="227" t="s">
        <v>261</v>
      </c>
      <c r="D112" s="190"/>
      <c r="E112" s="142">
        <v>0</v>
      </c>
      <c r="F112" s="142"/>
      <c r="G112" s="142">
        <f t="shared" si="17"/>
        <v>1117569688</v>
      </c>
      <c r="H112" s="189"/>
      <c r="I112" s="142">
        <f>'درآمد ناشی ازفروش'!K107</f>
        <v>748925</v>
      </c>
      <c r="J112" s="249"/>
      <c r="K112" s="143">
        <f t="shared" si="12"/>
        <v>1118318613</v>
      </c>
      <c r="L112" s="143"/>
      <c r="M112" s="228">
        <f>K112/($K$218+'[1]درآمد سرمایه گذاری در اوراق بها'!$I$11+'[1]درآمد سپرده بانکی'!$E$11+'[1]سایر درآمدها'!$C$11)</f>
        <v>-4.0446037725132885E-3</v>
      </c>
      <c r="N112" s="190"/>
      <c r="O112" s="142">
        <v>0</v>
      </c>
      <c r="P112" s="142"/>
      <c r="Q112" s="142">
        <f>'درآمد ناشی از تغییر قیمت اوراق '!S98</f>
        <v>1117569688</v>
      </c>
      <c r="R112" s="189"/>
      <c r="S112" s="142">
        <f>'درآمد ناشی ازفروش'!S107</f>
        <v>354716744</v>
      </c>
      <c r="T112" s="189"/>
      <c r="U112" s="233">
        <f t="shared" si="13"/>
        <v>1472286432</v>
      </c>
      <c r="V112" s="187"/>
      <c r="W112" s="228">
        <f>U112/[1]درآمدها!$E$11</f>
        <v>2.5064918441349824E-3</v>
      </c>
      <c r="X112" s="219">
        <v>0</v>
      </c>
      <c r="Y112" s="149">
        <f t="shared" si="14"/>
        <v>0</v>
      </c>
      <c r="AA112" s="220">
        <v>338259596</v>
      </c>
      <c r="AB112" s="149">
        <f t="shared" si="15"/>
        <v>337510671</v>
      </c>
    </row>
    <row r="113" spans="1:28" s="219" customFormat="1" ht="42.75" customHeight="1">
      <c r="A113" s="218"/>
      <c r="B113" s="218" t="s">
        <v>452</v>
      </c>
      <c r="C113" s="227" t="s">
        <v>121</v>
      </c>
      <c r="D113" s="190"/>
      <c r="E113" s="142">
        <v>0</v>
      </c>
      <c r="F113" s="142"/>
      <c r="G113" s="142">
        <f t="shared" si="17"/>
        <v>-1299774823</v>
      </c>
      <c r="H113" s="189"/>
      <c r="I113" s="142">
        <f>'درآمد ناشی ازفروش'!K108</f>
        <v>2332079113</v>
      </c>
      <c r="J113" s="249"/>
      <c r="K113" s="143">
        <f t="shared" si="12"/>
        <v>1032304290</v>
      </c>
      <c r="L113" s="143"/>
      <c r="M113" s="228">
        <f>K113/($K$218+'[1]درآمد سرمایه گذاری در اوراق بها'!$I$11+'[1]درآمد سپرده بانکی'!$E$11+'[1]سایر درآمدها'!$C$11)</f>
        <v>-3.7335172438157853E-3</v>
      </c>
      <c r="N113" s="190"/>
      <c r="O113" s="251">
        <f>'درآمد سود سهام'!T60</f>
        <v>2247281050</v>
      </c>
      <c r="P113" s="142"/>
      <c r="Q113" s="142">
        <f>'درآمد ناشی از تغییر قیمت اوراق '!S99</f>
        <v>15786051577</v>
      </c>
      <c r="R113" s="189"/>
      <c r="S113" s="142">
        <f>'درآمد ناشی ازفروش'!S108</f>
        <v>2808487136</v>
      </c>
      <c r="T113" s="189"/>
      <c r="U113" s="233">
        <f t="shared" si="13"/>
        <v>20841819763</v>
      </c>
      <c r="V113" s="187"/>
      <c r="W113" s="228">
        <f>U113/[1]درآمدها!$E$11</f>
        <v>3.5482125025037788E-2</v>
      </c>
      <c r="X113" s="219">
        <v>0</v>
      </c>
      <c r="Y113" s="149">
        <f t="shared" si="14"/>
        <v>-2247281050</v>
      </c>
      <c r="AA113" s="220">
        <v>0</v>
      </c>
      <c r="AB113" s="149">
        <f t="shared" si="15"/>
        <v>-2332079113</v>
      </c>
    </row>
    <row r="114" spans="1:28" s="219" customFormat="1" ht="42.75" customHeight="1">
      <c r="A114" s="218"/>
      <c r="B114" s="218" t="s">
        <v>357</v>
      </c>
      <c r="C114" s="227" t="s">
        <v>274</v>
      </c>
      <c r="D114" s="190"/>
      <c r="E114" s="142">
        <v>0</v>
      </c>
      <c r="F114" s="142"/>
      <c r="G114" s="142">
        <v>0</v>
      </c>
      <c r="H114" s="189"/>
      <c r="I114" s="142">
        <f>'درآمد ناشی ازفروش'!K109</f>
        <v>-64493850</v>
      </c>
      <c r="J114" s="249"/>
      <c r="K114" s="143">
        <f t="shared" si="12"/>
        <v>-64493850</v>
      </c>
      <c r="L114" s="143"/>
      <c r="M114" s="228">
        <f>K114/($K$218+'[1]درآمد سرمایه گذاری در اوراق بها'!$I$11+'[1]درآمد سپرده بانکی'!$E$11+'[1]سایر درآمدها'!$C$11)</f>
        <v>2.3325380261189139E-4</v>
      </c>
      <c r="N114" s="190"/>
      <c r="O114" s="142">
        <v>0</v>
      </c>
      <c r="P114" s="142"/>
      <c r="Q114" s="142">
        <f>'درآمد ناشی از تغییر قیمت اوراق '!S100</f>
        <v>16118</v>
      </c>
      <c r="R114" s="189"/>
      <c r="S114" s="142">
        <f>'درآمد ناشی ازفروش'!S109</f>
        <v>380203880</v>
      </c>
      <c r="T114" s="189"/>
      <c r="U114" s="233">
        <f t="shared" si="13"/>
        <v>380219998</v>
      </c>
      <c r="V114" s="187"/>
      <c r="W114" s="228">
        <f>U114/[1]درآمدها!$E$11</f>
        <v>6.4730496950203466E-4</v>
      </c>
      <c r="X114" s="219">
        <v>917621070</v>
      </c>
      <c r="Y114" s="149">
        <f t="shared" si="14"/>
        <v>917621070</v>
      </c>
      <c r="AA114" s="220">
        <v>204510434</v>
      </c>
      <c r="AB114" s="149">
        <f t="shared" si="15"/>
        <v>269004284</v>
      </c>
    </row>
    <row r="115" spans="1:28" s="219" customFormat="1" ht="42.75" customHeight="1">
      <c r="A115" s="218"/>
      <c r="B115" s="218" t="s">
        <v>358</v>
      </c>
      <c r="C115" s="227" t="s">
        <v>262</v>
      </c>
      <c r="D115" s="190"/>
      <c r="E115" s="142">
        <v>0</v>
      </c>
      <c r="F115" s="142"/>
      <c r="G115" s="142">
        <f>VLOOKUP(B112,a,10,0)</f>
        <v>-11161107183</v>
      </c>
      <c r="H115" s="189"/>
      <c r="I115" s="142">
        <f>'درآمد ناشی ازفروش'!K110</f>
        <v>1077668500</v>
      </c>
      <c r="J115" s="249"/>
      <c r="K115" s="143">
        <f t="shared" si="12"/>
        <v>-10083438683</v>
      </c>
      <c r="L115" s="143"/>
      <c r="M115" s="228">
        <f>K115/($K$218+'[1]درآمد سرمایه گذاری در اوراق بها'!$I$11+'[1]درآمد سپرده بانکی'!$E$11+'[1]سایر درآمدها'!$C$11)</f>
        <v>3.6468599970595525E-2</v>
      </c>
      <c r="N115" s="190"/>
      <c r="O115" s="142">
        <v>0</v>
      </c>
      <c r="P115" s="142"/>
      <c r="Q115" s="142">
        <f>'درآمد ناشی از تغییر قیمت اوراق '!S101</f>
        <v>6317029585</v>
      </c>
      <c r="R115" s="189"/>
      <c r="S115" s="142">
        <f>'درآمد ناشی ازفروش'!S110</f>
        <v>1134623782</v>
      </c>
      <c r="T115" s="189"/>
      <c r="U115" s="233">
        <f t="shared" si="13"/>
        <v>7451653367</v>
      </c>
      <c r="V115" s="187"/>
      <c r="W115" s="228">
        <f>U115/[1]درآمدها!$E$11</f>
        <v>1.2686056180205621E-2</v>
      </c>
      <c r="X115" s="219">
        <v>0</v>
      </c>
      <c r="Y115" s="149">
        <f t="shared" si="14"/>
        <v>0</v>
      </c>
      <c r="AA115" s="220">
        <v>0</v>
      </c>
      <c r="AB115" s="149">
        <f t="shared" si="15"/>
        <v>-1077668500</v>
      </c>
    </row>
    <row r="116" spans="1:28" s="219" customFormat="1" ht="42.75" customHeight="1">
      <c r="A116" s="218"/>
      <c r="B116" s="218" t="s">
        <v>359</v>
      </c>
      <c r="C116" s="227" t="s">
        <v>122</v>
      </c>
      <c r="D116" s="190"/>
      <c r="E116" s="142">
        <v>0</v>
      </c>
      <c r="F116" s="142"/>
      <c r="G116" s="142">
        <f>VLOOKUP(B114,a,10,0)</f>
        <v>-12043962955</v>
      </c>
      <c r="H116" s="189"/>
      <c r="I116" s="142">
        <f>'درآمد ناشی ازفروش'!K111</f>
        <v>11400128919</v>
      </c>
      <c r="J116" s="249"/>
      <c r="K116" s="143">
        <f t="shared" si="12"/>
        <v>-643834036</v>
      </c>
      <c r="L116" s="143"/>
      <c r="M116" s="228">
        <f>K116/($K$218+'[1]درآمد سرمایه گذاری در اوراق بها'!$I$11+'[1]درآمد سپرده بانکی'!$E$11+'[1]سایر درآمدها'!$C$11)</f>
        <v>2.328543530087929E-3</v>
      </c>
      <c r="N116" s="190"/>
      <c r="O116" s="142">
        <v>0</v>
      </c>
      <c r="P116" s="142"/>
      <c r="Q116" s="142">
        <f>'درآمد ناشی از تغییر قیمت اوراق '!S102</f>
        <v>1823022928</v>
      </c>
      <c r="R116" s="189"/>
      <c r="S116" s="142">
        <f>'درآمد ناشی ازفروش'!S111</f>
        <v>13945016575</v>
      </c>
      <c r="T116" s="189"/>
      <c r="U116" s="233">
        <f t="shared" si="13"/>
        <v>15768039503</v>
      </c>
      <c r="V116" s="187"/>
      <c r="W116" s="228">
        <f>U116/[1]درآمدها!$E$11</f>
        <v>2.6844275375532172E-2</v>
      </c>
      <c r="X116" s="219">
        <v>0</v>
      </c>
      <c r="Y116" s="149">
        <f t="shared" si="14"/>
        <v>0</v>
      </c>
      <c r="AA116" s="220">
        <v>191603060</v>
      </c>
      <c r="AB116" s="149">
        <f t="shared" si="15"/>
        <v>-11208525859</v>
      </c>
    </row>
    <row r="117" spans="1:28" s="219" customFormat="1" ht="42.75" customHeight="1">
      <c r="A117" s="218"/>
      <c r="B117" s="218" t="s">
        <v>360</v>
      </c>
      <c r="C117" s="227" t="s">
        <v>517</v>
      </c>
      <c r="D117" s="190"/>
      <c r="E117" s="142">
        <v>0</v>
      </c>
      <c r="F117" s="142"/>
      <c r="G117" s="142">
        <v>0</v>
      </c>
      <c r="H117" s="189"/>
      <c r="I117" s="142">
        <f>'درآمد ناشی ازفروش'!K112</f>
        <v>0</v>
      </c>
      <c r="J117" s="249"/>
      <c r="K117" s="143">
        <f t="shared" si="12"/>
        <v>0</v>
      </c>
      <c r="L117" s="143"/>
      <c r="M117" s="228">
        <f>K117/($K$218+'[1]درآمد سرمایه گذاری در اوراق بها'!$I$11+'[1]درآمد سپرده بانکی'!$E$11+'[1]سایر درآمدها'!$C$11)</f>
        <v>0</v>
      </c>
      <c r="N117" s="190"/>
      <c r="O117" s="142">
        <v>0</v>
      </c>
      <c r="P117" s="142"/>
      <c r="Q117" s="142">
        <v>0</v>
      </c>
      <c r="R117" s="189"/>
      <c r="S117" s="142">
        <f>'درآمد ناشی ازفروش'!S112</f>
        <v>252957</v>
      </c>
      <c r="T117" s="189"/>
      <c r="U117" s="233">
        <f t="shared" si="13"/>
        <v>252957</v>
      </c>
      <c r="V117" s="187"/>
      <c r="W117" s="228">
        <f>U117/[1]درآمدها!$E$11</f>
        <v>4.3064626803329313E-7</v>
      </c>
      <c r="X117" s="219">
        <v>0</v>
      </c>
      <c r="Y117" s="149">
        <f t="shared" si="14"/>
        <v>0</v>
      </c>
      <c r="AA117" s="220">
        <v>15984305901</v>
      </c>
      <c r="AB117" s="149">
        <f t="shared" si="15"/>
        <v>15984305901</v>
      </c>
    </row>
    <row r="118" spans="1:28" s="219" customFormat="1" ht="42.75" customHeight="1">
      <c r="A118" s="218"/>
      <c r="B118" s="218" t="s">
        <v>361</v>
      </c>
      <c r="C118" s="227" t="s">
        <v>107</v>
      </c>
      <c r="D118" s="190"/>
      <c r="E118" s="142">
        <v>0</v>
      </c>
      <c r="F118" s="142"/>
      <c r="G118" s="142">
        <v>0</v>
      </c>
      <c r="H118" s="189"/>
      <c r="I118" s="142">
        <f>'درآمد ناشی ازفروش'!K113</f>
        <v>0</v>
      </c>
      <c r="J118" s="249"/>
      <c r="K118" s="143">
        <f t="shared" si="12"/>
        <v>0</v>
      </c>
      <c r="L118" s="143"/>
      <c r="M118" s="228">
        <f>K118/($K$218+'[1]درآمد سرمایه گذاری در اوراق بها'!$I$11+'[1]درآمد سپرده بانکی'!$E$11+'[1]سایر درآمدها'!$C$11)</f>
        <v>0</v>
      </c>
      <c r="N118" s="190"/>
      <c r="O118" s="142">
        <v>0</v>
      </c>
      <c r="P118" s="142"/>
      <c r="Q118" s="142">
        <v>0</v>
      </c>
      <c r="R118" s="189"/>
      <c r="S118" s="142">
        <f>'درآمد ناشی ازفروش'!S113</f>
        <v>-1075497446</v>
      </c>
      <c r="T118" s="189"/>
      <c r="U118" s="233">
        <f t="shared" si="13"/>
        <v>-1075497446</v>
      </c>
      <c r="V118" s="187"/>
      <c r="W118" s="228">
        <f>U118/[1]درآمدها!$E$11</f>
        <v>-1.8309790256811956E-3</v>
      </c>
      <c r="X118" s="219">
        <v>0</v>
      </c>
      <c r="Y118" s="149">
        <f t="shared" si="14"/>
        <v>0</v>
      </c>
      <c r="AA118" s="220">
        <v>0</v>
      </c>
      <c r="AB118" s="149">
        <f t="shared" si="15"/>
        <v>0</v>
      </c>
    </row>
    <row r="119" spans="1:28" s="219" customFormat="1" ht="42.75" customHeight="1">
      <c r="A119" s="218"/>
      <c r="B119" s="218" t="s">
        <v>362</v>
      </c>
      <c r="C119" s="227" t="s">
        <v>512</v>
      </c>
      <c r="D119" s="190"/>
      <c r="E119" s="142">
        <v>0</v>
      </c>
      <c r="F119" s="142"/>
      <c r="G119" s="142">
        <f>VLOOKUP(B115,a,10,0)</f>
        <v>-21409153287</v>
      </c>
      <c r="H119" s="189"/>
      <c r="I119" s="142">
        <f>'درآمد ناشی ازفروش'!K114</f>
        <v>4011772263</v>
      </c>
      <c r="J119" s="249"/>
      <c r="K119" s="143">
        <f t="shared" si="12"/>
        <v>-17397381024</v>
      </c>
      <c r="L119" s="143"/>
      <c r="M119" s="228">
        <f>K119/($K$218+'[1]درآمد سرمایه گذاری در اوراق بها'!$I$11+'[1]درآمد سپرده بانکی'!$E$11+'[1]سایر درآمدها'!$C$11)</f>
        <v>6.2920809958406279E-2</v>
      </c>
      <c r="N119" s="190"/>
      <c r="O119" s="142">
        <v>0</v>
      </c>
      <c r="P119" s="142"/>
      <c r="Q119" s="142">
        <f>'درآمد ناشی از تغییر قیمت اوراق '!S103</f>
        <v>54962733385</v>
      </c>
      <c r="R119" s="189"/>
      <c r="S119" s="142">
        <f>'درآمد ناشی ازفروش'!S114</f>
        <v>4073874540</v>
      </c>
      <c r="T119" s="189"/>
      <c r="U119" s="233">
        <f t="shared" si="13"/>
        <v>59036607925</v>
      </c>
      <c r="V119" s="187"/>
      <c r="W119" s="228">
        <f>U119/[1]درآمدها!$E$11</f>
        <v>0.10050678526487106</v>
      </c>
      <c r="X119" s="219">
        <v>0</v>
      </c>
      <c r="Y119" s="149">
        <f t="shared" si="14"/>
        <v>0</v>
      </c>
      <c r="AA119" s="220">
        <v>289221133</v>
      </c>
      <c r="AB119" s="149">
        <f t="shared" si="15"/>
        <v>-3722551130</v>
      </c>
    </row>
    <row r="120" spans="1:28" s="219" customFormat="1" ht="42.75" customHeight="1">
      <c r="A120" s="218"/>
      <c r="B120" s="218" t="s">
        <v>363</v>
      </c>
      <c r="C120" s="227" t="s">
        <v>196</v>
      </c>
      <c r="D120" s="190"/>
      <c r="E120" s="142">
        <v>0</v>
      </c>
      <c r="F120" s="142"/>
      <c r="G120" s="142">
        <v>0</v>
      </c>
      <c r="H120" s="189"/>
      <c r="I120" s="142">
        <f>'درآمد ناشی ازفروش'!K115</f>
        <v>0</v>
      </c>
      <c r="J120" s="249"/>
      <c r="K120" s="143">
        <f t="shared" si="12"/>
        <v>0</v>
      </c>
      <c r="L120" s="143"/>
      <c r="M120" s="228">
        <f>K120/($K$218+'[1]درآمد سرمایه گذاری در اوراق بها'!$I$11+'[1]درآمد سپرده بانکی'!$E$11+'[1]سایر درآمدها'!$C$11)</f>
        <v>0</v>
      </c>
      <c r="N120" s="190"/>
      <c r="O120" s="142">
        <v>0</v>
      </c>
      <c r="P120" s="142"/>
      <c r="Q120" s="142">
        <v>0</v>
      </c>
      <c r="R120" s="189"/>
      <c r="S120" s="142">
        <f>'درآمد ناشی ازفروش'!S115</f>
        <v>-844154727</v>
      </c>
      <c r="T120" s="189"/>
      <c r="U120" s="233">
        <f t="shared" si="13"/>
        <v>-844154727</v>
      </c>
      <c r="V120" s="187"/>
      <c r="W120" s="228">
        <f>U120/[1]درآمدها!$E$11</f>
        <v>-1.4371299581557868E-3</v>
      </c>
      <c r="X120" s="219">
        <v>0</v>
      </c>
      <c r="Y120" s="149">
        <f t="shared" si="14"/>
        <v>0</v>
      </c>
      <c r="AA120" s="220">
        <v>0</v>
      </c>
      <c r="AB120" s="149">
        <f t="shared" si="15"/>
        <v>0</v>
      </c>
    </row>
    <row r="121" spans="1:28" s="219" customFormat="1" ht="42.75" customHeight="1">
      <c r="A121" s="218"/>
      <c r="B121" s="218" t="s">
        <v>364</v>
      </c>
      <c r="C121" s="227" t="s">
        <v>141</v>
      </c>
      <c r="D121" s="190"/>
      <c r="E121" s="142">
        <v>0</v>
      </c>
      <c r="F121" s="142"/>
      <c r="G121" s="142">
        <f>VLOOKUP(B117,a,10,0)</f>
        <v>-483215328</v>
      </c>
      <c r="H121" s="189"/>
      <c r="I121" s="142">
        <f>'درآمد ناشی ازفروش'!K116</f>
        <v>337422279</v>
      </c>
      <c r="J121" s="249"/>
      <c r="K121" s="143">
        <f t="shared" si="12"/>
        <v>-145793049</v>
      </c>
      <c r="L121" s="143"/>
      <c r="M121" s="228">
        <f>K121/($K$218+'[1]درآمد سرمایه گذاری در اوراق بها'!$I$11+'[1]درآمد سپرده بانکی'!$E$11+'[1]سایر درآمدها'!$C$11)</f>
        <v>5.2728722310161063E-4</v>
      </c>
      <c r="N121" s="190"/>
      <c r="O121" s="142">
        <f>'درآمد سود سهام'!P61</f>
        <v>917621070</v>
      </c>
      <c r="P121" s="142"/>
      <c r="Q121" s="142">
        <f>'درآمد ناشی از تغییر قیمت اوراق '!S104</f>
        <v>6233330900</v>
      </c>
      <c r="R121" s="189"/>
      <c r="S121" s="142">
        <f>'درآمد ناشی ازفروش'!S116</f>
        <v>428305693</v>
      </c>
      <c r="T121" s="189"/>
      <c r="U121" s="233">
        <f t="shared" si="13"/>
        <v>7579257663</v>
      </c>
      <c r="V121" s="187"/>
      <c r="W121" s="228">
        <f>U121/[1]درآمدها!$E$11</f>
        <v>1.2903295923946317E-2</v>
      </c>
      <c r="X121" s="219">
        <v>0</v>
      </c>
      <c r="Y121" s="149">
        <f t="shared" si="14"/>
        <v>-917621070</v>
      </c>
      <c r="AA121" s="220">
        <v>5094811229</v>
      </c>
      <c r="AB121" s="149">
        <f t="shared" si="15"/>
        <v>4757388950</v>
      </c>
    </row>
    <row r="122" spans="1:28" s="219" customFormat="1" ht="42.75" customHeight="1">
      <c r="A122" s="218"/>
      <c r="B122" s="218" t="s">
        <v>503</v>
      </c>
      <c r="C122" s="227" t="s">
        <v>522</v>
      </c>
      <c r="D122" s="190"/>
      <c r="E122" s="142">
        <v>0</v>
      </c>
      <c r="F122" s="142"/>
      <c r="G122" s="142">
        <v>0</v>
      </c>
      <c r="H122" s="189"/>
      <c r="I122" s="142">
        <v>0</v>
      </c>
      <c r="J122" s="249"/>
      <c r="K122" s="143">
        <f t="shared" si="12"/>
        <v>0</v>
      </c>
      <c r="L122" s="143"/>
      <c r="M122" s="228">
        <f>K122/($K$218+'[1]درآمد سرمایه گذاری در اوراق بها'!$I$11+'[1]درآمد سپرده بانکی'!$E$11+'[1]سایر درآمدها'!$C$11)</f>
        <v>0</v>
      </c>
      <c r="N122" s="190"/>
      <c r="O122" s="142">
        <v>0</v>
      </c>
      <c r="P122" s="142"/>
      <c r="Q122" s="142">
        <v>0</v>
      </c>
      <c r="R122" s="189"/>
      <c r="S122" s="142">
        <v>0</v>
      </c>
      <c r="T122" s="189"/>
      <c r="U122" s="233">
        <f t="shared" si="13"/>
        <v>0</v>
      </c>
      <c r="V122" s="187"/>
      <c r="W122" s="228">
        <f>U122/[1]درآمدها!$E$11</f>
        <v>0</v>
      </c>
      <c r="X122" s="219">
        <v>17301089158</v>
      </c>
      <c r="Y122" s="149">
        <f t="shared" si="14"/>
        <v>17301089158</v>
      </c>
      <c r="AA122" s="220">
        <v>874984374</v>
      </c>
      <c r="AB122" s="149">
        <f t="shared" si="15"/>
        <v>874984374</v>
      </c>
    </row>
    <row r="123" spans="1:28" s="219" customFormat="1" ht="42.75" customHeight="1">
      <c r="A123" s="218"/>
      <c r="B123" s="218" t="s">
        <v>504</v>
      </c>
      <c r="C123" s="227" t="s">
        <v>199</v>
      </c>
      <c r="D123" s="190"/>
      <c r="E123" s="142">
        <f>'درآمد سود سهام'!J62</f>
        <v>2154152880</v>
      </c>
      <c r="F123" s="142"/>
      <c r="G123" s="142">
        <f>VLOOKUP(B119,a,10,0)</f>
        <v>-9570374949</v>
      </c>
      <c r="H123" s="189"/>
      <c r="I123" s="142">
        <f>'درآمد ناشی ازفروش'!K117</f>
        <v>3484785782</v>
      </c>
      <c r="J123" s="249"/>
      <c r="K123" s="143">
        <f t="shared" si="12"/>
        <v>-3931436287</v>
      </c>
      <c r="L123" s="143"/>
      <c r="M123" s="228">
        <f>K123/($K$218+'[1]درآمد سرمایه گذاری در اوراق بها'!$I$11+'[1]درآمد سپرده بانکی'!$E$11+'[1]سایر درآمدها'!$C$11)</f>
        <v>1.4218758279574334E-2</v>
      </c>
      <c r="N123" s="190"/>
      <c r="O123" s="142">
        <f>'درآمد سود سهام'!P62</f>
        <v>2154152880</v>
      </c>
      <c r="P123" s="142"/>
      <c r="Q123" s="142">
        <f>'درآمد ناشی از تغییر قیمت اوراق '!S105</f>
        <v>1309460626</v>
      </c>
      <c r="R123" s="189"/>
      <c r="S123" s="142">
        <f>'درآمد ناشی ازفروش'!S117</f>
        <v>4055757449</v>
      </c>
      <c r="T123" s="189"/>
      <c r="U123" s="233">
        <f t="shared" si="13"/>
        <v>7519370955</v>
      </c>
      <c r="V123" s="187"/>
      <c r="W123" s="228">
        <f>U123/[1]درآمدها!$E$11</f>
        <v>1.2801341887074441E-2</v>
      </c>
      <c r="X123" s="219">
        <v>0</v>
      </c>
      <c r="Y123" s="149">
        <f t="shared" ref="Y123:Y154" si="18">X123-O123</f>
        <v>-2154152880</v>
      </c>
      <c r="AA123" s="220">
        <v>437935945</v>
      </c>
      <c r="AB123" s="149">
        <f t="shared" ref="AB123:AB154" si="19">AA123-I123</f>
        <v>-3046849837</v>
      </c>
    </row>
    <row r="124" spans="1:28" s="219" customFormat="1" ht="42.75" customHeight="1">
      <c r="A124" s="218"/>
      <c r="B124" s="218" t="s">
        <v>365</v>
      </c>
      <c r="C124" s="227" t="s">
        <v>215</v>
      </c>
      <c r="D124" s="190"/>
      <c r="E124" s="142">
        <v>0</v>
      </c>
      <c r="F124" s="142"/>
      <c r="G124" s="142">
        <v>0</v>
      </c>
      <c r="H124" s="189"/>
      <c r="I124" s="142">
        <f>'درآمد ناشی ازفروش'!K118</f>
        <v>0</v>
      </c>
      <c r="J124" s="249"/>
      <c r="K124" s="143">
        <f t="shared" si="12"/>
        <v>0</v>
      </c>
      <c r="L124" s="143"/>
      <c r="M124" s="228">
        <f>K124/($K$218+'[1]درآمد سرمایه گذاری در اوراق بها'!$I$11+'[1]درآمد سپرده بانکی'!$E$11+'[1]سایر درآمدها'!$C$11)</f>
        <v>0</v>
      </c>
      <c r="N124" s="190"/>
      <c r="O124" s="142">
        <v>0</v>
      </c>
      <c r="P124" s="142"/>
      <c r="Q124" s="142">
        <v>0</v>
      </c>
      <c r="R124" s="189"/>
      <c r="S124" s="142">
        <f>'درآمد ناشی ازفروش'!S118</f>
        <v>18911473579</v>
      </c>
      <c r="T124" s="189"/>
      <c r="U124" s="233">
        <f t="shared" si="13"/>
        <v>18911473579</v>
      </c>
      <c r="V124" s="187"/>
      <c r="W124" s="228">
        <f>U124/[1]درآمدها!$E$11</f>
        <v>3.2195810038095705E-2</v>
      </c>
      <c r="X124" s="219">
        <v>0</v>
      </c>
      <c r="Y124" s="149">
        <f t="shared" si="18"/>
        <v>0</v>
      </c>
      <c r="AA124" s="220">
        <v>4893048</v>
      </c>
      <c r="AB124" s="149">
        <f t="shared" si="19"/>
        <v>4893048</v>
      </c>
    </row>
    <row r="125" spans="1:28" s="219" customFormat="1" ht="42.75" customHeight="1">
      <c r="A125" s="218"/>
      <c r="B125" s="218" t="s">
        <v>505</v>
      </c>
      <c r="C125" s="227" t="s">
        <v>195</v>
      </c>
      <c r="D125" s="190"/>
      <c r="E125" s="142">
        <v>0</v>
      </c>
      <c r="F125" s="142"/>
      <c r="G125" s="142">
        <v>0</v>
      </c>
      <c r="H125" s="189"/>
      <c r="I125" s="142">
        <f>'درآمد ناشی ازفروش'!K119</f>
        <v>0</v>
      </c>
      <c r="J125" s="249"/>
      <c r="K125" s="143">
        <f t="shared" si="12"/>
        <v>0</v>
      </c>
      <c r="L125" s="143"/>
      <c r="M125" s="228">
        <f>K125/($K$218+'[1]درآمد سرمایه گذاری در اوراق بها'!$I$11+'[1]درآمد سپرده بانکی'!$E$11+'[1]سایر درآمدها'!$C$11)</f>
        <v>0</v>
      </c>
      <c r="N125" s="190"/>
      <c r="O125" s="142">
        <v>0</v>
      </c>
      <c r="P125" s="142"/>
      <c r="Q125" s="142">
        <v>0</v>
      </c>
      <c r="R125" s="189"/>
      <c r="S125" s="142">
        <f>'درآمد ناشی ازفروش'!S119</f>
        <v>-1651763670</v>
      </c>
      <c r="T125" s="189"/>
      <c r="U125" s="233">
        <f t="shared" si="13"/>
        <v>-1651763670</v>
      </c>
      <c r="V125" s="187"/>
      <c r="W125" s="228">
        <f>U125/[1]درآمدها!$E$11</f>
        <v>-2.8120426007522065E-3</v>
      </c>
      <c r="X125" s="219">
        <v>479503781</v>
      </c>
      <c r="Y125" s="149">
        <f t="shared" si="18"/>
        <v>479503781</v>
      </c>
      <c r="AA125" s="220">
        <v>16684605</v>
      </c>
      <c r="AB125" s="149">
        <f t="shared" si="19"/>
        <v>16684605</v>
      </c>
    </row>
    <row r="126" spans="1:28" s="219" customFormat="1" ht="42.75" customHeight="1">
      <c r="A126" s="218"/>
      <c r="B126" s="218" t="s">
        <v>366</v>
      </c>
      <c r="C126" s="227" t="s">
        <v>104</v>
      </c>
      <c r="D126" s="190"/>
      <c r="E126" s="142">
        <f>'درآمد سود سهام'!J63</f>
        <v>25828535980</v>
      </c>
      <c r="F126" s="142"/>
      <c r="G126" s="142">
        <f>VLOOKUP(B120,a,10,0)</f>
        <v>-38236112099</v>
      </c>
      <c r="H126" s="189"/>
      <c r="I126" s="142">
        <f>'درآمد ناشی ازفروش'!K120</f>
        <v>823330333</v>
      </c>
      <c r="J126" s="249"/>
      <c r="K126" s="143">
        <f t="shared" si="12"/>
        <v>-11584245786</v>
      </c>
      <c r="L126" s="143"/>
      <c r="M126" s="228">
        <f>K126/($K$218+'[1]درآمد سرمایه گذاری در اوراق بها'!$I$11+'[1]درآمد سپرده بانکی'!$E$11+'[1]سایر درآمدها'!$C$11)</f>
        <v>4.1896543313436528E-2</v>
      </c>
      <c r="N126" s="190"/>
      <c r="O126" s="142">
        <f>'درآمد سود سهام'!P63</f>
        <v>25828535980</v>
      </c>
      <c r="P126" s="142"/>
      <c r="Q126" s="142">
        <f>'درآمد ناشی از تغییر قیمت اوراق '!S106</f>
        <v>8077514784</v>
      </c>
      <c r="R126" s="189"/>
      <c r="S126" s="142">
        <f>'درآمد ناشی ازفروش'!S120</f>
        <v>1463052289</v>
      </c>
      <c r="T126" s="189"/>
      <c r="U126" s="233">
        <f t="shared" si="13"/>
        <v>35369103053</v>
      </c>
      <c r="V126" s="187"/>
      <c r="W126" s="228">
        <f>U126/[1]درآمدها!$E$11</f>
        <v>6.0214076833056226E-2</v>
      </c>
      <c r="X126" s="219">
        <v>261228900</v>
      </c>
      <c r="Y126" s="149">
        <f t="shared" si="18"/>
        <v>-25567307080</v>
      </c>
      <c r="AA126" s="220">
        <v>131167179</v>
      </c>
      <c r="AB126" s="149">
        <f t="shared" si="19"/>
        <v>-692163154</v>
      </c>
    </row>
    <row r="127" spans="1:28" s="219" customFormat="1" ht="42.75" customHeight="1">
      <c r="A127" s="218"/>
      <c r="B127" s="218" t="s">
        <v>367</v>
      </c>
      <c r="C127" s="227" t="s">
        <v>91</v>
      </c>
      <c r="D127" s="190"/>
      <c r="E127" s="142">
        <v>0</v>
      </c>
      <c r="F127" s="142"/>
      <c r="G127" s="142">
        <v>0</v>
      </c>
      <c r="H127" s="189"/>
      <c r="I127" s="142">
        <f>'درآمد ناشی ازفروش'!K121</f>
        <v>0</v>
      </c>
      <c r="J127" s="249"/>
      <c r="K127" s="143">
        <f t="shared" si="12"/>
        <v>0</v>
      </c>
      <c r="L127" s="143"/>
      <c r="M127" s="228">
        <f>K127/($K$218+'[1]درآمد سرمایه گذاری در اوراق بها'!$I$11+'[1]درآمد سپرده بانکی'!$E$11+'[1]سایر درآمدها'!$C$11)</f>
        <v>0</v>
      </c>
      <c r="N127" s="190"/>
      <c r="O127" s="142">
        <v>0</v>
      </c>
      <c r="P127" s="142"/>
      <c r="Q127" s="142">
        <v>0</v>
      </c>
      <c r="R127" s="189"/>
      <c r="S127" s="142">
        <f>'درآمد ناشی ازفروش'!S121</f>
        <v>533233327</v>
      </c>
      <c r="T127" s="189"/>
      <c r="U127" s="233">
        <f t="shared" si="13"/>
        <v>533233327</v>
      </c>
      <c r="V127" s="187"/>
      <c r="W127" s="228">
        <f>U127/[1]درآمدها!$E$11</f>
        <v>9.0780228364317501E-4</v>
      </c>
      <c r="X127" s="219">
        <v>0</v>
      </c>
      <c r="Y127" s="149">
        <f t="shared" si="18"/>
        <v>0</v>
      </c>
      <c r="AA127" s="220">
        <v>199864688</v>
      </c>
      <c r="AB127" s="149">
        <f t="shared" si="19"/>
        <v>199864688</v>
      </c>
    </row>
    <row r="128" spans="1:28" s="219" customFormat="1" ht="42.75" customHeight="1">
      <c r="A128" s="218"/>
      <c r="B128" s="218" t="s">
        <v>464</v>
      </c>
      <c r="C128" s="227" t="s">
        <v>106</v>
      </c>
      <c r="D128" s="190"/>
      <c r="E128" s="142">
        <v>0</v>
      </c>
      <c r="F128" s="142"/>
      <c r="G128" s="142">
        <f t="shared" ref="G128:G134" si="20">VLOOKUP(B121,a,10,0)</f>
        <v>-9862338039</v>
      </c>
      <c r="H128" s="189"/>
      <c r="I128" s="142">
        <f>'درآمد ناشی ازفروش'!K122</f>
        <v>2630558132</v>
      </c>
      <c r="J128" s="249"/>
      <c r="K128" s="143">
        <f t="shared" si="12"/>
        <v>-7231779907</v>
      </c>
      <c r="L128" s="143"/>
      <c r="M128" s="228">
        <f>K128/($K$218+'[1]درآمد سرمایه گذاری در اوراق بها'!$I$11+'[1]درآمد سپرده بانکی'!$E$11+'[1]سایر درآمدها'!$C$11)</f>
        <v>2.615505452008246E-2</v>
      </c>
      <c r="N128" s="190"/>
      <c r="O128" s="142">
        <v>0</v>
      </c>
      <c r="P128" s="142"/>
      <c r="Q128" s="251">
        <f>'درآمد ناشی از تغییر قیمت اوراق '!S107</f>
        <v>49450530498</v>
      </c>
      <c r="R128" s="189"/>
      <c r="S128" s="142">
        <f>'درآمد ناشی ازفروش'!S122</f>
        <v>11190224309</v>
      </c>
      <c r="T128" s="189"/>
      <c r="U128" s="233">
        <f t="shared" si="13"/>
        <v>60640754807</v>
      </c>
      <c r="V128" s="187"/>
      <c r="W128" s="228">
        <f>U128/[1]درآمدها!$E$11</f>
        <v>0.10323776273578723</v>
      </c>
      <c r="X128" s="219">
        <v>0</v>
      </c>
      <c r="Y128" s="149">
        <f t="shared" si="18"/>
        <v>0</v>
      </c>
      <c r="AA128" s="220">
        <v>-137111506</v>
      </c>
      <c r="AB128" s="149">
        <f t="shared" si="19"/>
        <v>-2767669638</v>
      </c>
    </row>
    <row r="129" spans="1:28" s="219" customFormat="1" ht="42.75" customHeight="1">
      <c r="A129" s="218"/>
      <c r="B129" s="218" t="s">
        <v>368</v>
      </c>
      <c r="C129" s="227" t="s">
        <v>187</v>
      </c>
      <c r="D129" s="190"/>
      <c r="E129" s="142">
        <v>0</v>
      </c>
      <c r="F129" s="142"/>
      <c r="G129" s="142">
        <f t="shared" si="20"/>
        <v>-23481809810</v>
      </c>
      <c r="H129" s="189"/>
      <c r="I129" s="142">
        <f>'درآمد ناشی ازفروش'!K123</f>
        <v>4395484804</v>
      </c>
      <c r="J129" s="249"/>
      <c r="K129" s="143">
        <f t="shared" si="12"/>
        <v>-19086325006</v>
      </c>
      <c r="L129" s="143"/>
      <c r="M129" s="228">
        <f>K129/($K$218+'[1]درآمد سرمایه گذاری در اوراق بها'!$I$11+'[1]درآمد سپرده بانکی'!$E$11+'[1]سایر درآمدها'!$C$11)</f>
        <v>6.9029184729023474E-2</v>
      </c>
      <c r="N129" s="190"/>
      <c r="O129" s="142">
        <f>'درآمد سود سهام'!P64</f>
        <v>19327449600</v>
      </c>
      <c r="P129" s="142"/>
      <c r="Q129" s="251">
        <f>'درآمد ناشی از تغییر قیمت اوراق '!S108</f>
        <v>43564813126</v>
      </c>
      <c r="R129" s="189"/>
      <c r="S129" s="142">
        <f>'درآمد ناشی ازفروش'!S123</f>
        <v>6249112915</v>
      </c>
      <c r="T129" s="189"/>
      <c r="U129" s="233">
        <f t="shared" si="13"/>
        <v>69141375641</v>
      </c>
      <c r="V129" s="187"/>
      <c r="W129" s="228">
        <f>U129/[1]درآمدها!$E$11</f>
        <v>0.11770963201842483</v>
      </c>
      <c r="X129" s="219">
        <v>230486383</v>
      </c>
      <c r="Y129" s="149">
        <f t="shared" si="18"/>
        <v>-19096963217</v>
      </c>
      <c r="AA129" s="220">
        <v>31107661</v>
      </c>
      <c r="AB129" s="149">
        <f t="shared" si="19"/>
        <v>-4364377143</v>
      </c>
    </row>
    <row r="130" spans="1:28" s="219" customFormat="1" ht="42.75" customHeight="1">
      <c r="A130" s="218"/>
      <c r="B130" s="218" t="s">
        <v>369</v>
      </c>
      <c r="C130" s="227" t="s">
        <v>189</v>
      </c>
      <c r="D130" s="190"/>
      <c r="E130" s="142">
        <f>'درآمد سود سهام'!J65</f>
        <v>3564565000</v>
      </c>
      <c r="F130" s="142"/>
      <c r="G130" s="142">
        <f t="shared" si="20"/>
        <v>-12887599965</v>
      </c>
      <c r="H130" s="189"/>
      <c r="I130" s="142">
        <f>'درآمد ناشی ازفروش'!K124</f>
        <v>1656946776</v>
      </c>
      <c r="J130" s="249"/>
      <c r="K130" s="143">
        <f t="shared" si="12"/>
        <v>-7666088189</v>
      </c>
      <c r="L130" s="143"/>
      <c r="M130" s="228">
        <f>K130/($K$218+'[1]درآمد سرمایه گذاری در اوراق بها'!$I$11+'[1]درآمد سپرده بانکی'!$E$11+'[1]سایر درآمدها'!$C$11)</f>
        <v>2.7725809844541115E-2</v>
      </c>
      <c r="N130" s="190"/>
      <c r="O130" s="142">
        <f>'درآمد سود سهام'!P65</f>
        <v>3564565000</v>
      </c>
      <c r="P130" s="142"/>
      <c r="Q130" s="251">
        <f>'درآمد ناشی از تغییر قیمت اوراق '!S109</f>
        <v>2193018457</v>
      </c>
      <c r="R130" s="189"/>
      <c r="S130" s="142">
        <f>'درآمد ناشی ازفروش'!S124</f>
        <v>3237583695</v>
      </c>
      <c r="T130" s="189"/>
      <c r="U130" s="233">
        <f t="shared" si="13"/>
        <v>8995167152</v>
      </c>
      <c r="V130" s="187"/>
      <c r="W130" s="228">
        <f>U130/[1]درآمدها!$E$11</f>
        <v>1.5313808925408135E-2</v>
      </c>
      <c r="X130" s="219">
        <v>0</v>
      </c>
      <c r="Y130" s="149">
        <f t="shared" si="18"/>
        <v>-3564565000</v>
      </c>
      <c r="AA130" s="220">
        <v>0</v>
      </c>
      <c r="AB130" s="149">
        <f t="shared" si="19"/>
        <v>-1656946776</v>
      </c>
    </row>
    <row r="131" spans="1:28" s="219" customFormat="1" ht="42.75" customHeight="1">
      <c r="A131" s="218"/>
      <c r="B131" s="218" t="s">
        <v>370</v>
      </c>
      <c r="C131" s="227" t="s">
        <v>484</v>
      </c>
      <c r="D131" s="190"/>
      <c r="E131" s="142">
        <v>0</v>
      </c>
      <c r="F131" s="142"/>
      <c r="G131" s="142">
        <f t="shared" si="20"/>
        <v>-8557966024</v>
      </c>
      <c r="H131" s="189"/>
      <c r="I131" s="142">
        <f>'درآمد ناشی ازفروش'!K125</f>
        <v>177100264</v>
      </c>
      <c r="J131" s="249"/>
      <c r="K131" s="143">
        <f t="shared" si="12"/>
        <v>-8380865760</v>
      </c>
      <c r="L131" s="143"/>
      <c r="M131" s="228">
        <f>K131/($K$218+'[1]درآمد سرمایه گذاری در اوراق بها'!$I$11+'[1]درآمد سپرده بانکی'!$E$11+'[1]سایر درآمدها'!$C$11)</f>
        <v>3.0310933642506983E-2</v>
      </c>
      <c r="N131" s="190"/>
      <c r="O131" s="142">
        <f>'درآمد سود سهام'!P66</f>
        <v>2554790860</v>
      </c>
      <c r="P131" s="142"/>
      <c r="Q131" s="251">
        <f>'درآمد ناشی از تغییر قیمت اوراق '!S110</f>
        <v>2770644425</v>
      </c>
      <c r="R131" s="189"/>
      <c r="S131" s="142">
        <f>'درآمد ناشی ازفروش'!S125</f>
        <v>299966108</v>
      </c>
      <c r="T131" s="189"/>
      <c r="U131" s="233">
        <f t="shared" si="13"/>
        <v>5625401393</v>
      </c>
      <c r="V131" s="187"/>
      <c r="W131" s="228">
        <f>U131/[1]درآمدها!$E$11</f>
        <v>9.5769562260966824E-3</v>
      </c>
      <c r="X131" s="219">
        <v>0</v>
      </c>
      <c r="Y131" s="149">
        <f t="shared" si="18"/>
        <v>-2554790860</v>
      </c>
      <c r="AA131" s="220">
        <v>279381205</v>
      </c>
      <c r="AB131" s="149">
        <f t="shared" si="19"/>
        <v>102280941</v>
      </c>
    </row>
    <row r="132" spans="1:28" s="219" customFormat="1" ht="42.75" customHeight="1">
      <c r="A132" s="218"/>
      <c r="B132" s="218" t="s">
        <v>371</v>
      </c>
      <c r="C132" s="227" t="s">
        <v>485</v>
      </c>
      <c r="D132" s="190"/>
      <c r="E132" s="142">
        <v>0</v>
      </c>
      <c r="F132" s="142"/>
      <c r="G132" s="142">
        <f t="shared" si="20"/>
        <v>-187489302</v>
      </c>
      <c r="H132" s="189"/>
      <c r="I132" s="142">
        <f>'درآمد ناشی ازفروش'!K126</f>
        <v>2838951239</v>
      </c>
      <c r="J132" s="249"/>
      <c r="K132" s="143">
        <f t="shared" si="12"/>
        <v>2651461937</v>
      </c>
      <c r="L132" s="143"/>
      <c r="M132" s="228">
        <f>K132/($K$218+'[1]درآمد سرمایه گذاری در اوراق بها'!$I$11+'[1]درآمد سپرده بانکی'!$E$11+'[1]سایر درآمدها'!$C$11)</f>
        <v>-9.5894969719739348E-3</v>
      </c>
      <c r="N132" s="190"/>
      <c r="O132" s="142">
        <f>'درآمد سود سهام'!P67</f>
        <v>529753150</v>
      </c>
      <c r="P132" s="142"/>
      <c r="Q132" s="251">
        <f>'درآمد ناشی از تغییر قیمت اوراق '!S111</f>
        <v>9010929874</v>
      </c>
      <c r="R132" s="189"/>
      <c r="S132" s="142">
        <f>'درآمد ناشی ازفروش'!S126</f>
        <v>3064203667</v>
      </c>
      <c r="T132" s="189"/>
      <c r="U132" s="233">
        <f t="shared" si="13"/>
        <v>12604886691</v>
      </c>
      <c r="V132" s="187"/>
      <c r="W132" s="228">
        <f>U132/[1]درآمدها!$E$11</f>
        <v>2.1459170580223813E-2</v>
      </c>
      <c r="X132" s="219">
        <v>796637700</v>
      </c>
      <c r="Y132" s="149">
        <f t="shared" si="18"/>
        <v>266884550</v>
      </c>
      <c r="AA132" s="220">
        <v>37321501</v>
      </c>
      <c r="AB132" s="149">
        <f t="shared" si="19"/>
        <v>-2801629738</v>
      </c>
    </row>
    <row r="133" spans="1:28" s="219" customFormat="1" ht="42.75" customHeight="1">
      <c r="A133" s="218"/>
      <c r="B133" s="218" t="s">
        <v>372</v>
      </c>
      <c r="C133" s="227" t="s">
        <v>218</v>
      </c>
      <c r="D133" s="190"/>
      <c r="E133" s="142">
        <v>0</v>
      </c>
      <c r="F133" s="142"/>
      <c r="G133" s="142">
        <f t="shared" si="20"/>
        <v>-1014245872</v>
      </c>
      <c r="H133" s="189"/>
      <c r="I133" s="142">
        <f>'درآمد ناشی ازفروش'!K127</f>
        <v>4008586743</v>
      </c>
      <c r="J133" s="249"/>
      <c r="K133" s="143">
        <f t="shared" si="12"/>
        <v>2994340871</v>
      </c>
      <c r="L133" s="143"/>
      <c r="M133" s="228">
        <f>K133/($K$218+'[1]درآمد سرمایه گذاری در اوراق بها'!$I$11+'[1]درآمد سپرده بانکی'!$E$11+'[1]سایر درآمدها'!$C$11)</f>
        <v>-1.0829581339568857E-2</v>
      </c>
      <c r="N133" s="190"/>
      <c r="O133" s="142">
        <f>'درآمد سود سهام'!P68</f>
        <v>261228900</v>
      </c>
      <c r="P133" s="142"/>
      <c r="Q133" s="251">
        <f>'درآمد ناشی از تغییر قیمت اوراق '!S112</f>
        <v>8522148417</v>
      </c>
      <c r="R133" s="189"/>
      <c r="S133" s="142">
        <f>'درآمد ناشی ازفروش'!S127</f>
        <v>4953940742</v>
      </c>
      <c r="T133" s="189"/>
      <c r="U133" s="233">
        <f t="shared" si="13"/>
        <v>13737318059</v>
      </c>
      <c r="V133" s="187"/>
      <c r="W133" s="228">
        <f>U133/[1]درآمدها!$E$11</f>
        <v>2.338707667664746E-2</v>
      </c>
      <c r="X133" s="219">
        <v>140897504</v>
      </c>
      <c r="Y133" s="149">
        <f t="shared" si="18"/>
        <v>-120331396</v>
      </c>
      <c r="AA133" s="220">
        <v>271600928</v>
      </c>
      <c r="AB133" s="149">
        <f t="shared" si="19"/>
        <v>-3736985815</v>
      </c>
    </row>
    <row r="134" spans="1:28" s="219" customFormat="1" ht="42.75" customHeight="1">
      <c r="A134" s="218"/>
      <c r="B134" s="218" t="s">
        <v>373</v>
      </c>
      <c r="C134" s="227" t="s">
        <v>486</v>
      </c>
      <c r="D134" s="190"/>
      <c r="E134" s="142">
        <v>0</v>
      </c>
      <c r="F134" s="142"/>
      <c r="G134" s="142">
        <f t="shared" si="20"/>
        <v>2012853239</v>
      </c>
      <c r="H134" s="189"/>
      <c r="I134" s="142">
        <f>'درآمد ناشی ازفروش'!K128</f>
        <v>1220309925</v>
      </c>
      <c r="J134" s="249"/>
      <c r="K134" s="143">
        <f t="shared" si="12"/>
        <v>3233163164</v>
      </c>
      <c r="L134" s="143"/>
      <c r="M134" s="228">
        <f>K134/($K$218+'[1]درآمد سرمایه گذاری در اوراق بها'!$I$11+'[1]درآمد سپرده بانکی'!$E$11+'[1]سایر درآمدها'!$C$11)</f>
        <v>-1.1693325835993576E-2</v>
      </c>
      <c r="N134" s="190"/>
      <c r="O134" s="142">
        <v>0</v>
      </c>
      <c r="P134" s="142"/>
      <c r="Q134" s="251">
        <f>'درآمد ناشی از تغییر قیمت اوراق '!S113</f>
        <v>17760986584</v>
      </c>
      <c r="R134" s="189"/>
      <c r="S134" s="142">
        <f>'درآمد ناشی ازفروش'!S128</f>
        <v>7590816348</v>
      </c>
      <c r="T134" s="189"/>
      <c r="U134" s="233">
        <f t="shared" si="13"/>
        <v>25351802932</v>
      </c>
      <c r="V134" s="187"/>
      <c r="W134" s="228">
        <f>U134/[1]درآمدها!$E$11</f>
        <v>4.316013915638349E-2</v>
      </c>
      <c r="X134" s="219">
        <v>3650092388</v>
      </c>
      <c r="Y134" s="149">
        <f t="shared" si="18"/>
        <v>3650092388</v>
      </c>
      <c r="AA134" s="220">
        <v>330593720</v>
      </c>
      <c r="AB134" s="149">
        <f t="shared" si="19"/>
        <v>-889716205</v>
      </c>
    </row>
    <row r="135" spans="1:28" s="219" customFormat="1" ht="42.75" customHeight="1">
      <c r="A135" s="218"/>
      <c r="B135" s="218" t="s">
        <v>374</v>
      </c>
      <c r="C135" s="227" t="s">
        <v>255</v>
      </c>
      <c r="D135" s="190"/>
      <c r="E135" s="142">
        <v>0</v>
      </c>
      <c r="F135" s="142"/>
      <c r="G135" s="142">
        <f t="shared" ref="G135:G145" si="21">VLOOKUP(B129,a,10,0)</f>
        <v>5970587132</v>
      </c>
      <c r="H135" s="189"/>
      <c r="I135" s="142">
        <f>'درآمد ناشی ازفروش'!K129</f>
        <v>585649161</v>
      </c>
      <c r="J135" s="249"/>
      <c r="K135" s="143">
        <f t="shared" si="12"/>
        <v>6556236293</v>
      </c>
      <c r="L135" s="143"/>
      <c r="M135" s="228">
        <f>K135/($K$218+'[1]درآمد سرمایه گذاری در اوراق بها'!$I$11+'[1]درآمد سپرده بانکی'!$E$11+'[1]سایر درآمدها'!$C$11)</f>
        <v>-2.3711827502379539E-2</v>
      </c>
      <c r="N135" s="190"/>
      <c r="O135" s="142">
        <v>0</v>
      </c>
      <c r="P135" s="142"/>
      <c r="Q135" s="251">
        <f>'درآمد ناشی از تغییر قیمت اوراق '!S114</f>
        <v>13560762179</v>
      </c>
      <c r="R135" s="189"/>
      <c r="S135" s="142">
        <f>'درآمد ناشی ازفروش'!S129</f>
        <v>665545937</v>
      </c>
      <c r="T135" s="189"/>
      <c r="U135" s="233">
        <f t="shared" si="13"/>
        <v>14226308116</v>
      </c>
      <c r="V135" s="187"/>
      <c r="W135" s="228">
        <f>U135/[1]درآمدها!$E$11</f>
        <v>2.4219557071151022E-2</v>
      </c>
      <c r="X135" s="219">
        <v>27637200</v>
      </c>
      <c r="Y135" s="149">
        <f t="shared" si="18"/>
        <v>27637200</v>
      </c>
      <c r="AA135" s="220">
        <v>178106691</v>
      </c>
      <c r="AB135" s="149">
        <f t="shared" si="19"/>
        <v>-407542470</v>
      </c>
    </row>
    <row r="136" spans="1:28" s="219" customFormat="1" ht="42.75" customHeight="1">
      <c r="A136" s="218"/>
      <c r="B136" s="218" t="s">
        <v>375</v>
      </c>
      <c r="C136" s="227" t="s">
        <v>220</v>
      </c>
      <c r="D136" s="190"/>
      <c r="E136" s="142">
        <v>0</v>
      </c>
      <c r="F136" s="142"/>
      <c r="G136" s="142">
        <f t="shared" si="21"/>
        <v>-5575172734</v>
      </c>
      <c r="H136" s="189"/>
      <c r="I136" s="142">
        <f>'درآمد ناشی ازفروش'!K130</f>
        <v>344522029</v>
      </c>
      <c r="J136" s="249"/>
      <c r="K136" s="143">
        <f t="shared" si="12"/>
        <v>-5230650705</v>
      </c>
      <c r="L136" s="143"/>
      <c r="M136" s="228">
        <f>K136/($K$218+'[1]درآمد سرمایه گذاری در اوراق بها'!$I$11+'[1]درآمد سپرده بانکی'!$E$11+'[1]سایر درآمدها'!$C$11)</f>
        <v>1.8917604811556767E-2</v>
      </c>
      <c r="N136" s="190"/>
      <c r="O136" s="142">
        <f>'درآمد سود سهام'!P69</f>
        <v>230644250</v>
      </c>
      <c r="P136" s="142"/>
      <c r="Q136" s="251">
        <f>'درآمد ناشی از تغییر قیمت اوراق '!S115</f>
        <v>7702974495</v>
      </c>
      <c r="R136" s="189"/>
      <c r="S136" s="142">
        <f>'درآمد ناشی ازفروش'!S130</f>
        <v>271752652</v>
      </c>
      <c r="T136" s="189"/>
      <c r="U136" s="233">
        <f t="shared" si="13"/>
        <v>8205371397</v>
      </c>
      <c r="V136" s="187"/>
      <c r="W136" s="228">
        <f>U136/[1]درآمدها!$E$11</f>
        <v>1.3969222318201033E-2</v>
      </c>
      <c r="X136" s="219">
        <v>217167060</v>
      </c>
      <c r="Y136" s="149">
        <f t="shared" si="18"/>
        <v>-13477190</v>
      </c>
      <c r="AA136" s="220">
        <v>210238777</v>
      </c>
      <c r="AB136" s="149">
        <f t="shared" si="19"/>
        <v>-134283252</v>
      </c>
    </row>
    <row r="137" spans="1:28" s="219" customFormat="1" ht="42.75" customHeight="1">
      <c r="A137" s="218"/>
      <c r="B137" s="218" t="s">
        <v>376</v>
      </c>
      <c r="C137" s="227" t="s">
        <v>454</v>
      </c>
      <c r="D137" s="190"/>
      <c r="E137" s="142">
        <v>0</v>
      </c>
      <c r="F137" s="142"/>
      <c r="G137" s="142">
        <f t="shared" si="21"/>
        <v>0</v>
      </c>
      <c r="H137" s="189"/>
      <c r="I137" s="142">
        <f>'درآمد ناشی ازفروش'!K131</f>
        <v>0</v>
      </c>
      <c r="J137" s="249"/>
      <c r="K137" s="143">
        <f t="shared" si="12"/>
        <v>0</v>
      </c>
      <c r="L137" s="143"/>
      <c r="M137" s="228">
        <f>K137/($K$218+'[1]درآمد سرمایه گذاری در اوراق بها'!$I$11+'[1]درآمد سپرده بانکی'!$E$11+'[1]سایر درآمدها'!$C$11)</f>
        <v>0</v>
      </c>
      <c r="N137" s="190"/>
      <c r="O137" s="142">
        <v>0</v>
      </c>
      <c r="P137" s="142"/>
      <c r="Q137" s="251">
        <f>'درآمد ناشی از تغییر قیمت اوراق '!S116</f>
        <v>-22135</v>
      </c>
      <c r="R137" s="189"/>
      <c r="S137" s="142">
        <f>'درآمد ناشی ازفروش'!S131</f>
        <v>-21191661</v>
      </c>
      <c r="T137" s="189"/>
      <c r="U137" s="233">
        <f t="shared" si="13"/>
        <v>-21213796</v>
      </c>
      <c r="V137" s="187"/>
      <c r="W137" s="228">
        <f>U137/[1]درآمدها!$E$11</f>
        <v>-3.611539541589915E-5</v>
      </c>
      <c r="X137" s="219">
        <v>0</v>
      </c>
      <c r="Y137" s="149">
        <f t="shared" si="18"/>
        <v>0</v>
      </c>
      <c r="AA137" s="220">
        <v>10649004</v>
      </c>
      <c r="AB137" s="149">
        <f t="shared" si="19"/>
        <v>10649004</v>
      </c>
    </row>
    <row r="138" spans="1:28" s="219" customFormat="1" ht="42.75" customHeight="1">
      <c r="A138" s="218"/>
      <c r="B138" s="218" t="s">
        <v>377</v>
      </c>
      <c r="C138" s="227" t="s">
        <v>198</v>
      </c>
      <c r="D138" s="190"/>
      <c r="E138" s="142">
        <v>0</v>
      </c>
      <c r="F138" s="142"/>
      <c r="G138" s="142">
        <f t="shared" si="21"/>
        <v>965818846</v>
      </c>
      <c r="H138" s="189"/>
      <c r="I138" s="142">
        <f>'درآمد ناشی ازفروش'!K132</f>
        <v>807517021</v>
      </c>
      <c r="J138" s="249"/>
      <c r="K138" s="143">
        <f t="shared" si="12"/>
        <v>1773335867</v>
      </c>
      <c r="L138" s="143"/>
      <c r="M138" s="228">
        <f>K138/($K$218+'[1]درآمد سرمایه گذاری در اوراق بها'!$I$11+'[1]درآمد سپرده بانکی'!$E$11+'[1]سایر درآمدها'!$C$11)</f>
        <v>-6.4135934555900331E-3</v>
      </c>
      <c r="N138" s="190"/>
      <c r="O138" s="142">
        <v>0</v>
      </c>
      <c r="P138" s="142"/>
      <c r="Q138" s="251">
        <f>'درآمد ناشی از تغییر قیمت اوراق '!S117</f>
        <v>20709387859</v>
      </c>
      <c r="R138" s="189"/>
      <c r="S138" s="142">
        <f>'درآمد ناشی ازفروش'!S132</f>
        <v>2569964891</v>
      </c>
      <c r="T138" s="189"/>
      <c r="U138" s="233">
        <f t="shared" si="13"/>
        <v>23279352750</v>
      </c>
      <c r="V138" s="187"/>
      <c r="W138" s="228">
        <f>U138/[1]درآمدها!$E$11</f>
        <v>3.9631899429618783E-2</v>
      </c>
      <c r="X138" s="219">
        <v>710100000</v>
      </c>
      <c r="Y138" s="149">
        <f t="shared" si="18"/>
        <v>710100000</v>
      </c>
      <c r="AA138" s="220">
        <v>59588484</v>
      </c>
      <c r="AB138" s="149">
        <f t="shared" si="19"/>
        <v>-747928537</v>
      </c>
    </row>
    <row r="139" spans="1:28" s="219" customFormat="1" ht="42.75" customHeight="1">
      <c r="A139" s="218"/>
      <c r="B139" s="218" t="s">
        <v>378</v>
      </c>
      <c r="C139" s="227" t="s">
        <v>164</v>
      </c>
      <c r="D139" s="190"/>
      <c r="E139" s="142">
        <v>0</v>
      </c>
      <c r="F139" s="142"/>
      <c r="G139" s="142">
        <f t="shared" si="21"/>
        <v>-22250778358</v>
      </c>
      <c r="H139" s="189"/>
      <c r="I139" s="142">
        <f>'درآمد ناشی ازفروش'!K133</f>
        <v>12289539916</v>
      </c>
      <c r="J139" s="249"/>
      <c r="K139" s="143">
        <f t="shared" si="12"/>
        <v>-9961238442</v>
      </c>
      <c r="L139" s="143"/>
      <c r="M139" s="228">
        <f>K139/($K$218+'[1]درآمد سرمایه گذاری در اوراق بها'!$I$11+'[1]درآمد سپرده بانکی'!$E$11+'[1]سایر درآمدها'!$C$11)</f>
        <v>3.6026640452078026E-2</v>
      </c>
      <c r="N139" s="190"/>
      <c r="O139" s="142">
        <f>'درآمد سود سهام'!T70</f>
        <v>796637700</v>
      </c>
      <c r="P139" s="142"/>
      <c r="Q139" s="251">
        <f>'درآمد ناشی از تغییر قیمت اوراق '!S118</f>
        <v>4062265097</v>
      </c>
      <c r="R139" s="189"/>
      <c r="S139" s="142">
        <f>'درآمد ناشی ازفروش'!S133</f>
        <v>14616515680</v>
      </c>
      <c r="T139" s="189"/>
      <c r="U139" s="233">
        <f t="shared" si="13"/>
        <v>19475418477</v>
      </c>
      <c r="V139" s="187"/>
      <c r="W139" s="228">
        <f>U139/[1]درآمدها!$E$11</f>
        <v>3.3155897190062705E-2</v>
      </c>
      <c r="X139" s="219">
        <v>2138603550</v>
      </c>
      <c r="Y139" s="149">
        <f t="shared" si="18"/>
        <v>1341965850</v>
      </c>
      <c r="AA139" s="220">
        <v>336472080</v>
      </c>
      <c r="AB139" s="149">
        <f t="shared" si="19"/>
        <v>-11953067836</v>
      </c>
    </row>
    <row r="140" spans="1:28" s="219" customFormat="1" ht="42.75" customHeight="1">
      <c r="A140" s="218"/>
      <c r="B140" s="218" t="s">
        <v>379</v>
      </c>
      <c r="C140" s="227" t="s">
        <v>169</v>
      </c>
      <c r="D140" s="190"/>
      <c r="E140" s="142">
        <v>0</v>
      </c>
      <c r="F140" s="142"/>
      <c r="G140" s="142">
        <f t="shared" si="21"/>
        <v>-1216434918</v>
      </c>
      <c r="H140" s="189"/>
      <c r="I140" s="142">
        <f>'درآمد ناشی ازفروش'!K134</f>
        <v>569503761</v>
      </c>
      <c r="J140" s="249"/>
      <c r="K140" s="143">
        <f t="shared" si="12"/>
        <v>-646931157</v>
      </c>
      <c r="L140" s="143"/>
      <c r="M140" s="228">
        <f>K140/($K$218+'[1]درآمد سرمایه گذاری در اوراق بها'!$I$11+'[1]درآمد سپرده بانکی'!$E$11+'[1]سایر درآمدها'!$C$11)</f>
        <v>2.3397448345595824E-3</v>
      </c>
      <c r="N140" s="190"/>
      <c r="O140" s="142">
        <f>'درآمد سود سهام'!T71</f>
        <v>140897504</v>
      </c>
      <c r="P140" s="142"/>
      <c r="Q140" s="251">
        <f>'درآمد ناشی از تغییر قیمت اوراق '!S119</f>
        <v>18403593407</v>
      </c>
      <c r="R140" s="189"/>
      <c r="S140" s="142">
        <f>'درآمد ناشی ازفروش'!S134</f>
        <v>1948495688</v>
      </c>
      <c r="T140" s="189"/>
      <c r="U140" s="233">
        <f t="shared" si="13"/>
        <v>20492986599</v>
      </c>
      <c r="V140" s="187"/>
      <c r="W140" s="228">
        <f>U140/[1]درآمدها!$E$11</f>
        <v>3.4888254524348558E-2</v>
      </c>
      <c r="X140" s="219">
        <v>0</v>
      </c>
      <c r="Y140" s="149">
        <f t="shared" si="18"/>
        <v>-140897504</v>
      </c>
      <c r="AA140" s="220">
        <v>70635049</v>
      </c>
      <c r="AB140" s="149">
        <f t="shared" si="19"/>
        <v>-498868712</v>
      </c>
    </row>
    <row r="141" spans="1:28" s="219" customFormat="1" ht="42.75" customHeight="1">
      <c r="A141" s="218"/>
      <c r="B141" s="218" t="s">
        <v>380</v>
      </c>
      <c r="C141" s="227" t="s">
        <v>145</v>
      </c>
      <c r="D141" s="190"/>
      <c r="E141" s="142">
        <v>0</v>
      </c>
      <c r="F141" s="142"/>
      <c r="G141" s="142">
        <f t="shared" si="21"/>
        <v>1021049479</v>
      </c>
      <c r="H141" s="189"/>
      <c r="I141" s="142">
        <f>'درآمد ناشی ازفروش'!K135</f>
        <v>5042347929</v>
      </c>
      <c r="J141" s="249"/>
      <c r="K141" s="143">
        <f t="shared" ref="K141:K205" si="22">E141+G141+I141</f>
        <v>6063397408</v>
      </c>
      <c r="L141" s="143"/>
      <c r="M141" s="228">
        <f>K141/($K$218+'[1]درآمد سرمایه گذاری در اوراق بها'!$I$11+'[1]درآمد سپرده بانکی'!$E$11+'[1]سایر درآمدها'!$C$11)</f>
        <v>-2.19293855485924E-2</v>
      </c>
      <c r="N141" s="190"/>
      <c r="O141" s="142">
        <f>'درآمد سود سهام'!T72</f>
        <v>3727594350</v>
      </c>
      <c r="P141" s="142"/>
      <c r="Q141" s="251">
        <f>'درآمد ناشی از تغییر قیمت اوراق '!S120</f>
        <v>12695720818</v>
      </c>
      <c r="R141" s="189"/>
      <c r="S141" s="142">
        <f>'درآمد ناشی ازفروش'!S135</f>
        <v>5282951678</v>
      </c>
      <c r="T141" s="189"/>
      <c r="U141" s="233">
        <f t="shared" ref="U141:U205" si="23">O141+Q141+S141</f>
        <v>21706266846</v>
      </c>
      <c r="V141" s="187"/>
      <c r="W141" s="228">
        <f>U141/[1]درآمدها!$E$11</f>
        <v>3.6953801674453363E-2</v>
      </c>
      <c r="X141" s="219">
        <v>0</v>
      </c>
      <c r="Y141" s="149">
        <f t="shared" si="18"/>
        <v>-3727594350</v>
      </c>
      <c r="AA141" s="220">
        <v>188400443</v>
      </c>
      <c r="AB141" s="149">
        <f t="shared" si="19"/>
        <v>-4853947486</v>
      </c>
    </row>
    <row r="142" spans="1:28" s="219" customFormat="1" ht="42.75" customHeight="1">
      <c r="A142" s="218"/>
      <c r="B142" s="218" t="s">
        <v>381</v>
      </c>
      <c r="C142" s="227" t="s">
        <v>211</v>
      </c>
      <c r="D142" s="190"/>
      <c r="E142" s="142">
        <v>0</v>
      </c>
      <c r="F142" s="142"/>
      <c r="G142" s="142">
        <f t="shared" si="21"/>
        <v>1218908465</v>
      </c>
      <c r="H142" s="189"/>
      <c r="I142" s="142">
        <f>'درآمد ناشی ازفروش'!K136</f>
        <v>1058410524</v>
      </c>
      <c r="J142" s="249"/>
      <c r="K142" s="143">
        <f t="shared" si="22"/>
        <v>2277318989</v>
      </c>
      <c r="L142" s="143"/>
      <c r="M142" s="228">
        <f>K142/($K$218+'[1]درآمد سرمایه گذاری در اوراق بها'!$I$11+'[1]درآمد سپرده بانکی'!$E$11+'[1]سایر درآمدها'!$C$11)</f>
        <v>-8.2363405804509737E-3</v>
      </c>
      <c r="N142" s="190"/>
      <c r="O142" s="142">
        <f>'درآمد سود سهام'!T73</f>
        <v>27637200</v>
      </c>
      <c r="P142" s="142"/>
      <c r="Q142" s="251">
        <f>'درآمد ناشی از تغییر قیمت اوراق '!S121</f>
        <v>16124160007</v>
      </c>
      <c r="R142" s="189"/>
      <c r="S142" s="142">
        <f>'درآمد ناشی ازفروش'!S136</f>
        <v>1120383627</v>
      </c>
      <c r="T142" s="189"/>
      <c r="U142" s="233">
        <f t="shared" si="23"/>
        <v>17272180834</v>
      </c>
      <c r="V142" s="187"/>
      <c r="W142" s="228">
        <f>U142/[1]درآمدها!$E$11</f>
        <v>2.9404998545042329E-2</v>
      </c>
      <c r="X142" s="219">
        <v>0</v>
      </c>
      <c r="Y142" s="149">
        <f t="shared" si="18"/>
        <v>-27637200</v>
      </c>
      <c r="AA142" s="220">
        <v>80556118</v>
      </c>
      <c r="AB142" s="149">
        <f t="shared" si="19"/>
        <v>-977854406</v>
      </c>
    </row>
    <row r="143" spans="1:28" s="219" customFormat="1" ht="42.75" customHeight="1">
      <c r="A143" s="218"/>
      <c r="B143" s="218" t="s">
        <v>382</v>
      </c>
      <c r="C143" s="227" t="s">
        <v>124</v>
      </c>
      <c r="D143" s="190"/>
      <c r="E143" s="142">
        <v>0</v>
      </c>
      <c r="F143" s="142"/>
      <c r="G143" s="142">
        <f t="shared" si="21"/>
        <v>-5864247786</v>
      </c>
      <c r="H143" s="189"/>
      <c r="I143" s="142">
        <f>'درآمد ناشی ازفروش'!K137</f>
        <v>695442077</v>
      </c>
      <c r="J143" s="249"/>
      <c r="K143" s="143">
        <f t="shared" si="22"/>
        <v>-5168805709</v>
      </c>
      <c r="L143" s="143"/>
      <c r="M143" s="228">
        <f>K143/($K$218+'[1]درآمد سرمایه گذاری در اوراق بها'!$I$11+'[1]درآمد سپرده بانکی'!$E$11+'[1]سایر درآمدها'!$C$11)</f>
        <v>1.8693931073835775E-2</v>
      </c>
      <c r="N143" s="190"/>
      <c r="O143" s="142">
        <f>'درآمد سود سهام'!T74</f>
        <v>217167060</v>
      </c>
      <c r="P143" s="142"/>
      <c r="Q143" s="251">
        <f>'درآمد ناشی از تغییر قیمت اوراق '!S122</f>
        <v>3438264864</v>
      </c>
      <c r="R143" s="189"/>
      <c r="S143" s="142">
        <f>'درآمد ناشی ازفروش'!S137</f>
        <v>1152120847</v>
      </c>
      <c r="T143" s="189"/>
      <c r="U143" s="233">
        <f t="shared" si="23"/>
        <v>4807552771</v>
      </c>
      <c r="V143" s="187"/>
      <c r="W143" s="228">
        <f>U143/[1]درآمدها!$E$11</f>
        <v>8.1846110572321266E-3</v>
      </c>
      <c r="X143" s="219">
        <v>958411300</v>
      </c>
      <c r="Y143" s="149">
        <f t="shared" si="18"/>
        <v>741244240</v>
      </c>
      <c r="AA143" s="220">
        <v>149464785</v>
      </c>
      <c r="AB143" s="149">
        <f t="shared" si="19"/>
        <v>-545977292</v>
      </c>
    </row>
    <row r="144" spans="1:28" s="219" customFormat="1" ht="42.75" customHeight="1">
      <c r="A144" s="218"/>
      <c r="B144" s="218" t="s">
        <v>383</v>
      </c>
      <c r="C144" s="227" t="s">
        <v>105</v>
      </c>
      <c r="D144" s="190"/>
      <c r="E144" s="142">
        <v>0</v>
      </c>
      <c r="F144" s="142"/>
      <c r="G144" s="142">
        <f t="shared" si="21"/>
        <v>-138299336</v>
      </c>
      <c r="H144" s="189"/>
      <c r="I144" s="142">
        <f>'درآمد ناشی ازفروش'!K138</f>
        <v>1192618108</v>
      </c>
      <c r="J144" s="249"/>
      <c r="K144" s="143">
        <f t="shared" si="22"/>
        <v>1054318772</v>
      </c>
      <c r="L144" s="143"/>
      <c r="M144" s="228">
        <f>K144/($K$218+'[1]درآمد سرمایه گذاری در اوراق بها'!$I$11+'[1]درآمد سپرده بانکی'!$E$11+'[1]سایر درآمدها'!$C$11)</f>
        <v>-3.8131366437900624E-3</v>
      </c>
      <c r="N144" s="190"/>
      <c r="O144" s="142">
        <f>'درآمد سود سهام'!P75</f>
        <v>2902435160</v>
      </c>
      <c r="P144" s="142"/>
      <c r="Q144" s="251">
        <f>'درآمد ناشی از تغییر قیمت اوراق '!S123</f>
        <v>14734574271</v>
      </c>
      <c r="R144" s="189"/>
      <c r="S144" s="142">
        <f>'درآمد ناشی ازفروش'!S138</f>
        <v>1268147464</v>
      </c>
      <c r="T144" s="189"/>
      <c r="U144" s="233">
        <f t="shared" si="23"/>
        <v>18905156895</v>
      </c>
      <c r="V144" s="187"/>
      <c r="W144" s="228">
        <f>U144/[1]درآمدها!$E$11</f>
        <v>3.2185056208824538E-2</v>
      </c>
      <c r="X144" s="219">
        <v>42142000</v>
      </c>
      <c r="Y144" s="149">
        <f t="shared" si="18"/>
        <v>-2860293160</v>
      </c>
      <c r="AA144" s="220">
        <v>79038030</v>
      </c>
      <c r="AB144" s="149">
        <f t="shared" si="19"/>
        <v>-1113580078</v>
      </c>
    </row>
    <row r="145" spans="1:28" s="219" customFormat="1" ht="42.75" customHeight="1">
      <c r="A145" s="218"/>
      <c r="B145" s="218" t="s">
        <v>384</v>
      </c>
      <c r="C145" s="227" t="s">
        <v>153</v>
      </c>
      <c r="D145" s="190"/>
      <c r="E145" s="142">
        <v>0</v>
      </c>
      <c r="F145" s="142"/>
      <c r="G145" s="142">
        <f t="shared" si="21"/>
        <v>-302664998</v>
      </c>
      <c r="H145" s="189"/>
      <c r="I145" s="142">
        <f>'درآمد ناشی ازفروش'!K139</f>
        <v>181133927</v>
      </c>
      <c r="J145" s="249"/>
      <c r="K145" s="143">
        <f t="shared" si="22"/>
        <v>-121531071</v>
      </c>
      <c r="L145" s="143"/>
      <c r="M145" s="228">
        <f>K145/($K$218+'[1]درآمد سرمایه گذاری در اوراق بها'!$I$11+'[1]درآمد سپرده بانکی'!$E$11+'[1]سایر درآمدها'!$C$11)</f>
        <v>4.3953934284037558E-4</v>
      </c>
      <c r="N145" s="190"/>
      <c r="O145" s="142">
        <f>'درآمد سود سهام'!P76</f>
        <v>710100000</v>
      </c>
      <c r="P145" s="142"/>
      <c r="Q145" s="251">
        <f>'درآمد ناشی از تغییر قیمت اوراق '!S124</f>
        <v>2008269205</v>
      </c>
      <c r="R145" s="189"/>
      <c r="S145" s="142">
        <f>'درآمد ناشی ازفروش'!S139</f>
        <v>-329414445</v>
      </c>
      <c r="T145" s="189"/>
      <c r="U145" s="233">
        <f t="shared" si="23"/>
        <v>2388954760</v>
      </c>
      <c r="V145" s="187"/>
      <c r="W145" s="228">
        <f>U145/[1]درآمدها!$E$11</f>
        <v>4.0670724743508638E-3</v>
      </c>
      <c r="X145" s="219">
        <v>0</v>
      </c>
      <c r="Y145" s="149">
        <f t="shared" si="18"/>
        <v>-710100000</v>
      </c>
      <c r="AA145" s="220">
        <v>159831849</v>
      </c>
      <c r="AB145" s="149">
        <f t="shared" si="19"/>
        <v>-21302078</v>
      </c>
    </row>
    <row r="146" spans="1:28" s="219" customFormat="1" ht="42.75" customHeight="1">
      <c r="A146" s="218"/>
      <c r="B146" s="218" t="s">
        <v>385</v>
      </c>
      <c r="C146" s="227" t="s">
        <v>98</v>
      </c>
      <c r="D146" s="190"/>
      <c r="E146" s="142">
        <v>0</v>
      </c>
      <c r="F146" s="142"/>
      <c r="G146" s="142">
        <v>0</v>
      </c>
      <c r="H146" s="189"/>
      <c r="I146" s="142">
        <f>'درآمد ناشی ازفروش'!K140</f>
        <v>0</v>
      </c>
      <c r="J146" s="249"/>
      <c r="K146" s="143">
        <f t="shared" si="22"/>
        <v>0</v>
      </c>
      <c r="L146" s="143"/>
      <c r="M146" s="228">
        <f>K146/($K$218+'[1]درآمد سرمایه گذاری در اوراق بها'!$I$11+'[1]درآمد سپرده بانکی'!$E$11+'[1]سایر درآمدها'!$C$11)</f>
        <v>0</v>
      </c>
      <c r="N146" s="190"/>
      <c r="O146" s="142">
        <f>'درآمد سود سهام'!P77</f>
        <v>2138603550</v>
      </c>
      <c r="P146" s="142"/>
      <c r="Q146" s="142">
        <v>0</v>
      </c>
      <c r="R146" s="189"/>
      <c r="S146" s="142">
        <f>'درآمد ناشی ازفروش'!S140</f>
        <v>152983237</v>
      </c>
      <c r="T146" s="189"/>
      <c r="U146" s="233">
        <f t="shared" si="23"/>
        <v>2291586787</v>
      </c>
      <c r="V146" s="187"/>
      <c r="W146" s="228">
        <f>U146/[1]درآمدها!$E$11</f>
        <v>3.9013085136839661E-3</v>
      </c>
      <c r="X146" s="219">
        <v>0</v>
      </c>
      <c r="Y146" s="149">
        <f t="shared" si="18"/>
        <v>-2138603550</v>
      </c>
      <c r="AA146" s="220">
        <v>81123003</v>
      </c>
      <c r="AB146" s="149">
        <f t="shared" si="19"/>
        <v>81123003</v>
      </c>
    </row>
    <row r="147" spans="1:28" s="219" customFormat="1" ht="42.75" customHeight="1">
      <c r="A147" s="218"/>
      <c r="B147" s="218" t="s">
        <v>386</v>
      </c>
      <c r="C147" s="227" t="s">
        <v>229</v>
      </c>
      <c r="D147" s="190"/>
      <c r="E147" s="142">
        <f>'درآمد سود سهام'!J78</f>
        <v>127557972</v>
      </c>
      <c r="F147" s="142"/>
      <c r="G147" s="142">
        <f t="shared" ref="G147:G153" si="24">VLOOKUP(B140,a,10,0)</f>
        <v>-4908980696</v>
      </c>
      <c r="H147" s="189"/>
      <c r="I147" s="142">
        <f>'درآمد ناشی ازفروش'!K141</f>
        <v>75712530</v>
      </c>
      <c r="J147" s="249"/>
      <c r="K147" s="143">
        <f t="shared" si="22"/>
        <v>-4705710194</v>
      </c>
      <c r="L147" s="143"/>
      <c r="M147" s="228">
        <f>K147/($K$218+'[1]درآمد سرمایه گذاری در اوراق بها'!$I$11+'[1]درآمد سپرده بانکی'!$E$11+'[1]سایر درآمدها'!$C$11)</f>
        <v>1.7019061456868229E-2</v>
      </c>
      <c r="N147" s="190"/>
      <c r="O147" s="142">
        <f>'درآمد سود سهام'!P78</f>
        <v>127557972</v>
      </c>
      <c r="P147" s="142"/>
      <c r="Q147" s="142">
        <f>'درآمد ناشی از تغییر قیمت اوراق '!S125</f>
        <v>2156074771</v>
      </c>
      <c r="R147" s="189"/>
      <c r="S147" s="142">
        <f>'درآمد ناشی ازفروش'!S141</f>
        <v>-125398302</v>
      </c>
      <c r="T147" s="189"/>
      <c r="U147" s="233">
        <f t="shared" si="23"/>
        <v>2158234441</v>
      </c>
      <c r="V147" s="187"/>
      <c r="W147" s="228">
        <f>U147/[1]درآمدها!$E$11</f>
        <v>3.6742830107787906E-3</v>
      </c>
      <c r="X147" s="219">
        <v>0</v>
      </c>
      <c r="Y147" s="149">
        <f t="shared" si="18"/>
        <v>-127557972</v>
      </c>
      <c r="AA147" s="220">
        <v>273434156</v>
      </c>
      <c r="AB147" s="149">
        <f t="shared" si="19"/>
        <v>197721626</v>
      </c>
    </row>
    <row r="148" spans="1:28" s="219" customFormat="1" ht="42.75" customHeight="1">
      <c r="A148" s="218"/>
      <c r="B148" s="218" t="s">
        <v>387</v>
      </c>
      <c r="C148" s="227" t="s">
        <v>102</v>
      </c>
      <c r="D148" s="190"/>
      <c r="E148" s="142">
        <v>0</v>
      </c>
      <c r="F148" s="142"/>
      <c r="G148" s="142">
        <f t="shared" si="24"/>
        <v>-4179502863</v>
      </c>
      <c r="H148" s="189"/>
      <c r="I148" s="142">
        <f>'درآمد ناشی ازفروش'!K142</f>
        <v>275820537</v>
      </c>
      <c r="J148" s="249"/>
      <c r="K148" s="143">
        <f t="shared" si="22"/>
        <v>-3903682326</v>
      </c>
      <c r="L148" s="143"/>
      <c r="M148" s="228">
        <f>K148/($K$218+'[1]درآمد سرمایه گذاری در اوراق بها'!$I$11+'[1]درآمد سپرده بانکی'!$E$11+'[1]سایر درآمدها'!$C$11)</f>
        <v>1.4118381004209441E-2</v>
      </c>
      <c r="N148" s="190"/>
      <c r="O148" s="142">
        <v>0</v>
      </c>
      <c r="P148" s="142"/>
      <c r="Q148" s="142">
        <f>'درآمد ناشی از تغییر قیمت اوراق '!S126</f>
        <v>7793080746</v>
      </c>
      <c r="R148" s="189"/>
      <c r="S148" s="142">
        <f>'درآمد ناشی ازفروش'!S142</f>
        <v>883491752</v>
      </c>
      <c r="T148" s="189"/>
      <c r="U148" s="233">
        <f t="shared" si="23"/>
        <v>8676572498</v>
      </c>
      <c r="V148" s="187"/>
      <c r="W148" s="228">
        <f>U148/[1]درآمدها!$E$11</f>
        <v>1.4771417931047599E-2</v>
      </c>
      <c r="X148" s="219">
        <v>89103885</v>
      </c>
      <c r="Y148" s="149">
        <f t="shared" si="18"/>
        <v>89103885</v>
      </c>
      <c r="AA148" s="220">
        <v>-52562770</v>
      </c>
      <c r="AB148" s="149">
        <f t="shared" si="19"/>
        <v>-328383307</v>
      </c>
    </row>
    <row r="149" spans="1:28" s="219" customFormat="1" ht="42.75" customHeight="1">
      <c r="A149" s="218"/>
      <c r="B149" s="218" t="s">
        <v>530</v>
      </c>
      <c r="C149" s="227" t="s">
        <v>100</v>
      </c>
      <c r="D149" s="190"/>
      <c r="E149" s="142">
        <f>'درآمد سود سهام'!J79</f>
        <v>547408048</v>
      </c>
      <c r="F149" s="142"/>
      <c r="G149" s="142">
        <f t="shared" si="24"/>
        <v>-5293759635</v>
      </c>
      <c r="H149" s="189"/>
      <c r="I149" s="142">
        <f>'درآمد ناشی ازفروش'!K143</f>
        <v>117967239</v>
      </c>
      <c r="J149" s="249"/>
      <c r="K149" s="143">
        <f t="shared" si="22"/>
        <v>-4628384348</v>
      </c>
      <c r="L149" s="143"/>
      <c r="M149" s="228">
        <f>K149/($K$218+'[1]درآمد سرمایه گذاری در اوراق بها'!$I$11+'[1]درآمد سپرده بانکی'!$E$11+'[1]سایر درآمدها'!$C$11)</f>
        <v>1.6739398394116024E-2</v>
      </c>
      <c r="N149" s="190"/>
      <c r="O149" s="253">
        <f>'درآمد سود سهام'!P79</f>
        <v>547408048</v>
      </c>
      <c r="P149" s="142"/>
      <c r="Q149" s="142">
        <f>'درآمد ناشی از تغییر قیمت اوراق '!S127</f>
        <v>3039351601</v>
      </c>
      <c r="R149" s="189"/>
      <c r="S149" s="142">
        <f>'درآمد ناشی ازفروش'!S143</f>
        <v>78558789</v>
      </c>
      <c r="T149" s="189"/>
      <c r="U149" s="233">
        <f t="shared" si="23"/>
        <v>3665318438</v>
      </c>
      <c r="V149" s="187"/>
      <c r="W149" s="228">
        <f>U149/[1]درآمدها!$E$11</f>
        <v>6.2400159176394373E-3</v>
      </c>
      <c r="X149" s="219">
        <v>1264760320</v>
      </c>
      <c r="Y149" s="149">
        <f t="shared" si="18"/>
        <v>717352272</v>
      </c>
      <c r="AA149" s="220">
        <v>5635765052</v>
      </c>
      <c r="AB149" s="149">
        <f t="shared" si="19"/>
        <v>5517797813</v>
      </c>
    </row>
    <row r="150" spans="1:28" s="219" customFormat="1" ht="49.5" customHeight="1">
      <c r="A150" s="218"/>
      <c r="B150" s="218" t="s">
        <v>388</v>
      </c>
      <c r="C150" s="227" t="s">
        <v>152</v>
      </c>
      <c r="D150" s="190"/>
      <c r="E150" s="142">
        <v>0</v>
      </c>
      <c r="F150" s="142"/>
      <c r="G150" s="142">
        <f t="shared" si="24"/>
        <v>-18497930102</v>
      </c>
      <c r="H150" s="189"/>
      <c r="I150" s="142">
        <f>'درآمد ناشی ازفروش'!K144</f>
        <v>7956773856</v>
      </c>
      <c r="J150" s="249"/>
      <c r="K150" s="143">
        <f t="shared" si="22"/>
        <v>-10541156246</v>
      </c>
      <c r="L150" s="143"/>
      <c r="M150" s="228">
        <f>K150/($K$218+'[1]درآمد سرمایه گذاری در اوراق بها'!$I$11+'[1]درآمد سپرده بانکی'!$E$11+'[1]سایر درآمدها'!$C$11)</f>
        <v>3.8124019240680936E-2</v>
      </c>
      <c r="N150" s="190"/>
      <c r="O150" s="142">
        <f>'درآمد سود سهام'!T80</f>
        <v>958411300</v>
      </c>
      <c r="P150" s="142"/>
      <c r="Q150" s="142">
        <f>'درآمد ناشی از تغییر قیمت اوراق '!S128</f>
        <v>10264501460</v>
      </c>
      <c r="R150" s="189"/>
      <c r="S150" s="142">
        <f>'درآمد ناشی ازفروش'!S144</f>
        <v>7683438867</v>
      </c>
      <c r="T150" s="189"/>
      <c r="U150" s="233">
        <f t="shared" si="23"/>
        <v>18906351627</v>
      </c>
      <c r="V150" s="187"/>
      <c r="W150" s="228">
        <f>U150/[1]درآمدها!$E$11</f>
        <v>3.2187090178539157E-2</v>
      </c>
      <c r="X150" s="219">
        <v>4795700</v>
      </c>
      <c r="Y150" s="149">
        <f t="shared" si="18"/>
        <v>-953615600</v>
      </c>
      <c r="AA150" s="220">
        <v>-270359229</v>
      </c>
      <c r="AB150" s="149">
        <f t="shared" si="19"/>
        <v>-8227133085</v>
      </c>
    </row>
    <row r="151" spans="1:28" s="219" customFormat="1" ht="42.75" customHeight="1">
      <c r="A151" s="218"/>
      <c r="B151" s="218" t="s">
        <v>389</v>
      </c>
      <c r="C151" s="227" t="s">
        <v>163</v>
      </c>
      <c r="D151" s="190"/>
      <c r="E151" s="142">
        <v>0</v>
      </c>
      <c r="F151" s="142"/>
      <c r="G151" s="142">
        <f t="shared" si="24"/>
        <v>-621808705</v>
      </c>
      <c r="H151" s="189"/>
      <c r="I151" s="142">
        <f>'درآمد ناشی ازفروش'!K145</f>
        <v>313712315</v>
      </c>
      <c r="J151" s="249"/>
      <c r="K151" s="143">
        <f t="shared" si="22"/>
        <v>-308096390</v>
      </c>
      <c r="L151" s="143"/>
      <c r="M151" s="228">
        <f>K151/($K$218+'[1]درآمد سرمایه گذاری در اوراق بها'!$I$11+'[1]درآمد سپرده بانکی'!$E$11+'[1]سایر درآمدها'!$C$11)</f>
        <v>1.1142869364830338E-3</v>
      </c>
      <c r="N151" s="190"/>
      <c r="O151" s="142">
        <f>'درآمد سود سهام'!T81</f>
        <v>42142000</v>
      </c>
      <c r="P151" s="142"/>
      <c r="Q151" s="142">
        <f>'درآمد ناشی از تغییر قیمت اوراق '!S129</f>
        <v>2756293537</v>
      </c>
      <c r="R151" s="189"/>
      <c r="S151" s="142">
        <f>'درآمد ناشی ازفروش'!S145</f>
        <v>778740508</v>
      </c>
      <c r="T151" s="189"/>
      <c r="U151" s="233">
        <f t="shared" si="23"/>
        <v>3577176045</v>
      </c>
      <c r="V151" s="187"/>
      <c r="W151" s="228">
        <f>U151/[1]درآمدها!$E$11</f>
        <v>6.089958031907974E-3</v>
      </c>
      <c r="X151" s="219">
        <v>0</v>
      </c>
      <c r="Y151" s="149">
        <f t="shared" si="18"/>
        <v>-42142000</v>
      </c>
      <c r="AA151" s="220">
        <v>0</v>
      </c>
      <c r="AB151" s="149">
        <f t="shared" si="19"/>
        <v>-313712315</v>
      </c>
    </row>
    <row r="152" spans="1:28" s="219" customFormat="1" ht="42.75" customHeight="1">
      <c r="A152" s="218"/>
      <c r="B152" s="218" t="s">
        <v>390</v>
      </c>
      <c r="C152" s="227" t="s">
        <v>260</v>
      </c>
      <c r="D152" s="190"/>
      <c r="E152" s="142">
        <v>0</v>
      </c>
      <c r="F152" s="142"/>
      <c r="G152" s="142">
        <f t="shared" si="24"/>
        <v>-3213018363</v>
      </c>
      <c r="H152" s="189"/>
      <c r="I152" s="142">
        <f>'درآمد ناشی ازفروش'!K146</f>
        <v>443654580</v>
      </c>
      <c r="J152" s="249"/>
      <c r="K152" s="143">
        <f t="shared" si="22"/>
        <v>-2769363783</v>
      </c>
      <c r="L152" s="143"/>
      <c r="M152" s="228">
        <f>K152/($K$218+'[1]درآمد سرمایه گذاری در اوراق بها'!$I$11+'[1]درآمد سپرده بانکی'!$E$11+'[1]سایر درآمدها'!$C$11)</f>
        <v>1.0015910558920003E-2</v>
      </c>
      <c r="N152" s="190"/>
      <c r="O152" s="142">
        <v>0</v>
      </c>
      <c r="P152" s="142"/>
      <c r="Q152" s="142">
        <f>'درآمد ناشی از تغییر قیمت اوراق '!S130</f>
        <v>20849464586</v>
      </c>
      <c r="R152" s="189"/>
      <c r="S152" s="142">
        <f>'درآمد ناشی ازفروش'!S146</f>
        <v>6308152291</v>
      </c>
      <c r="T152" s="189"/>
      <c r="U152" s="233">
        <f t="shared" si="23"/>
        <v>27157616877</v>
      </c>
      <c r="V152" s="187"/>
      <c r="W152" s="228">
        <f>U152/[1]درآمدها!$E$11</f>
        <v>4.6234444418450669E-2</v>
      </c>
      <c r="X152" s="219">
        <v>282652500</v>
      </c>
      <c r="Y152" s="149">
        <f t="shared" si="18"/>
        <v>282652500</v>
      </c>
      <c r="AA152" s="220">
        <v>21722291</v>
      </c>
      <c r="AB152" s="149">
        <f t="shared" si="19"/>
        <v>-421932289</v>
      </c>
    </row>
    <row r="153" spans="1:28" s="219" customFormat="1" ht="42.75" customHeight="1">
      <c r="A153" s="218"/>
      <c r="B153" s="218" t="s">
        <v>391</v>
      </c>
      <c r="C153" s="227" t="s">
        <v>201</v>
      </c>
      <c r="D153" s="190"/>
      <c r="E153" s="142">
        <v>0</v>
      </c>
      <c r="F153" s="142"/>
      <c r="G153" s="142">
        <f t="shared" si="24"/>
        <v>-14430002285</v>
      </c>
      <c r="H153" s="189"/>
      <c r="I153" s="142">
        <f>'درآمد ناشی ازفروش'!K147</f>
        <v>13513049738</v>
      </c>
      <c r="J153" s="249"/>
      <c r="K153" s="143">
        <f t="shared" si="22"/>
        <v>-916952547</v>
      </c>
      <c r="L153" s="143"/>
      <c r="M153" s="228">
        <f>K153/($K$218+'[1]درآمد سرمایه گذاری در اوراق بها'!$I$11+'[1]درآمد سپرده بانکی'!$E$11+'[1]سایر درآمدها'!$C$11)</f>
        <v>3.316326570710371E-3</v>
      </c>
      <c r="N153" s="190"/>
      <c r="O153" s="142">
        <v>0</v>
      </c>
      <c r="P153" s="142"/>
      <c r="Q153" s="142">
        <f>'درآمد ناشی از تغییر قیمت اوراق '!S131</f>
        <v>18567826664</v>
      </c>
      <c r="R153" s="189"/>
      <c r="S153" s="142">
        <f>'درآمد ناشی ازفروش'!S147</f>
        <v>23745828457</v>
      </c>
      <c r="T153" s="189"/>
      <c r="U153" s="233">
        <f t="shared" si="23"/>
        <v>42313655121</v>
      </c>
      <c r="V153" s="187"/>
      <c r="W153" s="228">
        <f>U153/[1]درآمدها!$E$11</f>
        <v>7.2036819161780424E-2</v>
      </c>
      <c r="X153" s="219">
        <v>0</v>
      </c>
      <c r="Y153" s="149">
        <f t="shared" si="18"/>
        <v>0</v>
      </c>
      <c r="AA153" s="220">
        <v>513579645</v>
      </c>
      <c r="AB153" s="149">
        <f t="shared" si="19"/>
        <v>-12999470093</v>
      </c>
    </row>
    <row r="154" spans="1:28" s="219" customFormat="1" ht="42.75" customHeight="1">
      <c r="A154" s="218"/>
      <c r="B154" s="218" t="s">
        <v>392</v>
      </c>
      <c r="C154" s="227" t="s">
        <v>208</v>
      </c>
      <c r="D154" s="190"/>
      <c r="E154" s="142">
        <v>0</v>
      </c>
      <c r="F154" s="142"/>
      <c r="G154" s="142">
        <f t="shared" ref="G154" si="25">VLOOKUP(B147,a,10,0)</f>
        <v>9603627773</v>
      </c>
      <c r="H154" s="189"/>
      <c r="I154" s="142">
        <f>'درآمد ناشی ازفروش'!K148</f>
        <v>2029465336</v>
      </c>
      <c r="J154" s="249"/>
      <c r="K154" s="143">
        <f t="shared" si="22"/>
        <v>11633093109</v>
      </c>
      <c r="L154" s="143"/>
      <c r="M154" s="228">
        <f>K154/($K$218+'[1]درآمد سرمایه گذاری در اوراق بها'!$I$11+'[1]درآمد سپرده بانکی'!$E$11+'[1]سایر درآمدها'!$C$11)</f>
        <v>-4.2073208589849108E-2</v>
      </c>
      <c r="N154" s="190"/>
      <c r="O154" s="142">
        <v>0</v>
      </c>
      <c r="P154" s="142"/>
      <c r="Q154" s="142">
        <f>'درآمد ناشی از تغییر قیمت اوراق '!S132</f>
        <v>22864988711</v>
      </c>
      <c r="R154" s="189"/>
      <c r="S154" s="142">
        <f>'درآمد ناشی ازفروش'!S148</f>
        <v>2642604493</v>
      </c>
      <c r="T154" s="189"/>
      <c r="U154" s="233">
        <f t="shared" si="23"/>
        <v>25507593204</v>
      </c>
      <c r="V154" s="187"/>
      <c r="W154" s="228">
        <f>U154/[1]درآمدها!$E$11</f>
        <v>4.3425364073000509E-2</v>
      </c>
      <c r="X154" s="219">
        <v>0</v>
      </c>
      <c r="Y154" s="149">
        <f t="shared" si="18"/>
        <v>0</v>
      </c>
      <c r="AA154" s="220">
        <v>115599221</v>
      </c>
      <c r="AB154" s="149">
        <f t="shared" si="19"/>
        <v>-1913866115</v>
      </c>
    </row>
    <row r="155" spans="1:28" s="219" customFormat="1" ht="42.75" customHeight="1">
      <c r="A155" s="218"/>
      <c r="B155" s="218" t="s">
        <v>393</v>
      </c>
      <c r="C155" s="227" t="s">
        <v>566</v>
      </c>
      <c r="D155" s="190"/>
      <c r="E155" s="142">
        <v>0</v>
      </c>
      <c r="F155" s="142"/>
      <c r="G155" s="142">
        <f t="shared" ref="G155:G180" si="26">VLOOKUP(B149,a,10,0)</f>
        <v>-1511427789</v>
      </c>
      <c r="H155" s="189"/>
      <c r="I155" s="142">
        <f>'درآمد ناشی ازفروش'!K149</f>
        <v>-2500987</v>
      </c>
      <c r="J155" s="249"/>
      <c r="K155" s="143">
        <f t="shared" si="22"/>
        <v>-1513928776</v>
      </c>
      <c r="L155" s="143"/>
      <c r="M155" s="228">
        <f>K155/($K$218+'[1]درآمد سرمایه گذاری در اوراق بها'!$I$11+'[1]درآمد سپرده بانکی'!$E$11+'[1]سایر درآمدها'!$C$11)</f>
        <v>5.4754002728254914E-3</v>
      </c>
      <c r="N155" s="190"/>
      <c r="O155" s="142">
        <v>0</v>
      </c>
      <c r="P155" s="142"/>
      <c r="Q155" s="142">
        <f>'درآمد ناشی از تغییر قیمت اوراق '!S133</f>
        <v>-1511427789</v>
      </c>
      <c r="R155" s="189"/>
      <c r="S155" s="142">
        <f>'درآمد ناشی ازفروش'!S149</f>
        <v>-2500987</v>
      </c>
      <c r="T155" s="189"/>
      <c r="U155" s="233">
        <f t="shared" si="23"/>
        <v>-1513928776</v>
      </c>
      <c r="V155" s="187"/>
      <c r="W155" s="228">
        <f>U155/[1]درآمدها!$E$11</f>
        <v>-2.5773857906783025E-3</v>
      </c>
      <c r="X155" s="219">
        <v>0</v>
      </c>
      <c r="Y155" s="149">
        <f t="shared" ref="Y155:Y169" si="27">X155-O155</f>
        <v>0</v>
      </c>
      <c r="AA155" s="220">
        <v>-256212575</v>
      </c>
      <c r="AB155" s="149">
        <f t="shared" ref="AB155:AB169" si="28">AA155-I155</f>
        <v>-253711588</v>
      </c>
    </row>
    <row r="156" spans="1:28" s="219" customFormat="1" ht="42.75" customHeight="1">
      <c r="A156" s="218"/>
      <c r="B156" s="218" t="s">
        <v>394</v>
      </c>
      <c r="C156" s="227" t="s">
        <v>101</v>
      </c>
      <c r="D156" s="190"/>
      <c r="E156" s="142">
        <v>0</v>
      </c>
      <c r="F156" s="142"/>
      <c r="G156" s="142">
        <f t="shared" si="26"/>
        <v>-4690757713</v>
      </c>
      <c r="H156" s="189"/>
      <c r="I156" s="142">
        <f>'درآمد ناشی ازفروش'!K150</f>
        <v>154624297</v>
      </c>
      <c r="J156" s="249"/>
      <c r="K156" s="143">
        <f t="shared" si="22"/>
        <v>-4536133416</v>
      </c>
      <c r="L156" s="143"/>
      <c r="M156" s="228">
        <f>K156/($K$218+'[1]درآمد سرمایه گذاری در اوراق بها'!$I$11+'[1]درآمد سپرده بانکی'!$E$11+'[1]سایر درآمدها'!$C$11)</f>
        <v>1.6405756028471996E-2</v>
      </c>
      <c r="N156" s="190"/>
      <c r="O156" s="251">
        <f>'درآمد سود سهام'!T82</f>
        <v>89103885</v>
      </c>
      <c r="P156" s="142"/>
      <c r="Q156" s="142">
        <f>'درآمد ناشی از تغییر قیمت اوراق '!S134</f>
        <v>5724431676</v>
      </c>
      <c r="R156" s="189"/>
      <c r="S156" s="142">
        <f>'درآمد ناشی ازفروش'!S150</f>
        <v>2650848709</v>
      </c>
      <c r="T156" s="189"/>
      <c r="U156" s="233">
        <f t="shared" si="23"/>
        <v>8464384270</v>
      </c>
      <c r="V156" s="187"/>
      <c r="W156" s="228">
        <f>U156/[1]درآمدها!$E$11</f>
        <v>1.441017839820685E-2</v>
      </c>
      <c r="X156" s="219">
        <v>789541200</v>
      </c>
      <c r="Y156" s="149">
        <f t="shared" si="27"/>
        <v>700437315</v>
      </c>
      <c r="AA156" s="220">
        <v>424605814</v>
      </c>
      <c r="AB156" s="149">
        <f t="shared" si="28"/>
        <v>269981517</v>
      </c>
    </row>
    <row r="157" spans="1:28" s="219" customFormat="1" ht="42.75" customHeight="1">
      <c r="A157" s="218"/>
      <c r="B157" s="218" t="s">
        <v>395</v>
      </c>
      <c r="C157" s="227" t="s">
        <v>119</v>
      </c>
      <c r="D157" s="190"/>
      <c r="E157" s="142">
        <v>0</v>
      </c>
      <c r="F157" s="142"/>
      <c r="G157" s="142">
        <f t="shared" si="26"/>
        <v>-4097060872</v>
      </c>
      <c r="H157" s="189"/>
      <c r="I157" s="142">
        <f>'درآمد ناشی ازفروش'!K151</f>
        <v>31180514416</v>
      </c>
      <c r="J157" s="249"/>
      <c r="K157" s="143">
        <f t="shared" si="22"/>
        <v>27083453544</v>
      </c>
      <c r="L157" s="143"/>
      <c r="M157" s="228">
        <f>K157/($K$218+'[1]درآمد سرمایه گذاری در اوراق بها'!$I$11+'[1]درآمد سپرده بانکی'!$E$11+'[1]سایر درآمدها'!$C$11)</f>
        <v>-9.7952262533567244E-2</v>
      </c>
      <c r="N157" s="190"/>
      <c r="O157" s="142">
        <f>'درآمد سود سهام'!T83</f>
        <v>1264760320</v>
      </c>
      <c r="P157" s="142"/>
      <c r="Q157" s="142">
        <f>'درآمد ناشی از تغییر قیمت اوراق '!S135</f>
        <v>59226220935</v>
      </c>
      <c r="R157" s="189"/>
      <c r="S157" s="142">
        <f>'درآمد ناشی ازفروش'!S151</f>
        <v>42609795110</v>
      </c>
      <c r="T157" s="189"/>
      <c r="U157" s="233">
        <f t="shared" si="23"/>
        <v>103100776365</v>
      </c>
      <c r="V157" s="187"/>
      <c r="W157" s="228">
        <f>U157/[1]درآمدها!$E$11</f>
        <v>0.17552376322031965</v>
      </c>
      <c r="X157" s="219">
        <v>140106825</v>
      </c>
      <c r="Y157" s="149">
        <f t="shared" si="27"/>
        <v>-1124653495</v>
      </c>
      <c r="AA157" s="220">
        <v>-41765016</v>
      </c>
      <c r="AB157" s="149">
        <f t="shared" si="28"/>
        <v>-31222279432</v>
      </c>
    </row>
    <row r="158" spans="1:28" s="219" customFormat="1" ht="42.75" customHeight="1">
      <c r="A158" s="218"/>
      <c r="B158" s="218" t="s">
        <v>506</v>
      </c>
      <c r="C158" s="227" t="s">
        <v>192</v>
      </c>
      <c r="D158" s="190"/>
      <c r="E158" s="142">
        <v>0</v>
      </c>
      <c r="F158" s="142"/>
      <c r="G158" s="142">
        <f t="shared" si="26"/>
        <v>-551703176</v>
      </c>
      <c r="H158" s="189"/>
      <c r="I158" s="142">
        <f>'درآمد ناشی ازفروش'!K152</f>
        <v>2007028210</v>
      </c>
      <c r="J158" s="249"/>
      <c r="K158" s="143">
        <f t="shared" si="22"/>
        <v>1455325034</v>
      </c>
      <c r="L158" s="143"/>
      <c r="M158" s="228">
        <f>K158/($K$218+'[1]درآمد سرمایه گذاری در اوراق بها'!$I$11+'[1]درآمد سپرده بانکی'!$E$11+'[1]سایر درآمدها'!$C$11)</f>
        <v>-5.2634491229284668E-3</v>
      </c>
      <c r="N158" s="190"/>
      <c r="O158" s="142">
        <f>'درآمد سود سهام'!T84</f>
        <v>4795700</v>
      </c>
      <c r="P158" s="142"/>
      <c r="Q158" s="142">
        <f>'درآمد ناشی از تغییر قیمت اوراق '!S136</f>
        <v>2210503009</v>
      </c>
      <c r="R158" s="189"/>
      <c r="S158" s="142">
        <f>'درآمد ناشی ازفروش'!S152</f>
        <v>1636372005</v>
      </c>
      <c r="T158" s="189"/>
      <c r="U158" s="233">
        <f t="shared" si="23"/>
        <v>3851670714</v>
      </c>
      <c r="V158" s="187"/>
      <c r="W158" s="228">
        <f>U158/[1]درآمدها!$E$11</f>
        <v>6.5572710724638161E-3</v>
      </c>
      <c r="X158" s="219">
        <v>253541600</v>
      </c>
      <c r="Y158" s="149">
        <f t="shared" si="27"/>
        <v>248745900</v>
      </c>
      <c r="AA158" s="220">
        <v>-13905442</v>
      </c>
      <c r="AB158" s="149">
        <f t="shared" si="28"/>
        <v>-2020933652</v>
      </c>
    </row>
    <row r="159" spans="1:28" s="219" customFormat="1" ht="42.75" customHeight="1">
      <c r="A159" s="218"/>
      <c r="B159" s="218" t="s">
        <v>396</v>
      </c>
      <c r="C159" s="227" t="s">
        <v>513</v>
      </c>
      <c r="D159" s="190"/>
      <c r="E159" s="142">
        <v>0</v>
      </c>
      <c r="F159" s="142"/>
      <c r="G159" s="142">
        <f t="shared" si="26"/>
        <v>0</v>
      </c>
      <c r="H159" s="189"/>
      <c r="I159" s="142">
        <f>'درآمد ناشی ازفروش'!K153</f>
        <v>0</v>
      </c>
      <c r="J159" s="249"/>
      <c r="K159" s="143">
        <f t="shared" si="22"/>
        <v>0</v>
      </c>
      <c r="L159" s="143"/>
      <c r="M159" s="228">
        <f>K159/($K$218+'[1]درآمد سرمایه گذاری در اوراق بها'!$I$11+'[1]درآمد سپرده بانکی'!$E$11+'[1]سایر درآمدها'!$C$11)</f>
        <v>0</v>
      </c>
      <c r="N159" s="190"/>
      <c r="O159" s="142">
        <v>0</v>
      </c>
      <c r="P159" s="142"/>
      <c r="Q159" s="142">
        <f>'درآمد ناشی از تغییر قیمت اوراق '!S137</f>
        <v>1</v>
      </c>
      <c r="R159" s="189"/>
      <c r="S159" s="142">
        <f>'درآمد ناشی ازفروش'!S153</f>
        <v>-52746059</v>
      </c>
      <c r="T159" s="189"/>
      <c r="U159" s="233">
        <f t="shared" si="23"/>
        <v>-52746058</v>
      </c>
      <c r="V159" s="187"/>
      <c r="W159" s="228">
        <f>U159/[1]درآمدها!$E$11</f>
        <v>-8.9797447910781769E-5</v>
      </c>
      <c r="X159" s="219">
        <v>58630708</v>
      </c>
      <c r="Y159" s="149">
        <f t="shared" si="27"/>
        <v>58630708</v>
      </c>
      <c r="AA159" s="220">
        <v>-46046241</v>
      </c>
      <c r="AB159" s="149">
        <f t="shared" si="28"/>
        <v>-46046241</v>
      </c>
    </row>
    <row r="160" spans="1:28" s="219" customFormat="1" ht="42.75" customHeight="1">
      <c r="A160" s="218"/>
      <c r="B160" s="218" t="s">
        <v>397</v>
      </c>
      <c r="C160" s="227" t="s">
        <v>137</v>
      </c>
      <c r="D160" s="190"/>
      <c r="E160" s="142">
        <v>0</v>
      </c>
      <c r="F160" s="142"/>
      <c r="G160" s="142">
        <f t="shared" si="26"/>
        <v>-734168817</v>
      </c>
      <c r="H160" s="189"/>
      <c r="I160" s="142">
        <f>'درآمد ناشی ازفروش'!K154</f>
        <v>514901946</v>
      </c>
      <c r="J160" s="249"/>
      <c r="K160" s="143">
        <f t="shared" si="22"/>
        <v>-219266871</v>
      </c>
      <c r="L160" s="143"/>
      <c r="M160" s="228">
        <f>K160/($K$218+'[1]درآمد سرمایه گذاری در اوراق بها'!$I$11+'[1]درآمد سپرده بانکی'!$E$11+'[1]سایر درآمدها'!$C$11)</f>
        <v>7.9301873663242394E-4</v>
      </c>
      <c r="N160" s="190"/>
      <c r="O160" s="142">
        <f>'درآمد سود سهام'!T85</f>
        <v>282652500</v>
      </c>
      <c r="P160" s="142"/>
      <c r="Q160" s="142">
        <f>'درآمد ناشی از تغییر قیمت اوراق '!S138</f>
        <v>1609168853</v>
      </c>
      <c r="R160" s="189"/>
      <c r="S160" s="142">
        <f>'درآمد ناشی ازفروش'!S154</f>
        <v>478455125</v>
      </c>
      <c r="T160" s="189"/>
      <c r="U160" s="233">
        <f t="shared" si="23"/>
        <v>2370276478</v>
      </c>
      <c r="V160" s="187"/>
      <c r="W160" s="228">
        <f>U160/[1]درآمدها!$E$11</f>
        <v>4.0352736609692479E-3</v>
      </c>
      <c r="X160" s="219">
        <v>0</v>
      </c>
      <c r="Y160" s="149">
        <f t="shared" si="27"/>
        <v>-282652500</v>
      </c>
      <c r="AA160" s="220">
        <v>420799182</v>
      </c>
      <c r="AB160" s="149">
        <f t="shared" si="28"/>
        <v>-94102764</v>
      </c>
    </row>
    <row r="161" spans="1:28" s="219" customFormat="1" ht="42.75" customHeight="1">
      <c r="A161" s="218"/>
      <c r="B161" s="218" t="s">
        <v>398</v>
      </c>
      <c r="C161" s="227" t="s">
        <v>159</v>
      </c>
      <c r="D161" s="190"/>
      <c r="E161" s="142">
        <v>0</v>
      </c>
      <c r="F161" s="142"/>
      <c r="G161" s="142">
        <f t="shared" si="26"/>
        <v>8573104151</v>
      </c>
      <c r="H161" s="189"/>
      <c r="I161" s="142">
        <f>'درآمد ناشی ازفروش'!K155</f>
        <v>1746565345</v>
      </c>
      <c r="J161" s="249"/>
      <c r="K161" s="143">
        <f t="shared" si="22"/>
        <v>10319669496</v>
      </c>
      <c r="L161" s="143"/>
      <c r="M161" s="228">
        <f>K161/($K$218+'[1]درآمد سرمایه گذاری در اوراق بها'!$I$11+'[1]درآمد سپرده بانکی'!$E$11+'[1]سایر درآمدها'!$C$11)</f>
        <v>-3.7322971905692413E-2</v>
      </c>
      <c r="N161" s="190"/>
      <c r="O161" s="142">
        <v>0</v>
      </c>
      <c r="P161" s="142"/>
      <c r="Q161" s="142">
        <f>'درآمد ناشی از تغییر قیمت اوراق '!S139</f>
        <v>34666282064</v>
      </c>
      <c r="R161" s="189"/>
      <c r="S161" s="142">
        <f>'درآمد ناشی ازفروش'!S155</f>
        <v>4307717515</v>
      </c>
      <c r="T161" s="189"/>
      <c r="U161" s="233">
        <f t="shared" si="23"/>
        <v>38973999579</v>
      </c>
      <c r="V161" s="187"/>
      <c r="W161" s="228">
        <f>U161/[1]درآمدها!$E$11</f>
        <v>6.635122755657083E-2</v>
      </c>
      <c r="X161" s="219">
        <v>801617050</v>
      </c>
      <c r="Y161" s="149">
        <f t="shared" si="27"/>
        <v>801617050</v>
      </c>
      <c r="AA161" s="220">
        <v>282672774</v>
      </c>
      <c r="AB161" s="149">
        <f t="shared" si="28"/>
        <v>-1463892571</v>
      </c>
    </row>
    <row r="162" spans="1:28" s="219" customFormat="1" ht="42.75" customHeight="1">
      <c r="A162" s="218"/>
      <c r="B162" s="218" t="s">
        <v>399</v>
      </c>
      <c r="C162" s="227" t="s">
        <v>270</v>
      </c>
      <c r="D162" s="190"/>
      <c r="E162" s="142">
        <v>0</v>
      </c>
      <c r="F162" s="142"/>
      <c r="G162" s="142">
        <f t="shared" si="26"/>
        <v>-10539703388</v>
      </c>
      <c r="H162" s="189"/>
      <c r="I162" s="142">
        <f>'درآمد ناشی ازفروش'!K156</f>
        <v>16884845352</v>
      </c>
      <c r="J162" s="249"/>
      <c r="K162" s="143">
        <f t="shared" si="22"/>
        <v>6345141964</v>
      </c>
      <c r="L162" s="143"/>
      <c r="M162" s="228">
        <f>K162/($K$218+'[1]درآمد سرمایه گذاری در اوراق بها'!$I$11+'[1]درآمد سپرده بانکی'!$E$11+'[1]سایر درآمدها'!$C$11)</f>
        <v>-2.2948366258415103E-2</v>
      </c>
      <c r="N162" s="190"/>
      <c r="O162" s="142">
        <v>0</v>
      </c>
      <c r="P162" s="142"/>
      <c r="Q162" s="142">
        <f>'درآمد ناشی از تغییر قیمت اوراق '!S140</f>
        <v>5017990797</v>
      </c>
      <c r="R162" s="189"/>
      <c r="S162" s="142">
        <f>'درآمد ناشی ازفروش'!S156</f>
        <v>17161744937</v>
      </c>
      <c r="T162" s="189"/>
      <c r="U162" s="233">
        <f t="shared" si="23"/>
        <v>22179735734</v>
      </c>
      <c r="V162" s="187"/>
      <c r="W162" s="228">
        <f>U162/[1]درآمدها!$E$11</f>
        <v>3.7759858077901672E-2</v>
      </c>
      <c r="X162" s="219">
        <v>266180730</v>
      </c>
      <c r="Y162" s="149">
        <f t="shared" si="27"/>
        <v>266180730</v>
      </c>
      <c r="AA162" s="220">
        <v>34141701</v>
      </c>
      <c r="AB162" s="149">
        <f t="shared" si="28"/>
        <v>-16850703651</v>
      </c>
    </row>
    <row r="163" spans="1:28" s="219" customFormat="1" ht="42.75" customHeight="1">
      <c r="A163" s="218"/>
      <c r="B163" s="218" t="s">
        <v>400</v>
      </c>
      <c r="C163" s="227" t="s">
        <v>138</v>
      </c>
      <c r="D163" s="190"/>
      <c r="E163" s="142">
        <v>0</v>
      </c>
      <c r="F163" s="142"/>
      <c r="G163" s="142">
        <f t="shared" si="26"/>
        <v>-8547799076</v>
      </c>
      <c r="H163" s="189"/>
      <c r="I163" s="142">
        <f>'درآمد ناشی ازفروش'!K157</f>
        <v>6647309498</v>
      </c>
      <c r="J163" s="249"/>
      <c r="K163" s="143">
        <f t="shared" si="22"/>
        <v>-1900489578</v>
      </c>
      <c r="L163" s="143"/>
      <c r="M163" s="228">
        <f>K163/($K$218+'[1]درآمد سرمایه گذاری در اوراق بها'!$I$11+'[1]درآمد سپرده بانکی'!$E$11+'[1]سایر درآمدها'!$C$11)</f>
        <v>6.8734681042110024E-3</v>
      </c>
      <c r="N163" s="190"/>
      <c r="O163" s="142">
        <v>0</v>
      </c>
      <c r="P163" s="142"/>
      <c r="Q163" s="142">
        <f>'درآمد ناشی از تغییر قیمت اوراق '!S141</f>
        <v>0</v>
      </c>
      <c r="R163" s="189"/>
      <c r="S163" s="142">
        <f>'درآمد ناشی ازفروش'!S157</f>
        <v>5624989623</v>
      </c>
      <c r="T163" s="189"/>
      <c r="U163" s="233">
        <f t="shared" si="23"/>
        <v>5624989623</v>
      </c>
      <c r="V163" s="187"/>
      <c r="W163" s="228">
        <f>U163/[1]درآمدها!$E$11</f>
        <v>9.5762552088732491E-3</v>
      </c>
      <c r="X163" s="219">
        <v>29292120</v>
      </c>
      <c r="Y163" s="149">
        <f t="shared" si="27"/>
        <v>29292120</v>
      </c>
      <c r="AA163" s="220">
        <v>84171658</v>
      </c>
      <c r="AB163" s="149">
        <f t="shared" si="28"/>
        <v>-6563137840</v>
      </c>
    </row>
    <row r="164" spans="1:28" s="219" customFormat="1" ht="42.75" customHeight="1">
      <c r="A164" s="218"/>
      <c r="B164" s="218" t="s">
        <v>401</v>
      </c>
      <c r="C164" s="227" t="s">
        <v>223</v>
      </c>
      <c r="D164" s="190"/>
      <c r="E164" s="142">
        <v>0</v>
      </c>
      <c r="F164" s="142"/>
      <c r="G164" s="142">
        <f t="shared" si="26"/>
        <v>-6660785743</v>
      </c>
      <c r="H164" s="189"/>
      <c r="I164" s="142">
        <f>'درآمد ناشی ازفروش'!K158</f>
        <v>2204906420</v>
      </c>
      <c r="J164" s="249"/>
      <c r="K164" s="143">
        <f t="shared" si="22"/>
        <v>-4455879323</v>
      </c>
      <c r="L164" s="143"/>
      <c r="M164" s="228">
        <f>K164/($K$218+'[1]درآمد سرمایه گذاری در اوراق بها'!$I$11+'[1]درآمد سپرده بانکی'!$E$11+'[1]سایر درآمدها'!$C$11)</f>
        <v>1.6115502424951376E-2</v>
      </c>
      <c r="N164" s="190"/>
      <c r="O164" s="142">
        <f>'درآمد سود سهام'!T86</f>
        <v>789541200</v>
      </c>
      <c r="P164" s="142"/>
      <c r="Q164" s="253">
        <f>'درآمد ناشی از تغییر قیمت اوراق '!S142</f>
        <v>20124382277</v>
      </c>
      <c r="R164" s="189"/>
      <c r="S164" s="142">
        <f>'درآمد ناشی ازفروش'!S158</f>
        <v>3520587691</v>
      </c>
      <c r="T164" s="189"/>
      <c r="U164" s="233">
        <f t="shared" si="23"/>
        <v>24434511168</v>
      </c>
      <c r="V164" s="187"/>
      <c r="W164" s="228">
        <f>U164/[1]درآمدها!$E$11</f>
        <v>4.1598497158477611E-2</v>
      </c>
      <c r="X164" s="219">
        <v>0</v>
      </c>
      <c r="Y164" s="149">
        <f t="shared" si="27"/>
        <v>-789541200</v>
      </c>
      <c r="AA164" s="220">
        <v>147449663</v>
      </c>
      <c r="AB164" s="149">
        <f t="shared" si="28"/>
        <v>-2057456757</v>
      </c>
    </row>
    <row r="165" spans="1:28" s="219" customFormat="1" ht="42.75" customHeight="1">
      <c r="A165" s="218"/>
      <c r="B165" s="218" t="s">
        <v>402</v>
      </c>
      <c r="C165" s="227" t="s">
        <v>228</v>
      </c>
      <c r="D165" s="190"/>
      <c r="E165" s="142">
        <v>0</v>
      </c>
      <c r="F165" s="142"/>
      <c r="G165" s="142">
        <f t="shared" si="26"/>
        <v>-8463181471</v>
      </c>
      <c r="H165" s="189"/>
      <c r="I165" s="142">
        <f>'درآمد ناشی ازفروش'!K159</f>
        <v>7578849319</v>
      </c>
      <c r="J165" s="249"/>
      <c r="K165" s="143">
        <f t="shared" si="22"/>
        <v>-884332152</v>
      </c>
      <c r="L165" s="143"/>
      <c r="M165" s="228">
        <f>K165/($K$218+'[1]درآمد سرمایه گذاری در اوراق بها'!$I$11+'[1]درآمد سپرده بانکی'!$E$11+'[1]سایر درآمدها'!$C$11)</f>
        <v>3.1983489468524074E-3</v>
      </c>
      <c r="N165" s="190"/>
      <c r="O165" s="142">
        <f>'درآمد سود سهام'!T87</f>
        <v>140106825</v>
      </c>
      <c r="P165" s="142"/>
      <c r="Q165" s="253">
        <f>'درآمد ناشی از تغییر قیمت اوراق '!S143</f>
        <v>17564689005</v>
      </c>
      <c r="R165" s="189"/>
      <c r="S165" s="142">
        <f>'درآمد ناشی ازفروش'!S159</f>
        <v>7265579521</v>
      </c>
      <c r="T165" s="189"/>
      <c r="U165" s="233">
        <f t="shared" si="23"/>
        <v>24970375351</v>
      </c>
      <c r="V165" s="187"/>
      <c r="W165" s="228">
        <f>U165/[1]درآمدها!$E$11</f>
        <v>4.2510778339001021E-2</v>
      </c>
      <c r="X165" s="219">
        <v>383647360</v>
      </c>
      <c r="Y165" s="149">
        <f t="shared" si="27"/>
        <v>243540535</v>
      </c>
      <c r="AA165" s="220">
        <v>408484522</v>
      </c>
      <c r="AB165" s="149">
        <f t="shared" si="28"/>
        <v>-7170364797</v>
      </c>
    </row>
    <row r="166" spans="1:28" s="219" customFormat="1" ht="42.75" customHeight="1">
      <c r="A166" s="218"/>
      <c r="B166" s="218" t="s">
        <v>403</v>
      </c>
      <c r="C166" s="227" t="s">
        <v>209</v>
      </c>
      <c r="D166" s="190"/>
      <c r="E166" s="142">
        <v>0</v>
      </c>
      <c r="F166" s="142"/>
      <c r="G166" s="142">
        <f t="shared" si="26"/>
        <v>-2111186977</v>
      </c>
      <c r="H166" s="189"/>
      <c r="I166" s="142">
        <f>'درآمد ناشی ازفروش'!K160</f>
        <v>1498537952</v>
      </c>
      <c r="J166" s="249"/>
      <c r="K166" s="143">
        <f t="shared" si="22"/>
        <v>-612649025</v>
      </c>
      <c r="L166" s="143"/>
      <c r="M166" s="228">
        <f>K166/($K$218+'[1]درآمد سرمایه گذاری در اوراق بها'!$I$11+'[1]درآمد سپرده بانکی'!$E$11+'[1]سایر درآمدها'!$C$11)</f>
        <v>2.2157572349567859E-3</v>
      </c>
      <c r="N166" s="190"/>
      <c r="O166" s="142">
        <f>'درآمد سود سهام'!T88</f>
        <v>253541600</v>
      </c>
      <c r="P166" s="142"/>
      <c r="Q166" s="253">
        <f>'درآمد ناشی از تغییر قیمت اوراق '!S144</f>
        <v>19220484338</v>
      </c>
      <c r="R166" s="189"/>
      <c r="S166" s="142">
        <f>'درآمد ناشی ازفروش'!S160</f>
        <v>1755780097</v>
      </c>
      <c r="T166" s="189"/>
      <c r="U166" s="233">
        <f t="shared" si="23"/>
        <v>21229806035</v>
      </c>
      <c r="V166" s="187"/>
      <c r="W166" s="228">
        <f>U166/[1]درآمدها!$E$11</f>
        <v>3.6142651676148253E-2</v>
      </c>
      <c r="X166" s="219">
        <v>1391166730</v>
      </c>
      <c r="Y166" s="149">
        <f t="shared" si="27"/>
        <v>1137625130</v>
      </c>
      <c r="AA166" s="220">
        <v>449961396</v>
      </c>
      <c r="AB166" s="149">
        <f t="shared" si="28"/>
        <v>-1048576556</v>
      </c>
    </row>
    <row r="167" spans="1:28" s="219" customFormat="1" ht="42.75" customHeight="1">
      <c r="A167" s="218"/>
      <c r="B167" s="218" t="s">
        <v>404</v>
      </c>
      <c r="C167" s="227" t="s">
        <v>114</v>
      </c>
      <c r="D167" s="190"/>
      <c r="E167" s="142">
        <v>0</v>
      </c>
      <c r="F167" s="142"/>
      <c r="G167" s="142">
        <f t="shared" si="26"/>
        <v>1759998073</v>
      </c>
      <c r="H167" s="189"/>
      <c r="I167" s="142">
        <f>'درآمد ناشی ازفروش'!K161</f>
        <v>153629264</v>
      </c>
      <c r="J167" s="249"/>
      <c r="K167" s="143">
        <f t="shared" si="22"/>
        <v>1913627337</v>
      </c>
      <c r="L167" s="143"/>
      <c r="M167" s="228">
        <f>K167/($K$218+'[1]درآمد سرمایه گذاری در اوراق بها'!$I$11+'[1]درآمد سپرده بانکی'!$E$11+'[1]سایر درآمدها'!$C$11)</f>
        <v>-6.9209832121561567E-3</v>
      </c>
      <c r="N167" s="190"/>
      <c r="O167" s="142">
        <f>'درآمد سود سهام'!T89</f>
        <v>67907210</v>
      </c>
      <c r="P167" s="142"/>
      <c r="Q167" s="253">
        <f>'درآمد ناشی از تغییر قیمت اوراق '!S145</f>
        <v>9938206397</v>
      </c>
      <c r="R167" s="189"/>
      <c r="S167" s="142">
        <f>'درآمد ناشی ازفروش'!S161</f>
        <v>-312944658</v>
      </c>
      <c r="T167" s="189"/>
      <c r="U167" s="233">
        <f t="shared" si="23"/>
        <v>9693168949</v>
      </c>
      <c r="V167" s="187"/>
      <c r="W167" s="228">
        <f>U167/[1]درآمدها!$E$11</f>
        <v>1.6502121045486182E-2</v>
      </c>
      <c r="X167" s="219">
        <v>1803998000</v>
      </c>
      <c r="Y167" s="149">
        <f t="shared" si="27"/>
        <v>1736090790</v>
      </c>
      <c r="AA167" s="220">
        <v>410236789</v>
      </c>
      <c r="AB167" s="149">
        <f t="shared" si="28"/>
        <v>256607525</v>
      </c>
    </row>
    <row r="168" spans="1:28" s="219" customFormat="1" ht="42.75" customHeight="1">
      <c r="A168" s="218"/>
      <c r="B168" s="218" t="s">
        <v>405</v>
      </c>
      <c r="C168" s="227" t="s">
        <v>487</v>
      </c>
      <c r="D168" s="190"/>
      <c r="E168" s="142">
        <v>0</v>
      </c>
      <c r="F168" s="142"/>
      <c r="G168" s="142">
        <f t="shared" si="26"/>
        <v>-12520183207</v>
      </c>
      <c r="H168" s="189"/>
      <c r="I168" s="142">
        <f>'درآمد ناشی ازفروش'!K162</f>
        <v>16387436207</v>
      </c>
      <c r="J168" s="249"/>
      <c r="K168" s="143">
        <f t="shared" si="22"/>
        <v>3867253000</v>
      </c>
      <c r="L168" s="143"/>
      <c r="M168" s="228">
        <f>K168/($K$218+'[1]درآمد سرمایه گذاری در اوراق بها'!$I$11+'[1]درآمد سپرده بانکی'!$E$11+'[1]سایر درآمدها'!$C$11)</f>
        <v>-1.3986627684845064E-2</v>
      </c>
      <c r="N168" s="190"/>
      <c r="O168" s="142">
        <v>0</v>
      </c>
      <c r="P168" s="142"/>
      <c r="Q168" s="253">
        <f>'درآمد ناشی از تغییر قیمت اوراق '!S146</f>
        <v>188593786</v>
      </c>
      <c r="R168" s="189"/>
      <c r="S168" s="142">
        <f>'درآمد ناشی ازفروش'!S162</f>
        <v>18119053745</v>
      </c>
      <c r="T168" s="189"/>
      <c r="U168" s="233">
        <f t="shared" si="23"/>
        <v>18307647531</v>
      </c>
      <c r="V168" s="187"/>
      <c r="W168" s="228">
        <f>U168/[1]درآمدها!$E$11</f>
        <v>3.1167827281688518E-2</v>
      </c>
      <c r="X168" s="219">
        <v>15343364</v>
      </c>
      <c r="Y168" s="149">
        <f t="shared" si="27"/>
        <v>15343364</v>
      </c>
      <c r="AA168" s="220">
        <v>29751956</v>
      </c>
      <c r="AB168" s="149">
        <f t="shared" si="28"/>
        <v>-16357684251</v>
      </c>
    </row>
    <row r="169" spans="1:28" s="219" customFormat="1" ht="42.75" customHeight="1">
      <c r="A169" s="218"/>
      <c r="B169" s="218" t="s">
        <v>406</v>
      </c>
      <c r="C169" s="227" t="s">
        <v>162</v>
      </c>
      <c r="D169" s="190"/>
      <c r="E169" s="142">
        <v>0</v>
      </c>
      <c r="F169" s="142"/>
      <c r="G169" s="142">
        <f t="shared" si="26"/>
        <v>-6294687472</v>
      </c>
      <c r="H169" s="189"/>
      <c r="I169" s="142">
        <f>'درآمد ناشی ازفروش'!K163</f>
        <v>1200102406</v>
      </c>
      <c r="J169" s="249"/>
      <c r="K169" s="143">
        <f t="shared" si="22"/>
        <v>-5094585066</v>
      </c>
      <c r="L169" s="143"/>
      <c r="M169" s="228">
        <f>K169/($K$218+'[1]درآمد سرمایه گذاری در اوراق بها'!$I$11+'[1]درآمد سپرده بانکی'!$E$11+'[1]سایر درآمدها'!$C$11)</f>
        <v>1.8425498545586186E-2</v>
      </c>
      <c r="N169" s="190"/>
      <c r="O169" s="142">
        <f>'درآمد سود سهام'!T90</f>
        <v>801617050</v>
      </c>
      <c r="P169" s="142"/>
      <c r="Q169" s="253">
        <f>'درآمد ناشی از تغییر قیمت اوراق '!S147</f>
        <v>11838292939</v>
      </c>
      <c r="R169" s="189"/>
      <c r="S169" s="142">
        <f>'درآمد ناشی ازفروش'!S163</f>
        <v>2753100670</v>
      </c>
      <c r="T169" s="189"/>
      <c r="U169" s="233">
        <f t="shared" si="23"/>
        <v>15393010659</v>
      </c>
      <c r="V169" s="187"/>
      <c r="W169" s="228">
        <f>U169/[1]درآمدها!$E$11</f>
        <v>2.6205808078428556E-2</v>
      </c>
      <c r="X169" s="219">
        <v>362853800</v>
      </c>
      <c r="Y169" s="149">
        <f t="shared" si="27"/>
        <v>-438763250</v>
      </c>
      <c r="AA169" s="220">
        <v>159987208</v>
      </c>
      <c r="AB169" s="149">
        <f t="shared" si="28"/>
        <v>-1040115198</v>
      </c>
    </row>
    <row r="170" spans="1:28" s="59" customFormat="1" ht="42.75" customHeight="1">
      <c r="A170" s="133"/>
      <c r="B170" s="133"/>
      <c r="C170" s="227" t="s">
        <v>165</v>
      </c>
      <c r="D170" s="190"/>
      <c r="E170" s="142">
        <v>0</v>
      </c>
      <c r="F170" s="142"/>
      <c r="G170" s="142">
        <v>0</v>
      </c>
      <c r="H170" s="189"/>
      <c r="I170" s="142">
        <v>0</v>
      </c>
      <c r="J170" s="249"/>
      <c r="K170" s="143">
        <f t="shared" si="22"/>
        <v>0</v>
      </c>
      <c r="L170" s="143"/>
      <c r="M170" s="228">
        <f>K170/($K$218+'[1]درآمد سرمایه گذاری در اوراق بها'!$I$11+'[1]درآمد سپرده بانکی'!$E$11+'[1]سایر درآمدها'!$C$11)</f>
        <v>0</v>
      </c>
      <c r="N170" s="190"/>
      <c r="O170" s="142">
        <v>266180730</v>
      </c>
      <c r="P170" s="142"/>
      <c r="Q170" s="253">
        <v>0</v>
      </c>
      <c r="R170" s="189"/>
      <c r="S170" s="142">
        <v>0</v>
      </c>
      <c r="T170" s="189"/>
      <c r="U170" s="233">
        <f t="shared" si="23"/>
        <v>266180730</v>
      </c>
      <c r="V170" s="187"/>
      <c r="W170" s="228">
        <f>U170/[1]درآمدها!$E$11</f>
        <v>4.53158987483555E-4</v>
      </c>
      <c r="Y170" s="149"/>
      <c r="AA170" s="149"/>
      <c r="AB170" s="149"/>
    </row>
    <row r="171" spans="1:28" s="219" customFormat="1" ht="42.75" customHeight="1">
      <c r="A171" s="218"/>
      <c r="B171" s="218" t="s">
        <v>407</v>
      </c>
      <c r="C171" s="227" t="s">
        <v>165</v>
      </c>
      <c r="D171" s="190"/>
      <c r="E171" s="142">
        <f>'درآمد سود سهام'!J92</f>
        <v>3461611590</v>
      </c>
      <c r="F171" s="142"/>
      <c r="G171" s="142">
        <f t="shared" ref="G171:G176" si="29">VLOOKUP(B164,a,10,0)</f>
        <v>-8930819983</v>
      </c>
      <c r="H171" s="189"/>
      <c r="I171" s="142">
        <f>'درآمد ناشی ازفروش'!K164</f>
        <v>-313543261</v>
      </c>
      <c r="J171" s="249"/>
      <c r="K171" s="143">
        <f t="shared" si="22"/>
        <v>-5782751654</v>
      </c>
      <c r="L171" s="143"/>
      <c r="M171" s="228">
        <f>K171/($K$218+'[1]درآمد سرمایه گذاری در اوراق بها'!$I$11+'[1]درآمد سپرده بانکی'!$E$11+'[1]سایر درآمدها'!$C$11)</f>
        <v>2.0914378857142261E-2</v>
      </c>
      <c r="N171" s="190"/>
      <c r="O171" s="251">
        <v>3461611590</v>
      </c>
      <c r="P171" s="142"/>
      <c r="Q171" s="253">
        <f>'درآمد ناشی از تغییر قیمت اوراق '!S148</f>
        <v>-5733190851</v>
      </c>
      <c r="R171" s="189"/>
      <c r="S171" s="142">
        <f>'درآمد ناشی ازفروش'!S164</f>
        <v>2409148299</v>
      </c>
      <c r="T171" s="189"/>
      <c r="U171" s="233">
        <f t="shared" si="23"/>
        <v>137569038</v>
      </c>
      <c r="V171" s="187"/>
      <c r="W171" s="228">
        <f>U171/[1]درآمدها!$E$11</f>
        <v>2.3420420392252552E-4</v>
      </c>
      <c r="X171" s="219">
        <v>3405551390</v>
      </c>
      <c r="Y171" s="149">
        <f t="shared" ref="Y171:Y185" si="30">X171-O171</f>
        <v>-56060200</v>
      </c>
      <c r="AA171" s="220">
        <v>14744142</v>
      </c>
      <c r="AB171" s="149">
        <f t="shared" ref="AB171:AB185" si="31">AA171-I171</f>
        <v>328287403</v>
      </c>
    </row>
    <row r="172" spans="1:28" s="219" customFormat="1" ht="42.75" customHeight="1">
      <c r="A172" s="218"/>
      <c r="B172" s="218" t="s">
        <v>408</v>
      </c>
      <c r="C172" s="227" t="s">
        <v>94</v>
      </c>
      <c r="D172" s="190"/>
      <c r="E172" s="142">
        <v>0</v>
      </c>
      <c r="F172" s="142"/>
      <c r="G172" s="142">
        <f t="shared" si="29"/>
        <v>-1359188723</v>
      </c>
      <c r="H172" s="189"/>
      <c r="I172" s="142">
        <f>'درآمد ناشی ازفروش'!K165</f>
        <v>248463297</v>
      </c>
      <c r="J172" s="249"/>
      <c r="K172" s="143">
        <f t="shared" si="22"/>
        <v>-1110725426</v>
      </c>
      <c r="L172" s="143"/>
      <c r="M172" s="228">
        <f>K172/($K$218+'[1]درآمد سرمایه گذاری در اوراق بها'!$I$11+'[1]درآمد سپرده بانکی'!$E$11+'[1]سایر درآمدها'!$C$11)</f>
        <v>4.0171416231503153E-3</v>
      </c>
      <c r="N172" s="190"/>
      <c r="O172" s="142">
        <f>'درآمد سود سهام'!P93</f>
        <v>29292120</v>
      </c>
      <c r="P172" s="142"/>
      <c r="Q172" s="253">
        <f>'درآمد ناشی از تغییر قیمت اوراق '!S149</f>
        <v>10632669522</v>
      </c>
      <c r="R172" s="189"/>
      <c r="S172" s="142">
        <f>'درآمد ناشی ازفروش'!S165</f>
        <v>584068398</v>
      </c>
      <c r="T172" s="189"/>
      <c r="U172" s="233">
        <f t="shared" si="23"/>
        <v>11246030040</v>
      </c>
      <c r="V172" s="187"/>
      <c r="W172" s="228">
        <f>U172/[1]درآمدها!$E$11</f>
        <v>1.9145787097871601E-2</v>
      </c>
      <c r="X172" s="219">
        <v>0</v>
      </c>
      <c r="Y172" s="149">
        <f t="shared" si="30"/>
        <v>-29292120</v>
      </c>
      <c r="AA172" s="220">
        <v>-48106223</v>
      </c>
      <c r="AB172" s="149">
        <f t="shared" si="31"/>
        <v>-296569520</v>
      </c>
    </row>
    <row r="173" spans="1:28" s="219" customFormat="1" ht="42.75" customHeight="1">
      <c r="A173" s="218"/>
      <c r="B173" s="218" t="s">
        <v>409</v>
      </c>
      <c r="C173" s="227" t="s">
        <v>224</v>
      </c>
      <c r="D173" s="190"/>
      <c r="E173" s="142">
        <v>0</v>
      </c>
      <c r="F173" s="142"/>
      <c r="G173" s="142">
        <f t="shared" si="29"/>
        <v>-12147122729</v>
      </c>
      <c r="H173" s="189"/>
      <c r="I173" s="142">
        <f>'درآمد ناشی ازفروش'!K166</f>
        <v>13424886790</v>
      </c>
      <c r="J173" s="249"/>
      <c r="K173" s="143">
        <f t="shared" si="22"/>
        <v>1277764061</v>
      </c>
      <c r="L173" s="143"/>
      <c r="M173" s="228">
        <f>K173/($K$218+'[1]درآمد سرمایه گذاری در اوراق بها'!$I$11+'[1]درآمد سپرده بانکی'!$E$11+'[1]سایر درآمدها'!$C$11)</f>
        <v>-4.6212673932330408E-3</v>
      </c>
      <c r="N173" s="190"/>
      <c r="O173" s="142">
        <v>0</v>
      </c>
      <c r="P173" s="142"/>
      <c r="Q173" s="253">
        <f>'درآمد ناشی از تغییر قیمت اوراق '!S150</f>
        <v>0</v>
      </c>
      <c r="R173" s="189"/>
      <c r="S173" s="142">
        <f>'درآمد ناشی ازفروش'!S166</f>
        <v>13877583282</v>
      </c>
      <c r="T173" s="189"/>
      <c r="U173" s="233">
        <f t="shared" si="23"/>
        <v>13877583282</v>
      </c>
      <c r="V173" s="187"/>
      <c r="W173" s="228">
        <f>U173/[1]درآمدها!$E$11</f>
        <v>2.3625870996709004E-2</v>
      </c>
      <c r="X173" s="219">
        <v>0</v>
      </c>
      <c r="Y173" s="149">
        <f t="shared" si="30"/>
        <v>0</v>
      </c>
      <c r="AA173" s="220">
        <v>127347996</v>
      </c>
      <c r="AB173" s="149">
        <f t="shared" si="31"/>
        <v>-13297538794</v>
      </c>
    </row>
    <row r="174" spans="1:28" s="219" customFormat="1" ht="42.75" customHeight="1">
      <c r="A174" s="218"/>
      <c r="B174" s="218" t="s">
        <v>410</v>
      </c>
      <c r="C174" s="227" t="s">
        <v>127</v>
      </c>
      <c r="D174" s="190"/>
      <c r="E174" s="142">
        <v>0</v>
      </c>
      <c r="F174" s="142"/>
      <c r="G174" s="142">
        <f t="shared" si="29"/>
        <v>6249526336</v>
      </c>
      <c r="H174" s="189"/>
      <c r="I174" s="142">
        <f>'درآمد ناشی ازفروش'!K167</f>
        <v>1387093453</v>
      </c>
      <c r="J174" s="249"/>
      <c r="K174" s="143">
        <f t="shared" si="22"/>
        <v>7636619789</v>
      </c>
      <c r="L174" s="143"/>
      <c r="M174" s="228">
        <f>K174/($K$218+'[1]درآمد سرمایه گذاری در اوراق بها'!$I$11+'[1]درآمد سپرده بانکی'!$E$11+'[1]سایر درآمدها'!$C$11)</f>
        <v>-2.7619231987010693E-2</v>
      </c>
      <c r="N174" s="190"/>
      <c r="O174" s="142">
        <f>'درآمد سود سهام'!T94</f>
        <v>383647360</v>
      </c>
      <c r="P174" s="142"/>
      <c r="Q174" s="253">
        <f>'درآمد ناشی از تغییر قیمت اوراق '!S151</f>
        <v>15602228905</v>
      </c>
      <c r="R174" s="189"/>
      <c r="S174" s="142">
        <f>'درآمد ناشی ازفروش'!S167</f>
        <v>2076867654</v>
      </c>
      <c r="T174" s="189"/>
      <c r="U174" s="233">
        <f t="shared" si="23"/>
        <v>18062743919</v>
      </c>
      <c r="V174" s="187"/>
      <c r="W174" s="228">
        <f>U174/[1]درآمدها!$E$11</f>
        <v>3.0750891492065488E-2</v>
      </c>
      <c r="X174" s="219">
        <v>51659867</v>
      </c>
      <c r="Y174" s="149">
        <f t="shared" si="30"/>
        <v>-331987493</v>
      </c>
      <c r="AA174" s="220">
        <v>-12139938</v>
      </c>
      <c r="AB174" s="149">
        <f t="shared" si="31"/>
        <v>-1399233391</v>
      </c>
    </row>
    <row r="175" spans="1:28" s="219" customFormat="1" ht="42.75" customHeight="1">
      <c r="A175" s="218"/>
      <c r="B175" s="218" t="s">
        <v>411</v>
      </c>
      <c r="C175" s="227" t="s">
        <v>150</v>
      </c>
      <c r="D175" s="190"/>
      <c r="E175" s="142">
        <v>0</v>
      </c>
      <c r="F175" s="142"/>
      <c r="G175" s="142">
        <f t="shared" si="29"/>
        <v>-12249064240</v>
      </c>
      <c r="H175" s="189"/>
      <c r="I175" s="142">
        <f>'درآمد ناشی ازفروش'!K168</f>
        <v>358861528</v>
      </c>
      <c r="J175" s="249"/>
      <c r="K175" s="143">
        <f t="shared" si="22"/>
        <v>-11890202712</v>
      </c>
      <c r="L175" s="143"/>
      <c r="M175" s="228">
        <f>K175/($K$218+'[1]درآمد سرمایه گذاری در اوراق بها'!$I$11+'[1]درآمد سپرده بانکی'!$E$11+'[1]سایر درآمدها'!$C$11)</f>
        <v>4.3003092487116583E-2</v>
      </c>
      <c r="N175" s="190"/>
      <c r="O175" s="142">
        <f>'درآمد سود سهام'!P95</f>
        <v>1599841740</v>
      </c>
      <c r="P175" s="142"/>
      <c r="Q175" s="253">
        <f>'درآمد ناشی از تغییر قیمت اوراق '!S152</f>
        <v>15645735721</v>
      </c>
      <c r="R175" s="189"/>
      <c r="S175" s="142">
        <f>'درآمد ناشی ازفروش'!S168</f>
        <v>526233738</v>
      </c>
      <c r="T175" s="189"/>
      <c r="U175" s="233">
        <f t="shared" si="23"/>
        <v>17771811199</v>
      </c>
      <c r="V175" s="187"/>
      <c r="W175" s="228">
        <f>U175/[1]درآمدها!$E$11</f>
        <v>3.0255593516058596E-2</v>
      </c>
      <c r="X175" s="219">
        <v>163459800</v>
      </c>
      <c r="Y175" s="149">
        <f t="shared" si="30"/>
        <v>-1436381940</v>
      </c>
      <c r="AA175" s="220">
        <v>363550594</v>
      </c>
      <c r="AB175" s="149">
        <f t="shared" si="31"/>
        <v>4689066</v>
      </c>
    </row>
    <row r="176" spans="1:28" s="219" customFormat="1" ht="42.75" customHeight="1">
      <c r="A176" s="218"/>
      <c r="B176" s="218" t="s">
        <v>412</v>
      </c>
      <c r="C176" s="227" t="s">
        <v>182</v>
      </c>
      <c r="D176" s="190"/>
      <c r="E176" s="142">
        <v>0</v>
      </c>
      <c r="F176" s="142"/>
      <c r="G176" s="142">
        <f t="shared" si="29"/>
        <v>-39241359597</v>
      </c>
      <c r="H176" s="189"/>
      <c r="I176" s="142">
        <f>'درآمد ناشی ازفروش'!K169</f>
        <v>2826073667</v>
      </c>
      <c r="J176" s="249"/>
      <c r="K176" s="143">
        <f t="shared" si="22"/>
        <v>-36415285930</v>
      </c>
      <c r="L176" s="143"/>
      <c r="M176" s="228">
        <f>K176/($K$218+'[1]درآمد سرمایه گذاری در اوراق بها'!$I$11+'[1]درآمد سپرده بانکی'!$E$11+'[1]سایر درآمدها'!$C$11)</f>
        <v>0.13170254088369365</v>
      </c>
      <c r="N176" s="190"/>
      <c r="O176" s="142">
        <f>'درآمد سود سهام'!T96</f>
        <v>1803998000</v>
      </c>
      <c r="P176" s="142"/>
      <c r="Q176" s="253">
        <f>'درآمد ناشی از تغییر قیمت اوراق '!S153</f>
        <v>9038244568</v>
      </c>
      <c r="R176" s="189"/>
      <c r="S176" s="142">
        <f>'درآمد ناشی ازفروش'!S169</f>
        <v>7572968097</v>
      </c>
      <c r="T176" s="189"/>
      <c r="U176" s="233">
        <f t="shared" si="23"/>
        <v>18415210665</v>
      </c>
      <c r="V176" s="187"/>
      <c r="W176" s="228">
        <f>U176/[1]درآمدها!$E$11</f>
        <v>3.1350947979020737E-2</v>
      </c>
      <c r="X176" s="219">
        <v>4929976200</v>
      </c>
      <c r="Y176" s="149">
        <f t="shared" si="30"/>
        <v>3125978200</v>
      </c>
      <c r="AA176" s="220">
        <v>-1702803463</v>
      </c>
      <c r="AB176" s="149">
        <f t="shared" si="31"/>
        <v>-4528877130</v>
      </c>
    </row>
    <row r="177" spans="1:28" s="219" customFormat="1" ht="42.75" customHeight="1">
      <c r="A177" s="218"/>
      <c r="B177" s="218" t="s">
        <v>413</v>
      </c>
      <c r="C177" s="227" t="s">
        <v>567</v>
      </c>
      <c r="D177" s="190"/>
      <c r="E177" s="142">
        <v>0</v>
      </c>
      <c r="F177" s="142"/>
      <c r="G177" s="142">
        <f t="shared" si="26"/>
        <v>-2141084017</v>
      </c>
      <c r="H177" s="189"/>
      <c r="I177" s="142">
        <v>0</v>
      </c>
      <c r="J177" s="249"/>
      <c r="K177" s="143">
        <f t="shared" si="22"/>
        <v>-2141084017</v>
      </c>
      <c r="L177" s="143"/>
      <c r="M177" s="228">
        <f>K177/($K$218+'[1]درآمد سرمایه گذاری در اوراق بها'!$I$11+'[1]درآمد سپرده بانکی'!$E$11+'[1]سایر درآمدها'!$C$11)</f>
        <v>7.7436218907197124E-3</v>
      </c>
      <c r="N177" s="190"/>
      <c r="O177" s="142">
        <v>0</v>
      </c>
      <c r="P177" s="142"/>
      <c r="Q177" s="253">
        <f>'درآمد ناشی از تغییر قیمت اوراق '!S154</f>
        <v>-2141084017</v>
      </c>
      <c r="R177" s="189"/>
      <c r="S177" s="142">
        <v>0</v>
      </c>
      <c r="T177" s="189"/>
      <c r="U177" s="233">
        <f t="shared" si="23"/>
        <v>-2141084017</v>
      </c>
      <c r="V177" s="187"/>
      <c r="W177" s="228">
        <f>U177/[1]درآمدها!$E$11</f>
        <v>-3.6450852969745133E-3</v>
      </c>
      <c r="X177" s="219">
        <v>449223130</v>
      </c>
      <c r="Y177" s="149">
        <f t="shared" si="30"/>
        <v>449223130</v>
      </c>
      <c r="AA177" s="220">
        <v>-86832105</v>
      </c>
      <c r="AB177" s="149">
        <f t="shared" si="31"/>
        <v>-86832105</v>
      </c>
    </row>
    <row r="178" spans="1:28" s="219" customFormat="1" ht="42.75" customHeight="1">
      <c r="A178" s="218"/>
      <c r="B178" s="218" t="s">
        <v>414</v>
      </c>
      <c r="C178" s="227" t="s">
        <v>178</v>
      </c>
      <c r="D178" s="190"/>
      <c r="E178" s="142">
        <v>0</v>
      </c>
      <c r="F178" s="142"/>
      <c r="G178" s="142">
        <f t="shared" si="26"/>
        <v>-3696275770</v>
      </c>
      <c r="H178" s="189"/>
      <c r="I178" s="142">
        <f>'درآمد ناشی ازفروش'!K170</f>
        <v>278834311</v>
      </c>
      <c r="J178" s="249"/>
      <c r="K178" s="143">
        <f t="shared" si="22"/>
        <v>-3417441459</v>
      </c>
      <c r="L178" s="143"/>
      <c r="M178" s="228">
        <f>K178/($K$218+'[1]درآمد سرمایه گذاری در اوراق بها'!$I$11+'[1]درآمد سپرده بانکی'!$E$11+'[1]سایر درآمدها'!$C$11)</f>
        <v>1.2359801989108731E-2</v>
      </c>
      <c r="N178" s="190"/>
      <c r="O178" s="142">
        <f>'درآمد سود سهام'!T97</f>
        <v>15522020</v>
      </c>
      <c r="P178" s="142"/>
      <c r="Q178" s="253">
        <f>'درآمد ناشی از تغییر قیمت اوراق '!S155</f>
        <v>5240283745</v>
      </c>
      <c r="R178" s="189"/>
      <c r="S178" s="142">
        <f>'درآمد ناشی ازفروش'!S170</f>
        <v>468619104</v>
      </c>
      <c r="T178" s="189"/>
      <c r="U178" s="233">
        <f t="shared" si="23"/>
        <v>5724424869</v>
      </c>
      <c r="V178" s="187"/>
      <c r="W178" s="228">
        <f>U178/[1]درآمدها!$E$11</f>
        <v>9.7455385953811226E-3</v>
      </c>
      <c r="X178" s="219">
        <v>154853600</v>
      </c>
      <c r="Y178" s="149">
        <f t="shared" si="30"/>
        <v>139331580</v>
      </c>
      <c r="AA178" s="220">
        <v>491870285</v>
      </c>
      <c r="AB178" s="149">
        <f t="shared" si="31"/>
        <v>213035974</v>
      </c>
    </row>
    <row r="179" spans="1:28" s="219" customFormat="1" ht="42.75" customHeight="1">
      <c r="A179" s="218"/>
      <c r="B179" s="218" t="s">
        <v>415</v>
      </c>
      <c r="C179" s="227" t="s">
        <v>264</v>
      </c>
      <c r="D179" s="190"/>
      <c r="E179" s="142">
        <v>0</v>
      </c>
      <c r="F179" s="142"/>
      <c r="G179" s="142">
        <f t="shared" si="26"/>
        <v>-1008074557</v>
      </c>
      <c r="H179" s="189"/>
      <c r="I179" s="142">
        <f>'درآمد ناشی ازفروش'!K171</f>
        <v>218529513</v>
      </c>
      <c r="J179" s="249"/>
      <c r="K179" s="143">
        <f t="shared" si="22"/>
        <v>-789545044</v>
      </c>
      <c r="L179" s="143"/>
      <c r="M179" s="228">
        <f>K179/($K$218+'[1]درآمد سرمایه گذاری در اوراق بها'!$I$11+'[1]درآمد سپرده بانکی'!$E$11+'[1]سایر درآمدها'!$C$11)</f>
        <v>2.855534036910079E-3</v>
      </c>
      <c r="N179" s="190"/>
      <c r="O179" s="142">
        <f>'درآمد سود سهام'!T98</f>
        <v>362853800</v>
      </c>
      <c r="P179" s="142"/>
      <c r="Q179" s="253">
        <f>'درآمد ناشی از تغییر قیمت اوراق '!S156</f>
        <v>2320789483</v>
      </c>
      <c r="R179" s="189"/>
      <c r="S179" s="142">
        <f>'درآمد ناشی ازفروش'!S171</f>
        <v>4121567779</v>
      </c>
      <c r="T179" s="189"/>
      <c r="U179" s="233">
        <f t="shared" si="23"/>
        <v>6805211062</v>
      </c>
      <c r="V179" s="187"/>
      <c r="W179" s="228">
        <f>U179/[1]درآمدها!$E$11</f>
        <v>1.1585521440518283E-2</v>
      </c>
      <c r="X179" s="219">
        <v>0</v>
      </c>
      <c r="Y179" s="149">
        <f t="shared" si="30"/>
        <v>-362853800</v>
      </c>
      <c r="AA179" s="220">
        <v>35798</v>
      </c>
      <c r="AB179" s="149">
        <f t="shared" si="31"/>
        <v>-218493715</v>
      </c>
    </row>
    <row r="180" spans="1:28" s="219" customFormat="1" ht="42.75" customHeight="1">
      <c r="A180" s="218"/>
      <c r="B180" s="218" t="s">
        <v>416</v>
      </c>
      <c r="C180" s="227" t="s">
        <v>219</v>
      </c>
      <c r="D180" s="190"/>
      <c r="E180" s="142">
        <v>0</v>
      </c>
      <c r="F180" s="142"/>
      <c r="G180" s="142">
        <f t="shared" si="26"/>
        <v>-11399340509</v>
      </c>
      <c r="H180" s="189"/>
      <c r="I180" s="142">
        <f>'درآمد ناشی ازفروش'!K172</f>
        <v>14243348094</v>
      </c>
      <c r="J180" s="249"/>
      <c r="K180" s="143">
        <f t="shared" si="22"/>
        <v>2844007585</v>
      </c>
      <c r="L180" s="143"/>
      <c r="M180" s="228">
        <f>K180/($K$218+'[1]درآمد سرمایه گذاری در اوراق بها'!$I$11+'[1]درآمد سپرده بانکی'!$E$11+'[1]سایر درآمدها'!$C$11)</f>
        <v>-1.028587351907681E-2</v>
      </c>
      <c r="N180" s="190"/>
      <c r="O180" s="142">
        <f>'درآمد سود سهام'!P99</f>
        <v>3911718960</v>
      </c>
      <c r="P180" s="142"/>
      <c r="Q180" s="253">
        <f>'درآمد ناشی از تغییر قیمت اوراق '!S157</f>
        <v>4754391042</v>
      </c>
      <c r="R180" s="189"/>
      <c r="S180" s="142">
        <f>'درآمد ناشی ازفروش'!S172</f>
        <v>17158481980</v>
      </c>
      <c r="T180" s="189"/>
      <c r="U180" s="233">
        <f t="shared" si="23"/>
        <v>25824591982</v>
      </c>
      <c r="V180" s="187"/>
      <c r="W180" s="228">
        <f>U180/[1]درآمدها!$E$11</f>
        <v>4.3965038170640874E-2</v>
      </c>
      <c r="X180" s="219">
        <v>0</v>
      </c>
      <c r="Y180" s="149">
        <f t="shared" si="30"/>
        <v>-3911718960</v>
      </c>
      <c r="AA180" s="220">
        <v>65900574</v>
      </c>
      <c r="AB180" s="149">
        <f t="shared" si="31"/>
        <v>-14177447520</v>
      </c>
    </row>
    <row r="181" spans="1:28" s="219" customFormat="1" ht="42.75" customHeight="1">
      <c r="A181" s="218"/>
      <c r="B181" s="218" t="s">
        <v>507</v>
      </c>
      <c r="C181" s="227" t="s">
        <v>532</v>
      </c>
      <c r="D181" s="190"/>
      <c r="E181" s="142">
        <v>0</v>
      </c>
      <c r="F181" s="142"/>
      <c r="G181" s="142">
        <v>0</v>
      </c>
      <c r="H181" s="189"/>
      <c r="I181" s="142">
        <f>'درآمد ناشی ازفروش'!K173</f>
        <v>0</v>
      </c>
      <c r="J181" s="249"/>
      <c r="K181" s="143">
        <f t="shared" si="22"/>
        <v>0</v>
      </c>
      <c r="L181" s="143"/>
      <c r="M181" s="228">
        <f>K181/($K$218+'[1]درآمد سرمایه گذاری در اوراق بها'!$I$11+'[1]درآمد سپرده بانکی'!$E$11+'[1]سایر درآمدها'!$C$11)</f>
        <v>0</v>
      </c>
      <c r="N181" s="190"/>
      <c r="O181" s="142">
        <v>0</v>
      </c>
      <c r="P181" s="142"/>
      <c r="Q181" s="253">
        <v>0</v>
      </c>
      <c r="R181" s="189"/>
      <c r="S181" s="252">
        <f>'درآمد ناشی ازفروش'!S173</f>
        <v>939912316</v>
      </c>
      <c r="T181" s="189"/>
      <c r="U181" s="233">
        <f t="shared" si="23"/>
        <v>939912316</v>
      </c>
      <c r="V181" s="187"/>
      <c r="W181" s="228">
        <f>U181/[1]درآمدها!$E$11</f>
        <v>1.6001523229795154E-3</v>
      </c>
      <c r="X181" s="219">
        <v>177337560</v>
      </c>
      <c r="Y181" s="149">
        <f t="shared" si="30"/>
        <v>177337560</v>
      </c>
      <c r="AA181" s="220">
        <v>2451273788</v>
      </c>
      <c r="AB181" s="149">
        <f t="shared" si="31"/>
        <v>2451273788</v>
      </c>
    </row>
    <row r="182" spans="1:28" s="219" customFormat="1" ht="42.75" customHeight="1">
      <c r="A182" s="218"/>
      <c r="B182" s="218" t="s">
        <v>417</v>
      </c>
      <c r="C182" s="227" t="s">
        <v>193</v>
      </c>
      <c r="D182" s="190"/>
      <c r="E182" s="142">
        <f>'درآمد سود سهام'!J100</f>
        <v>3732448800</v>
      </c>
      <c r="F182" s="142"/>
      <c r="G182" s="142">
        <f>VLOOKUP(B175,a,10,0)</f>
        <v>-18842428170</v>
      </c>
      <c r="H182" s="189"/>
      <c r="I182" s="142">
        <f>'درآمد ناشی ازفروش'!K174</f>
        <v>404222410</v>
      </c>
      <c r="J182" s="249"/>
      <c r="K182" s="143">
        <f t="shared" si="22"/>
        <v>-14705756960</v>
      </c>
      <c r="L182" s="143"/>
      <c r="M182" s="228">
        <f>K182/($K$218+'[1]درآمد سرمایه گذاری در اوراق بها'!$I$11+'[1]درآمد سپرده بانکی'!$E$11+'[1]سایر درآمدها'!$C$11)</f>
        <v>5.318605930962856E-2</v>
      </c>
      <c r="N182" s="190"/>
      <c r="O182" s="142">
        <f>'درآمد سود سهام'!P100</f>
        <v>3732448800</v>
      </c>
      <c r="P182" s="142"/>
      <c r="Q182" s="253">
        <f>'درآمد ناشی از تغییر قیمت اوراق '!S158</f>
        <v>712832855</v>
      </c>
      <c r="R182" s="189"/>
      <c r="S182" s="142">
        <f>'درآمد ناشی ازفروش'!S174</f>
        <v>1434949733</v>
      </c>
      <c r="T182" s="189"/>
      <c r="U182" s="233">
        <f t="shared" si="23"/>
        <v>5880231388</v>
      </c>
      <c r="V182" s="187"/>
      <c r="W182" s="228">
        <f>U182/[1]درآمدها!$E$11</f>
        <v>1.0010791171679105E-2</v>
      </c>
      <c r="X182" s="219">
        <v>0</v>
      </c>
      <c r="Y182" s="149">
        <f t="shared" si="30"/>
        <v>-3732448800</v>
      </c>
      <c r="AA182" s="220">
        <v>0</v>
      </c>
      <c r="AB182" s="149">
        <f t="shared" si="31"/>
        <v>-404222410</v>
      </c>
    </row>
    <row r="183" spans="1:28" s="219" customFormat="1" ht="42.75" customHeight="1">
      <c r="A183" s="218"/>
      <c r="B183" s="218" t="s">
        <v>418</v>
      </c>
      <c r="C183" s="227" t="s">
        <v>217</v>
      </c>
      <c r="D183" s="190"/>
      <c r="E183" s="142">
        <v>0</v>
      </c>
      <c r="F183" s="142"/>
      <c r="G183" s="142">
        <f>VLOOKUP(B176,a,10,0)</f>
        <v>-8544675982</v>
      </c>
      <c r="H183" s="189"/>
      <c r="I183" s="142">
        <f>'درآمد ناشی ازفروش'!K175</f>
        <v>-115557841</v>
      </c>
      <c r="J183" s="249"/>
      <c r="K183" s="143">
        <f t="shared" si="22"/>
        <v>-8660233823</v>
      </c>
      <c r="L183" s="143"/>
      <c r="M183" s="228">
        <f>K183/($K$218+'[1]درآمد سرمایه گذاری در اوراق بها'!$I$11+'[1]درآمد سپرده بانکی'!$E$11+'[1]سایر درآمدها'!$C$11)</f>
        <v>3.1321319330802358E-2</v>
      </c>
      <c r="N183" s="190"/>
      <c r="O183" s="142">
        <f>'درآمد سود سهام'!T101</f>
        <v>51659867</v>
      </c>
      <c r="P183" s="142"/>
      <c r="Q183" s="253">
        <f>'درآمد ناشی از تغییر قیمت اوراق '!S159</f>
        <v>2699008297</v>
      </c>
      <c r="R183" s="189"/>
      <c r="S183" s="142">
        <f>'درآمد ناشی ازفروش'!S175</f>
        <v>-6425262</v>
      </c>
      <c r="T183" s="189"/>
      <c r="U183" s="233">
        <f t="shared" si="23"/>
        <v>2744242902</v>
      </c>
      <c r="V183" s="187"/>
      <c r="W183" s="228">
        <f>U183/[1]درآمدها!$E$11</f>
        <v>4.6719322427256574E-3</v>
      </c>
      <c r="X183" s="219">
        <v>78717678</v>
      </c>
      <c r="Y183" s="149">
        <f t="shared" si="30"/>
        <v>27057811</v>
      </c>
      <c r="AA183" s="220">
        <v>35641505</v>
      </c>
      <c r="AB183" s="149">
        <f t="shared" si="31"/>
        <v>151199346</v>
      </c>
    </row>
    <row r="184" spans="1:28" s="59" customFormat="1" ht="42.75" customHeight="1">
      <c r="A184" s="133"/>
      <c r="B184" s="133" t="s">
        <v>419</v>
      </c>
      <c r="C184" s="227" t="s">
        <v>142</v>
      </c>
      <c r="D184" s="190"/>
      <c r="E184" s="142">
        <v>0</v>
      </c>
      <c r="F184" s="142"/>
      <c r="G184" s="142">
        <f>VLOOKUP(B177,a,10,0)</f>
        <v>-8588811546</v>
      </c>
      <c r="H184" s="189"/>
      <c r="I184" s="142">
        <f>'درآمد ناشی ازفروش'!K176</f>
        <v>522566011</v>
      </c>
      <c r="J184" s="249"/>
      <c r="K184" s="143">
        <f t="shared" si="22"/>
        <v>-8066245535</v>
      </c>
      <c r="L184" s="143"/>
      <c r="M184" s="228">
        <f>K184/($K$218+'[1]درآمد سرمایه گذاری در اوراق بها'!$I$11+'[1]درآمد سپرده بانکی'!$E$11+'[1]سایر درآمدها'!$C$11)</f>
        <v>2.917305206372298E-2</v>
      </c>
      <c r="N184" s="190"/>
      <c r="O184" s="142">
        <f>'درآمد سود سهام'!T102</f>
        <v>163459800</v>
      </c>
      <c r="P184" s="142"/>
      <c r="Q184" s="253">
        <f>'درآمد ناشی از تغییر قیمت اوراق '!S160</f>
        <v>3975124015</v>
      </c>
      <c r="R184" s="189"/>
      <c r="S184" s="142">
        <f>'درآمد ناشی ازفروش'!S176</f>
        <v>-202657210</v>
      </c>
      <c r="T184" s="189"/>
      <c r="U184" s="233">
        <f t="shared" si="23"/>
        <v>3935926605</v>
      </c>
      <c r="V184" s="187"/>
      <c r="W184" s="228">
        <f>U184/[1]درآمدها!$E$11</f>
        <v>6.7007123886518236E-3</v>
      </c>
      <c r="X184" s="59">
        <v>0</v>
      </c>
      <c r="Y184" s="149">
        <f t="shared" si="30"/>
        <v>-163459800</v>
      </c>
      <c r="AA184" s="149">
        <v>0</v>
      </c>
      <c r="AB184" s="149">
        <f t="shared" si="31"/>
        <v>-522566011</v>
      </c>
    </row>
    <row r="185" spans="1:28" s="59" customFormat="1" ht="42.75" customHeight="1">
      <c r="A185" s="133"/>
      <c r="B185" s="133" t="s">
        <v>420</v>
      </c>
      <c r="C185" s="227" t="s">
        <v>89</v>
      </c>
      <c r="D185" s="190"/>
      <c r="E185" s="142">
        <v>0</v>
      </c>
      <c r="F185" s="142"/>
      <c r="G185" s="142">
        <f>VLOOKUP(B178,a,10,0)</f>
        <v>-24166735490</v>
      </c>
      <c r="H185" s="189"/>
      <c r="I185" s="142">
        <f>'درآمد ناشی ازفروش'!K177</f>
        <v>1804372913</v>
      </c>
      <c r="J185" s="249"/>
      <c r="K185" s="143">
        <f t="shared" si="22"/>
        <v>-22362362577</v>
      </c>
      <c r="L185" s="143"/>
      <c r="M185" s="228">
        <f>K185/($K$218+'[1]درآمد سرمایه گذاری در اوراق بها'!$I$11+'[1]درآمد سپرده بانکی'!$E$11+'[1]سایر درآمدها'!$C$11)</f>
        <v>8.0877573698439537E-2</v>
      </c>
      <c r="N185" s="190"/>
      <c r="O185" s="142">
        <f>'درآمد سود سهام'!T103</f>
        <v>4929976200</v>
      </c>
      <c r="P185" s="142"/>
      <c r="Q185" s="253">
        <f>'درآمد ناشی از تغییر قیمت اوراق '!S161</f>
        <v>7676249565</v>
      </c>
      <c r="R185" s="189"/>
      <c r="S185" s="142">
        <f>'درآمد ناشی ازفروش'!S177</f>
        <v>1252353528</v>
      </c>
      <c r="T185" s="189"/>
      <c r="U185" s="233">
        <f t="shared" si="23"/>
        <v>13858579293</v>
      </c>
      <c r="V185" s="187"/>
      <c r="W185" s="228">
        <f>U185/[1]درآمدها!$E$11</f>
        <v>2.3593517683930167E-2</v>
      </c>
      <c r="X185" s="59">
        <v>515595210</v>
      </c>
      <c r="Y185" s="149">
        <f t="shared" si="30"/>
        <v>-4414380990</v>
      </c>
      <c r="AA185" s="149">
        <v>-28520536</v>
      </c>
      <c r="AB185" s="149">
        <f t="shared" si="31"/>
        <v>-1832893449</v>
      </c>
    </row>
    <row r="186" spans="1:28" s="59" customFormat="1" ht="42.75" customHeight="1">
      <c r="A186" s="133"/>
      <c r="B186" s="133" t="s">
        <v>421</v>
      </c>
      <c r="C186" s="227" t="s">
        <v>170</v>
      </c>
      <c r="D186" s="190"/>
      <c r="E186" s="142">
        <v>0</v>
      </c>
      <c r="F186" s="142"/>
      <c r="G186" s="142">
        <v>0</v>
      </c>
      <c r="H186" s="189"/>
      <c r="I186" s="142">
        <f>'درآمد ناشی ازفروش'!K178</f>
        <v>0</v>
      </c>
      <c r="J186" s="249"/>
      <c r="K186" s="143">
        <f t="shared" si="22"/>
        <v>0</v>
      </c>
      <c r="L186" s="143"/>
      <c r="M186" s="228">
        <f>K186/($K$218+'[1]درآمد سرمایه گذاری در اوراق بها'!$I$11+'[1]درآمد سپرده بانکی'!$E$11+'[1]سایر درآمدها'!$C$11)</f>
        <v>0</v>
      </c>
      <c r="N186" s="190"/>
      <c r="O186" s="142">
        <f>'درآمد سود سهام'!T104</f>
        <v>449223130</v>
      </c>
      <c r="P186" s="142"/>
      <c r="Q186" s="253">
        <v>0</v>
      </c>
      <c r="R186" s="189"/>
      <c r="S186" s="142">
        <f>'درآمد ناشی ازفروش'!S178</f>
        <v>-1467240555</v>
      </c>
      <c r="T186" s="189"/>
      <c r="U186" s="233">
        <f t="shared" si="23"/>
        <v>-1018017425</v>
      </c>
      <c r="V186" s="187"/>
      <c r="W186" s="228">
        <f>U186/[1]درآمدها!$E$11</f>
        <v>-1.7331222495092561E-3</v>
      </c>
      <c r="X186" s="59">
        <v>849264759</v>
      </c>
      <c r="Y186" s="149">
        <f t="shared" ref="Y186:Y204" si="32">X186-O186</f>
        <v>400041629</v>
      </c>
      <c r="AA186" s="149">
        <v>23322154</v>
      </c>
      <c r="AB186" s="149">
        <f t="shared" ref="AB186:AB204" si="33">AA186-I186</f>
        <v>23322154</v>
      </c>
    </row>
    <row r="187" spans="1:28" s="59" customFormat="1" ht="42.75" customHeight="1">
      <c r="A187" s="133"/>
      <c r="B187" s="133" t="s">
        <v>422</v>
      </c>
      <c r="C187" s="227" t="s">
        <v>266</v>
      </c>
      <c r="D187" s="190"/>
      <c r="E187" s="142">
        <v>0</v>
      </c>
      <c r="F187" s="142"/>
      <c r="G187" s="142">
        <f>VLOOKUP(B180,a,10,0)</f>
        <v>-7377934327</v>
      </c>
      <c r="H187" s="189"/>
      <c r="I187" s="142">
        <f>'درآمد ناشی ازفروش'!K179</f>
        <v>181919203</v>
      </c>
      <c r="J187" s="249"/>
      <c r="K187" s="143">
        <f t="shared" si="22"/>
        <v>-7196015124</v>
      </c>
      <c r="L187" s="143"/>
      <c r="M187" s="228">
        <f>K187/($K$218+'[1]درآمد سرمایه گذاری در اوراق بها'!$I$11+'[1]درآمد سپرده بانکی'!$E$11+'[1]سایر درآمدها'!$C$11)</f>
        <v>2.6025704642003558E-2</v>
      </c>
      <c r="N187" s="190"/>
      <c r="O187" s="142">
        <f>'درآمد سود سهام'!T105</f>
        <v>154853600</v>
      </c>
      <c r="P187" s="142"/>
      <c r="Q187" s="253">
        <f>'درآمد ناشی از تغییر قیمت اوراق '!S162</f>
        <v>3681396267</v>
      </c>
      <c r="R187" s="189"/>
      <c r="S187" s="142">
        <f>'درآمد ناشی ازفروش'!S179</f>
        <v>1337730331</v>
      </c>
      <c r="T187" s="189"/>
      <c r="U187" s="233">
        <f t="shared" si="23"/>
        <v>5173980198</v>
      </c>
      <c r="V187" s="187"/>
      <c r="W187" s="228">
        <f>U187/[1]درآمدها!$E$11</f>
        <v>8.808434884770372E-3</v>
      </c>
      <c r="X187" s="59">
        <v>103310800</v>
      </c>
      <c r="Y187" s="149">
        <f t="shared" si="32"/>
        <v>-51542800</v>
      </c>
      <c r="AA187" s="149">
        <v>17668006</v>
      </c>
      <c r="AB187" s="149">
        <f t="shared" si="33"/>
        <v>-164251197</v>
      </c>
    </row>
    <row r="188" spans="1:28" s="59" customFormat="1" ht="42.75" customHeight="1">
      <c r="A188" s="133"/>
      <c r="B188" s="133" t="s">
        <v>423</v>
      </c>
      <c r="C188" s="227" t="s">
        <v>204</v>
      </c>
      <c r="D188" s="190"/>
      <c r="E188" s="142">
        <f>'درآمد سود سهام'!J106</f>
        <v>3132340000</v>
      </c>
      <c r="F188" s="142"/>
      <c r="G188" s="142">
        <f>VLOOKUP(B182,a,10,0)</f>
        <v>-205274061</v>
      </c>
      <c r="H188" s="189"/>
      <c r="I188" s="142">
        <f>'درآمد ناشی ازفروش'!K180</f>
        <v>370588103</v>
      </c>
      <c r="J188" s="249"/>
      <c r="K188" s="143">
        <f t="shared" si="22"/>
        <v>3297654042</v>
      </c>
      <c r="L188" s="143"/>
      <c r="M188" s="228">
        <f>K188/($K$218+'[1]درآمد سرمایه گذاری در اوراق بها'!$I$11+'[1]درآمد سپرده بانکی'!$E$11+'[1]سایر درآمدها'!$C$11)</f>
        <v>-1.1926568889823972E-2</v>
      </c>
      <c r="N188" s="190"/>
      <c r="O188" s="142">
        <f>'درآمد سود سهام'!P106</f>
        <v>3132340000</v>
      </c>
      <c r="P188" s="142"/>
      <c r="Q188" s="253">
        <f>'درآمد ناشی از تغییر قیمت اوراق '!S163</f>
        <v>6611068241</v>
      </c>
      <c r="R188" s="189"/>
      <c r="S188" s="142">
        <f>'درآمد ناشی ازفروش'!S180</f>
        <v>301329151</v>
      </c>
      <c r="T188" s="189"/>
      <c r="U188" s="233">
        <f t="shared" si="23"/>
        <v>10044737392</v>
      </c>
      <c r="V188" s="187"/>
      <c r="W188" s="228">
        <f>U188/[1]درآمدها!$E$11</f>
        <v>1.7100648217836523E-2</v>
      </c>
      <c r="X188" s="59">
        <v>0</v>
      </c>
      <c r="Y188" s="149">
        <f t="shared" si="32"/>
        <v>-3132340000</v>
      </c>
      <c r="AA188" s="149">
        <v>0</v>
      </c>
      <c r="AB188" s="149">
        <f t="shared" si="33"/>
        <v>-370588103</v>
      </c>
    </row>
    <row r="189" spans="1:28" s="59" customFormat="1" ht="42.75" customHeight="1">
      <c r="A189" s="133"/>
      <c r="B189" s="133" t="s">
        <v>424</v>
      </c>
      <c r="C189" s="227" t="s">
        <v>259</v>
      </c>
      <c r="D189" s="190"/>
      <c r="E189" s="142">
        <v>0</v>
      </c>
      <c r="F189" s="142"/>
      <c r="G189" s="142">
        <f>VLOOKUP(B183,a,10,0)</f>
        <v>-4883702188</v>
      </c>
      <c r="H189" s="189"/>
      <c r="I189" s="142">
        <f>'درآمد ناشی ازفروش'!K181</f>
        <v>580880478</v>
      </c>
      <c r="J189" s="249"/>
      <c r="K189" s="143">
        <f t="shared" si="22"/>
        <v>-4302821710</v>
      </c>
      <c r="L189" s="143"/>
      <c r="M189" s="228">
        <f>K189/($K$218+'[1]درآمد سرمایه گذاری در اوراق بها'!$I$11+'[1]درآمد سپرده بانکی'!$E$11+'[1]سایر درآمدها'!$C$11)</f>
        <v>1.5561941577662072E-2</v>
      </c>
      <c r="N189" s="190"/>
      <c r="O189" s="142">
        <v>0</v>
      </c>
      <c r="P189" s="142"/>
      <c r="Q189" s="253">
        <f>'درآمد ناشی از تغییر قیمت اوراق '!S164</f>
        <v>2527561562</v>
      </c>
      <c r="R189" s="189"/>
      <c r="S189" s="142">
        <f>'درآمد ناشی ازفروش'!S181</f>
        <v>721382420</v>
      </c>
      <c r="T189" s="189"/>
      <c r="U189" s="233">
        <f t="shared" si="23"/>
        <v>3248943982</v>
      </c>
      <c r="V189" s="187"/>
      <c r="W189" s="228">
        <f>U189/[1]درآمدها!$E$11</f>
        <v>5.5311598449441076E-3</v>
      </c>
      <c r="X189" s="59">
        <v>119249761</v>
      </c>
      <c r="Y189" s="149">
        <f t="shared" si="32"/>
        <v>119249761</v>
      </c>
      <c r="AA189" s="149">
        <v>116815358</v>
      </c>
      <c r="AB189" s="149">
        <f t="shared" si="33"/>
        <v>-464065120</v>
      </c>
    </row>
    <row r="190" spans="1:28" s="59" customFormat="1" ht="42.75" customHeight="1">
      <c r="A190" s="133"/>
      <c r="B190" s="133" t="s">
        <v>425</v>
      </c>
      <c r="C190" s="227" t="s">
        <v>172</v>
      </c>
      <c r="D190" s="190"/>
      <c r="E190" s="142">
        <v>0</v>
      </c>
      <c r="F190" s="142"/>
      <c r="G190" s="142">
        <f>VLOOKUP(B184,a,10,0)</f>
        <v>-11224459868</v>
      </c>
      <c r="H190" s="189"/>
      <c r="I190" s="142">
        <f>'درآمد ناشی ازفروش'!K182</f>
        <v>14952894915</v>
      </c>
      <c r="J190" s="249"/>
      <c r="K190" s="143">
        <f t="shared" si="22"/>
        <v>3728435047</v>
      </c>
      <c r="L190" s="143"/>
      <c r="M190" s="228">
        <f>K190/($K$218+'[1]درآمد سرمایه گذاری در اوراق بها'!$I$11+'[1]درآمد سپرده بانکی'!$E$11+'[1]سایر درآمدها'!$C$11)</f>
        <v>-1.34845671719737E-2</v>
      </c>
      <c r="N190" s="190"/>
      <c r="O190" s="251">
        <f>'درآمد سود سهام'!T107</f>
        <v>177337560</v>
      </c>
      <c r="P190" s="142"/>
      <c r="Q190" s="253">
        <f>'درآمد ناشی از تغییر قیمت اوراق '!S165</f>
        <v>0</v>
      </c>
      <c r="R190" s="189"/>
      <c r="S190" s="142">
        <f>'درآمد ناشی ازفروش'!S182</f>
        <v>30927210347</v>
      </c>
      <c r="T190" s="189"/>
      <c r="U190" s="233">
        <f t="shared" si="23"/>
        <v>31104547907</v>
      </c>
      <c r="V190" s="187"/>
      <c r="W190" s="228">
        <f>U190/[1]درآمدها!$E$11</f>
        <v>5.2953891274059736E-2</v>
      </c>
      <c r="X190" s="59">
        <v>8684559000</v>
      </c>
      <c r="Y190" s="149">
        <f t="shared" si="32"/>
        <v>8507221440</v>
      </c>
      <c r="AA190" s="149">
        <v>-348355737</v>
      </c>
      <c r="AB190" s="149">
        <f t="shared" si="33"/>
        <v>-15301250652</v>
      </c>
    </row>
    <row r="191" spans="1:28" s="59" customFormat="1" ht="42.75" customHeight="1">
      <c r="A191" s="133"/>
      <c r="B191" s="133" t="s">
        <v>426</v>
      </c>
      <c r="C191" s="227" t="s">
        <v>203</v>
      </c>
      <c r="D191" s="190"/>
      <c r="E191" s="142">
        <v>0</v>
      </c>
      <c r="F191" s="142"/>
      <c r="G191" s="142">
        <v>0</v>
      </c>
      <c r="H191" s="189"/>
      <c r="I191" s="142">
        <f>'درآمد ناشی ازفروش'!K183</f>
        <v>0</v>
      </c>
      <c r="J191" s="249"/>
      <c r="K191" s="143">
        <f t="shared" si="22"/>
        <v>0</v>
      </c>
      <c r="L191" s="143"/>
      <c r="M191" s="228">
        <f>K191/($K$218+'[1]درآمد سرمایه گذاری در اوراق بها'!$I$11+'[1]درآمد سپرده بانکی'!$E$11+'[1]سایر درآمدها'!$C$11)</f>
        <v>0</v>
      </c>
      <c r="N191" s="190"/>
      <c r="O191" s="142">
        <v>0</v>
      </c>
      <c r="P191" s="142"/>
      <c r="Q191" s="142">
        <v>0</v>
      </c>
      <c r="R191" s="189"/>
      <c r="S191" s="142">
        <f>'درآمد ناشی ازفروش'!S183</f>
        <v>-125843989</v>
      </c>
      <c r="T191" s="189"/>
      <c r="U191" s="233">
        <f t="shared" si="23"/>
        <v>-125843989</v>
      </c>
      <c r="V191" s="187"/>
      <c r="W191" s="228">
        <f>U191/[1]درآمدها!$E$11</f>
        <v>-2.1424291170939246E-4</v>
      </c>
      <c r="X191" s="59">
        <v>0</v>
      </c>
      <c r="Y191" s="149">
        <f t="shared" si="32"/>
        <v>0</v>
      </c>
      <c r="AA191" s="149">
        <v>116096609</v>
      </c>
      <c r="AB191" s="149">
        <f t="shared" si="33"/>
        <v>116096609</v>
      </c>
    </row>
    <row r="192" spans="1:28" s="59" customFormat="1" ht="42.75" customHeight="1">
      <c r="A192" s="133"/>
      <c r="B192" s="133" t="s">
        <v>427</v>
      </c>
      <c r="C192" s="227" t="s">
        <v>115</v>
      </c>
      <c r="D192" s="190"/>
      <c r="E192" s="142">
        <v>0</v>
      </c>
      <c r="F192" s="142"/>
      <c r="G192" s="142">
        <v>0</v>
      </c>
      <c r="H192" s="189"/>
      <c r="I192" s="142">
        <f>'درآمد ناشی ازفروش'!K185</f>
        <v>0</v>
      </c>
      <c r="J192" s="249"/>
      <c r="K192" s="143">
        <f t="shared" si="22"/>
        <v>0</v>
      </c>
      <c r="L192" s="143"/>
      <c r="M192" s="228">
        <f>K192/($K$218+'[1]درآمد سرمایه گذاری در اوراق بها'!$I$11+'[1]درآمد سپرده بانکی'!$E$11+'[1]سایر درآمدها'!$C$11)</f>
        <v>0</v>
      </c>
      <c r="N192" s="190"/>
      <c r="O192" s="142">
        <f>'درآمد سود سهام'!T108</f>
        <v>80119500</v>
      </c>
      <c r="P192" s="142"/>
      <c r="Q192" s="142">
        <v>0</v>
      </c>
      <c r="R192" s="189"/>
      <c r="S192" s="142">
        <f>'درآمد ناشی ازفروش'!S184</f>
        <v>423241582</v>
      </c>
      <c r="T192" s="189"/>
      <c r="U192" s="233">
        <f t="shared" si="23"/>
        <v>503361082</v>
      </c>
      <c r="V192" s="187"/>
      <c r="W192" s="228">
        <f>U192/[1]درآمدها!$E$11</f>
        <v>8.5694632461841508E-4</v>
      </c>
      <c r="X192" s="59">
        <v>0</v>
      </c>
      <c r="Y192" s="149">
        <f t="shared" si="32"/>
        <v>-80119500</v>
      </c>
      <c r="AA192" s="149">
        <v>218834287</v>
      </c>
      <c r="AB192" s="149">
        <f t="shared" si="33"/>
        <v>218834287</v>
      </c>
    </row>
    <row r="193" spans="1:28" s="59" customFormat="1" ht="42.75" customHeight="1">
      <c r="A193" s="133"/>
      <c r="B193" s="133" t="s">
        <v>428</v>
      </c>
      <c r="C193" s="227" t="s">
        <v>488</v>
      </c>
      <c r="D193" s="190"/>
      <c r="E193" s="142">
        <v>0</v>
      </c>
      <c r="F193" s="142"/>
      <c r="G193" s="142">
        <v>0</v>
      </c>
      <c r="H193" s="189"/>
      <c r="I193" s="142">
        <f>'درآمد ناشی ازفروش'!K185</f>
        <v>0</v>
      </c>
      <c r="J193" s="249"/>
      <c r="K193" s="143">
        <f t="shared" si="22"/>
        <v>0</v>
      </c>
      <c r="L193" s="143"/>
      <c r="M193" s="228">
        <f>K193/($K$218+'[1]درآمد سرمایه گذاری در اوراق بها'!$I$11+'[1]درآمد سپرده بانکی'!$E$11+'[1]سایر درآمدها'!$C$11)</f>
        <v>0</v>
      </c>
      <c r="N193" s="190"/>
      <c r="O193" s="142">
        <v>0</v>
      </c>
      <c r="P193" s="142"/>
      <c r="Q193" s="142">
        <v>0</v>
      </c>
      <c r="R193" s="189"/>
      <c r="S193" s="142">
        <f>'درآمد ناشی ازفروش'!S185</f>
        <v>-1376162</v>
      </c>
      <c r="T193" s="189"/>
      <c r="U193" s="233">
        <f t="shared" si="23"/>
        <v>-1376162</v>
      </c>
      <c r="V193" s="187"/>
      <c r="W193" s="228">
        <f>U193/[1]درآمدها!$E$11</f>
        <v>-2.3428449479920805E-6</v>
      </c>
      <c r="X193" s="59">
        <v>0</v>
      </c>
      <c r="Y193" s="149">
        <f t="shared" si="32"/>
        <v>0</v>
      </c>
      <c r="AA193" s="149">
        <v>149993837</v>
      </c>
      <c r="AB193" s="149">
        <f t="shared" si="33"/>
        <v>149993837</v>
      </c>
    </row>
    <row r="194" spans="1:28" s="59" customFormat="1" ht="42.6" customHeight="1">
      <c r="A194" s="133"/>
      <c r="B194" s="133" t="s">
        <v>429</v>
      </c>
      <c r="C194" s="227" t="s">
        <v>174</v>
      </c>
      <c r="D194" s="190"/>
      <c r="E194" s="142">
        <v>0</v>
      </c>
      <c r="F194" s="142"/>
      <c r="G194" s="142">
        <f t="shared" ref="G194:G213" si="34">VLOOKUP(B185,a,10,0)</f>
        <v>-5813961767</v>
      </c>
      <c r="H194" s="189"/>
      <c r="I194" s="142">
        <f>'درآمد ناشی ازفروش'!K186</f>
        <v>923165673</v>
      </c>
      <c r="J194" s="249"/>
      <c r="K194" s="143">
        <f t="shared" si="22"/>
        <v>-4890796094</v>
      </c>
      <c r="L194" s="143"/>
      <c r="M194" s="228">
        <f>K194/($K$218+'[1]درآمد سرمایه گذاری در اوراق بها'!$I$11+'[1]درآمد سپرده بانکی'!$E$11+'[1]سایر درآمدها'!$C$11)</f>
        <v>1.7688458461153821E-2</v>
      </c>
      <c r="N194" s="190"/>
      <c r="O194" s="142">
        <f>'درآمد سود سهام'!T109</f>
        <v>515595210</v>
      </c>
      <c r="P194" s="142"/>
      <c r="Q194" s="142">
        <f>'درآمد ناشی از تغییر قیمت اوراق '!S166</f>
        <v>13108017296</v>
      </c>
      <c r="R194" s="189"/>
      <c r="S194" s="142">
        <f>'درآمد ناشی ازفروش'!S186</f>
        <v>4483961187</v>
      </c>
      <c r="T194" s="189"/>
      <c r="U194" s="233">
        <f t="shared" si="23"/>
        <v>18107573693</v>
      </c>
      <c r="V194" s="187"/>
      <c r="W194" s="228">
        <f>U194/[1]درآمدها!$E$11</f>
        <v>3.082721187406668E-2</v>
      </c>
      <c r="X194" s="59">
        <v>879427500</v>
      </c>
      <c r="Y194" s="149">
        <f t="shared" si="32"/>
        <v>363832290</v>
      </c>
      <c r="AA194" s="149">
        <v>272873368</v>
      </c>
      <c r="AB194" s="149">
        <f t="shared" si="33"/>
        <v>-650292305</v>
      </c>
    </row>
    <row r="195" spans="1:28" s="59" customFormat="1" ht="42.75" customHeight="1">
      <c r="A195" s="133"/>
      <c r="B195" s="133" t="s">
        <v>430</v>
      </c>
      <c r="C195" s="227" t="s">
        <v>97</v>
      </c>
      <c r="D195" s="190"/>
      <c r="E195" s="142">
        <v>0</v>
      </c>
      <c r="F195" s="142"/>
      <c r="G195" s="142">
        <f t="shared" si="34"/>
        <v>-10211555101</v>
      </c>
      <c r="H195" s="189"/>
      <c r="I195" s="142">
        <f>'درآمد ناشی ازفروش'!K187</f>
        <v>283595170</v>
      </c>
      <c r="J195" s="249"/>
      <c r="K195" s="143">
        <f t="shared" si="22"/>
        <v>-9927959931</v>
      </c>
      <c r="L195" s="143"/>
      <c r="M195" s="228">
        <f>K195/($K$218+'[1]درآمد سرمایه گذاری در اوراق بها'!$I$11+'[1]درآمد سپرده بانکی'!$E$11+'[1]سایر درآمدها'!$C$11)</f>
        <v>3.5906282631355403E-2</v>
      </c>
      <c r="N195" s="190"/>
      <c r="O195" s="142">
        <f>'درآمد سود سهام'!P110</f>
        <v>894054750</v>
      </c>
      <c r="P195" s="142"/>
      <c r="Q195" s="142">
        <f>'درآمد ناشی از تغییر قیمت اوراق '!S167</f>
        <v>9602061549</v>
      </c>
      <c r="R195" s="189"/>
      <c r="S195" s="142">
        <f>'درآمد ناشی ازفروش'!S187</f>
        <v>2114696799</v>
      </c>
      <c r="T195" s="189"/>
      <c r="U195" s="233">
        <f t="shared" si="23"/>
        <v>12610813098</v>
      </c>
      <c r="V195" s="187"/>
      <c r="W195" s="228">
        <f>U195/[1]درآمدها!$E$11</f>
        <v>2.1469259982997393E-2</v>
      </c>
      <c r="X195" s="59">
        <v>110615634</v>
      </c>
      <c r="Y195" s="149">
        <f t="shared" si="32"/>
        <v>-783439116</v>
      </c>
      <c r="AA195" s="149">
        <v>453219304</v>
      </c>
      <c r="AB195" s="149">
        <f t="shared" si="33"/>
        <v>169624134</v>
      </c>
    </row>
    <row r="196" spans="1:28" s="59" customFormat="1" ht="42.75" customHeight="1">
      <c r="A196" s="133"/>
      <c r="B196" s="133" t="s">
        <v>431</v>
      </c>
      <c r="C196" s="227" t="s">
        <v>154</v>
      </c>
      <c r="D196" s="190"/>
      <c r="E196" s="142">
        <v>0</v>
      </c>
      <c r="F196" s="142"/>
      <c r="G196" s="142">
        <f t="shared" si="34"/>
        <v>-2176724653</v>
      </c>
      <c r="H196" s="189"/>
      <c r="I196" s="142">
        <f>'درآمد ناشی ازفروش'!K188</f>
        <v>26955469</v>
      </c>
      <c r="J196" s="249"/>
      <c r="K196" s="143">
        <f t="shared" si="22"/>
        <v>-2149769184</v>
      </c>
      <c r="L196" s="143"/>
      <c r="M196" s="228">
        <f>K196/($K$218+'[1]درآمد سرمایه گذاری در اوراق بها'!$I$11+'[1]درآمد سپرده بانکی'!$E$11+'[1]سایر درآمدها'!$C$11)</f>
        <v>7.775033385444702E-3</v>
      </c>
      <c r="N196" s="190"/>
      <c r="O196" s="142">
        <f>'درآمد سود سهام'!T111</f>
        <v>103310800</v>
      </c>
      <c r="P196" s="142"/>
      <c r="Q196" s="142">
        <f>'درآمد ناشی از تغییر قیمت اوراق '!S168</f>
        <v>-212298908</v>
      </c>
      <c r="R196" s="189"/>
      <c r="S196" s="142">
        <f>'درآمد ناشی ازفروش'!S188</f>
        <v>836814746</v>
      </c>
      <c r="T196" s="189"/>
      <c r="U196" s="233">
        <f t="shared" si="23"/>
        <v>727826638</v>
      </c>
      <c r="V196" s="187"/>
      <c r="W196" s="228">
        <f>U196/[1]درآمدها!$E$11</f>
        <v>1.2390873762335836E-3</v>
      </c>
      <c r="X196" s="59">
        <v>6084200</v>
      </c>
      <c r="Y196" s="149">
        <f t="shared" si="32"/>
        <v>-97226600</v>
      </c>
      <c r="AA196" s="149">
        <v>-16695989</v>
      </c>
      <c r="AB196" s="149">
        <f t="shared" si="33"/>
        <v>-43651458</v>
      </c>
    </row>
    <row r="197" spans="1:28" s="59" customFormat="1" ht="42.75" customHeight="1">
      <c r="A197" s="133"/>
      <c r="B197" s="133" t="s">
        <v>508</v>
      </c>
      <c r="C197" s="227" t="s">
        <v>136</v>
      </c>
      <c r="D197" s="190"/>
      <c r="E197" s="142">
        <v>0</v>
      </c>
      <c r="F197" s="142"/>
      <c r="G197" s="142">
        <f t="shared" si="34"/>
        <v>0</v>
      </c>
      <c r="H197" s="189"/>
      <c r="I197" s="142">
        <f>'درآمد ناشی ازفروش'!K189</f>
        <v>0</v>
      </c>
      <c r="J197" s="249"/>
      <c r="K197" s="143">
        <f t="shared" si="22"/>
        <v>0</v>
      </c>
      <c r="L197" s="143"/>
      <c r="M197" s="228">
        <f>K197/($K$218+'[1]درآمد سرمایه گذاری در اوراق بها'!$I$11+'[1]درآمد سپرده بانکی'!$E$11+'[1]سایر درآمدها'!$C$11)</f>
        <v>0</v>
      </c>
      <c r="N197" s="190"/>
      <c r="O197" s="142">
        <v>0</v>
      </c>
      <c r="P197" s="142"/>
      <c r="Q197" s="142">
        <f>'درآمد ناشی از تغییر قیمت اوراق '!S169</f>
        <v>-886549599</v>
      </c>
      <c r="R197" s="189"/>
      <c r="S197" s="142">
        <f>'درآمد ناشی ازفروش'!S189</f>
        <v>3533508</v>
      </c>
      <c r="T197" s="189"/>
      <c r="U197" s="233">
        <f t="shared" si="23"/>
        <v>-883016091</v>
      </c>
      <c r="V197" s="187"/>
      <c r="W197" s="228">
        <f>U197/[1]درآمدها!$E$11</f>
        <v>-1.5032894294385874E-3</v>
      </c>
      <c r="X197" s="59">
        <v>0</v>
      </c>
      <c r="Y197" s="149">
        <f t="shared" si="32"/>
        <v>0</v>
      </c>
      <c r="AA197" s="149">
        <v>29297465</v>
      </c>
      <c r="AB197" s="149">
        <f t="shared" si="33"/>
        <v>29297465</v>
      </c>
    </row>
    <row r="198" spans="1:28" s="59" customFormat="1" ht="42.75" customHeight="1">
      <c r="A198" s="133"/>
      <c r="B198" s="133" t="s">
        <v>432</v>
      </c>
      <c r="C198" s="227" t="s">
        <v>131</v>
      </c>
      <c r="D198" s="190"/>
      <c r="E198" s="142">
        <v>0</v>
      </c>
      <c r="F198" s="142"/>
      <c r="G198" s="142">
        <f t="shared" si="34"/>
        <v>-1350490780</v>
      </c>
      <c r="H198" s="189"/>
      <c r="I198" s="142">
        <f>'درآمد ناشی ازفروش'!K190</f>
        <v>84451223</v>
      </c>
      <c r="J198" s="249"/>
      <c r="K198" s="143">
        <f t="shared" si="22"/>
        <v>-1266039557</v>
      </c>
      <c r="L198" s="143"/>
      <c r="M198" s="228">
        <f>K198/($K$218+'[1]درآمد سرمایه گذاری در اوراق بها'!$I$11+'[1]درآمد سپرده بانکی'!$E$11+'[1]سایر درآمدها'!$C$11)</f>
        <v>4.5788635804394438E-3</v>
      </c>
      <c r="N198" s="190"/>
      <c r="O198" s="142">
        <f>'درآمد سود سهام'!P112</f>
        <v>134196820</v>
      </c>
      <c r="P198" s="142"/>
      <c r="Q198" s="142">
        <f>'درآمد ناشی از تغییر قیمت اوراق '!S170</f>
        <v>3280402433</v>
      </c>
      <c r="R198" s="189"/>
      <c r="S198" s="142">
        <f>'درآمد ناشی ازفروش'!S190</f>
        <v>6665507160</v>
      </c>
      <c r="T198" s="189"/>
      <c r="U198" s="233">
        <f t="shared" si="23"/>
        <v>10080106413</v>
      </c>
      <c r="V198" s="187"/>
      <c r="W198" s="228">
        <f>U198/[1]درآمدها!$E$11</f>
        <v>1.7160862154978574E-2</v>
      </c>
      <c r="X198" s="59">
        <v>0</v>
      </c>
      <c r="Y198" s="149">
        <f t="shared" si="32"/>
        <v>-134196820</v>
      </c>
      <c r="AA198" s="149">
        <v>439160199</v>
      </c>
      <c r="AB198" s="149">
        <f t="shared" si="33"/>
        <v>354708976</v>
      </c>
    </row>
    <row r="199" spans="1:28" s="59" customFormat="1" ht="42.75" customHeight="1">
      <c r="A199" s="133"/>
      <c r="B199" s="133" t="s">
        <v>433</v>
      </c>
      <c r="C199" s="227" t="s">
        <v>190</v>
      </c>
      <c r="D199" s="190"/>
      <c r="E199" s="142">
        <v>0</v>
      </c>
      <c r="F199" s="142"/>
      <c r="G199" s="142">
        <f t="shared" si="34"/>
        <v>-42229865142</v>
      </c>
      <c r="H199" s="189"/>
      <c r="I199" s="142">
        <f>'درآمد ناشی ازفروش'!K191</f>
        <v>18196262239</v>
      </c>
      <c r="J199" s="249"/>
      <c r="K199" s="143">
        <f t="shared" si="22"/>
        <v>-24033602903</v>
      </c>
      <c r="L199" s="143"/>
      <c r="M199" s="228">
        <f>K199/($K$218+'[1]درآمد سرمایه گذاری در اوراق بها'!$I$11+'[1]درآمد سپرده بانکی'!$E$11+'[1]سایر درآمدها'!$C$11)</f>
        <v>8.692191995963866E-2</v>
      </c>
      <c r="N199" s="190"/>
      <c r="O199" s="142">
        <f>'درآمد سود سهام'!T113</f>
        <v>8684559000</v>
      </c>
      <c r="P199" s="142"/>
      <c r="Q199" s="142">
        <f>'درآمد ناشی از تغییر قیمت اوراق '!S171</f>
        <v>18651930276</v>
      </c>
      <c r="R199" s="189"/>
      <c r="S199" s="142">
        <f>'درآمد ناشی ازفروش'!S191</f>
        <v>26552719709</v>
      </c>
      <c r="T199" s="189"/>
      <c r="U199" s="233">
        <f t="shared" si="23"/>
        <v>53889208985</v>
      </c>
      <c r="V199" s="187"/>
      <c r="W199" s="228">
        <f>U199/[1]درآمدها!$E$11</f>
        <v>9.1743603603207102E-2</v>
      </c>
      <c r="X199" s="59">
        <v>509312443</v>
      </c>
      <c r="Y199" s="149">
        <f t="shared" si="32"/>
        <v>-8175246557</v>
      </c>
      <c r="AA199" s="149">
        <v>-24510506</v>
      </c>
      <c r="AB199" s="149">
        <f t="shared" si="33"/>
        <v>-18220772745</v>
      </c>
    </row>
    <row r="200" spans="1:28" s="59" customFormat="1" ht="42.75" customHeight="1">
      <c r="A200" s="133"/>
      <c r="B200" s="133" t="s">
        <v>434</v>
      </c>
      <c r="C200" s="227" t="s">
        <v>548</v>
      </c>
      <c r="D200" s="190"/>
      <c r="E200" s="142">
        <v>0</v>
      </c>
      <c r="F200" s="142"/>
      <c r="G200" s="142">
        <f t="shared" si="34"/>
        <v>-1471560516</v>
      </c>
      <c r="H200" s="189"/>
      <c r="I200" s="142">
        <f>'درآمد ناشی ازفروش'!K192</f>
        <v>120148750</v>
      </c>
      <c r="J200" s="249"/>
      <c r="K200" s="143">
        <f t="shared" si="22"/>
        <v>-1351411766</v>
      </c>
      <c r="L200" s="143"/>
      <c r="M200" s="228">
        <f>K200/($K$218+'[1]درآمد سرمایه گذاری در اوراق بها'!$I$11+'[1]درآمد سپرده بانکی'!$E$11+'[1]سایر درآمدها'!$C$11)</f>
        <v>4.887627786431599E-3</v>
      </c>
      <c r="N200" s="190"/>
      <c r="O200" s="142">
        <v>0</v>
      </c>
      <c r="P200" s="142"/>
      <c r="Q200" s="142">
        <f>'درآمد ناشی از تغییر قیمت اوراق '!S172</f>
        <v>5545867082</v>
      </c>
      <c r="R200" s="189"/>
      <c r="S200" s="142">
        <f>'درآمد ناشی ازفروش'!S192</f>
        <v>3143647909</v>
      </c>
      <c r="T200" s="189"/>
      <c r="U200" s="233">
        <f t="shared" si="23"/>
        <v>8689514991</v>
      </c>
      <c r="V200" s="187"/>
      <c r="W200" s="228">
        <f>U200/[1]درآمدها!$E$11</f>
        <v>1.4793451858985932E-2</v>
      </c>
      <c r="X200" s="59">
        <v>0</v>
      </c>
      <c r="Y200" s="149">
        <f t="shared" si="32"/>
        <v>0</v>
      </c>
      <c r="AA200" s="149">
        <v>136102479</v>
      </c>
      <c r="AB200" s="149">
        <f t="shared" si="33"/>
        <v>15953729</v>
      </c>
    </row>
    <row r="201" spans="1:28" s="59" customFormat="1" ht="42.75" customHeight="1">
      <c r="A201" s="133"/>
      <c r="B201" s="133" t="s">
        <v>435</v>
      </c>
      <c r="C201" s="227" t="s">
        <v>96</v>
      </c>
      <c r="D201" s="190"/>
      <c r="E201" s="142">
        <v>0</v>
      </c>
      <c r="F201" s="142"/>
      <c r="G201" s="142">
        <f t="shared" si="34"/>
        <v>-9537900468</v>
      </c>
      <c r="H201" s="189"/>
      <c r="I201" s="142">
        <f>'درآمد ناشی ازفروش'!K193</f>
        <v>489950590</v>
      </c>
      <c r="J201" s="249"/>
      <c r="K201" s="143">
        <f t="shared" si="22"/>
        <v>-9047949878</v>
      </c>
      <c r="L201" s="143"/>
      <c r="M201" s="228">
        <f>K201/($K$218+'[1]درآمد سرمایه گذاری در اوراق بها'!$I$11+'[1]درآمد سپرده بانکی'!$E$11+'[1]سایر درآمدها'!$C$11)</f>
        <v>3.2723565345925215E-2</v>
      </c>
      <c r="N201" s="190"/>
      <c r="O201" s="142">
        <f>'درآمد سود سهام'!P114</f>
        <v>2308014750</v>
      </c>
      <c r="P201" s="142"/>
      <c r="Q201" s="142">
        <f>'درآمد ناشی از تغییر قیمت اوراق '!S173</f>
        <v>7147980553</v>
      </c>
      <c r="R201" s="189"/>
      <c r="S201" s="142">
        <f>'درآمد ناشی ازفروش'!S193</f>
        <v>368152339</v>
      </c>
      <c r="T201" s="189"/>
      <c r="U201" s="233">
        <f t="shared" si="23"/>
        <v>9824147642</v>
      </c>
      <c r="V201" s="187"/>
      <c r="W201" s="228">
        <f>U201/[1]درآمدها!$E$11</f>
        <v>1.6725105526375537E-2</v>
      </c>
      <c r="X201" s="59">
        <v>2281760400</v>
      </c>
      <c r="Y201" s="149">
        <f t="shared" si="32"/>
        <v>-26254350</v>
      </c>
      <c r="AA201" s="149">
        <v>539781814</v>
      </c>
      <c r="AB201" s="149">
        <f t="shared" si="33"/>
        <v>49831224</v>
      </c>
    </row>
    <row r="202" spans="1:28" s="219" customFormat="1" ht="42.75" customHeight="1">
      <c r="A202" s="218"/>
      <c r="B202" s="218" t="s">
        <v>509</v>
      </c>
      <c r="C202" s="227" t="s">
        <v>194</v>
      </c>
      <c r="D202" s="190"/>
      <c r="E202" s="142">
        <v>0</v>
      </c>
      <c r="F202" s="142"/>
      <c r="G202" s="142">
        <f t="shared" si="34"/>
        <v>-3898341128</v>
      </c>
      <c r="H202" s="189"/>
      <c r="I202" s="142">
        <f>'درآمد ناشی ازفروش'!K194</f>
        <v>2045814022</v>
      </c>
      <c r="J202" s="249"/>
      <c r="K202" s="143">
        <f t="shared" si="22"/>
        <v>-1852527106</v>
      </c>
      <c r="L202" s="143"/>
      <c r="M202" s="228">
        <f>K202/($K$218+'[1]درآمد سرمایه گذاری در اوراق بها'!$I$11+'[1]درآمد سپرده بانکی'!$E$11+'[1]سایر درآمدها'!$C$11)</f>
        <v>6.700003053253952E-3</v>
      </c>
      <c r="N202" s="190"/>
      <c r="O202" s="142">
        <v>0</v>
      </c>
      <c r="P202" s="142"/>
      <c r="Q202" s="142">
        <f>'درآمد ناشی از تغییر قیمت اوراق '!S174</f>
        <v>17391525234</v>
      </c>
      <c r="R202" s="189"/>
      <c r="S202" s="142">
        <f>'درآمد ناشی ازفروش'!S194</f>
        <v>2654101535</v>
      </c>
      <c r="T202" s="189"/>
      <c r="U202" s="233">
        <f t="shared" si="23"/>
        <v>20045626769</v>
      </c>
      <c r="V202" s="187"/>
      <c r="W202" s="228">
        <f>U202/[1]درآمدها!$E$11</f>
        <v>3.4126647447819708E-2</v>
      </c>
      <c r="X202" s="219">
        <v>0</v>
      </c>
      <c r="Y202" s="149">
        <f t="shared" si="32"/>
        <v>0</v>
      </c>
      <c r="AA202" s="220">
        <v>-34733756</v>
      </c>
      <c r="AB202" s="149">
        <f t="shared" si="33"/>
        <v>-2080547778</v>
      </c>
    </row>
    <row r="203" spans="1:28" s="59" customFormat="1" ht="42.75" customHeight="1">
      <c r="A203" s="133"/>
      <c r="B203" s="133" t="s">
        <v>436</v>
      </c>
      <c r="C203" s="227" t="s">
        <v>95</v>
      </c>
      <c r="D203" s="190"/>
      <c r="E203" s="142">
        <f>'درآمد سود سهام'!J115</f>
        <v>666457220</v>
      </c>
      <c r="F203" s="142"/>
      <c r="G203" s="142">
        <f t="shared" si="34"/>
        <v>-8032947986</v>
      </c>
      <c r="H203" s="189"/>
      <c r="I203" s="142">
        <f>'درآمد ناشی ازفروش'!K195</f>
        <v>16440535157</v>
      </c>
      <c r="J203" s="249"/>
      <c r="K203" s="143">
        <f t="shared" si="22"/>
        <v>9074044391</v>
      </c>
      <c r="L203" s="143"/>
      <c r="M203" s="228">
        <f>K203/($K$218+'[1]درآمد سرمایه گذاری در اوراق بها'!$I$11+'[1]درآمد سپرده بانکی'!$E$11+'[1]سایر درآمدها'!$C$11)</f>
        <v>-3.2817940924132365E-2</v>
      </c>
      <c r="N203" s="190"/>
      <c r="O203" s="142">
        <f>'درآمد سود سهام'!P115</f>
        <v>666457220</v>
      </c>
      <c r="P203" s="142"/>
      <c r="Q203" s="142">
        <f>'درآمد ناشی از تغییر قیمت اوراق '!S175</f>
        <v>2484006008</v>
      </c>
      <c r="R203" s="189"/>
      <c r="S203" s="142">
        <f>'درآمد ناشی ازفروش'!S195</f>
        <v>16063704656</v>
      </c>
      <c r="T203" s="189"/>
      <c r="U203" s="233">
        <f t="shared" si="23"/>
        <v>19214167884</v>
      </c>
      <c r="V203" s="187"/>
      <c r="W203" s="228">
        <f>U203/[1]درآمدها!$E$11</f>
        <v>3.2711131506974529E-2</v>
      </c>
      <c r="X203" s="59">
        <v>0</v>
      </c>
      <c r="Y203" s="149">
        <f t="shared" si="32"/>
        <v>-666457220</v>
      </c>
      <c r="AA203" s="149">
        <v>78506295</v>
      </c>
      <c r="AB203" s="149">
        <f t="shared" si="33"/>
        <v>-16362028862</v>
      </c>
    </row>
    <row r="204" spans="1:28" s="59" customFormat="1" ht="42.75" customHeight="1">
      <c r="A204" s="133"/>
      <c r="B204" s="133" t="s">
        <v>437</v>
      </c>
      <c r="C204" s="227" t="s">
        <v>206</v>
      </c>
      <c r="D204" s="190"/>
      <c r="E204" s="142">
        <v>0</v>
      </c>
      <c r="F204" s="142"/>
      <c r="G204" s="142">
        <f t="shared" si="34"/>
        <v>-15991762477</v>
      </c>
      <c r="H204" s="189"/>
      <c r="I204" s="142">
        <f>'درآمد ناشی ازفروش'!K196</f>
        <v>12928282876</v>
      </c>
      <c r="J204" s="249"/>
      <c r="K204" s="143">
        <f t="shared" si="22"/>
        <v>-3063479601</v>
      </c>
      <c r="L204" s="143"/>
      <c r="M204" s="228">
        <f>K204/($K$218+'[1]درآمد سرمایه گذاری در اوراق بها'!$I$11+'[1]درآمد سپرده بانکی'!$E$11+'[1]سایر درآمدها'!$C$11)</f>
        <v>1.1079634200116907E-2</v>
      </c>
      <c r="N204" s="190"/>
      <c r="O204" s="142">
        <f>'درآمد سود سهام'!P116</f>
        <v>879427500</v>
      </c>
      <c r="P204" s="142"/>
      <c r="Q204" s="142">
        <f>'درآمد ناشی از تغییر قیمت اوراق '!S176</f>
        <v>-777702730</v>
      </c>
      <c r="R204" s="189"/>
      <c r="S204" s="142">
        <f>'درآمد ناشی ازفروش'!S196</f>
        <v>13530190771</v>
      </c>
      <c r="T204" s="189"/>
      <c r="U204" s="233">
        <f t="shared" si="23"/>
        <v>13631915541</v>
      </c>
      <c r="V204" s="187"/>
      <c r="W204" s="228">
        <f>U204/[1]درآمدها!$E$11</f>
        <v>2.3207634316807599E-2</v>
      </c>
      <c r="X204" s="59">
        <v>1403150</v>
      </c>
      <c r="Y204" s="149">
        <f t="shared" si="32"/>
        <v>-878024350</v>
      </c>
      <c r="AA204" s="149">
        <v>-145936095</v>
      </c>
      <c r="AB204" s="149">
        <f t="shared" si="33"/>
        <v>-13074218971</v>
      </c>
    </row>
    <row r="205" spans="1:28" s="59" customFormat="1" ht="42.75" customHeight="1">
      <c r="A205" s="133"/>
      <c r="B205" s="133"/>
      <c r="C205" s="227" t="s">
        <v>177</v>
      </c>
      <c r="D205" s="190"/>
      <c r="E205" s="142">
        <v>0</v>
      </c>
      <c r="F205" s="142"/>
      <c r="G205" s="142">
        <f t="shared" si="34"/>
        <v>-2770773825</v>
      </c>
      <c r="H205" s="189"/>
      <c r="I205" s="142">
        <f>'درآمد ناشی ازفروش'!K197</f>
        <v>7419308839</v>
      </c>
      <c r="J205" s="249"/>
      <c r="K205" s="143">
        <f t="shared" si="22"/>
        <v>4648535014</v>
      </c>
      <c r="L205" s="143"/>
      <c r="M205" s="228">
        <f>K205/($K$218+'[1]درآمد سرمایه گذاری در اوراق بها'!$I$11+'[1]درآمد سپرده بانکی'!$E$11+'[1]سایر درآمدها'!$C$11)</f>
        <v>-1.6812276962687476E-2</v>
      </c>
      <c r="N205" s="190"/>
      <c r="O205" s="142">
        <f>'درآمد سود سهام'!P117</f>
        <v>110615634</v>
      </c>
      <c r="P205" s="142"/>
      <c r="Q205" s="142">
        <f>'درآمد ناشی از تغییر قیمت اوراق '!S177</f>
        <v>7775628511</v>
      </c>
      <c r="R205" s="189"/>
      <c r="S205" s="142">
        <f>'درآمد ناشی ازفروش'!S197</f>
        <v>15080238552</v>
      </c>
      <c r="T205" s="189"/>
      <c r="U205" s="233">
        <f t="shared" si="23"/>
        <v>22966482697</v>
      </c>
      <c r="V205" s="187"/>
      <c r="W205" s="228">
        <f>U205/[1]درآمدها!$E$11</f>
        <v>3.9099254273707591E-2</v>
      </c>
      <c r="X205" s="59">
        <v>3130014000</v>
      </c>
      <c r="Y205" s="149">
        <f t="shared" ref="Y205" si="35">X205-O205</f>
        <v>3019398366</v>
      </c>
      <c r="AA205" s="149">
        <v>484885463</v>
      </c>
      <c r="AB205" s="149">
        <f t="shared" ref="AB205" si="36">AA205-I205</f>
        <v>-6934423376</v>
      </c>
    </row>
    <row r="206" spans="1:28" s="59" customFormat="1" ht="42.75" customHeight="1">
      <c r="A206" s="133"/>
      <c r="B206" s="133"/>
      <c r="C206" s="227" t="s">
        <v>175</v>
      </c>
      <c r="D206" s="190"/>
      <c r="E206" s="142">
        <v>0</v>
      </c>
      <c r="F206" s="142"/>
      <c r="G206" s="142">
        <f t="shared" si="34"/>
        <v>615552355</v>
      </c>
      <c r="H206" s="189"/>
      <c r="I206" s="142">
        <f>'درآمد ناشی ازفروش'!K198</f>
        <v>56070050</v>
      </c>
      <c r="J206" s="249"/>
      <c r="K206" s="143">
        <f t="shared" ref="K206:K216" si="37">E206+G206+I206</f>
        <v>671622405</v>
      </c>
      <c r="L206" s="143"/>
      <c r="M206" s="228">
        <f>K206/($K$218+'[1]درآمد سرمایه گذاری در اوراق بها'!$I$11+'[1]درآمد سپرده بانکی'!$E$11+'[1]سایر درآمدها'!$C$11)</f>
        <v>-2.4290452482770646E-3</v>
      </c>
      <c r="N206" s="190"/>
      <c r="O206" s="142">
        <f>'درآمد سود سهام'!P118</f>
        <v>6084200</v>
      </c>
      <c r="P206" s="142"/>
      <c r="Q206" s="142">
        <f>'درآمد ناشی از تغییر قیمت اوراق '!S178</f>
        <v>4640750502</v>
      </c>
      <c r="R206" s="189"/>
      <c r="S206" s="142">
        <f>'درآمد ناشی ازفروش'!S198</f>
        <v>34005408</v>
      </c>
      <c r="T206" s="189"/>
      <c r="U206" s="233">
        <f t="shared" ref="U206:U217" si="38">O206+Q206+S206</f>
        <v>4680840110</v>
      </c>
      <c r="V206" s="187"/>
      <c r="W206" s="228">
        <f>U206/[1]درآمدها!$E$11</f>
        <v>7.9688892761696616E-3</v>
      </c>
      <c r="Y206" s="149"/>
      <c r="AA206" s="149"/>
      <c r="AB206" s="149"/>
    </row>
    <row r="207" spans="1:28" s="59" customFormat="1" ht="42.75" customHeight="1">
      <c r="A207" s="133"/>
      <c r="B207" s="133"/>
      <c r="C207" s="227" t="s">
        <v>120</v>
      </c>
      <c r="D207" s="190"/>
      <c r="E207" s="142">
        <v>0</v>
      </c>
      <c r="F207" s="142"/>
      <c r="G207" s="142">
        <f t="shared" si="34"/>
        <v>-10565155789</v>
      </c>
      <c r="H207" s="189"/>
      <c r="I207" s="142">
        <f>'درآمد ناشی ازفروش'!K199</f>
        <v>6069607198</v>
      </c>
      <c r="J207" s="249"/>
      <c r="K207" s="143">
        <f t="shared" si="37"/>
        <v>-4495548591</v>
      </c>
      <c r="L207" s="143"/>
      <c r="M207" s="228">
        <f>K207/($K$218+'[1]درآمد سرمایه گذاری در اوراق بها'!$I$11+'[1]درآمد سپرده بانکی'!$E$11+'[1]سایر درآمدها'!$C$11)</f>
        <v>1.6258973587051796E-2</v>
      </c>
      <c r="N207" s="190"/>
      <c r="O207" s="142">
        <v>0</v>
      </c>
      <c r="P207" s="142"/>
      <c r="Q207" s="142">
        <f>'درآمد ناشی از تغییر قیمت اوراق '!S179</f>
        <v>25306507079</v>
      </c>
      <c r="R207" s="189"/>
      <c r="S207" s="142">
        <f>'درآمد ناشی ازفروش'!S199</f>
        <v>6198475951</v>
      </c>
      <c r="T207" s="189"/>
      <c r="U207" s="233">
        <f t="shared" si="38"/>
        <v>31504983030</v>
      </c>
      <c r="V207" s="187"/>
      <c r="W207" s="228">
        <f>U207/[1]درآمدها!$E$11</f>
        <v>5.3635611453020593E-2</v>
      </c>
      <c r="Y207" s="149"/>
      <c r="AA207" s="149"/>
      <c r="AB207" s="149"/>
    </row>
    <row r="208" spans="1:28" s="59" customFormat="1" ht="42.75" customHeight="1">
      <c r="A208" s="133"/>
      <c r="B208" s="133"/>
      <c r="C208" s="227" t="s">
        <v>171</v>
      </c>
      <c r="D208" s="190"/>
      <c r="E208" s="142">
        <v>0</v>
      </c>
      <c r="F208" s="142"/>
      <c r="G208" s="142">
        <f t="shared" si="34"/>
        <v>3291312315</v>
      </c>
      <c r="H208" s="189"/>
      <c r="I208" s="142">
        <f>'درآمد ناشی ازفروش'!K200</f>
        <v>292011704</v>
      </c>
      <c r="J208" s="249"/>
      <c r="K208" s="143">
        <f t="shared" si="37"/>
        <v>3583324019</v>
      </c>
      <c r="L208" s="143"/>
      <c r="M208" s="228">
        <f>K208/($K$218+'[1]درآمد سرمایه گذاری در اوراق بها'!$I$11+'[1]درآمد سپرده بانکی'!$E$11+'[1]سایر درآمدها'!$C$11)</f>
        <v>-1.2959746602540791E-2</v>
      </c>
      <c r="N208" s="190"/>
      <c r="O208" s="142">
        <v>0</v>
      </c>
      <c r="P208" s="142"/>
      <c r="Q208" s="142">
        <f>'درآمد ناشی از تغییر قیمت اوراق '!S180</f>
        <v>35371866764</v>
      </c>
      <c r="R208" s="189"/>
      <c r="S208" s="142">
        <f>'درآمد ناشی ازفروش'!S200</f>
        <v>2469050058</v>
      </c>
      <c r="T208" s="189"/>
      <c r="U208" s="233">
        <f t="shared" si="38"/>
        <v>37840916822</v>
      </c>
      <c r="V208" s="187"/>
      <c r="W208" s="228">
        <f>U208/[1]درآمدها!$E$11</f>
        <v>6.4422212503913959E-2</v>
      </c>
      <c r="X208" s="59">
        <v>0</v>
      </c>
      <c r="Y208" s="149">
        <f>X208-O208</f>
        <v>0</v>
      </c>
      <c r="AA208" s="149">
        <v>1365258544</v>
      </c>
      <c r="AB208" s="149">
        <f>AA208-I208</f>
        <v>1073246840</v>
      </c>
    </row>
    <row r="209" spans="1:28" s="59" customFormat="1" ht="42.75" customHeight="1">
      <c r="A209" s="133"/>
      <c r="B209" s="133"/>
      <c r="C209" s="227" t="s">
        <v>268</v>
      </c>
      <c r="D209" s="190"/>
      <c r="E209" s="142">
        <v>0</v>
      </c>
      <c r="F209" s="142"/>
      <c r="G209" s="142">
        <f t="shared" si="34"/>
        <v>-7947973405</v>
      </c>
      <c r="H209" s="189"/>
      <c r="I209" s="142">
        <f>'درآمد ناشی ازفروش'!K201</f>
        <v>481721556</v>
      </c>
      <c r="J209" s="249"/>
      <c r="K209" s="143">
        <f t="shared" si="37"/>
        <v>-7466251849</v>
      </c>
      <c r="L209" s="143"/>
      <c r="M209" s="228">
        <f>K209/($K$218+'[1]درآمد سرمایه گذاری در اوراق بها'!$I$11+'[1]درآمد سپرده بانکی'!$E$11+'[1]سایر درآمدها'!$C$11)</f>
        <v>2.7003065176560481E-2</v>
      </c>
      <c r="N209" s="190"/>
      <c r="O209" s="142">
        <f>'درآمد سود سهام'!P119</f>
        <v>552917960</v>
      </c>
      <c r="P209" s="142"/>
      <c r="Q209" s="142">
        <f>'درآمد ناشی از تغییر قیمت اوراق '!S181</f>
        <v>9338997818</v>
      </c>
      <c r="R209" s="189"/>
      <c r="S209" s="142">
        <f>'درآمد ناشی ازفروش'!S201</f>
        <v>182582440</v>
      </c>
      <c r="T209" s="189"/>
      <c r="U209" s="233">
        <f t="shared" si="38"/>
        <v>10074498218</v>
      </c>
      <c r="V209" s="187"/>
      <c r="W209" s="228">
        <f>U209/[1]درآمدها!$E$11</f>
        <v>1.715131449175062E-2</v>
      </c>
      <c r="Y209" s="149"/>
      <c r="AA209" s="149"/>
      <c r="AB209" s="149"/>
    </row>
    <row r="210" spans="1:28" s="59" customFormat="1" ht="42.75" customHeight="1">
      <c r="A210" s="133"/>
      <c r="B210" s="133"/>
      <c r="C210" s="227" t="s">
        <v>489</v>
      </c>
      <c r="D210" s="190"/>
      <c r="E210" s="142">
        <v>0</v>
      </c>
      <c r="F210" s="142"/>
      <c r="G210" s="142">
        <f t="shared" si="34"/>
        <v>-3862494189</v>
      </c>
      <c r="H210" s="189"/>
      <c r="I210" s="142">
        <f>'درآمد ناشی ازفروش'!K202</f>
        <v>1325506062</v>
      </c>
      <c r="J210" s="249"/>
      <c r="K210" s="143">
        <f t="shared" si="37"/>
        <v>-2536988127</v>
      </c>
      <c r="L210" s="143"/>
      <c r="M210" s="228">
        <f>K210/($K$218+'[1]درآمد سرمایه گذاری در اوراق بها'!$I$11+'[1]درآمد سپرده بانکی'!$E$11+'[1]سایر درآمدها'!$C$11)</f>
        <v>9.1754815041119424E-3</v>
      </c>
      <c r="N210" s="190"/>
      <c r="O210" s="142">
        <v>0</v>
      </c>
      <c r="P210" s="142"/>
      <c r="Q210" s="142">
        <f>'درآمد ناشی از تغییر قیمت اوراق '!S182</f>
        <v>1923867909</v>
      </c>
      <c r="R210" s="189"/>
      <c r="S210" s="142">
        <f>'درآمد ناشی ازفروش'!S202</f>
        <v>1785115746</v>
      </c>
      <c r="T210" s="189"/>
      <c r="U210" s="233">
        <f t="shared" si="38"/>
        <v>3708983655</v>
      </c>
      <c r="V210" s="187"/>
      <c r="W210" s="228">
        <f>U210/[1]درآمدها!$E$11</f>
        <v>6.31435370130984E-3</v>
      </c>
      <c r="Y210" s="149"/>
      <c r="AA210" s="149"/>
      <c r="AB210" s="149"/>
    </row>
    <row r="211" spans="1:28" s="59" customFormat="1" ht="42.75" customHeight="1">
      <c r="A211" s="133"/>
      <c r="B211" s="133"/>
      <c r="C211" s="227" t="s">
        <v>148</v>
      </c>
      <c r="D211" s="190"/>
      <c r="E211" s="142">
        <v>0</v>
      </c>
      <c r="F211" s="142"/>
      <c r="G211" s="142">
        <f t="shared" si="34"/>
        <v>-4650408910</v>
      </c>
      <c r="H211" s="189"/>
      <c r="I211" s="142">
        <f>'درآمد ناشی ازفروش'!K203</f>
        <v>2457079801</v>
      </c>
      <c r="J211" s="249"/>
      <c r="K211" s="143">
        <f t="shared" si="37"/>
        <v>-2193329109</v>
      </c>
      <c r="L211" s="143"/>
      <c r="M211" s="228">
        <f>K211/($K$218+'[1]درآمد سرمایه گذاری در اوراق بها'!$I$11+'[1]درآمد سپرده بانکی'!$E$11+'[1]سایر درآمدها'!$C$11)</f>
        <v>7.9325758200758933E-3</v>
      </c>
      <c r="N211" s="190"/>
      <c r="O211" s="142">
        <f>'درآمد سود سهام'!T120</f>
        <v>2281760400</v>
      </c>
      <c r="P211" s="142"/>
      <c r="Q211" s="142">
        <f>'درآمد ناشی از تغییر قیمت اوراق '!S183</f>
        <v>11451993068</v>
      </c>
      <c r="R211" s="189"/>
      <c r="S211" s="142">
        <f>'درآمد ناشی ازفروش'!S203</f>
        <v>3729836784</v>
      </c>
      <c r="T211" s="189"/>
      <c r="U211" s="233">
        <f t="shared" si="38"/>
        <v>17463590252</v>
      </c>
      <c r="V211" s="187"/>
      <c r="W211" s="228">
        <f>U211/[1]درآمدها!$E$11</f>
        <v>2.9730863223735245E-2</v>
      </c>
      <c r="Y211" s="149"/>
      <c r="AA211" s="149"/>
      <c r="AB211" s="149"/>
    </row>
    <row r="212" spans="1:28" s="59" customFormat="1" ht="42.75" customHeight="1">
      <c r="A212" s="133"/>
      <c r="B212" s="133"/>
      <c r="C212" s="227" t="s">
        <v>112</v>
      </c>
      <c r="D212" s="190"/>
      <c r="E212" s="142">
        <f>'درآمد سود سهام'!J121</f>
        <v>1256017000</v>
      </c>
      <c r="F212" s="142"/>
      <c r="G212" s="142">
        <f t="shared" si="34"/>
        <v>-2133408143</v>
      </c>
      <c r="H212" s="189"/>
      <c r="I212" s="142">
        <f>'درآمد ناشی ازفروش'!K204</f>
        <v>423264841</v>
      </c>
      <c r="J212" s="249"/>
      <c r="K212" s="143">
        <f t="shared" si="37"/>
        <v>-454126302</v>
      </c>
      <c r="L212" s="143"/>
      <c r="M212" s="228">
        <f>K212/($K$218+'[1]درآمد سرمایه گذاری در اوراق بها'!$I$11+'[1]درآمد سپرده بانکی'!$E$11+'[1]سایر درآمدها'!$C$11)</f>
        <v>1.6424308179396358E-3</v>
      </c>
      <c r="N212" s="190"/>
      <c r="O212" s="142">
        <f>'درآمد سود سهام'!P121</f>
        <v>1256017000</v>
      </c>
      <c r="P212" s="142"/>
      <c r="Q212" s="142">
        <f>'درآمد ناشی از تغییر قیمت اوراق '!S184</f>
        <v>2169455999</v>
      </c>
      <c r="R212" s="189"/>
      <c r="S212" s="142">
        <f>'درآمد ناشی ازفروش'!S204</f>
        <v>-1233317355</v>
      </c>
      <c r="T212" s="189"/>
      <c r="U212" s="233">
        <f t="shared" si="38"/>
        <v>2192155644</v>
      </c>
      <c r="V212" s="187"/>
      <c r="W212" s="228">
        <f>U212/[1]درآمدها!$E$11</f>
        <v>3.7320321123223326E-3</v>
      </c>
      <c r="Y212" s="149"/>
      <c r="AA212" s="149"/>
      <c r="AB212" s="149"/>
    </row>
    <row r="213" spans="1:28" s="59" customFormat="1" ht="42.6" customHeight="1">
      <c r="A213" s="133"/>
      <c r="B213" s="133"/>
      <c r="C213" s="227" t="s">
        <v>167</v>
      </c>
      <c r="D213" s="190"/>
      <c r="E213" s="142">
        <v>0</v>
      </c>
      <c r="F213" s="142"/>
      <c r="G213" s="142">
        <f t="shared" si="34"/>
        <v>-21601617909</v>
      </c>
      <c r="H213" s="189"/>
      <c r="I213" s="142">
        <f>'درآمد ناشی ازفروش'!K205</f>
        <v>18704493724</v>
      </c>
      <c r="J213" s="249"/>
      <c r="K213" s="143">
        <f t="shared" si="37"/>
        <v>-2897124185</v>
      </c>
      <c r="L213" s="143"/>
      <c r="M213" s="228">
        <f>K213/($K$218+'[1]درآمد سرمایه گذاری در اوراق بها'!$I$11+'[1]درآمد سپرده بانکی'!$E$11+'[1]سایر درآمدها'!$C$11)</f>
        <v>1.0477979416488963E-2</v>
      </c>
      <c r="N213" s="190"/>
      <c r="O213" s="142">
        <v>0</v>
      </c>
      <c r="P213" s="142"/>
      <c r="Q213" s="142">
        <f>'درآمد ناشی از تغییر قیمت اوراق '!S185</f>
        <v>15387649031</v>
      </c>
      <c r="R213" s="189"/>
      <c r="S213" s="142">
        <f>'درآمد ناشی ازفروش'!S205</f>
        <v>19338052662</v>
      </c>
      <c r="T213" s="189"/>
      <c r="U213" s="233">
        <f t="shared" si="38"/>
        <v>34725701693</v>
      </c>
      <c r="V213" s="187"/>
      <c r="W213" s="228">
        <f>U213/[1]درآمدها!$E$11</f>
        <v>5.9118719145656605E-2</v>
      </c>
      <c r="Y213" s="149"/>
      <c r="AA213" s="149"/>
      <c r="AB213" s="149"/>
    </row>
    <row r="214" spans="1:28" s="59" customFormat="1" ht="42.75" customHeight="1">
      <c r="A214" s="133"/>
      <c r="B214" s="133"/>
      <c r="C214" s="227" t="s">
        <v>151</v>
      </c>
      <c r="D214" s="190"/>
      <c r="E214" s="142">
        <v>0</v>
      </c>
      <c r="F214" s="142"/>
      <c r="G214" s="142">
        <v>-4794963784</v>
      </c>
      <c r="H214" s="189"/>
      <c r="I214" s="142">
        <f>'درآمد ناشی ازفروش'!K206</f>
        <v>2291254061</v>
      </c>
      <c r="J214" s="249"/>
      <c r="K214" s="143">
        <f t="shared" si="37"/>
        <v>-2503709723</v>
      </c>
      <c r="L214" s="143"/>
      <c r="M214" s="228">
        <f>K214/($K$218+'[1]درآمد سرمایه گذاری در اوراق بها'!$I$11+'[1]درآمد سپرده بانکی'!$E$11+'[1]سایر درآمدها'!$C$11)</f>
        <v>9.0551240703743881E-3</v>
      </c>
      <c r="N214" s="190"/>
      <c r="O214" s="142">
        <f>'درآمد سود سهام'!P122</f>
        <v>1403150</v>
      </c>
      <c r="P214" s="142"/>
      <c r="Q214" s="142">
        <f>'درآمد ناشی از تغییر قیمت اوراق '!S186</f>
        <v>3632672423</v>
      </c>
      <c r="R214" s="189"/>
      <c r="S214" s="142">
        <f>'درآمد ناشی ازفروش'!S206</f>
        <v>1154816266</v>
      </c>
      <c r="T214" s="189"/>
      <c r="U214" s="233">
        <f t="shared" si="38"/>
        <v>4788891839</v>
      </c>
      <c r="V214" s="187"/>
      <c r="W214" s="228">
        <f>U214/[1]درآمدها!$E$11</f>
        <v>8.1528417813321787E-3</v>
      </c>
      <c r="Y214" s="149"/>
      <c r="AA214" s="149"/>
      <c r="AB214" s="149"/>
    </row>
    <row r="215" spans="1:28" s="59" customFormat="1" ht="42.75" customHeight="1">
      <c r="A215" s="133"/>
      <c r="B215" s="133"/>
      <c r="C215" s="227" t="s">
        <v>490</v>
      </c>
      <c r="D215" s="190"/>
      <c r="E215" s="142">
        <v>0</v>
      </c>
      <c r="F215" s="142"/>
      <c r="G215" s="142">
        <v>-34291170209</v>
      </c>
      <c r="H215" s="189"/>
      <c r="I215" s="142">
        <f>'درآمد ناشی ازفروش'!K207</f>
        <v>4452664269</v>
      </c>
      <c r="J215" s="249"/>
      <c r="K215" s="143">
        <f t="shared" si="37"/>
        <v>-29838505940</v>
      </c>
      <c r="L215" s="143"/>
      <c r="M215" s="228">
        <f>K215/($K$218+'[1]درآمد سرمایه گذاری در اوراق بها'!$I$11+'[1]درآمد سپرده بانکی'!$E$11+'[1]سایر درآمدها'!$C$11)</f>
        <v>0.10791641334425699</v>
      </c>
      <c r="N215" s="190"/>
      <c r="O215" s="142">
        <f>'درآمد سود سهام'!P123</f>
        <v>3130014000</v>
      </c>
      <c r="P215" s="142"/>
      <c r="Q215" s="142">
        <f>'درآمد ناشی از تغییر قیمت اوراق '!S187</f>
        <v>12276655337</v>
      </c>
      <c r="R215" s="189"/>
      <c r="S215" s="142">
        <f>'درآمد ناشی ازفروش'!S207</f>
        <v>5528532260</v>
      </c>
      <c r="T215" s="189"/>
      <c r="U215" s="233">
        <f t="shared" si="38"/>
        <v>20935201597</v>
      </c>
      <c r="V215" s="187"/>
      <c r="W215" s="228">
        <f>U215/[1]درآمدها!$E$11</f>
        <v>3.5641102789298926E-2</v>
      </c>
      <c r="Y215" s="149"/>
      <c r="AA215" s="149"/>
      <c r="AB215" s="149"/>
    </row>
    <row r="216" spans="1:28" s="59" customFormat="1" ht="42.75" customHeight="1">
      <c r="A216" s="133"/>
      <c r="B216" s="133"/>
      <c r="C216" s="227" t="s">
        <v>139</v>
      </c>
      <c r="D216" s="190"/>
      <c r="E216" s="142">
        <v>0</v>
      </c>
      <c r="F216" s="142"/>
      <c r="G216" s="142">
        <v>-22920670</v>
      </c>
      <c r="H216" s="189"/>
      <c r="I216" s="142">
        <f>'درآمد ناشی ازفروش'!K208</f>
        <v>1321141895</v>
      </c>
      <c r="J216" s="249"/>
      <c r="K216" s="143">
        <f t="shared" si="37"/>
        <v>1298221225</v>
      </c>
      <c r="L216" s="143"/>
      <c r="M216" s="228">
        <f>K216/($K$218+'[1]درآمد سرمایه گذاری در اوراق بها'!$I$11+'[1]درآمد سپرده بانکی'!$E$11+'[1]سایر درآمدها'!$C$11)</f>
        <v>-4.6952544678712438E-3</v>
      </c>
      <c r="N216" s="190"/>
      <c r="O216" s="142">
        <v>0</v>
      </c>
      <c r="P216" s="142"/>
      <c r="Q216" s="142">
        <f>'درآمد ناشی از تغییر قیمت اوراق '!S188</f>
        <v>12214762217</v>
      </c>
      <c r="R216" s="189"/>
      <c r="S216" s="142">
        <f>'درآمد ناشی ازفروش'!S208</f>
        <v>3307379729</v>
      </c>
      <c r="T216" s="189"/>
      <c r="U216" s="233">
        <f t="shared" si="38"/>
        <v>15522141946</v>
      </c>
      <c r="V216" s="187"/>
      <c r="W216" s="228">
        <f>U216/[1]درآمدها!$E$11</f>
        <v>2.6425647445723732E-2</v>
      </c>
      <c r="Y216" s="149"/>
      <c r="AA216" s="149"/>
      <c r="AB216" s="149"/>
    </row>
    <row r="217" spans="1:28" s="59" customFormat="1" ht="42.75" customHeight="1">
      <c r="A217" s="133"/>
      <c r="B217" s="133"/>
      <c r="C217" s="227" t="s">
        <v>133</v>
      </c>
      <c r="D217" s="190"/>
      <c r="E217" s="142">
        <v>0</v>
      </c>
      <c r="F217" s="142"/>
      <c r="G217" s="142">
        <v>-16088135168</v>
      </c>
      <c r="H217" s="189"/>
      <c r="I217" s="142">
        <f>'درآمد ناشی ازفروش'!K209</f>
        <v>497085566</v>
      </c>
      <c r="J217" s="249"/>
      <c r="K217" s="143">
        <f>E217+G217+I217</f>
        <v>-15591049602</v>
      </c>
      <c r="L217" s="143"/>
      <c r="M217" s="228">
        <f>K217/($K$218+'[1]درآمد سرمایه گذاری در اوراق بها'!$I$11+'[1]درآمد سپرده بانکی'!$E$11+'[1]سایر درآمدها'!$C$11)</f>
        <v>5.6387882044212211E-2</v>
      </c>
      <c r="N217" s="190"/>
      <c r="O217" s="142">
        <v>0</v>
      </c>
      <c r="P217" s="142"/>
      <c r="Q217" s="142">
        <f>'درآمد ناشی از تغییر قیمت اوراق '!S189</f>
        <v>8594181014</v>
      </c>
      <c r="R217" s="189"/>
      <c r="S217" s="142">
        <f>'درآمد ناشی ازفروش'!S209</f>
        <v>658087046</v>
      </c>
      <c r="T217" s="189"/>
      <c r="U217" s="233">
        <f t="shared" si="38"/>
        <v>9252268060</v>
      </c>
      <c r="V217" s="187"/>
      <c r="W217" s="228">
        <f>U217/[1]درآمدها!$E$11</f>
        <v>1.5751509983446346E-2</v>
      </c>
      <c r="Y217" s="149"/>
      <c r="AA217" s="149"/>
      <c r="AB217" s="149"/>
    </row>
    <row r="218" spans="1:28" s="10" customFormat="1" ht="25.5" customHeight="1" thickBot="1">
      <c r="C218" s="227"/>
      <c r="D218" s="190"/>
      <c r="E218" s="165">
        <f>SUM(E11:E217)</f>
        <v>57580625890</v>
      </c>
      <c r="F218" s="142"/>
      <c r="G218" s="165">
        <f>SUM(G11:G217)</f>
        <v>-1024867972947</v>
      </c>
      <c r="H218" s="189"/>
      <c r="I218" s="165">
        <f>SUM(I11:I217)</f>
        <v>690408053186</v>
      </c>
      <c r="J218" s="249"/>
      <c r="K218" s="245">
        <f>SUM(K11:K217)</f>
        <v>-276879293871</v>
      </c>
      <c r="L218" s="143"/>
      <c r="M218" s="28">
        <f>SUM(M11:M204)</f>
        <v>0.79243099711571086</v>
      </c>
      <c r="N218" s="190"/>
      <c r="O218" s="165">
        <f>SUM(O11:O217)</f>
        <v>220727374101</v>
      </c>
      <c r="P218" s="142"/>
      <c r="Q218" s="165">
        <f>SUM(Q11:Q217)</f>
        <v>2221685770632</v>
      </c>
      <c r="R218" s="189"/>
      <c r="S218" s="165">
        <f>SUM(S11:S217)</f>
        <v>982596852065</v>
      </c>
      <c r="T218" s="189"/>
      <c r="U218" s="246">
        <f>SUM(U11:U217)</f>
        <v>3425009996798</v>
      </c>
      <c r="V218" s="187"/>
      <c r="W218" s="28">
        <f>SUM(W195:W217)</f>
        <v>0.61881784652632887</v>
      </c>
    </row>
    <row r="219" spans="1:28" ht="25.5" customHeight="1" thickTop="1">
      <c r="F219" s="6"/>
      <c r="H219" s="6"/>
      <c r="J219" s="6"/>
      <c r="L219" s="24"/>
      <c r="N219" s="8"/>
      <c r="P219" s="6"/>
      <c r="Q219" s="231"/>
      <c r="R219" s="6"/>
      <c r="S219" s="231"/>
      <c r="T219" s="6"/>
      <c r="U219" s="231"/>
      <c r="V219" s="231"/>
    </row>
    <row r="220" spans="1:28" ht="33" hidden="1">
      <c r="Q220" s="168"/>
      <c r="R220" s="168"/>
      <c r="S220" s="6"/>
      <c r="U220" s="6"/>
    </row>
    <row r="221" spans="1:28" s="235" customFormat="1" ht="24.6" hidden="1">
      <c r="E221" s="235">
        <v>0</v>
      </c>
      <c r="G221" s="235">
        <v>0</v>
      </c>
      <c r="I221" s="235">
        <v>0</v>
      </c>
      <c r="K221" s="235">
        <f>E221+G221+I221</f>
        <v>0</v>
      </c>
      <c r="O221" s="235">
        <f>'درآمد سود سهام'!T124</f>
        <v>210975516012</v>
      </c>
      <c r="Q221" s="235">
        <f>'درآمد ناشی از تغییر قیمت اوراق '!S190</f>
        <v>2221685770632</v>
      </c>
      <c r="S221" s="235" t="e">
        <f>'درآمد ناشی ازفروش'!S210-'درآمد ناشی ازفروش'!#REF!</f>
        <v>#REF!</v>
      </c>
      <c r="U221" s="235" t="e">
        <f>O221+Q221+S221</f>
        <v>#REF!</v>
      </c>
    </row>
    <row r="222" spans="1:28" s="235" customFormat="1" ht="24.6" hidden="1">
      <c r="E222" s="235">
        <v>0</v>
      </c>
      <c r="G222" s="235">
        <v>0</v>
      </c>
      <c r="I222" s="235">
        <f>I221-I218</f>
        <v>-690408053186</v>
      </c>
      <c r="K222" s="235">
        <v>0</v>
      </c>
      <c r="O222" s="235">
        <f>O221-O218</f>
        <v>-9751858089</v>
      </c>
      <c r="Q222" s="235">
        <f>Q221-Q218</f>
        <v>0</v>
      </c>
      <c r="S222" s="235" t="e">
        <f>S221-S218</f>
        <v>#REF!</v>
      </c>
      <c r="U222" s="235" t="e">
        <f>U221-U218</f>
        <v>#REF!</v>
      </c>
    </row>
    <row r="223" spans="1:28" s="143" customFormat="1" ht="25.2">
      <c r="U223" s="233"/>
    </row>
    <row r="224" spans="1:28" s="143" customFormat="1" ht="25.2">
      <c r="U224" s="233"/>
    </row>
    <row r="225" spans="21:21" s="143" customFormat="1" ht="25.2">
      <c r="U225" s="233"/>
    </row>
    <row r="226" spans="21:21" s="143" customFormat="1" ht="25.2">
      <c r="U226" s="233"/>
    </row>
    <row r="227" spans="21:21" s="143" customFormat="1" ht="25.2">
      <c r="U227" s="233"/>
    </row>
  </sheetData>
  <autoFilter ref="C10:W217" xr:uid="{00000000-0009-0000-0000-000009000000}">
    <sortState xmlns:xlrd2="http://schemas.microsoft.com/office/spreadsheetml/2017/richdata2" ref="C13:W204">
      <sortCondition ref="C10"/>
    </sortState>
  </autoFilter>
  <mergeCells count="23">
    <mergeCell ref="C1:W1"/>
    <mergeCell ref="C2:W2"/>
    <mergeCell ref="C3:W3"/>
    <mergeCell ref="E8:E9"/>
    <mergeCell ref="G8:G9"/>
    <mergeCell ref="I8:I9"/>
    <mergeCell ref="O8:O9"/>
    <mergeCell ref="Q8:Q9"/>
    <mergeCell ref="S8:S9"/>
    <mergeCell ref="K8:M9"/>
    <mergeCell ref="U8:W9"/>
    <mergeCell ref="C5:W5"/>
    <mergeCell ref="P8:P10"/>
    <mergeCell ref="R8:R10"/>
    <mergeCell ref="T8:T10"/>
    <mergeCell ref="J8:J10"/>
    <mergeCell ref="O7:W7"/>
    <mergeCell ref="E7:M7"/>
    <mergeCell ref="N8:N10"/>
    <mergeCell ref="C8:C10"/>
    <mergeCell ref="D8:D10"/>
    <mergeCell ref="F8:F10"/>
    <mergeCell ref="H8:H10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5"/>
  <sheetViews>
    <sheetView rightToLeft="1" view="pageBreakPreview" zoomScale="80" zoomScaleNormal="100" zoomScaleSheetLayoutView="80" workbookViewId="0">
      <selection activeCell="C19" sqref="C19"/>
    </sheetView>
  </sheetViews>
  <sheetFormatPr defaultColWidth="9.109375" defaultRowHeight="21"/>
  <cols>
    <col min="1" max="1" width="34.44140625" style="4" bestFit="1" customWidth="1"/>
    <col min="2" max="2" width="0.44140625" style="4" customWidth="1"/>
    <col min="3" max="3" width="18.109375" style="4" bestFit="1" customWidth="1"/>
    <col min="4" max="4" width="0.6640625" style="4" customWidth="1"/>
    <col min="5" max="5" width="20" style="4" bestFit="1" customWidth="1"/>
    <col min="6" max="6" width="0.5546875" style="4" customWidth="1"/>
    <col min="7" max="7" width="17" style="4" bestFit="1" customWidth="1"/>
    <col min="8" max="8" width="0.5546875" style="4" customWidth="1"/>
    <col min="9" max="9" width="20.44140625" style="4" bestFit="1" customWidth="1"/>
    <col min="10" max="10" width="0.44140625" style="4" customWidth="1"/>
    <col min="11" max="11" width="18.109375" style="4" bestFit="1" customWidth="1"/>
    <col min="12" max="12" width="0.5546875" style="4" customWidth="1"/>
    <col min="13" max="13" width="17.6640625" style="4" bestFit="1" customWidth="1"/>
    <col min="14" max="14" width="0.88671875" style="4" customWidth="1"/>
    <col min="15" max="15" width="19.33203125" style="4" bestFit="1" customWidth="1"/>
    <col min="16" max="16" width="0.5546875" style="4" customWidth="1"/>
    <col min="17" max="17" width="19.33203125" style="4" bestFit="1" customWidth="1"/>
    <col min="18" max="18" width="9.109375" style="4"/>
    <col min="19" max="19" width="12.6640625" style="4" bestFit="1" customWidth="1"/>
    <col min="20" max="16384" width="9.109375" style="4"/>
  </cols>
  <sheetData>
    <row r="1" spans="1:17" ht="21" customHeight="1">
      <c r="A1" s="317" t="s">
        <v>87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8" customHeight="1">
      <c r="A2" s="317" t="s">
        <v>53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9.5" customHeight="1">
      <c r="A3" s="317" t="str">
        <f>' سهام'!A3:W3</f>
        <v>برای ماه منتهی به 1402/02/31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</row>
    <row r="4" spans="1:17">
      <c r="A4" s="305" t="s">
        <v>29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2.5" customHeight="1" thickBot="1">
      <c r="A6" s="85"/>
      <c r="B6" s="86"/>
      <c r="C6" s="351" t="str">
        <f>'درآمد سرمایه گذاری در سهام '!E7</f>
        <v>طی  اردیبهشت ماه</v>
      </c>
      <c r="D6" s="351"/>
      <c r="E6" s="351"/>
      <c r="F6" s="351"/>
      <c r="G6" s="351"/>
      <c r="H6" s="351"/>
      <c r="I6" s="351"/>
      <c r="J6" s="193"/>
      <c r="K6" s="352" t="s">
        <v>559</v>
      </c>
      <c r="L6" s="351"/>
      <c r="M6" s="351"/>
      <c r="N6" s="351"/>
      <c r="O6" s="351"/>
      <c r="P6" s="351"/>
      <c r="Q6" s="351"/>
    </row>
    <row r="7" spans="1:17" ht="15.75" customHeight="1">
      <c r="A7" s="347"/>
      <c r="B7" s="348"/>
      <c r="C7" s="349" t="s">
        <v>15</v>
      </c>
      <c r="D7" s="349"/>
      <c r="E7" s="349" t="s">
        <v>13</v>
      </c>
      <c r="F7" s="347"/>
      <c r="G7" s="349" t="s">
        <v>14</v>
      </c>
      <c r="H7" s="347"/>
      <c r="I7" s="349" t="s">
        <v>2</v>
      </c>
      <c r="J7" s="192"/>
      <c r="K7" s="349" t="s">
        <v>15</v>
      </c>
      <c r="L7" s="349"/>
      <c r="M7" s="349" t="s">
        <v>13</v>
      </c>
      <c r="N7" s="347"/>
      <c r="O7" s="349" t="s">
        <v>14</v>
      </c>
      <c r="P7" s="347"/>
      <c r="Q7" s="349" t="s">
        <v>2</v>
      </c>
    </row>
    <row r="8" spans="1:17" ht="12" customHeight="1">
      <c r="A8" s="348"/>
      <c r="B8" s="348"/>
      <c r="C8" s="350"/>
      <c r="D8" s="350"/>
      <c r="E8" s="350"/>
      <c r="F8" s="348"/>
      <c r="G8" s="350"/>
      <c r="H8" s="348"/>
      <c r="I8" s="350"/>
      <c r="J8" s="192"/>
      <c r="K8" s="350"/>
      <c r="L8" s="350"/>
      <c r="M8" s="350"/>
      <c r="N8" s="348"/>
      <c r="O8" s="350"/>
      <c r="P8" s="348"/>
      <c r="Q8" s="350"/>
    </row>
    <row r="9" spans="1:17" ht="14.25" customHeight="1" thickBot="1">
      <c r="A9" s="348"/>
      <c r="B9" s="348"/>
      <c r="C9" s="87" t="s">
        <v>60</v>
      </c>
      <c r="D9" s="350"/>
      <c r="E9" s="87" t="s">
        <v>57</v>
      </c>
      <c r="F9" s="348"/>
      <c r="G9" s="87" t="s">
        <v>58</v>
      </c>
      <c r="H9" s="348"/>
      <c r="I9" s="351"/>
      <c r="J9" s="88"/>
      <c r="K9" s="87" t="s">
        <v>60</v>
      </c>
      <c r="L9" s="350"/>
      <c r="M9" s="87" t="s">
        <v>57</v>
      </c>
      <c r="N9" s="348"/>
      <c r="O9" s="87" t="s">
        <v>58</v>
      </c>
      <c r="P9" s="348"/>
      <c r="Q9" s="351"/>
    </row>
    <row r="10" spans="1:17" ht="21" customHeight="1">
      <c r="A10" s="41" t="s">
        <v>446</v>
      </c>
      <c r="B10" s="67"/>
      <c r="C10" s="52">
        <v>0</v>
      </c>
      <c r="D10" s="52"/>
      <c r="E10" s="52">
        <v>0</v>
      </c>
      <c r="F10" s="52"/>
      <c r="G10" s="52">
        <v>0</v>
      </c>
      <c r="H10" s="52"/>
      <c r="I10" s="52">
        <f>C10+E10+G10</f>
        <v>0</v>
      </c>
      <c r="J10" s="52"/>
      <c r="K10" s="52">
        <v>0</v>
      </c>
      <c r="L10" s="52"/>
      <c r="M10" s="52">
        <v>0</v>
      </c>
      <c r="N10" s="52"/>
      <c r="O10" s="52">
        <v>1376551</v>
      </c>
      <c r="P10" s="52">
        <v>1228793</v>
      </c>
      <c r="Q10" s="52">
        <f>O10+M10+K10</f>
        <v>1376551</v>
      </c>
    </row>
    <row r="11" spans="1:17" ht="21" customHeight="1" thickBot="1">
      <c r="A11" s="89" t="s">
        <v>2</v>
      </c>
      <c r="B11" s="90"/>
      <c r="C11" s="91">
        <f>SUM(C10:C10)</f>
        <v>0</v>
      </c>
      <c r="D11" s="92" t="e">
        <f>SUM(#REF!)</f>
        <v>#REF!</v>
      </c>
      <c r="E11" s="91">
        <f>SUM(E10:E10)</f>
        <v>0</v>
      </c>
      <c r="F11" s="92" t="e">
        <f>SUM(#REF!)</f>
        <v>#REF!</v>
      </c>
      <c r="G11" s="91">
        <f>SUM(G10:G10)</f>
        <v>0</v>
      </c>
      <c r="H11" s="92" t="e">
        <f>SUM(#REF!)</f>
        <v>#REF!</v>
      </c>
      <c r="I11" s="91">
        <f>SUM(I10:I10)</f>
        <v>0</v>
      </c>
      <c r="J11" s="92" t="e">
        <f>SUM(#REF!)</f>
        <v>#REF!</v>
      </c>
      <c r="K11" s="91">
        <v>0</v>
      </c>
      <c r="L11" s="92" t="e">
        <v>#REF!</v>
      </c>
      <c r="M11" s="91">
        <f>SUM(M10)</f>
        <v>0</v>
      </c>
      <c r="N11" s="92" t="e">
        <v>#REF!</v>
      </c>
      <c r="O11" s="91">
        <f>SUM(O10)</f>
        <v>1376551</v>
      </c>
      <c r="P11" s="92" t="e">
        <v>#REF!</v>
      </c>
      <c r="Q11" s="91">
        <f>SUM(Q10)</f>
        <v>1376551</v>
      </c>
    </row>
    <row r="12" spans="1:17" ht="21.6" thickTop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>
      <c r="I13" s="64"/>
      <c r="O13" s="93"/>
      <c r="Q13" s="93"/>
    </row>
    <row r="14" spans="1:17">
      <c r="O14" s="64"/>
      <c r="Q14" s="64"/>
    </row>
    <row r="15" spans="1:17">
      <c r="I15" s="64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N13"/>
  <sheetViews>
    <sheetView rightToLeft="1" view="pageBreakPreview" zoomScaleNormal="100" zoomScaleSheetLayoutView="100" workbookViewId="0">
      <selection activeCell="P7" sqref="P7"/>
    </sheetView>
  </sheetViews>
  <sheetFormatPr defaultColWidth="9.109375" defaultRowHeight="21"/>
  <cols>
    <col min="1" max="1" width="32.109375" style="4" customWidth="1"/>
    <col min="2" max="2" width="0.6640625" style="4" customWidth="1"/>
    <col min="3" max="3" width="22.88671875" style="4" customWidth="1"/>
    <col min="4" max="4" width="0.6640625" style="4" customWidth="1"/>
    <col min="5" max="5" width="18.44140625" style="54" customWidth="1"/>
    <col min="6" max="6" width="1.44140625" style="54" customWidth="1"/>
    <col min="7" max="7" width="21.6640625" style="54" customWidth="1"/>
    <col min="8" max="8" width="1.44140625" style="54" customWidth="1"/>
    <col min="9" max="9" width="26.109375" style="54" customWidth="1"/>
    <col min="10" max="10" width="1.33203125" style="4" customWidth="1"/>
    <col min="11" max="11" width="22" style="4" customWidth="1"/>
    <col min="12" max="12" width="0.6640625" style="4" customWidth="1"/>
    <col min="13" max="13" width="13.44140625" style="4" bestFit="1" customWidth="1"/>
    <col min="14" max="14" width="11.33203125" style="4" bestFit="1" customWidth="1"/>
    <col min="15" max="16384" width="9.109375" style="4"/>
  </cols>
  <sheetData>
    <row r="1" spans="1:14" ht="21.6">
      <c r="A1" s="317" t="s">
        <v>84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4" ht="21.6">
      <c r="A2" s="317" t="s">
        <v>53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4" ht="21.6">
      <c r="A3" s="317" t="str">
        <f>' سهام'!A3:W3</f>
        <v>برای ماه منتهی به 1402/02/31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</row>
    <row r="4" spans="1:14">
      <c r="A4" s="305" t="s">
        <v>30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</row>
    <row r="5" spans="1:14" ht="21.6" thickBot="1">
      <c r="A5" s="33"/>
      <c r="B5" s="33"/>
      <c r="C5" s="33"/>
      <c r="D5" s="5"/>
      <c r="E5" s="34"/>
      <c r="F5" s="34"/>
      <c r="G5" s="34"/>
      <c r="H5" s="34"/>
      <c r="I5" s="34"/>
      <c r="J5" s="33"/>
      <c r="K5" s="33"/>
      <c r="L5" s="33"/>
    </row>
    <row r="6" spans="1:14" ht="37.5" customHeight="1" thickBot="1">
      <c r="A6" s="353" t="s">
        <v>20</v>
      </c>
      <c r="B6" s="353"/>
      <c r="C6" s="353"/>
      <c r="D6" s="193"/>
      <c r="E6" s="354" t="s">
        <v>557</v>
      </c>
      <c r="F6" s="354"/>
      <c r="G6" s="354"/>
      <c r="H6" s="354"/>
      <c r="I6" s="353" t="s">
        <v>556</v>
      </c>
      <c r="J6" s="353"/>
      <c r="K6" s="353"/>
      <c r="L6" s="353"/>
      <c r="M6" s="94"/>
    </row>
    <row r="7" spans="1:14" ht="37.200000000000003">
      <c r="A7" s="95" t="s">
        <v>16</v>
      </c>
      <c r="B7" s="193"/>
      <c r="C7" s="95" t="s">
        <v>9</v>
      </c>
      <c r="D7" s="192"/>
      <c r="E7" s="96" t="s">
        <v>17</v>
      </c>
      <c r="F7" s="97"/>
      <c r="G7" s="96" t="s">
        <v>18</v>
      </c>
      <c r="H7" s="98"/>
      <c r="I7" s="96" t="s">
        <v>17</v>
      </c>
      <c r="J7" s="193"/>
      <c r="K7" s="95" t="s">
        <v>18</v>
      </c>
      <c r="L7" s="193"/>
      <c r="M7" s="90"/>
    </row>
    <row r="8" spans="1:14" ht="27" customHeight="1">
      <c r="A8" s="99" t="s">
        <v>230</v>
      </c>
      <c r="B8" s="67"/>
      <c r="C8" s="42" t="s">
        <v>231</v>
      </c>
      <c r="D8" s="67"/>
      <c r="E8" s="45">
        <v>84438742</v>
      </c>
      <c r="F8" s="67"/>
      <c r="G8" s="100">
        <f>E8/$E$11</f>
        <v>0.99990653268777374</v>
      </c>
      <c r="H8" s="67"/>
      <c r="I8" s="45">
        <v>323080456</v>
      </c>
      <c r="J8" s="67"/>
      <c r="K8" s="100">
        <f>I8/$I$11</f>
        <v>0.99977081861430395</v>
      </c>
      <c r="L8" s="193"/>
      <c r="M8" s="46"/>
      <c r="N8" s="64"/>
    </row>
    <row r="9" spans="1:14" ht="27" customHeight="1">
      <c r="A9" s="99" t="s">
        <v>455</v>
      </c>
      <c r="B9" s="67"/>
      <c r="C9" s="209">
        <v>228580460005</v>
      </c>
      <c r="D9" s="67"/>
      <c r="E9" s="45">
        <v>1642</v>
      </c>
      <c r="F9" s="67"/>
      <c r="G9" s="100">
        <f>E9/$E$11</f>
        <v>1.9444232443364973E-5</v>
      </c>
      <c r="H9" s="67"/>
      <c r="I9" s="45">
        <v>19857</v>
      </c>
      <c r="J9" s="67"/>
      <c r="K9" s="100">
        <f>I9/$I$11</f>
        <v>6.1447384936290399E-5</v>
      </c>
      <c r="L9" s="193"/>
      <c r="M9" s="46"/>
      <c r="N9" s="64"/>
    </row>
    <row r="10" spans="1:14" ht="27" customHeight="1" thickBot="1">
      <c r="A10" s="99" t="s">
        <v>442</v>
      </c>
      <c r="B10" s="67"/>
      <c r="C10" s="42" t="s">
        <v>443</v>
      </c>
      <c r="D10" s="67"/>
      <c r="E10" s="45">
        <v>6251</v>
      </c>
      <c r="F10" s="67"/>
      <c r="G10" s="100">
        <f t="shared" ref="G10" si="0">E10/$E$11</f>
        <v>7.4023079782871152E-5</v>
      </c>
      <c r="H10" s="67"/>
      <c r="I10" s="45">
        <v>54204</v>
      </c>
      <c r="J10" s="67"/>
      <c r="K10" s="100">
        <f t="shared" ref="K10" si="1">I10/$I$11</f>
        <v>1.6773400075976658E-4</v>
      </c>
      <c r="L10" s="193"/>
      <c r="M10" s="46"/>
      <c r="N10" s="64"/>
    </row>
    <row r="11" spans="1:14" ht="21.6" thickBot="1">
      <c r="A11" s="89" t="s">
        <v>2</v>
      </c>
      <c r="B11" s="90"/>
      <c r="D11" s="101"/>
      <c r="E11" s="207">
        <f>SUM(E8:E10)</f>
        <v>84446635</v>
      </c>
      <c r="F11" s="67"/>
      <c r="G11" s="102">
        <f>SUM(G8:G10)</f>
        <v>1</v>
      </c>
      <c r="H11" s="67"/>
      <c r="I11" s="207">
        <f>SUM(I8:I10)</f>
        <v>323154517</v>
      </c>
      <c r="J11" s="67"/>
      <c r="K11" s="102">
        <f>SUM(K8:K8)</f>
        <v>0.99977081861430395</v>
      </c>
      <c r="L11" s="193"/>
      <c r="M11" s="90"/>
    </row>
    <row r="12" spans="1:14" ht="21.6" thickTop="1">
      <c r="F12" s="67"/>
      <c r="H12" s="67"/>
      <c r="J12" s="67"/>
    </row>
    <row r="13" spans="1:14">
      <c r="E13" s="151"/>
      <c r="I13" s="151"/>
    </row>
  </sheetData>
  <autoFilter ref="A7:M7" xr:uid="{00000000-0009-0000-0000-00000B000000}">
    <sortState xmlns:xlrd2="http://schemas.microsoft.com/office/spreadsheetml/2017/richdata2" ref="A8:M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12"/>
  <sheetViews>
    <sheetView rightToLeft="1" tabSelected="1" view="pageBreakPreview" zoomScale="80" zoomScaleNormal="100" zoomScaleSheetLayoutView="80" workbookViewId="0">
      <selection activeCell="A16" sqref="A16"/>
    </sheetView>
  </sheetViews>
  <sheetFormatPr defaultColWidth="9.109375" defaultRowHeight="18"/>
  <cols>
    <col min="1" max="1" width="32.44140625" style="5" customWidth="1"/>
    <col min="2" max="2" width="1.44140625" style="5" customWidth="1"/>
    <col min="3" max="3" width="19" style="5" bestFit="1" customWidth="1"/>
    <col min="4" max="4" width="0.88671875" style="5" customWidth="1"/>
    <col min="5" max="5" width="19" style="5" bestFit="1" customWidth="1"/>
    <col min="6" max="6" width="9.109375" style="5"/>
    <col min="7" max="7" width="10.6640625" style="5" bestFit="1" customWidth="1"/>
    <col min="8" max="16384" width="9.109375" style="5"/>
  </cols>
  <sheetData>
    <row r="1" spans="1:7" s="3" customFormat="1" ht="18.600000000000001">
      <c r="A1" s="302" t="s">
        <v>84</v>
      </c>
      <c r="B1" s="302"/>
      <c r="C1" s="302"/>
      <c r="D1" s="302"/>
      <c r="E1" s="302"/>
    </row>
    <row r="2" spans="1:7" s="3" customFormat="1" ht="18.600000000000001">
      <c r="A2" s="302" t="s">
        <v>53</v>
      </c>
      <c r="B2" s="302"/>
      <c r="C2" s="302"/>
      <c r="D2" s="302"/>
      <c r="E2" s="302"/>
    </row>
    <row r="3" spans="1:7" s="3" customFormat="1" ht="18.600000000000001">
      <c r="A3" s="302" t="str">
        <f>' سهام'!A3:W3</f>
        <v>برای ماه منتهی به 1402/02/31</v>
      </c>
      <c r="B3" s="302"/>
      <c r="C3" s="302"/>
      <c r="D3" s="302"/>
      <c r="E3" s="302"/>
    </row>
    <row r="4" spans="1:7" s="3" customFormat="1" ht="18.600000000000001">
      <c r="A4" s="180"/>
      <c r="B4" s="180"/>
      <c r="C4" s="180"/>
      <c r="D4" s="180"/>
      <c r="E4" s="180"/>
    </row>
    <row r="5" spans="1:7" ht="18.600000000000001">
      <c r="A5" s="305" t="s">
        <v>31</v>
      </c>
      <c r="B5" s="305"/>
      <c r="C5" s="305"/>
      <c r="D5" s="305"/>
      <c r="E5" s="305"/>
    </row>
    <row r="6" spans="1:7" ht="37.799999999999997" thickBot="1">
      <c r="A6" s="85"/>
      <c r="B6" s="86"/>
      <c r="C6" s="191" t="s">
        <v>557</v>
      </c>
      <c r="D6" s="193"/>
      <c r="E6" s="191" t="s">
        <v>556</v>
      </c>
    </row>
    <row r="7" spans="1:7" ht="16.5" customHeight="1">
      <c r="A7" s="347"/>
      <c r="B7" s="348"/>
      <c r="C7" s="349" t="s">
        <v>6</v>
      </c>
      <c r="D7" s="192"/>
      <c r="E7" s="349" t="s">
        <v>6</v>
      </c>
    </row>
    <row r="8" spans="1:7" ht="18.600000000000001" thickBot="1">
      <c r="A8" s="348"/>
      <c r="B8" s="348"/>
      <c r="C8" s="351"/>
      <c r="D8" s="88"/>
      <c r="E8" s="351"/>
    </row>
    <row r="9" spans="1:7">
      <c r="A9" s="103" t="s">
        <v>248</v>
      </c>
      <c r="B9" s="67"/>
      <c r="C9" s="45">
        <v>0</v>
      </c>
      <c r="D9" s="45"/>
      <c r="E9" s="45">
        <v>827031231</v>
      </c>
      <c r="G9" s="47"/>
    </row>
    <row r="10" spans="1:7" ht="25.95" customHeight="1">
      <c r="A10" s="103" t="s">
        <v>82</v>
      </c>
      <c r="B10" s="67"/>
      <c r="C10" s="45">
        <v>1704548208</v>
      </c>
      <c r="D10" s="45"/>
      <c r="E10" s="45">
        <v>5300983900</v>
      </c>
      <c r="G10" s="47"/>
    </row>
    <row r="11" spans="1:7" ht="18.600000000000001" thickBot="1">
      <c r="A11" s="104" t="s">
        <v>2</v>
      </c>
      <c r="B11" s="193"/>
      <c r="C11" s="207">
        <f>SUM(C9:C10)</f>
        <v>1704548208</v>
      </c>
      <c r="D11" s="45"/>
      <c r="E11" s="207">
        <f>SUM(E9:E10)</f>
        <v>6128015131</v>
      </c>
    </row>
    <row r="12" spans="1:7" ht="18.600000000000001" thickTop="1">
      <c r="D12" s="45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2023-04-30T14:00:33Z</cp:lastPrinted>
  <dcterms:created xsi:type="dcterms:W3CDTF">2017-11-22T14:26:20Z</dcterms:created>
  <dcterms:modified xsi:type="dcterms:W3CDTF">2023-05-31T14:25:38Z</dcterms:modified>
</cp:coreProperties>
</file>