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Y:\fund\صندوق شاخصی کیان\گزارش ماهانه\1402\خرداد\"/>
    </mc:Choice>
  </mc:AlternateContent>
  <xr:revisionPtr revIDLastSave="0" documentId="13_ncr:1_{5FDD87C9-0D9A-463E-8768-65EA655AEC21}" xr6:coauthVersionLast="47" xr6:coauthVersionMax="47" xr10:uidLastSave="{00000000-0000-0000-0000-000000000000}"/>
  <bookViews>
    <workbookView xWindow="-120" yWindow="-120" windowWidth="29040" windowHeight="15840" tabRatio="92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externalReferences>
    <externalReference r:id="rId14"/>
  </externalReferences>
  <definedNames>
    <definedName name="_xlnm._FilterDatabase" localSheetId="1" hidden="1">' سهام'!$A$9:$W$9</definedName>
    <definedName name="_xlnm._FilterDatabase" localSheetId="11" hidden="1">'درآمد سپرده بانکی'!$A$7:$M$7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'!$C$10:$U$235</definedName>
    <definedName name="_xlnm._FilterDatabase" localSheetId="6" hidden="1">'درآمد سود سهام'!$A$7:$T$7</definedName>
    <definedName name="_xlnm._FilterDatabase" localSheetId="8" hidden="1">'درآمد ناشی از تغییر قیمت اوراق '!$C$6:$S$6</definedName>
    <definedName name="_xlnm._FilterDatabase" localSheetId="7" hidden="1">'درآمد ناشی ازفروش'!$C$7:$S$223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'!$B$7:$S$199</definedName>
    <definedName name="b">'درآمد ناشی ازفروش'!$B$8:$S$223</definedName>
    <definedName name="_xlnm.Print_Area" localSheetId="1">' سهام'!$A$1:$W$198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'!$C$1:$U$237</definedName>
    <definedName name="_xlnm.Print_Area" localSheetId="6">'درآمد سود سهام'!$A$1:$T$164</definedName>
    <definedName name="_xlnm.Print_Area" localSheetId="8">'درآمد ناشی از تغییر قیمت اوراق '!$C$1:$T$202</definedName>
    <definedName name="_xlnm.Print_Area" localSheetId="7">'درآمد ناشی ازفروش'!$C$1:$S$227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'!$B$7:$S$185</definedName>
    <definedName name="درآمدسودسهام">'درآمد سود سهام'!$A$8:$T$92</definedName>
    <definedName name="سود">'درآمد سود سهام'!$A$8:$T$71</definedName>
    <definedName name="فروش">'درآمد ناشی ازفروش'!$B$8:$S$223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5" i="1" l="1"/>
  <c r="W197" i="1"/>
  <c r="Q198" i="1" l="1"/>
  <c r="S34" i="15"/>
  <c r="R36" i="5" s="1"/>
  <c r="R230" i="5"/>
  <c r="R231" i="5"/>
  <c r="R232" i="5"/>
  <c r="R233" i="5"/>
  <c r="K196" i="14"/>
  <c r="S222" i="15"/>
  <c r="R228" i="5" s="1"/>
  <c r="M10" i="13" l="1"/>
  <c r="Q7" i="13"/>
  <c r="S198" i="1"/>
  <c r="Q230" i="5"/>
  <c r="Q231" i="5"/>
  <c r="Q232" i="5"/>
  <c r="Q234" i="5"/>
  <c r="Q235" i="5"/>
  <c r="Q170" i="5"/>
  <c r="Q148" i="5"/>
  <c r="Q117" i="5"/>
  <c r="Q121" i="5"/>
  <c r="Q74" i="5"/>
  <c r="Q50" i="5"/>
  <c r="Q45" i="5"/>
  <c r="Q36" i="5"/>
  <c r="S231" i="5" l="1"/>
  <c r="U231" i="5" s="1"/>
  <c r="S235" i="5"/>
  <c r="U235" i="5" s="1"/>
  <c r="S36" i="5"/>
  <c r="N8" i="18"/>
  <c r="P8" i="18" s="1"/>
  <c r="T8" i="18" s="1"/>
  <c r="O11" i="5" s="1"/>
  <c r="N31" i="18"/>
  <c r="T161" i="18"/>
  <c r="O233" i="5" s="1"/>
  <c r="O198" i="1"/>
  <c r="K132" i="5"/>
  <c r="G233" i="5"/>
  <c r="S233" i="5" l="1"/>
  <c r="U233" i="5" s="1"/>
  <c r="U36" i="5"/>
  <c r="E49" i="5"/>
  <c r="E30" i="5"/>
  <c r="E28" i="5"/>
  <c r="E11" i="5"/>
  <c r="S8" i="14"/>
  <c r="Q13" i="5" s="1"/>
  <c r="S9" i="14"/>
  <c r="Q14" i="5" s="1"/>
  <c r="S10" i="14"/>
  <c r="Q15" i="5" s="1"/>
  <c r="S11" i="14"/>
  <c r="Q16" i="5" s="1"/>
  <c r="S12" i="14"/>
  <c r="Q17" i="5" s="1"/>
  <c r="S13" i="14"/>
  <c r="Q18" i="5" s="1"/>
  <c r="S14" i="14"/>
  <c r="Q19" i="5" s="1"/>
  <c r="S15" i="14"/>
  <c r="Q21" i="5" s="1"/>
  <c r="S16" i="14"/>
  <c r="Q22" i="5" s="1"/>
  <c r="S17" i="14"/>
  <c r="Q23" i="5" s="1"/>
  <c r="S18" i="14"/>
  <c r="Q24" i="5" s="1"/>
  <c r="S19" i="14"/>
  <c r="Q26" i="5" s="1"/>
  <c r="S20" i="14"/>
  <c r="Q27" i="5" s="1"/>
  <c r="S21" i="14"/>
  <c r="Q28" i="5" s="1"/>
  <c r="S22" i="14"/>
  <c r="Q30" i="5" s="1"/>
  <c r="S23" i="14"/>
  <c r="Q31" i="5" s="1"/>
  <c r="S24" i="14"/>
  <c r="Q32" i="5" s="1"/>
  <c r="S25" i="14"/>
  <c r="Q33" i="5" s="1"/>
  <c r="S26" i="14"/>
  <c r="Q34" i="5" s="1"/>
  <c r="S27" i="14"/>
  <c r="Q35" i="5" s="1"/>
  <c r="S29" i="14"/>
  <c r="Q37" i="5" s="1"/>
  <c r="S30" i="14"/>
  <c r="Q38" i="5" s="1"/>
  <c r="S31" i="14"/>
  <c r="Q39" i="5" s="1"/>
  <c r="S32" i="14"/>
  <c r="Q40" i="5" s="1"/>
  <c r="S33" i="14"/>
  <c r="Q41" i="5" s="1"/>
  <c r="S34" i="14"/>
  <c r="Q42" i="5" s="1"/>
  <c r="S35" i="14"/>
  <c r="Q43" i="5" s="1"/>
  <c r="S37" i="14"/>
  <c r="Q46" i="5" s="1"/>
  <c r="S38" i="14"/>
  <c r="Q48" i="5" s="1"/>
  <c r="S39" i="14"/>
  <c r="Q49" i="5" s="1"/>
  <c r="S41" i="14"/>
  <c r="Q51" i="5" s="1"/>
  <c r="S42" i="14"/>
  <c r="Q52" i="5" s="1"/>
  <c r="S43" i="14"/>
  <c r="Q53" i="5" s="1"/>
  <c r="S44" i="14"/>
  <c r="Q55" i="5" s="1"/>
  <c r="S45" i="14"/>
  <c r="Q56" i="5" s="1"/>
  <c r="S46" i="14"/>
  <c r="Q57" i="5" s="1"/>
  <c r="S47" i="14"/>
  <c r="Q58" i="5" s="1"/>
  <c r="S48" i="14"/>
  <c r="Q59" i="5" s="1"/>
  <c r="S49" i="14"/>
  <c r="Q60" i="5" s="1"/>
  <c r="S50" i="14"/>
  <c r="Q61" i="5" s="1"/>
  <c r="S51" i="14"/>
  <c r="Q62" i="5" s="1"/>
  <c r="S52" i="14"/>
  <c r="Q63" i="5" s="1"/>
  <c r="S53" i="14"/>
  <c r="Q64" i="5" s="1"/>
  <c r="S54" i="14"/>
  <c r="Q65" i="5" s="1"/>
  <c r="S55" i="14"/>
  <c r="Q66" i="5" s="1"/>
  <c r="S56" i="14"/>
  <c r="Q67" i="5" s="1"/>
  <c r="S57" i="14"/>
  <c r="Q69" i="5" s="1"/>
  <c r="S58" i="14"/>
  <c r="Q71" i="5" s="1"/>
  <c r="S59" i="14"/>
  <c r="Q72" i="5" s="1"/>
  <c r="S60" i="14"/>
  <c r="Q73" i="5" s="1"/>
  <c r="S62" i="14"/>
  <c r="Q75" i="5" s="1"/>
  <c r="S63" i="14"/>
  <c r="Q76" i="5" s="1"/>
  <c r="S64" i="14"/>
  <c r="Q78" i="5" s="1"/>
  <c r="S65" i="14"/>
  <c r="Q79" i="5" s="1"/>
  <c r="S66" i="14"/>
  <c r="Q80" i="5" s="1"/>
  <c r="S67" i="14"/>
  <c r="Q81" i="5" s="1"/>
  <c r="S68" i="14"/>
  <c r="Q82" i="5" s="1"/>
  <c r="S69" i="14"/>
  <c r="Q83" i="5" s="1"/>
  <c r="S70" i="14"/>
  <c r="Q84" i="5" s="1"/>
  <c r="S71" i="14"/>
  <c r="Q85" i="5" s="1"/>
  <c r="S72" i="14"/>
  <c r="Q86" i="5" s="1"/>
  <c r="S73" i="14"/>
  <c r="Q87" i="5" s="1"/>
  <c r="S74" i="14"/>
  <c r="Q88" i="5" s="1"/>
  <c r="S75" i="14"/>
  <c r="Q89" i="5" s="1"/>
  <c r="S76" i="14"/>
  <c r="Q90" i="5" s="1"/>
  <c r="S77" i="14"/>
  <c r="Q91" i="5" s="1"/>
  <c r="S78" i="14"/>
  <c r="Q92" i="5" s="1"/>
  <c r="S79" i="14"/>
  <c r="Q93" i="5" s="1"/>
  <c r="S80" i="14"/>
  <c r="Q94" i="5" s="1"/>
  <c r="S81" i="14"/>
  <c r="Q95" i="5" s="1"/>
  <c r="S82" i="14"/>
  <c r="Q96" i="5" s="1"/>
  <c r="S83" i="14"/>
  <c r="Q97" i="5" s="1"/>
  <c r="S84" i="14"/>
  <c r="Q98" i="5" s="1"/>
  <c r="S85" i="14"/>
  <c r="Q99" i="5" s="1"/>
  <c r="S86" i="14"/>
  <c r="Q101" i="5" s="1"/>
  <c r="S87" i="14"/>
  <c r="Q102" i="5" s="1"/>
  <c r="S88" i="14"/>
  <c r="Q103" i="5" s="1"/>
  <c r="S89" i="14"/>
  <c r="Q104" i="5" s="1"/>
  <c r="S90" i="14"/>
  <c r="Q105" i="5" s="1"/>
  <c r="S105" i="5" s="1"/>
  <c r="U105" i="5" s="1"/>
  <c r="S91" i="14"/>
  <c r="Q106" i="5" s="1"/>
  <c r="S92" i="14"/>
  <c r="Q107" i="5" s="1"/>
  <c r="S93" i="14"/>
  <c r="Q108" i="5" s="1"/>
  <c r="S94" i="14"/>
  <c r="Q109" i="5" s="1"/>
  <c r="S95" i="14"/>
  <c r="Q110" i="5" s="1"/>
  <c r="S96" i="14"/>
  <c r="Q111" i="5" s="1"/>
  <c r="S97" i="14"/>
  <c r="Q112" i="5" s="1"/>
  <c r="S98" i="14"/>
  <c r="Q113" i="5" s="1"/>
  <c r="S99" i="14"/>
  <c r="Q114" i="5" s="1"/>
  <c r="S100" i="14"/>
  <c r="Q115" i="5" s="1"/>
  <c r="S101" i="14"/>
  <c r="Q116" i="5" s="1"/>
  <c r="S103" i="14"/>
  <c r="Q118" i="5" s="1"/>
  <c r="S104" i="14"/>
  <c r="Q119" i="5" s="1"/>
  <c r="S105" i="14"/>
  <c r="Q120" i="5" s="1"/>
  <c r="S107" i="14"/>
  <c r="Q122" i="5" s="1"/>
  <c r="S108" i="14"/>
  <c r="Q123" i="5" s="1"/>
  <c r="S109" i="14"/>
  <c r="Q126" i="5" s="1"/>
  <c r="S110" i="14"/>
  <c r="Q128" i="5" s="1"/>
  <c r="S111" i="14"/>
  <c r="Q130" i="5" s="1"/>
  <c r="S112" i="14"/>
  <c r="Q133" i="5" s="1"/>
  <c r="S113" i="14"/>
  <c r="Q134" i="5" s="1"/>
  <c r="S114" i="14"/>
  <c r="Q135" i="5" s="1"/>
  <c r="S115" i="14"/>
  <c r="Q137" i="5" s="1"/>
  <c r="S116" i="14"/>
  <c r="Q138" i="5" s="1"/>
  <c r="S117" i="14"/>
  <c r="Q139" i="5" s="1"/>
  <c r="S118" i="14"/>
  <c r="Q140" i="5" s="1"/>
  <c r="S119" i="14"/>
  <c r="Q141" i="5" s="1"/>
  <c r="S120" i="14"/>
  <c r="Q142" i="5" s="1"/>
  <c r="S121" i="14"/>
  <c r="Q143" i="5" s="1"/>
  <c r="S122" i="14"/>
  <c r="Q144" i="5" s="1"/>
  <c r="S123" i="14"/>
  <c r="Q145" i="5" s="1"/>
  <c r="S124" i="14"/>
  <c r="Q146" i="5" s="1"/>
  <c r="S125" i="14"/>
  <c r="Q147" i="5" s="1"/>
  <c r="S127" i="14"/>
  <c r="Q149" i="5" s="1"/>
  <c r="S128" i="14"/>
  <c r="Q150" i="5" s="1"/>
  <c r="S129" i="14"/>
  <c r="Q151" i="5" s="1"/>
  <c r="S130" i="14"/>
  <c r="Q152" i="5" s="1"/>
  <c r="S131" i="14"/>
  <c r="Q153" i="5" s="1"/>
  <c r="S132" i="14"/>
  <c r="Q154" i="5" s="1"/>
  <c r="S133" i="14"/>
  <c r="Q155" i="5" s="1"/>
  <c r="S134" i="14"/>
  <c r="Q156" i="5" s="1"/>
  <c r="S135" i="14"/>
  <c r="Q158" i="5" s="1"/>
  <c r="S136" i="14"/>
  <c r="Q159" i="5" s="1"/>
  <c r="S137" i="14"/>
  <c r="Q160" i="5" s="1"/>
  <c r="S138" i="14"/>
  <c r="Q161" i="5" s="1"/>
  <c r="S139" i="14"/>
  <c r="Q162" i="5" s="1"/>
  <c r="S140" i="14"/>
  <c r="Q163" i="5" s="1"/>
  <c r="S141" i="14"/>
  <c r="Q164" i="5" s="1"/>
  <c r="S142" i="14"/>
  <c r="Q165" i="5" s="1"/>
  <c r="S143" i="14"/>
  <c r="Q166" i="5" s="1"/>
  <c r="S144" i="14"/>
  <c r="Q167" i="5" s="1"/>
  <c r="S145" i="14"/>
  <c r="Q168" i="5" s="1"/>
  <c r="S146" i="14"/>
  <c r="Q169" i="5" s="1"/>
  <c r="S148" i="14"/>
  <c r="Q171" i="5" s="1"/>
  <c r="S149" i="14"/>
  <c r="Q172" i="5" s="1"/>
  <c r="S150" i="14"/>
  <c r="Q173" i="5" s="1"/>
  <c r="S151" i="14"/>
  <c r="Q175" i="5" s="1"/>
  <c r="S152" i="14"/>
  <c r="Q176" i="5" s="1"/>
  <c r="S153" i="14"/>
  <c r="Q177" i="5" s="1"/>
  <c r="S154" i="14"/>
  <c r="Q178" i="5" s="1"/>
  <c r="S155" i="14"/>
  <c r="Q179" i="5" s="1"/>
  <c r="S156" i="14"/>
  <c r="Q180" i="5" s="1"/>
  <c r="S157" i="14"/>
  <c r="Q181" i="5" s="1"/>
  <c r="S158" i="14"/>
  <c r="Q182" i="5" s="1"/>
  <c r="S159" i="14"/>
  <c r="Q184" i="5" s="1"/>
  <c r="S160" i="14"/>
  <c r="Q185" i="5" s="1"/>
  <c r="S161" i="14"/>
  <c r="Q186" i="5" s="1"/>
  <c r="S162" i="14"/>
  <c r="Q187" i="5" s="1"/>
  <c r="S163" i="14"/>
  <c r="Q188" i="5" s="1"/>
  <c r="S164" i="14"/>
  <c r="Q189" i="5" s="1"/>
  <c r="S165" i="14"/>
  <c r="Q190" i="5" s="1"/>
  <c r="S166" i="14"/>
  <c r="Q192" i="5" s="1"/>
  <c r="S167" i="14"/>
  <c r="Q193" i="5" s="1"/>
  <c r="S168" i="14"/>
  <c r="Q194" i="5" s="1"/>
  <c r="S169" i="14"/>
  <c r="Q195" i="5" s="1"/>
  <c r="S170" i="14"/>
  <c r="Q196" i="5" s="1"/>
  <c r="S171" i="14"/>
  <c r="Q197" i="5" s="1"/>
  <c r="S172" i="14"/>
  <c r="Q198" i="5" s="1"/>
  <c r="S173" i="14"/>
  <c r="Q199" i="5" s="1"/>
  <c r="S174" i="14"/>
  <c r="Q204" i="5" s="1"/>
  <c r="S175" i="14"/>
  <c r="Q205" i="5" s="1"/>
  <c r="S176" i="14"/>
  <c r="Q206" i="5" s="1"/>
  <c r="S177" i="14"/>
  <c r="Q207" i="5" s="1"/>
  <c r="S178" i="14"/>
  <c r="Q208" i="5" s="1"/>
  <c r="S179" i="14"/>
  <c r="Q209" i="5" s="1"/>
  <c r="S180" i="14"/>
  <c r="Q210" i="5" s="1"/>
  <c r="S181" i="14"/>
  <c r="Q211" i="5" s="1"/>
  <c r="S182" i="14"/>
  <c r="Q212" i="5" s="1"/>
  <c r="S183" i="14"/>
  <c r="Q213" i="5" s="1"/>
  <c r="S184" i="14"/>
  <c r="Q214" i="5" s="1"/>
  <c r="S185" i="14"/>
  <c r="Q215" i="5" s="1"/>
  <c r="S186" i="14"/>
  <c r="Q216" i="5" s="1"/>
  <c r="S187" i="14"/>
  <c r="Q217" i="5" s="1"/>
  <c r="S188" i="14"/>
  <c r="Q218" i="5" s="1"/>
  <c r="S189" i="14"/>
  <c r="Q219" i="5" s="1"/>
  <c r="S190" i="14"/>
  <c r="Q220" i="5" s="1"/>
  <c r="S191" i="14"/>
  <c r="Q221" i="5" s="1"/>
  <c r="S192" i="14"/>
  <c r="Q222" i="5" s="1"/>
  <c r="S193" i="14"/>
  <c r="Q223" i="5" s="1"/>
  <c r="S194" i="14"/>
  <c r="Q224" i="5" s="1"/>
  <c r="S195" i="14"/>
  <c r="Q225" i="5" s="1"/>
  <c r="S196" i="14"/>
  <c r="Q226" i="5" s="1"/>
  <c r="S197" i="14"/>
  <c r="Q227" i="5" s="1"/>
  <c r="S198" i="14"/>
  <c r="Q228" i="5" s="1"/>
  <c r="S228" i="5" s="1"/>
  <c r="K8" i="14"/>
  <c r="G13" i="5" s="1"/>
  <c r="K9" i="14"/>
  <c r="G14" i="5" s="1"/>
  <c r="K10" i="14"/>
  <c r="G15" i="5" s="1"/>
  <c r="K11" i="14"/>
  <c r="G16" i="5" s="1"/>
  <c r="K12" i="14"/>
  <c r="G17" i="5" s="1"/>
  <c r="K13" i="14"/>
  <c r="G18" i="5" s="1"/>
  <c r="K14" i="14"/>
  <c r="G19" i="5" s="1"/>
  <c r="K15" i="14"/>
  <c r="G21" i="5" s="1"/>
  <c r="K16" i="14"/>
  <c r="G22" i="5" s="1"/>
  <c r="K17" i="14"/>
  <c r="G23" i="5" s="1"/>
  <c r="K18" i="14"/>
  <c r="G24" i="5" s="1"/>
  <c r="K19" i="14"/>
  <c r="G26" i="5" s="1"/>
  <c r="K20" i="14"/>
  <c r="G27" i="5" s="1"/>
  <c r="K21" i="14"/>
  <c r="G28" i="5" s="1"/>
  <c r="K22" i="14"/>
  <c r="G30" i="5" s="1"/>
  <c r="K23" i="14"/>
  <c r="G31" i="5" s="1"/>
  <c r="K24" i="14"/>
  <c r="G32" i="5" s="1"/>
  <c r="K25" i="14"/>
  <c r="G33" i="5" s="1"/>
  <c r="K26" i="14"/>
  <c r="G34" i="5" s="1"/>
  <c r="K27" i="14"/>
  <c r="G35" i="5" s="1"/>
  <c r="K28" i="14"/>
  <c r="G36" i="5" s="1"/>
  <c r="K29" i="14"/>
  <c r="G37" i="5" s="1"/>
  <c r="K30" i="14"/>
  <c r="G38" i="5" s="1"/>
  <c r="K31" i="14"/>
  <c r="G39" i="5" s="1"/>
  <c r="K32" i="14"/>
  <c r="G40" i="5" s="1"/>
  <c r="K33" i="14"/>
  <c r="G41" i="5" s="1"/>
  <c r="K34" i="14"/>
  <c r="G42" i="5" s="1"/>
  <c r="K35" i="14"/>
  <c r="G43" i="5" s="1"/>
  <c r="K36" i="14"/>
  <c r="G45" i="5" s="1"/>
  <c r="K37" i="14"/>
  <c r="G46" i="5" s="1"/>
  <c r="K38" i="14"/>
  <c r="G48" i="5" s="1"/>
  <c r="K39" i="14"/>
  <c r="G49" i="5" s="1"/>
  <c r="K40" i="14"/>
  <c r="K41" i="14"/>
  <c r="G52" i="5" s="1"/>
  <c r="K42" i="14"/>
  <c r="G53" i="5" s="1"/>
  <c r="K43" i="14"/>
  <c r="G54" i="5" s="1"/>
  <c r="K44" i="14"/>
  <c r="G56" i="5" s="1"/>
  <c r="K45" i="14"/>
  <c r="G57" i="5" s="1"/>
  <c r="K46" i="14"/>
  <c r="G58" i="5" s="1"/>
  <c r="K47" i="14"/>
  <c r="G59" i="5" s="1"/>
  <c r="K48" i="14"/>
  <c r="G60" i="5" s="1"/>
  <c r="K49" i="14"/>
  <c r="G61" i="5" s="1"/>
  <c r="K50" i="14"/>
  <c r="G62" i="5" s="1"/>
  <c r="K51" i="14"/>
  <c r="G64" i="5" s="1"/>
  <c r="K52" i="14"/>
  <c r="G65" i="5" s="1"/>
  <c r="K53" i="14"/>
  <c r="G66" i="5" s="1"/>
  <c r="K54" i="14"/>
  <c r="G67" i="5" s="1"/>
  <c r="K55" i="14"/>
  <c r="G68" i="5" s="1"/>
  <c r="K56" i="14"/>
  <c r="G69" i="5" s="1"/>
  <c r="K57" i="14"/>
  <c r="K58" i="14"/>
  <c r="G73" i="5" s="1"/>
  <c r="K59" i="14"/>
  <c r="G74" i="5" s="1"/>
  <c r="K60" i="14"/>
  <c r="G75" i="5" s="1"/>
  <c r="K61" i="14"/>
  <c r="G76" i="5" s="1"/>
  <c r="K62" i="14"/>
  <c r="G77" i="5" s="1"/>
  <c r="K63" i="14"/>
  <c r="G78" i="5" s="1"/>
  <c r="K64" i="14"/>
  <c r="G80" i="5" s="1"/>
  <c r="K65" i="14"/>
  <c r="G81" i="5" s="1"/>
  <c r="K66" i="14"/>
  <c r="G82" i="5" s="1"/>
  <c r="K67" i="14"/>
  <c r="G83" i="5" s="1"/>
  <c r="K68" i="14"/>
  <c r="G84" i="5" s="1"/>
  <c r="K69" i="14"/>
  <c r="G85" i="5" s="1"/>
  <c r="K70" i="14"/>
  <c r="G86" i="5" s="1"/>
  <c r="K71" i="14"/>
  <c r="G87" i="5" s="1"/>
  <c r="K72" i="14"/>
  <c r="G88" i="5" s="1"/>
  <c r="K73" i="14"/>
  <c r="G89" i="5" s="1"/>
  <c r="K74" i="14"/>
  <c r="G90" i="5" s="1"/>
  <c r="K75" i="14"/>
  <c r="G91" i="5" s="1"/>
  <c r="K76" i="14"/>
  <c r="G92" i="5" s="1"/>
  <c r="K77" i="14"/>
  <c r="G93" i="5" s="1"/>
  <c r="K93" i="5" s="1"/>
  <c r="K78" i="14"/>
  <c r="G94" i="5" s="1"/>
  <c r="K79" i="14"/>
  <c r="G95" i="5" s="1"/>
  <c r="K80" i="14"/>
  <c r="G96" i="5" s="1"/>
  <c r="K81" i="14"/>
  <c r="G97" i="5" s="1"/>
  <c r="K82" i="14"/>
  <c r="G98" i="5" s="1"/>
  <c r="K83" i="14"/>
  <c r="G99" i="5" s="1"/>
  <c r="K84" i="14"/>
  <c r="G100" i="5" s="1"/>
  <c r="K85" i="14"/>
  <c r="G101" i="5" s="1"/>
  <c r="K86" i="14"/>
  <c r="G104" i="5" s="1"/>
  <c r="K87" i="14"/>
  <c r="G105" i="5" s="1"/>
  <c r="K88" i="14"/>
  <c r="G106" i="5" s="1"/>
  <c r="K89" i="14"/>
  <c r="G107" i="5" s="1"/>
  <c r="K90" i="14"/>
  <c r="G108" i="5" s="1"/>
  <c r="K108" i="5" s="1"/>
  <c r="K91" i="14"/>
  <c r="G109" i="5" s="1"/>
  <c r="K92" i="14"/>
  <c r="G110" i="5" s="1"/>
  <c r="K93" i="14"/>
  <c r="G111" i="5" s="1"/>
  <c r="K94" i="14"/>
  <c r="G112" i="5" s="1"/>
  <c r="K95" i="14"/>
  <c r="G113" i="5" s="1"/>
  <c r="K96" i="14"/>
  <c r="G114" i="5" s="1"/>
  <c r="K97" i="14"/>
  <c r="G115" i="5" s="1"/>
  <c r="K98" i="14"/>
  <c r="G116" i="5" s="1"/>
  <c r="K99" i="14"/>
  <c r="G117" i="5" s="1"/>
  <c r="K100" i="14"/>
  <c r="G118" i="5" s="1"/>
  <c r="K101" i="14"/>
  <c r="G119" i="5" s="1"/>
  <c r="K102" i="14"/>
  <c r="K103" i="14"/>
  <c r="G121" i="5" s="1"/>
  <c r="K104" i="14"/>
  <c r="G122" i="5" s="1"/>
  <c r="K105" i="14"/>
  <c r="G123" i="5" s="1"/>
  <c r="K106" i="14"/>
  <c r="K107" i="14"/>
  <c r="G125" i="5" s="1"/>
  <c r="K108" i="14"/>
  <c r="G126" i="5" s="1"/>
  <c r="K109" i="14"/>
  <c r="G129" i="5" s="1"/>
  <c r="K110" i="14"/>
  <c r="G131" i="5" s="1"/>
  <c r="K111" i="14"/>
  <c r="G133" i="5" s="1"/>
  <c r="K112" i="14"/>
  <c r="G136" i="5" s="1"/>
  <c r="K113" i="14"/>
  <c r="G137" i="5" s="1"/>
  <c r="K114" i="14"/>
  <c r="G138" i="5" s="1"/>
  <c r="K115" i="14"/>
  <c r="G140" i="5" s="1"/>
  <c r="K116" i="14"/>
  <c r="G141" i="5" s="1"/>
  <c r="K117" i="14"/>
  <c r="G142" i="5" s="1"/>
  <c r="K118" i="14"/>
  <c r="G143" i="5" s="1"/>
  <c r="K119" i="14"/>
  <c r="G144" i="5" s="1"/>
  <c r="K120" i="14"/>
  <c r="G145" i="5" s="1"/>
  <c r="K121" i="14"/>
  <c r="G146" i="5" s="1"/>
  <c r="K122" i="14"/>
  <c r="G147" i="5" s="1"/>
  <c r="K123" i="14"/>
  <c r="G149" i="5" s="1"/>
  <c r="K124" i="14"/>
  <c r="G150" i="5" s="1"/>
  <c r="K125" i="14"/>
  <c r="G151" i="5" s="1"/>
  <c r="K126" i="14"/>
  <c r="K127" i="14"/>
  <c r="G153" i="5" s="1"/>
  <c r="K128" i="14"/>
  <c r="G154" i="5" s="1"/>
  <c r="K129" i="14"/>
  <c r="G155" i="5" s="1"/>
  <c r="K130" i="14"/>
  <c r="G157" i="5" s="1"/>
  <c r="K131" i="14"/>
  <c r="G158" i="5" s="1"/>
  <c r="K132" i="14"/>
  <c r="G159" i="5" s="1"/>
  <c r="K133" i="14"/>
  <c r="G160" i="5" s="1"/>
  <c r="K134" i="14"/>
  <c r="G161" i="5" s="1"/>
  <c r="K135" i="14"/>
  <c r="G163" i="5" s="1"/>
  <c r="K136" i="14"/>
  <c r="G164" i="5" s="1"/>
  <c r="K137" i="14"/>
  <c r="G165" i="5" s="1"/>
  <c r="K138" i="14"/>
  <c r="G166" i="5" s="1"/>
  <c r="K139" i="14"/>
  <c r="G167" i="5" s="1"/>
  <c r="K140" i="14"/>
  <c r="G168" i="5" s="1"/>
  <c r="K141" i="14"/>
  <c r="G169" i="5" s="1"/>
  <c r="K142" i="14"/>
  <c r="G170" i="5" s="1"/>
  <c r="K143" i="14"/>
  <c r="G171" i="5" s="1"/>
  <c r="K144" i="14"/>
  <c r="G172" i="5" s="1"/>
  <c r="K145" i="14"/>
  <c r="G173" i="5" s="1"/>
  <c r="K146" i="14"/>
  <c r="G175" i="5" s="1"/>
  <c r="K147" i="14"/>
  <c r="G176" i="5" s="1"/>
  <c r="K148" i="14"/>
  <c r="G177" i="5" s="1"/>
  <c r="K149" i="14"/>
  <c r="G178" i="5" s="1"/>
  <c r="K150" i="14"/>
  <c r="G179" i="5" s="1"/>
  <c r="K151" i="14"/>
  <c r="G181" i="5" s="1"/>
  <c r="K152" i="14"/>
  <c r="G182" i="5" s="1"/>
  <c r="K153" i="14"/>
  <c r="G183" i="5" s="1"/>
  <c r="K154" i="14"/>
  <c r="G184" i="5" s="1"/>
  <c r="K155" i="14"/>
  <c r="G185" i="5" s="1"/>
  <c r="K156" i="14"/>
  <c r="G186" i="5" s="1"/>
  <c r="K157" i="14"/>
  <c r="G187" i="5" s="1"/>
  <c r="K158" i="14"/>
  <c r="G189" i="5" s="1"/>
  <c r="K159" i="14"/>
  <c r="G191" i="5" s="1"/>
  <c r="K160" i="14"/>
  <c r="G192" i="5" s="1"/>
  <c r="K161" i="14"/>
  <c r="G193" i="5" s="1"/>
  <c r="K162" i="14"/>
  <c r="G194" i="5" s="1"/>
  <c r="K163" i="14"/>
  <c r="G195" i="5" s="1"/>
  <c r="K164" i="14"/>
  <c r="G196" i="5" s="1"/>
  <c r="K165" i="14"/>
  <c r="G197" i="5" s="1"/>
  <c r="K166" i="14"/>
  <c r="G199" i="5" s="1"/>
  <c r="K167" i="14"/>
  <c r="G200" i="5" s="1"/>
  <c r="K168" i="14"/>
  <c r="G201" i="5" s="1"/>
  <c r="K169" i="14"/>
  <c r="G202" i="5" s="1"/>
  <c r="K170" i="14"/>
  <c r="G203" i="5" s="1"/>
  <c r="K171" i="14"/>
  <c r="G204" i="5" s="1"/>
  <c r="K172" i="14"/>
  <c r="G205" i="5" s="1"/>
  <c r="K173" i="14"/>
  <c r="G206" i="5" s="1"/>
  <c r="K174" i="14"/>
  <c r="G211" i="5" s="1"/>
  <c r="K175" i="14"/>
  <c r="G212" i="5" s="1"/>
  <c r="K176" i="14"/>
  <c r="G213" i="5" s="1"/>
  <c r="K177" i="14"/>
  <c r="K178" i="14"/>
  <c r="G215" i="5" s="1"/>
  <c r="K179" i="14"/>
  <c r="G216" i="5" s="1"/>
  <c r="K180" i="14"/>
  <c r="G217" i="5" s="1"/>
  <c r="K181" i="14"/>
  <c r="G218" i="5" s="1"/>
  <c r="K182" i="14"/>
  <c r="G219" i="5" s="1"/>
  <c r="K183" i="14"/>
  <c r="G220" i="5" s="1"/>
  <c r="K184" i="14"/>
  <c r="G221" i="5" s="1"/>
  <c r="K185" i="14"/>
  <c r="G222" i="5" s="1"/>
  <c r="K186" i="14"/>
  <c r="G223" i="5" s="1"/>
  <c r="K187" i="14"/>
  <c r="G224" i="5" s="1"/>
  <c r="K188" i="14"/>
  <c r="G225" i="5" s="1"/>
  <c r="K225" i="5" s="1"/>
  <c r="K189" i="14"/>
  <c r="G226" i="5" s="1"/>
  <c r="K190" i="14"/>
  <c r="G227" i="5" s="1"/>
  <c r="K191" i="14"/>
  <c r="G228" i="5" s="1"/>
  <c r="K192" i="14"/>
  <c r="G229" i="5" s="1"/>
  <c r="K193" i="14"/>
  <c r="G230" i="5" s="1"/>
  <c r="K194" i="14"/>
  <c r="G231" i="5" s="1"/>
  <c r="K195" i="14"/>
  <c r="G232" i="5" s="1"/>
  <c r="K197" i="14"/>
  <c r="G234" i="5" s="1"/>
  <c r="K198" i="14"/>
  <c r="G235" i="5" s="1"/>
  <c r="S109" i="15"/>
  <c r="R113" i="5" s="1"/>
  <c r="S33" i="15"/>
  <c r="R35" i="5" s="1"/>
  <c r="S209" i="15"/>
  <c r="S210" i="15"/>
  <c r="R215" i="5" s="1"/>
  <c r="S211" i="15"/>
  <c r="R216" i="5" s="1"/>
  <c r="S212" i="15"/>
  <c r="S213" i="15"/>
  <c r="R219" i="5" s="1"/>
  <c r="S214" i="15"/>
  <c r="R220" i="5" s="1"/>
  <c r="S215" i="15"/>
  <c r="R221" i="5" s="1"/>
  <c r="S216" i="15"/>
  <c r="R222" i="5" s="1"/>
  <c r="S217" i="15"/>
  <c r="R223" i="5" s="1"/>
  <c r="S218" i="15"/>
  <c r="R224" i="5" s="1"/>
  <c r="S219" i="15"/>
  <c r="S220" i="15"/>
  <c r="R226" i="5" s="1"/>
  <c r="S221" i="15"/>
  <c r="R227" i="5" s="1"/>
  <c r="U228" i="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I59" i="5" s="1"/>
  <c r="K59" i="5" s="1"/>
  <c r="K57" i="15"/>
  <c r="I60" i="5" s="1"/>
  <c r="K60" i="5" s="1"/>
  <c r="K58" i="15"/>
  <c r="I61" i="5" s="1"/>
  <c r="K59" i="15"/>
  <c r="I62" i="5" s="1"/>
  <c r="K60" i="15"/>
  <c r="I64" i="5" s="1"/>
  <c r="K61" i="15"/>
  <c r="I65" i="5" s="1"/>
  <c r="K65" i="5" s="1"/>
  <c r="K62" i="15"/>
  <c r="I66" i="5" s="1"/>
  <c r="K66" i="5" s="1"/>
  <c r="K63" i="15"/>
  <c r="I67" i="5" s="1"/>
  <c r="K67" i="5" s="1"/>
  <c r="K64" i="15"/>
  <c r="I68" i="5" s="1"/>
  <c r="K65" i="15"/>
  <c r="I69" i="5" s="1"/>
  <c r="K66" i="15"/>
  <c r="I70" i="5" s="1"/>
  <c r="K70" i="5" s="1"/>
  <c r="K67" i="15"/>
  <c r="I71" i="5" s="1"/>
  <c r="K68" i="15"/>
  <c r="I72" i="5" s="1"/>
  <c r="K72" i="5" s="1"/>
  <c r="K69" i="15"/>
  <c r="I73" i="5" s="1"/>
  <c r="K73" i="5" s="1"/>
  <c r="K70" i="15"/>
  <c r="I74" i="5" s="1"/>
  <c r="K74" i="5" s="1"/>
  <c r="K71" i="15"/>
  <c r="I75" i="5" s="1"/>
  <c r="K72" i="15"/>
  <c r="I76" i="5" s="1"/>
  <c r="K76" i="5" s="1"/>
  <c r="K73" i="15"/>
  <c r="I77" i="5" s="1"/>
  <c r="K74" i="15"/>
  <c r="I78" i="5" s="1"/>
  <c r="K75" i="15"/>
  <c r="I79" i="5" s="1"/>
  <c r="K79" i="5" s="1"/>
  <c r="K76" i="15"/>
  <c r="I80" i="5" s="1"/>
  <c r="K77" i="15"/>
  <c r="I81" i="5" s="1"/>
  <c r="K78" i="15"/>
  <c r="I82" i="5" s="1"/>
  <c r="K79" i="15"/>
  <c r="I83" i="5" s="1"/>
  <c r="K80" i="15"/>
  <c r="I84" i="5" s="1"/>
  <c r="K84" i="5" s="1"/>
  <c r="K81" i="15"/>
  <c r="I85" i="5" s="1"/>
  <c r="K82" i="15"/>
  <c r="I86" i="5" s="1"/>
  <c r="K86" i="5" s="1"/>
  <c r="K83" i="15"/>
  <c r="I87" i="5" s="1"/>
  <c r="K84" i="15"/>
  <c r="I88" i="5" s="1"/>
  <c r="K88" i="5" s="1"/>
  <c r="K85" i="15"/>
  <c r="I89" i="5" s="1"/>
  <c r="K89" i="5" s="1"/>
  <c r="K86" i="15"/>
  <c r="I90" i="5" s="1"/>
  <c r="K87" i="15"/>
  <c r="I91" i="5" s="1"/>
  <c r="K88" i="15"/>
  <c r="I92" i="5" s="1"/>
  <c r="K92" i="5" s="1"/>
  <c r="K89" i="15"/>
  <c r="I94" i="5" s="1"/>
  <c r="K90" i="15"/>
  <c r="I95" i="5" s="1"/>
  <c r="K95" i="5" s="1"/>
  <c r="K91" i="15"/>
  <c r="I96" i="5" s="1"/>
  <c r="K96" i="5" s="1"/>
  <c r="K92" i="15"/>
  <c r="I97" i="5" s="1"/>
  <c r="K97" i="5" s="1"/>
  <c r="K93" i="15"/>
  <c r="I98" i="5" s="1"/>
  <c r="K98" i="5" s="1"/>
  <c r="K94" i="15"/>
  <c r="I99" i="5" s="1"/>
  <c r="K99" i="5" s="1"/>
  <c r="K95" i="15"/>
  <c r="I100" i="5" s="1"/>
  <c r="K96" i="15"/>
  <c r="I101" i="5" s="1"/>
  <c r="K97" i="15"/>
  <c r="I103" i="5" s="1"/>
  <c r="K103" i="5" s="1"/>
  <c r="K98" i="15"/>
  <c r="I104" i="5" s="1"/>
  <c r="K104" i="5" s="1"/>
  <c r="K99" i="15"/>
  <c r="I105" i="5" s="1"/>
  <c r="K100" i="15"/>
  <c r="I106" i="5" s="1"/>
  <c r="K106" i="5" s="1"/>
  <c r="K101" i="15"/>
  <c r="I107" i="5" s="1"/>
  <c r="K107" i="5" s="1"/>
  <c r="K102" i="15"/>
  <c r="I109" i="5" s="1"/>
  <c r="K103" i="15"/>
  <c r="I110" i="5" s="1"/>
  <c r="K110" i="5" s="1"/>
  <c r="K104" i="15"/>
  <c r="I111" i="5" s="1"/>
  <c r="K111" i="5" s="1"/>
  <c r="K105" i="15"/>
  <c r="I112" i="5" s="1"/>
  <c r="K112" i="5" s="1"/>
  <c r="K106" i="15"/>
  <c r="I113" i="5" s="1"/>
  <c r="K107" i="15"/>
  <c r="I114" i="5" s="1"/>
  <c r="K114" i="5" s="1"/>
  <c r="K108" i="15"/>
  <c r="I115" i="5" s="1"/>
  <c r="K115" i="5" s="1"/>
  <c r="K109" i="15"/>
  <c r="I116" i="5" s="1"/>
  <c r="K116" i="5" s="1"/>
  <c r="K110" i="15"/>
  <c r="I117" i="5" s="1"/>
  <c r="K117" i="5" s="1"/>
  <c r="K111" i="15"/>
  <c r="I118" i="5" s="1"/>
  <c r="K118" i="5" s="1"/>
  <c r="K112" i="15"/>
  <c r="I119" i="5" s="1"/>
  <c r="K119" i="5" s="1"/>
  <c r="K113" i="15"/>
  <c r="I120" i="5" s="1"/>
  <c r="K120" i="5" s="1"/>
  <c r="K114" i="15"/>
  <c r="I121" i="5" s="1"/>
  <c r="K115" i="15"/>
  <c r="I122" i="5" s="1"/>
  <c r="K122" i="5" s="1"/>
  <c r="K116" i="15"/>
  <c r="I123" i="5" s="1"/>
  <c r="K123" i="5" s="1"/>
  <c r="K117" i="15"/>
  <c r="I124" i="5" s="1"/>
  <c r="K124" i="5" s="1"/>
  <c r="K118" i="15"/>
  <c r="I125" i="5" s="1"/>
  <c r="K125" i="5" s="1"/>
  <c r="K119" i="15"/>
  <c r="I126" i="5" s="1"/>
  <c r="K120" i="15"/>
  <c r="I127" i="5" s="1"/>
  <c r="K127" i="5" s="1"/>
  <c r="K121" i="15"/>
  <c r="I128" i="5" s="1"/>
  <c r="K128" i="5" s="1"/>
  <c r="K122" i="15"/>
  <c r="I129" i="5" s="1"/>
  <c r="K123" i="15"/>
  <c r="I130" i="5" s="1"/>
  <c r="K130" i="5" s="1"/>
  <c r="K124" i="15"/>
  <c r="I131" i="5" s="1"/>
  <c r="K131" i="5" s="1"/>
  <c r="K125" i="15"/>
  <c r="I133" i="5" s="1"/>
  <c r="K126" i="15"/>
  <c r="I134" i="5" s="1"/>
  <c r="K134" i="5" s="1"/>
  <c r="K127" i="15"/>
  <c r="I135" i="5" s="1"/>
  <c r="K135" i="5" s="1"/>
  <c r="K128" i="15"/>
  <c r="I136" i="5" s="1"/>
  <c r="K136" i="5" s="1"/>
  <c r="K129" i="15"/>
  <c r="I137" i="5" s="1"/>
  <c r="K130" i="15"/>
  <c r="I138" i="5" s="1"/>
  <c r="K131" i="15"/>
  <c r="I139" i="5" s="1"/>
  <c r="K139" i="5" s="1"/>
  <c r="K132" i="15"/>
  <c r="I140" i="5" s="1"/>
  <c r="K133" i="15"/>
  <c r="I141" i="5" s="1"/>
  <c r="K141" i="5" s="1"/>
  <c r="K134" i="15"/>
  <c r="I142" i="5" s="1"/>
  <c r="K135" i="15"/>
  <c r="I143" i="5" s="1"/>
  <c r="K136" i="15"/>
  <c r="I144" i="5" s="1"/>
  <c r="K137" i="15"/>
  <c r="I145" i="5" s="1"/>
  <c r="K145" i="5" s="1"/>
  <c r="K138" i="15"/>
  <c r="I146" i="5" s="1"/>
  <c r="K139" i="15"/>
  <c r="I147" i="5" s="1"/>
  <c r="K140" i="15"/>
  <c r="I149" i="5" s="1"/>
  <c r="K141" i="15"/>
  <c r="I150" i="5" s="1"/>
  <c r="K142" i="15"/>
  <c r="I151" i="5" s="1"/>
  <c r="K151" i="5" s="1"/>
  <c r="K143" i="15"/>
  <c r="I152" i="5" s="1"/>
  <c r="K152" i="5" s="1"/>
  <c r="K144" i="15"/>
  <c r="I153" i="5" s="1"/>
  <c r="K145" i="15"/>
  <c r="I154" i="5" s="1"/>
  <c r="K154" i="5" s="1"/>
  <c r="K146" i="15"/>
  <c r="I155" i="5" s="1"/>
  <c r="K147" i="15"/>
  <c r="I157" i="5" s="1"/>
  <c r="K148" i="15"/>
  <c r="I158" i="5" s="1"/>
  <c r="K149" i="15"/>
  <c r="I159" i="5" s="1"/>
  <c r="K159" i="5" s="1"/>
  <c r="K150" i="15"/>
  <c r="I160" i="5" s="1"/>
  <c r="K151" i="15"/>
  <c r="I161" i="5" s="1"/>
  <c r="K161" i="5" s="1"/>
  <c r="K152" i="15"/>
  <c r="I162" i="5" s="1"/>
  <c r="K162" i="5" s="1"/>
  <c r="K153" i="15"/>
  <c r="I163" i="5" s="1"/>
  <c r="K154" i="15"/>
  <c r="I164" i="5" s="1"/>
  <c r="K155" i="15"/>
  <c r="I165" i="5" s="1"/>
  <c r="K156" i="15"/>
  <c r="I166" i="5" s="1"/>
  <c r="K157" i="15"/>
  <c r="I167" i="5" s="1"/>
  <c r="K158" i="15"/>
  <c r="I168" i="5" s="1"/>
  <c r="K159" i="15"/>
  <c r="I169" i="5" s="1"/>
  <c r="K160" i="15"/>
  <c r="I170" i="5" s="1"/>
  <c r="K170" i="5" s="1"/>
  <c r="K161" i="15"/>
  <c r="I171" i="5" s="1"/>
  <c r="K162" i="15"/>
  <c r="I172" i="5" s="1"/>
  <c r="K172" i="5" s="1"/>
  <c r="K163" i="15"/>
  <c r="I173" i="5" s="1"/>
  <c r="K164" i="15"/>
  <c r="I175" i="5" s="1"/>
  <c r="K165" i="15"/>
  <c r="I176" i="5" s="1"/>
  <c r="K166" i="15"/>
  <c r="I177" i="5" s="1"/>
  <c r="K177" i="5" s="1"/>
  <c r="K167" i="15"/>
  <c r="I178" i="5" s="1"/>
  <c r="K168" i="15"/>
  <c r="I179" i="5" s="1"/>
  <c r="K179" i="5" s="1"/>
  <c r="K169" i="15"/>
  <c r="I180" i="5" s="1"/>
  <c r="K180" i="5" s="1"/>
  <c r="K170" i="15"/>
  <c r="I181" i="5" s="1"/>
  <c r="K181" i="5" s="1"/>
  <c r="K171" i="15"/>
  <c r="I182" i="5" s="1"/>
  <c r="K182" i="5" s="1"/>
  <c r="K172" i="15"/>
  <c r="I183" i="5" s="1"/>
  <c r="K183" i="5" s="1"/>
  <c r="K173" i="15"/>
  <c r="I184" i="5" s="1"/>
  <c r="K184" i="5" s="1"/>
  <c r="K174" i="15"/>
  <c r="I185" i="5" s="1"/>
  <c r="K175" i="15"/>
  <c r="I186" i="5" s="1"/>
  <c r="K186" i="5" s="1"/>
  <c r="K176" i="15"/>
  <c r="I187" i="5" s="1"/>
  <c r="K177" i="15"/>
  <c r="I189" i="5" s="1"/>
  <c r="K189" i="5" s="1"/>
  <c r="K178" i="15"/>
  <c r="I190" i="5" s="1"/>
  <c r="K190" i="5" s="1"/>
  <c r="K179" i="15"/>
  <c r="I191" i="5" s="1"/>
  <c r="K180" i="15"/>
  <c r="I192" i="5" s="1"/>
  <c r="K181" i="15"/>
  <c r="I193" i="5" s="1"/>
  <c r="K193" i="5" s="1"/>
  <c r="K182" i="15"/>
  <c r="I194" i="5" s="1"/>
  <c r="K183" i="15"/>
  <c r="I195" i="5" s="1"/>
  <c r="K184" i="15"/>
  <c r="I196" i="5" s="1"/>
  <c r="K196" i="5" s="1"/>
  <c r="K185" i="15"/>
  <c r="I197" i="5" s="1"/>
  <c r="K186" i="15"/>
  <c r="I198" i="5" s="1"/>
  <c r="K198" i="5" s="1"/>
  <c r="K187" i="15"/>
  <c r="I199" i="5" s="1"/>
  <c r="K188" i="15"/>
  <c r="I200" i="5" s="1"/>
  <c r="K200" i="5" s="1"/>
  <c r="K189" i="15"/>
  <c r="I201" i="5" s="1"/>
  <c r="K201" i="5" s="1"/>
  <c r="K190" i="15"/>
  <c r="I202" i="5" s="1"/>
  <c r="K202" i="5" s="1"/>
  <c r="K191" i="15"/>
  <c r="I203" i="5" s="1"/>
  <c r="K192" i="15"/>
  <c r="I204" i="5" s="1"/>
  <c r="K193" i="15"/>
  <c r="I205" i="5" s="1"/>
  <c r="K194" i="15"/>
  <c r="I206" i="5" s="1"/>
  <c r="K195" i="15"/>
  <c r="I207" i="5" s="1"/>
  <c r="K207" i="5" s="1"/>
  <c r="K196" i="15"/>
  <c r="I208" i="5" s="1"/>
  <c r="K208" i="5" s="1"/>
  <c r="K197" i="15"/>
  <c r="I209" i="5" s="1"/>
  <c r="K209" i="5" s="1"/>
  <c r="K198" i="15"/>
  <c r="I210" i="5" s="1"/>
  <c r="K199" i="15"/>
  <c r="I211" i="5" s="1"/>
  <c r="K211" i="5" s="1"/>
  <c r="K200" i="15"/>
  <c r="I212" i="5" s="1"/>
  <c r="K201" i="15"/>
  <c r="I213" i="5" s="1"/>
  <c r="K202" i="15"/>
  <c r="I214" i="5" s="1"/>
  <c r="K203" i="15"/>
  <c r="I215" i="5" s="1"/>
  <c r="K204" i="15"/>
  <c r="I216" i="5" s="1"/>
  <c r="K205" i="15"/>
  <c r="I217" i="5" s="1"/>
  <c r="K217" i="5" s="1"/>
  <c r="K206" i="15"/>
  <c r="I218" i="5" s="1"/>
  <c r="K207" i="15"/>
  <c r="I219" i="5" s="1"/>
  <c r="K208" i="15"/>
  <c r="I220" i="5" s="1"/>
  <c r="K209" i="15"/>
  <c r="I221" i="5" s="1"/>
  <c r="K210" i="15"/>
  <c r="I222" i="5" s="1"/>
  <c r="K211" i="15"/>
  <c r="I223" i="5" s="1"/>
  <c r="K212" i="15"/>
  <c r="I224" i="5" s="1"/>
  <c r="K213" i="15"/>
  <c r="I226" i="5" s="1"/>
  <c r="K214" i="15"/>
  <c r="I227" i="5" s="1"/>
  <c r="K215" i="15"/>
  <c r="I228" i="5" s="1"/>
  <c r="K216" i="15"/>
  <c r="I229" i="5" s="1"/>
  <c r="K229" i="5" s="1"/>
  <c r="K217" i="15"/>
  <c r="I230" i="5" s="1"/>
  <c r="K218" i="15"/>
  <c r="I231" i="5" s="1"/>
  <c r="K219" i="15"/>
  <c r="I232" i="5" s="1"/>
  <c r="K220" i="15"/>
  <c r="I233" i="5" s="1"/>
  <c r="K233" i="5" s="1"/>
  <c r="K221" i="15"/>
  <c r="I234" i="5" s="1"/>
  <c r="K222" i="15"/>
  <c r="I235" i="5" s="1"/>
  <c r="K235" i="5" s="1"/>
  <c r="T9" i="18"/>
  <c r="O15" i="5" s="1"/>
  <c r="T10" i="18"/>
  <c r="T11" i="18"/>
  <c r="T12" i="18"/>
  <c r="O18" i="5" s="1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O49" i="5" s="1"/>
  <c r="T31" i="18"/>
  <c r="O50" i="5" s="1"/>
  <c r="T32" i="18"/>
  <c r="O51" i="5" s="1"/>
  <c r="T33" i="18"/>
  <c r="O53" i="5" s="1"/>
  <c r="T34" i="18"/>
  <c r="O54" i="5" s="1"/>
  <c r="T35" i="18"/>
  <c r="O56" i="5" s="1"/>
  <c r="T36" i="18"/>
  <c r="O57" i="5" s="1"/>
  <c r="T37" i="18"/>
  <c r="O58" i="5" s="1"/>
  <c r="T38" i="18"/>
  <c r="O60" i="5" s="1"/>
  <c r="T39" i="18"/>
  <c r="O62" i="5" s="1"/>
  <c r="T40" i="18"/>
  <c r="O63" i="5" s="1"/>
  <c r="T41" i="18"/>
  <c r="O64" i="5" s="1"/>
  <c r="T42" i="18"/>
  <c r="O65" i="5" s="1"/>
  <c r="T43" i="18"/>
  <c r="O66" i="5" s="1"/>
  <c r="T44" i="18"/>
  <c r="O68" i="5" s="1"/>
  <c r="T45" i="18"/>
  <c r="O69" i="5" s="1"/>
  <c r="T46" i="18"/>
  <c r="O71" i="5" s="1"/>
  <c r="T47" i="18"/>
  <c r="O72" i="5" s="1"/>
  <c r="T48" i="18"/>
  <c r="O74" i="5" s="1"/>
  <c r="T49" i="18"/>
  <c r="O75" i="5" s="1"/>
  <c r="T50" i="18"/>
  <c r="O77" i="5" s="1"/>
  <c r="T51" i="18"/>
  <c r="O78" i="5" s="1"/>
  <c r="T52" i="18"/>
  <c r="O80" i="5" s="1"/>
  <c r="T53" i="18"/>
  <c r="O81" i="5" s="1"/>
  <c r="T54" i="18"/>
  <c r="O82" i="5" s="1"/>
  <c r="T55" i="18"/>
  <c r="O83" i="5" s="1"/>
  <c r="T56" i="18"/>
  <c r="O84" i="5" s="1"/>
  <c r="T57" i="18"/>
  <c r="O85" i="5" s="1"/>
  <c r="T58" i="18"/>
  <c r="O88" i="5" s="1"/>
  <c r="T59" i="18"/>
  <c r="O90" i="5" s="1"/>
  <c r="T60" i="18"/>
  <c r="O91" i="5" s="1"/>
  <c r="T61" i="18"/>
  <c r="O92" i="5" s="1"/>
  <c r="T62" i="18"/>
  <c r="O94" i="5" s="1"/>
  <c r="T63" i="18"/>
  <c r="O95" i="5" s="1"/>
  <c r="T64" i="18"/>
  <c r="O98" i="5" s="1"/>
  <c r="T65" i="18"/>
  <c r="O99" i="5" s="1"/>
  <c r="T66" i="18"/>
  <c r="O100" i="5" s="1"/>
  <c r="T67" i="18"/>
  <c r="O101" i="5" s="1"/>
  <c r="T68" i="18"/>
  <c r="O102" i="5" s="1"/>
  <c r="T69" i="18"/>
  <c r="O104" i="5" s="1"/>
  <c r="T70" i="18"/>
  <c r="O106" i="5" s="1"/>
  <c r="T71" i="18"/>
  <c r="O107" i="5" s="1"/>
  <c r="T72" i="18"/>
  <c r="O109" i="5" s="1"/>
  <c r="T73" i="18"/>
  <c r="O110" i="5" s="1"/>
  <c r="T74" i="18"/>
  <c r="O111" i="5" s="1"/>
  <c r="T75" i="18"/>
  <c r="O112" i="5" s="1"/>
  <c r="T76" i="18"/>
  <c r="O113" i="5" s="1"/>
  <c r="S113" i="5" s="1"/>
  <c r="T77" i="18"/>
  <c r="O115" i="5" s="1"/>
  <c r="T78" i="18"/>
  <c r="O117" i="5" s="1"/>
  <c r="T79" i="18"/>
  <c r="O118" i="5" s="1"/>
  <c r="T80" i="18"/>
  <c r="O119" i="5" s="1"/>
  <c r="T81" i="18"/>
  <c r="O121" i="5" s="1"/>
  <c r="T82" i="18"/>
  <c r="O123" i="5" s="1"/>
  <c r="T83" i="18"/>
  <c r="O126" i="5" s="1"/>
  <c r="T84" i="18"/>
  <c r="O129" i="5" s="1"/>
  <c r="S129" i="5" s="1"/>
  <c r="T85" i="18"/>
  <c r="O131" i="5" s="1"/>
  <c r="T86" i="18"/>
  <c r="O133" i="5" s="1"/>
  <c r="T87" i="18"/>
  <c r="O138" i="5" s="1"/>
  <c r="T88" i="18"/>
  <c r="O142" i="5" s="1"/>
  <c r="T89" i="18"/>
  <c r="O143" i="5" s="1"/>
  <c r="T90" i="18"/>
  <c r="O144" i="5" s="1"/>
  <c r="T91" i="18"/>
  <c r="O146" i="5" s="1"/>
  <c r="T92" i="18"/>
  <c r="O147" i="5" s="1"/>
  <c r="T93" i="18"/>
  <c r="O148" i="5" s="1"/>
  <c r="T94" i="18"/>
  <c r="O149" i="5" s="1"/>
  <c r="T95" i="18"/>
  <c r="O150" i="5" s="1"/>
  <c r="T96" i="18"/>
  <c r="O151" i="5" s="1"/>
  <c r="T97" i="18"/>
  <c r="O153" i="5" s="1"/>
  <c r="T98" i="18"/>
  <c r="O154" i="5" s="1"/>
  <c r="T99" i="18"/>
  <c r="O155" i="5" s="1"/>
  <c r="T100" i="18"/>
  <c r="O156" i="5" s="1"/>
  <c r="T101" i="18"/>
  <c r="O157" i="5" s="1"/>
  <c r="T102" i="18"/>
  <c r="O158" i="5" s="1"/>
  <c r="T103" i="18"/>
  <c r="O159" i="5" s="1"/>
  <c r="T104" i="18"/>
  <c r="O160" i="5" s="1"/>
  <c r="T105" i="18"/>
  <c r="O161" i="5" s="1"/>
  <c r="T106" i="18"/>
  <c r="O162" i="5" s="1"/>
  <c r="T107" i="18"/>
  <c r="O163" i="5" s="1"/>
  <c r="T108" i="18"/>
  <c r="O164" i="5" s="1"/>
  <c r="T109" i="18"/>
  <c r="O165" i="5" s="1"/>
  <c r="T110" i="18"/>
  <c r="O166" i="5" s="1"/>
  <c r="T111" i="18"/>
  <c r="O167" i="5" s="1"/>
  <c r="T112" i="18"/>
  <c r="O168" i="5" s="1"/>
  <c r="T113" i="18"/>
  <c r="O172" i="5" s="1"/>
  <c r="T114" i="18"/>
  <c r="O173" i="5" s="1"/>
  <c r="T115" i="18"/>
  <c r="O174" i="5" s="1"/>
  <c r="T116" i="18"/>
  <c r="O175" i="5" s="1"/>
  <c r="T117" i="18"/>
  <c r="O177" i="5" s="1"/>
  <c r="T118" i="18"/>
  <c r="O178" i="5" s="1"/>
  <c r="T119" i="18"/>
  <c r="O181" i="5" s="1"/>
  <c r="T120" i="18"/>
  <c r="O182" i="5" s="1"/>
  <c r="T121" i="18"/>
  <c r="O183" i="5" s="1"/>
  <c r="T122" i="18"/>
  <c r="O184" i="5" s="1"/>
  <c r="T123" i="18"/>
  <c r="O185" i="5" s="1"/>
  <c r="T124" i="18"/>
  <c r="O186" i="5" s="1"/>
  <c r="T125" i="18"/>
  <c r="O187" i="5" s="1"/>
  <c r="T126" i="18"/>
  <c r="O188" i="5" s="1"/>
  <c r="T127" i="18"/>
  <c r="O189" i="5" s="1"/>
  <c r="T128" i="18"/>
  <c r="O191" i="5" s="1"/>
  <c r="T129" i="18"/>
  <c r="O192" i="5" s="1"/>
  <c r="T130" i="18"/>
  <c r="O193" i="5" s="1"/>
  <c r="T131" i="18"/>
  <c r="O194" i="5" s="1"/>
  <c r="T132" i="18"/>
  <c r="O195" i="5" s="1"/>
  <c r="T133" i="18"/>
  <c r="O196" i="5" s="1"/>
  <c r="T134" i="18"/>
  <c r="O197" i="5" s="1"/>
  <c r="T135" i="18"/>
  <c r="O199" i="5" s="1"/>
  <c r="T136" i="18"/>
  <c r="O200" i="5" s="1"/>
  <c r="T137" i="18"/>
  <c r="O201" i="5" s="1"/>
  <c r="T138" i="18"/>
  <c r="O202" i="5" s="1"/>
  <c r="T139" i="18"/>
  <c r="O203" i="5" s="1"/>
  <c r="T140" i="18"/>
  <c r="O204" i="5" s="1"/>
  <c r="T141" i="18"/>
  <c r="O205" i="5" s="1"/>
  <c r="T142" i="18"/>
  <c r="O207" i="5" s="1"/>
  <c r="T143" i="18"/>
  <c r="O209" i="5" s="1"/>
  <c r="T144" i="18"/>
  <c r="O211" i="5" s="1"/>
  <c r="T145" i="18"/>
  <c r="O212" i="5" s="1"/>
  <c r="T146" i="18"/>
  <c r="O213" i="5" s="1"/>
  <c r="T147" i="18"/>
  <c r="O215" i="5" s="1"/>
  <c r="T148" i="18"/>
  <c r="O216" i="5" s="1"/>
  <c r="T149" i="18"/>
  <c r="O218" i="5" s="1"/>
  <c r="S218" i="5" s="1"/>
  <c r="T150" i="18"/>
  <c r="O219" i="5" s="1"/>
  <c r="S219" i="5" s="1"/>
  <c r="T151" i="18"/>
  <c r="O220" i="5" s="1"/>
  <c r="S220" i="5" s="1"/>
  <c r="T152" i="18"/>
  <c r="O221" i="5" s="1"/>
  <c r="S221" i="5" s="1"/>
  <c r="T153" i="18"/>
  <c r="O222" i="5" s="1"/>
  <c r="T154" i="18"/>
  <c r="O223" i="5" s="1"/>
  <c r="T155" i="18"/>
  <c r="O224" i="5" s="1"/>
  <c r="T156" i="18"/>
  <c r="O226" i="5" s="1"/>
  <c r="S226" i="5" s="1"/>
  <c r="T157" i="18"/>
  <c r="O227" i="5" s="1"/>
  <c r="S227" i="5" s="1"/>
  <c r="T158" i="18"/>
  <c r="O229" i="5" s="1"/>
  <c r="S229" i="5" s="1"/>
  <c r="T159" i="18"/>
  <c r="O230" i="5" s="1"/>
  <c r="S230" i="5" s="1"/>
  <c r="T160" i="18"/>
  <c r="O232" i="5" s="1"/>
  <c r="S232" i="5" s="1"/>
  <c r="T162" i="18"/>
  <c r="O234" i="5" s="1"/>
  <c r="S234" i="5" s="1"/>
  <c r="P163" i="18"/>
  <c r="L163" i="18"/>
  <c r="J163" i="18"/>
  <c r="R163" i="18"/>
  <c r="N9" i="18"/>
  <c r="N10" i="18"/>
  <c r="E16" i="5" s="1"/>
  <c r="N11" i="18"/>
  <c r="N12" i="18"/>
  <c r="N13" i="18"/>
  <c r="N14" i="18"/>
  <c r="N15" i="18"/>
  <c r="N16" i="18"/>
  <c r="N17" i="18"/>
  <c r="N18" i="18"/>
  <c r="E26" i="5" s="1"/>
  <c r="N19" i="18"/>
  <c r="N20" i="18"/>
  <c r="N21" i="18"/>
  <c r="N22" i="18"/>
  <c r="N23" i="18"/>
  <c r="E35" i="5" s="1"/>
  <c r="N24" i="18"/>
  <c r="E37" i="5" s="1"/>
  <c r="N25" i="18"/>
  <c r="N26" i="18"/>
  <c r="E43" i="5" s="1"/>
  <c r="N27" i="18"/>
  <c r="N28" i="18"/>
  <c r="N29" i="18"/>
  <c r="N30" i="18"/>
  <c r="N32" i="18"/>
  <c r="N33" i="18"/>
  <c r="N34" i="18"/>
  <c r="N35" i="18"/>
  <c r="E56" i="5" s="1"/>
  <c r="N36" i="18"/>
  <c r="E57" i="5" s="1"/>
  <c r="N37" i="18"/>
  <c r="E58" i="5" s="1"/>
  <c r="N38" i="18"/>
  <c r="N39" i="18"/>
  <c r="N40" i="18"/>
  <c r="N41" i="18"/>
  <c r="E64" i="5" s="1"/>
  <c r="N42" i="18"/>
  <c r="N43" i="18"/>
  <c r="N44" i="18"/>
  <c r="E68" i="5" s="1"/>
  <c r="N45" i="18"/>
  <c r="E69" i="5" s="1"/>
  <c r="N46" i="18"/>
  <c r="E71" i="5" s="1"/>
  <c r="N47" i="18"/>
  <c r="N48" i="18"/>
  <c r="N49" i="18"/>
  <c r="E75" i="5" s="1"/>
  <c r="N50" i="18"/>
  <c r="E77" i="5" s="1"/>
  <c r="N51" i="18"/>
  <c r="E78" i="5" s="1"/>
  <c r="N52" i="18"/>
  <c r="E80" i="5" s="1"/>
  <c r="N53" i="18"/>
  <c r="E81" i="5" s="1"/>
  <c r="N54" i="18"/>
  <c r="E82" i="5" s="1"/>
  <c r="N55" i="18"/>
  <c r="E83" i="5" s="1"/>
  <c r="N56" i="18"/>
  <c r="N57" i="18"/>
  <c r="E85" i="5" s="1"/>
  <c r="N58" i="18"/>
  <c r="N59" i="18"/>
  <c r="N60" i="18"/>
  <c r="E91" i="5" s="1"/>
  <c r="N61" i="18"/>
  <c r="N62" i="18"/>
  <c r="E94" i="5" s="1"/>
  <c r="N63" i="18"/>
  <c r="N64" i="18"/>
  <c r="N65" i="18"/>
  <c r="N66" i="18"/>
  <c r="E100" i="5" s="1"/>
  <c r="N67" i="18"/>
  <c r="N68" i="18"/>
  <c r="E101" i="5" s="1"/>
  <c r="N69" i="18"/>
  <c r="N70" i="18"/>
  <c r="N71" i="18"/>
  <c r="N72" i="18"/>
  <c r="E109" i="5" s="1"/>
  <c r="N73" i="18"/>
  <c r="N74" i="18"/>
  <c r="N75" i="18"/>
  <c r="N76" i="18"/>
  <c r="E113" i="5" s="1"/>
  <c r="N77" i="18"/>
  <c r="N78" i="18"/>
  <c r="N79" i="18"/>
  <c r="N80" i="18"/>
  <c r="N81" i="18"/>
  <c r="E121" i="5" s="1"/>
  <c r="N82" i="18"/>
  <c r="N83" i="18"/>
  <c r="E126" i="5" s="1"/>
  <c r="N84" i="18"/>
  <c r="E129" i="5" s="1"/>
  <c r="N85" i="18"/>
  <c r="N86" i="18"/>
  <c r="E133" i="5" s="1"/>
  <c r="N87" i="18"/>
  <c r="E138" i="5" s="1"/>
  <c r="N88" i="18"/>
  <c r="E142" i="5" s="1"/>
  <c r="N89" i="18"/>
  <c r="E143" i="5" s="1"/>
  <c r="N90" i="18"/>
  <c r="E144" i="5" s="1"/>
  <c r="N91" i="18"/>
  <c r="E146" i="5" s="1"/>
  <c r="N92" i="18"/>
  <c r="N93" i="18"/>
  <c r="E147" i="5" s="1"/>
  <c r="N94" i="18"/>
  <c r="E149" i="5" s="1"/>
  <c r="N95" i="18"/>
  <c r="E150" i="5" s="1"/>
  <c r="N96" i="18"/>
  <c r="N97" i="18"/>
  <c r="E153" i="5" s="1"/>
  <c r="N98" i="18"/>
  <c r="N99" i="18"/>
  <c r="N100" i="18"/>
  <c r="E155" i="5" s="1"/>
  <c r="N101" i="18"/>
  <c r="N102" i="18"/>
  <c r="N103" i="18"/>
  <c r="N104" i="18"/>
  <c r="E160" i="5" s="1"/>
  <c r="N105" i="18"/>
  <c r="N106" i="18"/>
  <c r="N107" i="18"/>
  <c r="E163" i="5" s="1"/>
  <c r="N108" i="18"/>
  <c r="E164" i="5" s="1"/>
  <c r="N109" i="18"/>
  <c r="E165" i="5" s="1"/>
  <c r="N110" i="18"/>
  <c r="N111" i="18"/>
  <c r="N112" i="18"/>
  <c r="E168" i="5" s="1"/>
  <c r="N113" i="18"/>
  <c r="N114" i="18"/>
  <c r="N115" i="18"/>
  <c r="E173" i="5" s="1"/>
  <c r="N116" i="18"/>
  <c r="N117" i="18"/>
  <c r="N118" i="18"/>
  <c r="E178" i="5" s="1"/>
  <c r="N119" i="18"/>
  <c r="N120" i="18"/>
  <c r="N121" i="18"/>
  <c r="N122" i="18"/>
  <c r="N123" i="18"/>
  <c r="E185" i="5" s="1"/>
  <c r="N124" i="18"/>
  <c r="N125" i="18"/>
  <c r="N126" i="18"/>
  <c r="E187" i="5" s="1"/>
  <c r="N127" i="18"/>
  <c r="N128" i="18"/>
  <c r="N129" i="18"/>
  <c r="E192" i="5" s="1"/>
  <c r="N130" i="18"/>
  <c r="N131" i="18"/>
  <c r="E194" i="5" s="1"/>
  <c r="N132" i="18"/>
  <c r="N133" i="18"/>
  <c r="N134" i="18"/>
  <c r="E197" i="5" s="1"/>
  <c r="N135" i="18"/>
  <c r="E199" i="5" s="1"/>
  <c r="N136" i="18"/>
  <c r="N137" i="18"/>
  <c r="N138" i="18"/>
  <c r="N139" i="18"/>
  <c r="N140" i="18"/>
  <c r="N141" i="18"/>
  <c r="E205" i="5" s="1"/>
  <c r="N142" i="18"/>
  <c r="N143" i="18"/>
  <c r="N144" i="18"/>
  <c r="N145" i="18"/>
  <c r="E212" i="5" s="1"/>
  <c r="N146" i="18"/>
  <c r="N147" i="18"/>
  <c r="E215" i="5" s="1"/>
  <c r="N148" i="18"/>
  <c r="N149" i="18"/>
  <c r="E218" i="5" s="1"/>
  <c r="N150" i="18"/>
  <c r="E219" i="5" s="1"/>
  <c r="N151" i="18"/>
  <c r="E220" i="5" s="1"/>
  <c r="N152" i="18"/>
  <c r="N153" i="18"/>
  <c r="N154" i="18"/>
  <c r="N155" i="18"/>
  <c r="E224" i="5" s="1"/>
  <c r="N156" i="18"/>
  <c r="E226" i="5" s="1"/>
  <c r="N157" i="18"/>
  <c r="E227" i="5" s="1"/>
  <c r="N158" i="18"/>
  <c r="N159" i="18"/>
  <c r="E230" i="5" s="1"/>
  <c r="N160" i="18"/>
  <c r="N161" i="18"/>
  <c r="N162" i="18"/>
  <c r="E234" i="5" s="1"/>
  <c r="Q9" i="2"/>
  <c r="U198" i="1"/>
  <c r="M198" i="1"/>
  <c r="J198" i="1"/>
  <c r="W188" i="1"/>
  <c r="W121" i="1"/>
  <c r="W117" i="1"/>
  <c r="W113" i="1"/>
  <c r="W114" i="1"/>
  <c r="W99" i="1"/>
  <c r="W93" i="1"/>
  <c r="W80" i="1"/>
  <c r="W74" i="1"/>
  <c r="W52" i="1"/>
  <c r="W37" i="1"/>
  <c r="W44" i="1"/>
  <c r="S91" i="5" l="1"/>
  <c r="K90" i="5"/>
  <c r="K175" i="5"/>
  <c r="K232" i="5"/>
  <c r="K223" i="5"/>
  <c r="K191" i="5"/>
  <c r="K157" i="5"/>
  <c r="K105" i="5"/>
  <c r="K87" i="5"/>
  <c r="K62" i="5"/>
  <c r="K167" i="5"/>
  <c r="K216" i="5"/>
  <c r="G210" i="5"/>
  <c r="K210" i="5" s="1"/>
  <c r="G214" i="5"/>
  <c r="K214" i="5" s="1"/>
  <c r="K176" i="5"/>
  <c r="K140" i="5"/>
  <c r="K231" i="5"/>
  <c r="K222" i="5"/>
  <c r="K206" i="5"/>
  <c r="K61" i="5"/>
  <c r="K221" i="5"/>
  <c r="K213" i="5"/>
  <c r="K171" i="5"/>
  <c r="K137" i="5"/>
  <c r="K158" i="5"/>
  <c r="S223" i="5"/>
  <c r="K204" i="5"/>
  <c r="K166" i="5"/>
  <c r="K228" i="5"/>
  <c r="K203" i="5"/>
  <c r="K195" i="5"/>
  <c r="K169" i="5"/>
  <c r="S215" i="5"/>
  <c r="U215" i="5" s="1"/>
  <c r="S222" i="5"/>
  <c r="S216" i="5"/>
  <c r="R214" i="5"/>
  <c r="S214" i="5" s="1"/>
  <c r="U214" i="5" s="1"/>
  <c r="S224" i="5"/>
  <c r="U224" i="5" s="1"/>
  <c r="R217" i="5"/>
  <c r="S217" i="5" s="1"/>
  <c r="U217" i="5" s="1"/>
  <c r="R225" i="5"/>
  <c r="S225" i="5" s="1"/>
  <c r="U225" i="5" s="1"/>
  <c r="U227" i="5"/>
  <c r="U218" i="5"/>
  <c r="O48" i="5"/>
  <c r="O33" i="5"/>
  <c r="O21" i="5"/>
  <c r="U226" i="5"/>
  <c r="U216" i="5"/>
  <c r="U129" i="5"/>
  <c r="U113" i="5"/>
  <c r="U91" i="5"/>
  <c r="O47" i="5"/>
  <c r="O30" i="5"/>
  <c r="U219" i="5"/>
  <c r="O22" i="5"/>
  <c r="O45" i="5"/>
  <c r="O28" i="5"/>
  <c r="O17" i="5"/>
  <c r="U229" i="5"/>
  <c r="O34" i="5"/>
  <c r="U223" i="5"/>
  <c r="O43" i="5"/>
  <c r="O26" i="5"/>
  <c r="O16" i="5"/>
  <c r="O40" i="5"/>
  <c r="O25" i="5"/>
  <c r="U234" i="5"/>
  <c r="U232" i="5"/>
  <c r="U221" i="5"/>
  <c r="O37" i="5"/>
  <c r="O24" i="5"/>
  <c r="U222" i="5"/>
  <c r="U230" i="5"/>
  <c r="U220" i="5"/>
  <c r="O35" i="5"/>
  <c r="O23" i="5"/>
  <c r="T163" i="18"/>
  <c r="K100" i="5"/>
  <c r="K80" i="5"/>
  <c r="K101" i="5"/>
  <c r="K142" i="5"/>
  <c r="K155" i="5"/>
  <c r="K185" i="5"/>
  <c r="K215" i="5"/>
  <c r="K234" i="5"/>
  <c r="K64" i="5"/>
  <c r="K83" i="5"/>
  <c r="K109" i="5"/>
  <c r="K144" i="5"/>
  <c r="K160" i="5"/>
  <c r="K187" i="5"/>
  <c r="K218" i="5"/>
  <c r="K178" i="5"/>
  <c r="K220" i="5"/>
  <c r="K212" i="5"/>
  <c r="K82" i="5"/>
  <c r="K163" i="5"/>
  <c r="K69" i="5"/>
  <c r="K81" i="5"/>
  <c r="K121" i="5"/>
  <c r="K146" i="5"/>
  <c r="K165" i="5"/>
  <c r="K194" i="5"/>
  <c r="K219" i="5"/>
  <c r="K78" i="5"/>
  <c r="K138" i="5"/>
  <c r="K113" i="5"/>
  <c r="K143" i="5"/>
  <c r="K192" i="5"/>
  <c r="K71" i="5"/>
  <c r="K85" i="5"/>
  <c r="K126" i="5"/>
  <c r="K147" i="5"/>
  <c r="K164" i="5"/>
  <c r="K197" i="5"/>
  <c r="K224" i="5"/>
  <c r="K230" i="5"/>
  <c r="K68" i="5"/>
  <c r="K75" i="5"/>
  <c r="K91" i="5"/>
  <c r="K129" i="5"/>
  <c r="K149" i="5"/>
  <c r="K168" i="5"/>
  <c r="K199" i="5"/>
  <c r="K226" i="5"/>
  <c r="K153" i="5"/>
  <c r="K77" i="5"/>
  <c r="K94" i="5"/>
  <c r="K133" i="5"/>
  <c r="K150" i="5"/>
  <c r="K173" i="5"/>
  <c r="K205" i="5"/>
  <c r="K227" i="5"/>
  <c r="E236" i="5"/>
  <c r="N163" i="18"/>
  <c r="G198" i="1"/>
  <c r="E198" i="1"/>
  <c r="C198" i="1"/>
  <c r="S35" i="5" l="1"/>
  <c r="U35" i="5" s="1"/>
  <c r="O236" i="5"/>
  <c r="G10" i="13"/>
  <c r="I199" i="14" l="1"/>
  <c r="I12" i="5" l="1"/>
  <c r="K12" i="5" s="1"/>
  <c r="S202" i="15"/>
  <c r="S203" i="15"/>
  <c r="S204" i="15"/>
  <c r="S205" i="15"/>
  <c r="S206" i="15"/>
  <c r="S207" i="15"/>
  <c r="S208" i="15"/>
  <c r="I13" i="5"/>
  <c r="K13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K19" i="5" s="1"/>
  <c r="I20" i="5"/>
  <c r="K20" i="5" s="1"/>
  <c r="I21" i="5"/>
  <c r="K21" i="5" s="1"/>
  <c r="I22" i="5"/>
  <c r="K22" i="5" s="1"/>
  <c r="I23" i="5"/>
  <c r="K23" i="5" s="1"/>
  <c r="I24" i="5"/>
  <c r="K24" i="5" s="1"/>
  <c r="I25" i="5"/>
  <c r="K25" i="5" s="1"/>
  <c r="I26" i="5"/>
  <c r="K26" i="5" s="1"/>
  <c r="I27" i="5"/>
  <c r="K27" i="5" s="1"/>
  <c r="I28" i="5"/>
  <c r="K28" i="5" s="1"/>
  <c r="I29" i="5"/>
  <c r="K29" i="5" s="1"/>
  <c r="I30" i="5"/>
  <c r="K30" i="5" s="1"/>
  <c r="I31" i="5"/>
  <c r="K31" i="5" s="1"/>
  <c r="I32" i="5"/>
  <c r="K32" i="5" s="1"/>
  <c r="I33" i="5"/>
  <c r="K33" i="5" s="1"/>
  <c r="I34" i="5"/>
  <c r="K34" i="5" s="1"/>
  <c r="I35" i="5"/>
  <c r="K35" i="5" s="1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I43" i="5"/>
  <c r="K43" i="5" s="1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W180" i="1"/>
  <c r="W168" i="1"/>
  <c r="W148" i="1"/>
  <c r="W109" i="1"/>
  <c r="W104" i="1"/>
  <c r="W97" i="1"/>
  <c r="W94" i="1"/>
  <c r="W75" i="1"/>
  <c r="W60" i="1"/>
  <c r="W43" i="1"/>
  <c r="Y43" i="1"/>
  <c r="R212" i="5" l="1"/>
  <c r="S212" i="5" s="1"/>
  <c r="U212" i="5" s="1"/>
  <c r="R213" i="5"/>
  <c r="S213" i="5" s="1"/>
  <c r="U213" i="5" s="1"/>
  <c r="R211" i="5"/>
  <c r="S211" i="5" s="1"/>
  <c r="U211" i="5" s="1"/>
  <c r="R210" i="5"/>
  <c r="S210" i="5" s="1"/>
  <c r="U210" i="5" s="1"/>
  <c r="R209" i="5"/>
  <c r="S209" i="5" s="1"/>
  <c r="U209" i="5" s="1"/>
  <c r="R208" i="5"/>
  <c r="S208" i="5" s="1"/>
  <c r="U208" i="5" s="1"/>
  <c r="R207" i="5"/>
  <c r="S207" i="5" s="1"/>
  <c r="U207" i="5" s="1"/>
  <c r="I11" i="7"/>
  <c r="K9" i="7" s="1"/>
  <c r="E11" i="7"/>
  <c r="G10" i="7" s="1"/>
  <c r="G9" i="7" l="1"/>
  <c r="G8" i="7"/>
  <c r="K10" i="7"/>
  <c r="K8" i="7"/>
  <c r="K11" i="7" s="1"/>
  <c r="C11" i="8"/>
  <c r="E11" i="8"/>
  <c r="K10" i="13" l="1"/>
  <c r="S200" i="15" l="1"/>
  <c r="S201" i="15"/>
  <c r="T166" i="18"/>
  <c r="K263" i="15"/>
  <c r="S263" i="15"/>
  <c r="R206" i="5" l="1"/>
  <c r="S206" i="5" s="1"/>
  <c r="U206" i="5" s="1"/>
  <c r="R205" i="5"/>
  <c r="S205" i="5" s="1"/>
  <c r="U205" i="5" s="1"/>
  <c r="N166" i="18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8" i="1"/>
  <c r="Y39" i="1"/>
  <c r="Y40" i="1"/>
  <c r="Y41" i="1"/>
  <c r="Y42" i="1"/>
  <c r="Y45" i="1"/>
  <c r="Y46" i="1"/>
  <c r="Y47" i="1"/>
  <c r="Y48" i="1"/>
  <c r="Y49" i="1"/>
  <c r="Y50" i="1"/>
  <c r="Y51" i="1"/>
  <c r="Y53" i="1"/>
  <c r="Y54" i="1"/>
  <c r="Y55" i="1"/>
  <c r="Y56" i="1"/>
  <c r="Y57" i="1"/>
  <c r="Y58" i="1"/>
  <c r="Y59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6" i="1"/>
  <c r="Y77" i="1"/>
  <c r="Y78" i="1"/>
  <c r="Y79" i="1"/>
  <c r="Y81" i="1"/>
  <c r="Y82" i="1"/>
  <c r="Y83" i="1"/>
  <c r="Y84" i="1"/>
  <c r="Y85" i="1"/>
  <c r="Y86" i="1"/>
  <c r="Y87" i="1"/>
  <c r="Y88" i="1"/>
  <c r="Y89" i="1"/>
  <c r="Y90" i="1"/>
  <c r="Y91" i="1"/>
  <c r="Y92" i="1"/>
  <c r="Y95" i="1"/>
  <c r="Y96" i="1"/>
  <c r="Y98" i="1"/>
  <c r="Y100" i="1"/>
  <c r="Y101" i="1"/>
  <c r="Y102" i="1"/>
  <c r="Y103" i="1"/>
  <c r="Y105" i="1"/>
  <c r="Y106" i="1"/>
  <c r="Y107" i="1"/>
  <c r="Y108" i="1"/>
  <c r="Y110" i="1"/>
  <c r="Y111" i="1"/>
  <c r="Y112" i="1"/>
  <c r="Y115" i="1"/>
  <c r="Y116" i="1"/>
  <c r="Y118" i="1"/>
  <c r="Y119" i="1"/>
  <c r="Y120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9" i="1"/>
  <c r="Y190" i="1"/>
  <c r="Y191" i="1"/>
  <c r="Y192" i="1"/>
  <c r="Y193" i="1"/>
  <c r="Y194" i="1"/>
  <c r="Y195" i="1"/>
  <c r="Y196" i="1"/>
  <c r="Y197" i="1"/>
  <c r="Y10" i="1"/>
  <c r="C3" i="5"/>
  <c r="W200" i="5"/>
  <c r="W205" i="5"/>
  <c r="W207" i="5"/>
  <c r="W209" i="5"/>
  <c r="W210" i="5"/>
  <c r="W160" i="5"/>
  <c r="W179" i="5"/>
  <c r="W186" i="5"/>
  <c r="W199" i="5"/>
  <c r="W150" i="5"/>
  <c r="W151" i="5"/>
  <c r="W159" i="5"/>
  <c r="W134" i="5"/>
  <c r="W115" i="5"/>
  <c r="W122" i="5"/>
  <c r="W123" i="5"/>
  <c r="W131" i="5"/>
  <c r="W113" i="5"/>
  <c r="W120" i="5"/>
  <c r="W124" i="5"/>
  <c r="W107" i="5"/>
  <c r="W114" i="5"/>
  <c r="W119" i="5"/>
  <c r="W127" i="5"/>
  <c r="W66" i="5"/>
  <c r="W74" i="5"/>
  <c r="W80" i="5"/>
  <c r="W121" i="5"/>
  <c r="W12" i="5"/>
  <c r="W13" i="5"/>
  <c r="W14" i="5"/>
  <c r="W16" i="5"/>
  <c r="W19" i="5"/>
  <c r="W20" i="5"/>
  <c r="W26" i="5"/>
  <c r="W27" i="5"/>
  <c r="W30" i="5"/>
  <c r="W31" i="5"/>
  <c r="W34" i="5"/>
  <c r="W35" i="5"/>
  <c r="W36" i="5"/>
  <c r="W37" i="5"/>
  <c r="W40" i="5"/>
  <c r="W41" i="5"/>
  <c r="W47" i="5"/>
  <c r="W48" i="5"/>
  <c r="W49" i="5"/>
  <c r="W51" i="5"/>
  <c r="W52" i="5"/>
  <c r="W53" i="5"/>
  <c r="W54" i="5"/>
  <c r="W55" i="5"/>
  <c r="W65" i="5"/>
  <c r="W69" i="5"/>
  <c r="W71" i="5"/>
  <c r="W73" i="5"/>
  <c r="W75" i="5"/>
  <c r="W76" i="5"/>
  <c r="W77" i="5"/>
  <c r="W78" i="5"/>
  <c r="W89" i="5"/>
  <c r="Z72" i="5"/>
  <c r="V23" i="14"/>
  <c r="V30" i="14"/>
  <c r="V88" i="14"/>
  <c r="V93" i="14"/>
  <c r="V113" i="14"/>
  <c r="V122" i="14"/>
  <c r="V134" i="14"/>
  <c r="V16" i="14"/>
  <c r="V17" i="14"/>
  <c r="V18" i="14"/>
  <c r="V19" i="14"/>
  <c r="V20" i="14"/>
  <c r="V21" i="14"/>
  <c r="V22" i="14"/>
  <c r="V24" i="14"/>
  <c r="V25" i="14"/>
  <c r="V26" i="14"/>
  <c r="V27" i="14"/>
  <c r="V28" i="14"/>
  <c r="V29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9" i="14"/>
  <c r="V90" i="14"/>
  <c r="V91" i="14"/>
  <c r="V92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4" i="14"/>
  <c r="V115" i="14"/>
  <c r="V116" i="14"/>
  <c r="V117" i="14"/>
  <c r="V118" i="14"/>
  <c r="V119" i="14"/>
  <c r="V120" i="14"/>
  <c r="V121" i="14"/>
  <c r="V123" i="14"/>
  <c r="V124" i="14"/>
  <c r="V125" i="14"/>
  <c r="V126" i="14"/>
  <c r="V127" i="14"/>
  <c r="V128" i="14"/>
  <c r="V129" i="14"/>
  <c r="V130" i="14"/>
  <c r="V131" i="14"/>
  <c r="V132" i="14"/>
  <c r="V133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S7" i="14"/>
  <c r="Q199" i="14"/>
  <c r="S197" i="15"/>
  <c r="S198" i="15"/>
  <c r="S199" i="15"/>
  <c r="O223" i="15"/>
  <c r="Q223" i="15"/>
  <c r="R167" i="18"/>
  <c r="P167" i="18"/>
  <c r="W212" i="5"/>
  <c r="B3" i="18"/>
  <c r="A3" i="17"/>
  <c r="W61" i="5"/>
  <c r="S8" i="15"/>
  <c r="S199" i="14" l="1"/>
  <c r="Q11" i="5"/>
  <c r="R203" i="5"/>
  <c r="S203" i="5" s="1"/>
  <c r="U203" i="5" s="1"/>
  <c r="R202" i="5"/>
  <c r="S202" i="5" s="1"/>
  <c r="U202" i="5" s="1"/>
  <c r="R204" i="5"/>
  <c r="S204" i="5" s="1"/>
  <c r="U204" i="5" s="1"/>
  <c r="R11" i="5"/>
  <c r="W79" i="5"/>
  <c r="W72" i="5"/>
  <c r="Z215" i="5"/>
  <c r="Z212" i="5"/>
  <c r="L167" i="18"/>
  <c r="V7" i="14"/>
  <c r="V11" i="14"/>
  <c r="V10" i="14"/>
  <c r="V8" i="14"/>
  <c r="V12" i="14"/>
  <c r="V9" i="14"/>
  <c r="V15" i="14"/>
  <c r="V14" i="14"/>
  <c r="V13" i="14"/>
  <c r="W202" i="5"/>
  <c r="W201" i="5"/>
  <c r="W191" i="5"/>
  <c r="W196" i="5"/>
  <c r="W185" i="5"/>
  <c r="W211" i="5"/>
  <c r="W198" i="5"/>
  <c r="W208" i="5"/>
  <c r="W197" i="5"/>
  <c r="J167" i="18"/>
  <c r="W206" i="5"/>
  <c r="W195" i="5"/>
  <c r="W203" i="5"/>
  <c r="W215" i="5"/>
  <c r="S11" i="5" l="1"/>
  <c r="Q236" i="5"/>
  <c r="Q239" i="5"/>
  <c r="S222" i="14"/>
  <c r="Q240" i="5" l="1"/>
  <c r="Q11" i="2"/>
  <c r="Q10" i="2"/>
  <c r="Q8" i="13"/>
  <c r="Q9" i="13"/>
  <c r="O199" i="14"/>
  <c r="G199" i="14"/>
  <c r="Q10" i="13" l="1"/>
  <c r="Q12" i="2"/>
  <c r="W56" i="5" l="1"/>
  <c r="W57" i="5"/>
  <c r="W62" i="5"/>
  <c r="W64" i="5"/>
  <c r="W67" i="5"/>
  <c r="W68" i="5"/>
  <c r="W70" i="5"/>
  <c r="W81" i="5"/>
  <c r="W83" i="5"/>
  <c r="W84" i="5"/>
  <c r="W86" i="5"/>
  <c r="W88" i="5"/>
  <c r="W111" i="5"/>
  <c r="W112" i="5"/>
  <c r="W116" i="5"/>
  <c r="W144" i="5"/>
  <c r="W145" i="5"/>
  <c r="S196" i="15"/>
  <c r="R201" i="5" l="1"/>
  <c r="S201" i="5" s="1"/>
  <c r="U201" i="5" s="1"/>
  <c r="W85" i="5"/>
  <c r="W82" i="5"/>
  <c r="W60" i="5"/>
  <c r="W58" i="5"/>
  <c r="W28" i="5"/>
  <c r="W23" i="5"/>
  <c r="W22" i="5"/>
  <c r="W21" i="5"/>
  <c r="W24" i="5"/>
  <c r="W18" i="5"/>
  <c r="W25" i="5"/>
  <c r="Z211" i="5"/>
  <c r="W135" i="5"/>
  <c r="W126" i="5"/>
  <c r="W187" i="5"/>
  <c r="W178" i="5"/>
  <c r="W167" i="5"/>
  <c r="W153" i="5"/>
  <c r="W146" i="5"/>
  <c r="W132" i="5"/>
  <c r="W118" i="5"/>
  <c r="W101" i="5"/>
  <c r="W98" i="5"/>
  <c r="W139" i="5"/>
  <c r="W177" i="5"/>
  <c r="W149" i="5"/>
  <c r="W110" i="5"/>
  <c r="W97" i="5"/>
  <c r="W164" i="5"/>
  <c r="W154" i="5"/>
  <c r="W137" i="5"/>
  <c r="W175" i="5"/>
  <c r="W161" i="5"/>
  <c r="W147" i="5"/>
  <c r="W136" i="5"/>
  <c r="W108" i="5"/>
  <c r="W96" i="5"/>
  <c r="W42" i="5"/>
  <c r="W99" i="5"/>
  <c r="W125" i="5"/>
  <c r="W106" i="5"/>
  <c r="W38" i="5"/>
  <c r="W190" i="5"/>
  <c r="W181" i="5"/>
  <c r="W92" i="5"/>
  <c r="W87" i="5"/>
  <c r="W165" i="5"/>
  <c r="W173" i="5"/>
  <c r="W170" i="5"/>
  <c r="W163" i="5"/>
  <c r="W157" i="5"/>
  <c r="W143" i="5"/>
  <c r="W133" i="5"/>
  <c r="W95" i="5"/>
  <c r="W194" i="5"/>
  <c r="W184" i="5"/>
  <c r="W172" i="5"/>
  <c r="W162" i="5"/>
  <c r="W142" i="5"/>
  <c r="W138" i="5"/>
  <c r="W130" i="5"/>
  <c r="W117" i="5"/>
  <c r="W104" i="5"/>
  <c r="W93" i="5"/>
  <c r="W91" i="5"/>
  <c r="W168" i="5"/>
  <c r="W193" i="5"/>
  <c r="W183" i="5"/>
  <c r="W180" i="5"/>
  <c r="W171" i="5"/>
  <c r="W158" i="5"/>
  <c r="W141" i="5"/>
  <c r="W129" i="5"/>
  <c r="W109" i="5"/>
  <c r="W103" i="5"/>
  <c r="W192" i="5"/>
  <c r="W182" i="5"/>
  <c r="W169" i="5"/>
  <c r="W166" i="5"/>
  <c r="W155" i="5"/>
  <c r="W152" i="5"/>
  <c r="W140" i="5"/>
  <c r="W128" i="5"/>
  <c r="W105" i="5"/>
  <c r="W100" i="5"/>
  <c r="W94" i="5"/>
  <c r="W90" i="5"/>
  <c r="W11" i="5"/>
  <c r="E6" i="15"/>
  <c r="Q219" i="14"/>
  <c r="S219" i="14" s="1"/>
  <c r="Q218" i="14"/>
  <c r="S218" i="14" s="1"/>
  <c r="I211" i="14"/>
  <c r="I210" i="14"/>
  <c r="I209" i="14"/>
  <c r="I208" i="14"/>
  <c r="I214" i="14"/>
  <c r="K214" i="14" s="1"/>
  <c r="I217" i="14"/>
  <c r="K217" i="14" s="1"/>
  <c r="I216" i="14"/>
  <c r="K216" i="14" s="1"/>
  <c r="I215" i="14"/>
  <c r="K215" i="14" s="1"/>
  <c r="K218" i="14"/>
  <c r="K219" i="14"/>
  <c r="K7" i="14"/>
  <c r="G11" i="5" s="1"/>
  <c r="S214" i="14"/>
  <c r="S215" i="14"/>
  <c r="S216" i="14"/>
  <c r="S217" i="14"/>
  <c r="W17" i="5" l="1"/>
  <c r="W39" i="5"/>
  <c r="W44" i="5"/>
  <c r="W29" i="5"/>
  <c r="W46" i="5"/>
  <c r="W33" i="5"/>
  <c r="W43" i="5"/>
  <c r="W45" i="5"/>
  <c r="W32" i="5"/>
  <c r="K199" i="14"/>
  <c r="S241" i="15"/>
  <c r="K241" i="15"/>
  <c r="X10" i="1"/>
  <c r="K222" i="14" l="1"/>
  <c r="G236" i="5"/>
  <c r="K8" i="15"/>
  <c r="K223" i="15" s="1"/>
  <c r="S233" i="15"/>
  <c r="G231" i="15"/>
  <c r="K232" i="15"/>
  <c r="I11" i="5" l="1"/>
  <c r="I236" i="5" s="1"/>
  <c r="N167" i="18"/>
  <c r="U11" i="5"/>
  <c r="K235" i="15"/>
  <c r="S194" i="15"/>
  <c r="S195" i="15"/>
  <c r="R200" i="5" l="1"/>
  <c r="S200" i="5" s="1"/>
  <c r="U200" i="5" s="1"/>
  <c r="R199" i="5"/>
  <c r="S199" i="5" s="1"/>
  <c r="U199" i="5" s="1"/>
  <c r="Z210" i="5"/>
  <c r="Z209" i="5"/>
  <c r="Z12" i="5" l="1"/>
  <c r="Z118" i="5"/>
  <c r="Z73" i="5" l="1"/>
  <c r="Z71" i="5"/>
  <c r="Z74" i="5"/>
  <c r="Z199" i="5"/>
  <c r="Z180" i="5"/>
  <c r="Z160" i="5"/>
  <c r="Z140" i="5"/>
  <c r="Z128" i="5"/>
  <c r="Z115" i="5"/>
  <c r="Z109" i="5"/>
  <c r="Z103" i="5"/>
  <c r="Z96" i="5"/>
  <c r="Z78" i="5"/>
  <c r="Z204" i="5"/>
  <c r="Z198" i="5"/>
  <c r="Z192" i="5"/>
  <c r="Z185" i="5"/>
  <c r="Z179" i="5"/>
  <c r="Z171" i="5"/>
  <c r="Z165" i="5"/>
  <c r="Z159" i="5"/>
  <c r="Z152" i="5"/>
  <c r="Z145" i="5"/>
  <c r="Z139" i="5"/>
  <c r="Z133" i="5"/>
  <c r="Z127" i="5"/>
  <c r="Z121" i="5"/>
  <c r="Z114" i="5"/>
  <c r="Z108" i="5"/>
  <c r="Z101" i="5"/>
  <c r="Z95" i="5"/>
  <c r="Z89" i="5"/>
  <c r="Z83" i="5"/>
  <c r="Z77" i="5"/>
  <c r="Z186" i="5"/>
  <c r="Z146" i="5"/>
  <c r="Z191" i="5"/>
  <c r="Z170" i="5"/>
  <c r="Z151" i="5"/>
  <c r="Z138" i="5"/>
  <c r="Z132" i="5"/>
  <c r="Z113" i="5"/>
  <c r="Z107" i="5"/>
  <c r="Z94" i="5"/>
  <c r="Z88" i="5"/>
  <c r="Z82" i="5"/>
  <c r="Z76" i="5"/>
  <c r="Z208" i="5"/>
  <c r="Z183" i="5"/>
  <c r="Z157" i="5"/>
  <c r="Z131" i="5"/>
  <c r="Z125" i="5"/>
  <c r="Z112" i="5"/>
  <c r="Z99" i="5"/>
  <c r="Z93" i="5"/>
  <c r="Z87" i="5"/>
  <c r="Z81" i="5"/>
  <c r="Z75" i="5"/>
  <c r="Z193" i="5"/>
  <c r="Z166" i="5"/>
  <c r="Z153" i="5"/>
  <c r="Z122" i="5"/>
  <c r="Z84" i="5"/>
  <c r="Z197" i="5"/>
  <c r="Z178" i="5"/>
  <c r="Z158" i="5"/>
  <c r="Z120" i="5"/>
  <c r="Z190" i="5"/>
  <c r="Z169" i="5"/>
  <c r="Z150" i="5"/>
  <c r="Z137" i="5"/>
  <c r="Z119" i="5"/>
  <c r="Z201" i="5"/>
  <c r="Z182" i="5"/>
  <c r="Z168" i="5"/>
  <c r="Z162" i="5"/>
  <c r="Z155" i="5"/>
  <c r="Z149" i="5"/>
  <c r="Z142" i="5"/>
  <c r="Z136" i="5"/>
  <c r="Z130" i="5"/>
  <c r="Z124" i="5"/>
  <c r="Z117" i="5"/>
  <c r="Z111" i="5"/>
  <c r="Z105" i="5"/>
  <c r="Z98" i="5"/>
  <c r="Z92" i="5"/>
  <c r="Z86" i="5"/>
  <c r="Z80" i="5"/>
  <c r="Z205" i="5"/>
  <c r="Z172" i="5"/>
  <c r="Z134" i="5"/>
  <c r="Z90" i="5"/>
  <c r="Z203" i="5"/>
  <c r="Z184" i="5"/>
  <c r="Z164" i="5"/>
  <c r="Z144" i="5"/>
  <c r="Z126" i="5"/>
  <c r="Z100" i="5"/>
  <c r="Z202" i="5"/>
  <c r="Z196" i="5"/>
  <c r="Z177" i="5"/>
  <c r="Z163" i="5"/>
  <c r="Z143" i="5"/>
  <c r="Z106" i="5"/>
  <c r="Z207" i="5"/>
  <c r="Z195" i="5"/>
  <c r="Z189" i="5"/>
  <c r="Z206" i="5"/>
  <c r="Z200" i="5"/>
  <c r="Z194" i="5"/>
  <c r="Z187" i="5"/>
  <c r="Z181" i="5"/>
  <c r="Z173" i="5"/>
  <c r="Z167" i="5"/>
  <c r="Z161" i="5"/>
  <c r="Z154" i="5"/>
  <c r="Z147" i="5"/>
  <c r="Z141" i="5"/>
  <c r="Z135" i="5"/>
  <c r="Z129" i="5"/>
  <c r="Z123" i="5"/>
  <c r="Z110" i="5"/>
  <c r="Z104" i="5"/>
  <c r="Z97" i="5"/>
  <c r="Z91" i="5"/>
  <c r="Z85" i="5"/>
  <c r="Z79" i="5"/>
  <c r="Z67" i="5"/>
  <c r="Z60" i="5"/>
  <c r="Z53" i="5"/>
  <c r="Z46" i="5"/>
  <c r="Z40" i="5"/>
  <c r="Z34" i="5"/>
  <c r="Z28" i="5"/>
  <c r="Z22" i="5"/>
  <c r="Z16" i="5"/>
  <c r="Z66" i="5"/>
  <c r="Z58" i="5"/>
  <c r="Z52" i="5"/>
  <c r="Z45" i="5"/>
  <c r="Z39" i="5"/>
  <c r="Z33" i="5"/>
  <c r="Z27" i="5"/>
  <c r="Z21" i="5"/>
  <c r="Z15" i="5"/>
  <c r="Z65" i="5"/>
  <c r="Z57" i="5"/>
  <c r="Z51" i="5"/>
  <c r="Z44" i="5"/>
  <c r="Z38" i="5"/>
  <c r="Z32" i="5"/>
  <c r="Z26" i="5"/>
  <c r="Z20" i="5"/>
  <c r="Z14" i="5"/>
  <c r="Z70" i="5"/>
  <c r="Z64" i="5"/>
  <c r="Z56" i="5"/>
  <c r="Z49" i="5"/>
  <c r="Z43" i="5"/>
  <c r="Z37" i="5"/>
  <c r="Z31" i="5"/>
  <c r="Z25" i="5"/>
  <c r="Z19" i="5"/>
  <c r="Z13" i="5"/>
  <c r="Z69" i="5"/>
  <c r="Z62" i="5"/>
  <c r="Z55" i="5"/>
  <c r="Z48" i="5"/>
  <c r="Z42" i="5"/>
  <c r="Z36" i="5"/>
  <c r="Z30" i="5"/>
  <c r="Z24" i="5"/>
  <c r="Z18" i="5"/>
  <c r="Z68" i="5"/>
  <c r="Z61" i="5"/>
  <c r="Z54" i="5"/>
  <c r="Z47" i="5"/>
  <c r="Z41" i="5"/>
  <c r="Z35" i="5"/>
  <c r="Z29" i="5"/>
  <c r="Z23" i="5"/>
  <c r="Z17" i="5"/>
  <c r="K6" i="2"/>
  <c r="Z116" i="5" l="1"/>
  <c r="Z175" i="5"/>
  <c r="K264" i="15"/>
  <c r="G223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R189" i="5" s="1"/>
  <c r="S189" i="5" s="1"/>
  <c r="S185" i="15"/>
  <c r="S186" i="15"/>
  <c r="S187" i="15"/>
  <c r="S188" i="15"/>
  <c r="S189" i="15"/>
  <c r="S190" i="15"/>
  <c r="S191" i="15"/>
  <c r="S192" i="15"/>
  <c r="S193" i="15"/>
  <c r="R193" i="5" l="1"/>
  <c r="S193" i="5" s="1"/>
  <c r="U193" i="5" s="1"/>
  <c r="R184" i="5"/>
  <c r="S184" i="5" s="1"/>
  <c r="U184" i="5" s="1"/>
  <c r="R197" i="5"/>
  <c r="S197" i="5" s="1"/>
  <c r="U197" i="5" s="1"/>
  <c r="R196" i="5"/>
  <c r="S196" i="5" s="1"/>
  <c r="U196" i="5" s="1"/>
  <c r="R188" i="5"/>
  <c r="S188" i="5" s="1"/>
  <c r="U188" i="5" s="1"/>
  <c r="R180" i="5"/>
  <c r="S180" i="5" s="1"/>
  <c r="U180" i="5" s="1"/>
  <c r="R179" i="5"/>
  <c r="S179" i="5" s="1"/>
  <c r="U179" i="5" s="1"/>
  <c r="R194" i="5"/>
  <c r="S194" i="5" s="1"/>
  <c r="U194" i="5" s="1"/>
  <c r="R186" i="5"/>
  <c r="S186" i="5" s="1"/>
  <c r="U186" i="5" s="1"/>
  <c r="R178" i="5"/>
  <c r="S178" i="5" s="1"/>
  <c r="U178" i="5" s="1"/>
  <c r="R177" i="5"/>
  <c r="S177" i="5" s="1"/>
  <c r="U177" i="5" s="1"/>
  <c r="R195" i="5"/>
  <c r="S195" i="5" s="1"/>
  <c r="U195" i="5" s="1"/>
  <c r="R185" i="5"/>
  <c r="S185" i="5" s="1"/>
  <c r="U185" i="5" s="1"/>
  <c r="R191" i="5"/>
  <c r="S191" i="5" s="1"/>
  <c r="U191" i="5" s="1"/>
  <c r="R183" i="5"/>
  <c r="S183" i="5" s="1"/>
  <c r="U183" i="5" s="1"/>
  <c r="R187" i="5"/>
  <c r="S187" i="5" s="1"/>
  <c r="U187" i="5" s="1"/>
  <c r="R192" i="5"/>
  <c r="S192" i="5" s="1"/>
  <c r="U192" i="5" s="1"/>
  <c r="R198" i="5"/>
  <c r="S198" i="5" s="1"/>
  <c r="U198" i="5" s="1"/>
  <c r="R190" i="5"/>
  <c r="S190" i="5" s="1"/>
  <c r="U190" i="5" s="1"/>
  <c r="R182" i="5"/>
  <c r="S182" i="5" s="1"/>
  <c r="U182" i="5" s="1"/>
  <c r="R181" i="5"/>
  <c r="S181" i="5" s="1"/>
  <c r="U181" i="5" s="1"/>
  <c r="I240" i="5"/>
  <c r="K239" i="5"/>
  <c r="O221" i="14" l="1"/>
  <c r="U236" i="5"/>
  <c r="I10" i="6"/>
  <c r="E9" i="11" l="1"/>
  <c r="I9" i="11" s="1"/>
  <c r="S171" i="15"/>
  <c r="S170" i="15"/>
  <c r="R175" i="5" s="1"/>
  <c r="S175" i="5" s="1"/>
  <c r="K12" i="2"/>
  <c r="R176" i="5" l="1"/>
  <c r="S176" i="5" s="1"/>
  <c r="U176" i="5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8" i="1"/>
  <c r="W29" i="1"/>
  <c r="W30" i="1"/>
  <c r="W31" i="1"/>
  <c r="W32" i="1"/>
  <c r="W33" i="1"/>
  <c r="W34" i="1"/>
  <c r="W35" i="1"/>
  <c r="W36" i="1"/>
  <c r="W38" i="1"/>
  <c r="W39" i="1"/>
  <c r="W40" i="1"/>
  <c r="W41" i="1"/>
  <c r="W42" i="1"/>
  <c r="W45" i="1"/>
  <c r="W46" i="1"/>
  <c r="W47" i="1"/>
  <c r="W48" i="1"/>
  <c r="W49" i="1"/>
  <c r="W50" i="1"/>
  <c r="W51" i="1"/>
  <c r="W53" i="1"/>
  <c r="W54" i="1"/>
  <c r="W55" i="1"/>
  <c r="W56" i="1"/>
  <c r="W57" i="1"/>
  <c r="W58" i="1"/>
  <c r="W59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6" i="1"/>
  <c r="W77" i="1"/>
  <c r="W78" i="1"/>
  <c r="W79" i="1"/>
  <c r="W81" i="1"/>
  <c r="W82" i="1"/>
  <c r="W83" i="1"/>
  <c r="W84" i="1"/>
  <c r="W85" i="1"/>
  <c r="W86" i="1"/>
  <c r="W87" i="1"/>
  <c r="W88" i="1"/>
  <c r="W89" i="1"/>
  <c r="W90" i="1"/>
  <c r="W91" i="1"/>
  <c r="W92" i="1"/>
  <c r="W95" i="1"/>
  <c r="W96" i="1"/>
  <c r="W98" i="1"/>
  <c r="W100" i="1"/>
  <c r="W101" i="1"/>
  <c r="W102" i="1"/>
  <c r="W103" i="1"/>
  <c r="W105" i="1"/>
  <c r="W106" i="1"/>
  <c r="W107" i="1"/>
  <c r="W108" i="1"/>
  <c r="W110" i="1"/>
  <c r="W111" i="1"/>
  <c r="W112" i="1"/>
  <c r="W115" i="1"/>
  <c r="W116" i="1"/>
  <c r="W118" i="1"/>
  <c r="W119" i="1"/>
  <c r="W120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9" i="1"/>
  <c r="W170" i="1"/>
  <c r="W171" i="1"/>
  <c r="W172" i="1"/>
  <c r="W173" i="1"/>
  <c r="W174" i="1"/>
  <c r="W175" i="1"/>
  <c r="W176" i="1"/>
  <c r="W177" i="1"/>
  <c r="W178" i="1"/>
  <c r="W179" i="1"/>
  <c r="W181" i="1"/>
  <c r="W182" i="1"/>
  <c r="W183" i="1"/>
  <c r="W184" i="1"/>
  <c r="W185" i="1"/>
  <c r="W186" i="1"/>
  <c r="W187" i="1"/>
  <c r="W189" i="1"/>
  <c r="W190" i="1"/>
  <c r="W191" i="1"/>
  <c r="W192" i="1"/>
  <c r="W193" i="1"/>
  <c r="W194" i="1"/>
  <c r="S169" i="15" l="1"/>
  <c r="R174" i="5" l="1"/>
  <c r="S174" i="5" s="1"/>
  <c r="U174" i="5" s="1"/>
  <c r="W10" i="1"/>
  <c r="W198" i="1" l="1"/>
  <c r="S11" i="2" l="1"/>
  <c r="S9" i="2"/>
  <c r="S10" i="2" l="1"/>
  <c r="S12" i="2" s="1"/>
  <c r="E10" i="11"/>
  <c r="I10" i="11" s="1"/>
  <c r="E5" i="11" l="1"/>
  <c r="Q6" i="2"/>
  <c r="M6" i="15" l="1"/>
  <c r="C3" i="14"/>
  <c r="C3" i="15"/>
  <c r="S10" i="15" l="1"/>
  <c r="R12" i="5" s="1"/>
  <c r="S12" i="5" s="1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R50" i="5" s="1"/>
  <c r="S50" i="5" s="1"/>
  <c r="S49" i="15"/>
  <c r="R51" i="5" s="1"/>
  <c r="S51" i="5" s="1"/>
  <c r="S50" i="15"/>
  <c r="S51" i="15"/>
  <c r="S52" i="15"/>
  <c r="S53" i="15"/>
  <c r="S54" i="15"/>
  <c r="S55" i="15"/>
  <c r="S56" i="15"/>
  <c r="S57" i="15"/>
  <c r="S58" i="15"/>
  <c r="S59" i="15"/>
  <c r="R61" i="5" s="1"/>
  <c r="S61" i="5" s="1"/>
  <c r="S60" i="15"/>
  <c r="S61" i="15"/>
  <c r="S62" i="15"/>
  <c r="R64" i="5" s="1"/>
  <c r="S64" i="5" s="1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R99" i="5" s="1"/>
  <c r="S99" i="5" s="1"/>
  <c r="S97" i="15"/>
  <c r="S98" i="15"/>
  <c r="S99" i="15"/>
  <c r="S100" i="15"/>
  <c r="R103" i="5" s="1"/>
  <c r="S103" i="5" s="1"/>
  <c r="S101" i="15"/>
  <c r="S102" i="15"/>
  <c r="S103" i="15"/>
  <c r="S104" i="15"/>
  <c r="S105" i="15"/>
  <c r="S106" i="15"/>
  <c r="S107" i="15"/>
  <c r="S108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R144" i="5" s="1"/>
  <c r="S144" i="5" s="1"/>
  <c r="S140" i="15"/>
  <c r="S141" i="15"/>
  <c r="S142" i="15"/>
  <c r="S143" i="15"/>
  <c r="S144" i="15"/>
  <c r="R149" i="5" s="1"/>
  <c r="S149" i="5" s="1"/>
  <c r="S145" i="15"/>
  <c r="S146" i="15"/>
  <c r="R151" i="5" s="1"/>
  <c r="S151" i="5" s="1"/>
  <c r="S147" i="15"/>
  <c r="S148" i="15"/>
  <c r="S149" i="15"/>
  <c r="S150" i="15"/>
  <c r="S151" i="15"/>
  <c r="S152" i="15"/>
  <c r="R157" i="5" s="1"/>
  <c r="S157" i="5" s="1"/>
  <c r="S153" i="15"/>
  <c r="S154" i="15"/>
  <c r="S155" i="15"/>
  <c r="S156" i="15"/>
  <c r="S157" i="15"/>
  <c r="S158" i="15"/>
  <c r="S159" i="15"/>
  <c r="S160" i="15"/>
  <c r="S161" i="15"/>
  <c r="S162" i="15"/>
  <c r="S163" i="15"/>
  <c r="R168" i="5" s="1"/>
  <c r="S168" i="5" s="1"/>
  <c r="S164" i="15"/>
  <c r="S165" i="15"/>
  <c r="S166" i="15"/>
  <c r="S167" i="15"/>
  <c r="S168" i="15"/>
  <c r="I223" i="15"/>
  <c r="R169" i="5" l="1"/>
  <c r="S169" i="5" s="1"/>
  <c r="U169" i="5" s="1"/>
  <c r="R128" i="5"/>
  <c r="S128" i="5" s="1"/>
  <c r="U128" i="5" s="1"/>
  <c r="R94" i="5"/>
  <c r="S94" i="5" s="1"/>
  <c r="U94" i="5" s="1"/>
  <c r="R53" i="5"/>
  <c r="S53" i="5" s="1"/>
  <c r="U53" i="5" s="1"/>
  <c r="R27" i="5"/>
  <c r="S27" i="5" s="1"/>
  <c r="U27" i="5" s="1"/>
  <c r="R19" i="5"/>
  <c r="S19" i="5" s="1"/>
  <c r="U19" i="5" s="1"/>
  <c r="R160" i="5"/>
  <c r="S160" i="5" s="1"/>
  <c r="U160" i="5" s="1"/>
  <c r="R152" i="5"/>
  <c r="S152" i="5" s="1"/>
  <c r="U152" i="5" s="1"/>
  <c r="R136" i="5"/>
  <c r="S136" i="5" s="1"/>
  <c r="U136" i="5" s="1"/>
  <c r="R127" i="5"/>
  <c r="S127" i="5" s="1"/>
  <c r="U127" i="5" s="1"/>
  <c r="R119" i="5"/>
  <c r="S119" i="5" s="1"/>
  <c r="U119" i="5" s="1"/>
  <c r="R110" i="5"/>
  <c r="S110" i="5" s="1"/>
  <c r="U110" i="5" s="1"/>
  <c r="R101" i="5"/>
  <c r="S101" i="5" s="1"/>
  <c r="U101" i="5" s="1"/>
  <c r="R93" i="5"/>
  <c r="S93" i="5" s="1"/>
  <c r="U93" i="5" s="1"/>
  <c r="R84" i="5"/>
  <c r="S84" i="5" s="1"/>
  <c r="U84" i="5" s="1"/>
  <c r="R76" i="5"/>
  <c r="S76" i="5" s="1"/>
  <c r="U76" i="5" s="1"/>
  <c r="R68" i="5"/>
  <c r="S68" i="5" s="1"/>
  <c r="U68" i="5" s="1"/>
  <c r="R60" i="5"/>
  <c r="S60" i="5" s="1"/>
  <c r="U60" i="5" s="1"/>
  <c r="R52" i="5"/>
  <c r="S52" i="5" s="1"/>
  <c r="U52" i="5" s="1"/>
  <c r="R44" i="5"/>
  <c r="S44" i="5" s="1"/>
  <c r="U44" i="5" s="1"/>
  <c r="R34" i="5"/>
  <c r="S34" i="5" s="1"/>
  <c r="U34" i="5" s="1"/>
  <c r="R26" i="5"/>
  <c r="S26" i="5" s="1"/>
  <c r="U26" i="5" s="1"/>
  <c r="R18" i="5"/>
  <c r="S18" i="5" s="1"/>
  <c r="U18" i="5" s="1"/>
  <c r="R135" i="5"/>
  <c r="S135" i="5" s="1"/>
  <c r="U135" i="5" s="1"/>
  <c r="R118" i="5"/>
  <c r="S118" i="5" s="1"/>
  <c r="U118" i="5" s="1"/>
  <c r="R109" i="5"/>
  <c r="S109" i="5" s="1"/>
  <c r="U109" i="5" s="1"/>
  <c r="R100" i="5"/>
  <c r="S100" i="5" s="1"/>
  <c r="U100" i="5" s="1"/>
  <c r="R92" i="5"/>
  <c r="S92" i="5" s="1"/>
  <c r="U92" i="5" s="1"/>
  <c r="R83" i="5"/>
  <c r="S83" i="5" s="1"/>
  <c r="U83" i="5" s="1"/>
  <c r="R75" i="5"/>
  <c r="S75" i="5" s="1"/>
  <c r="U75" i="5" s="1"/>
  <c r="R67" i="5"/>
  <c r="S67" i="5" s="1"/>
  <c r="U67" i="5" s="1"/>
  <c r="R59" i="5"/>
  <c r="S59" i="5" s="1"/>
  <c r="U59" i="5" s="1"/>
  <c r="R43" i="5"/>
  <c r="S43" i="5" s="1"/>
  <c r="U43" i="5" s="1"/>
  <c r="R33" i="5"/>
  <c r="S33" i="5" s="1"/>
  <c r="U33" i="5" s="1"/>
  <c r="R25" i="5"/>
  <c r="S25" i="5" s="1"/>
  <c r="U25" i="5" s="1"/>
  <c r="R17" i="5"/>
  <c r="S17" i="5" s="1"/>
  <c r="U17" i="5" s="1"/>
  <c r="R111" i="5"/>
  <c r="S111" i="5" s="1"/>
  <c r="U111" i="5" s="1"/>
  <c r="R90" i="5"/>
  <c r="S90" i="5" s="1"/>
  <c r="U90" i="5" s="1"/>
  <c r="R82" i="5"/>
  <c r="S82" i="5" s="1"/>
  <c r="U82" i="5" s="1"/>
  <c r="R74" i="5"/>
  <c r="S74" i="5" s="1"/>
  <c r="U74" i="5" s="1"/>
  <c r="R66" i="5"/>
  <c r="S66" i="5" s="1"/>
  <c r="U66" i="5" s="1"/>
  <c r="R58" i="5"/>
  <c r="S58" i="5" s="1"/>
  <c r="U58" i="5" s="1"/>
  <c r="R42" i="5"/>
  <c r="S42" i="5" s="1"/>
  <c r="U42" i="5" s="1"/>
  <c r="R32" i="5"/>
  <c r="S32" i="5" s="1"/>
  <c r="U32" i="5" s="1"/>
  <c r="R24" i="5"/>
  <c r="S24" i="5" s="1"/>
  <c r="U24" i="5" s="1"/>
  <c r="R16" i="5"/>
  <c r="S16" i="5" s="1"/>
  <c r="U16" i="5" s="1"/>
  <c r="R145" i="5"/>
  <c r="S145" i="5" s="1"/>
  <c r="U145" i="5" s="1"/>
  <c r="R120" i="5"/>
  <c r="S120" i="5" s="1"/>
  <c r="U120" i="5" s="1"/>
  <c r="R85" i="5"/>
  <c r="S85" i="5" s="1"/>
  <c r="U85" i="5" s="1"/>
  <c r="R37" i="5"/>
  <c r="S37" i="5" s="1"/>
  <c r="U37" i="5" s="1"/>
  <c r="R150" i="5"/>
  <c r="S150" i="5" s="1"/>
  <c r="U150" i="5" s="1"/>
  <c r="R141" i="5"/>
  <c r="S141" i="5" s="1"/>
  <c r="U141" i="5" s="1"/>
  <c r="R133" i="5"/>
  <c r="S133" i="5" s="1"/>
  <c r="U133" i="5" s="1"/>
  <c r="R124" i="5"/>
  <c r="S124" i="5" s="1"/>
  <c r="U124" i="5" s="1"/>
  <c r="R116" i="5"/>
  <c r="S116" i="5" s="1"/>
  <c r="U116" i="5" s="1"/>
  <c r="R107" i="5"/>
  <c r="S107" i="5" s="1"/>
  <c r="U107" i="5" s="1"/>
  <c r="R98" i="5"/>
  <c r="S98" i="5" s="1"/>
  <c r="U98" i="5" s="1"/>
  <c r="R89" i="5"/>
  <c r="S89" i="5" s="1"/>
  <c r="U89" i="5" s="1"/>
  <c r="R81" i="5"/>
  <c r="S81" i="5" s="1"/>
  <c r="U81" i="5" s="1"/>
  <c r="R73" i="5"/>
  <c r="S73" i="5" s="1"/>
  <c r="U73" i="5" s="1"/>
  <c r="R65" i="5"/>
  <c r="S65" i="5" s="1"/>
  <c r="U65" i="5" s="1"/>
  <c r="R57" i="5"/>
  <c r="S57" i="5" s="1"/>
  <c r="U57" i="5" s="1"/>
  <c r="R49" i="5"/>
  <c r="S49" i="5" s="1"/>
  <c r="U49" i="5" s="1"/>
  <c r="R41" i="5"/>
  <c r="S41" i="5" s="1"/>
  <c r="U41" i="5" s="1"/>
  <c r="R31" i="5"/>
  <c r="S31" i="5" s="1"/>
  <c r="U31" i="5" s="1"/>
  <c r="R23" i="5"/>
  <c r="S23" i="5" s="1"/>
  <c r="U23" i="5" s="1"/>
  <c r="R15" i="5"/>
  <c r="S15" i="5" s="1"/>
  <c r="U15" i="5" s="1"/>
  <c r="R161" i="5"/>
  <c r="S161" i="5" s="1"/>
  <c r="U161" i="5" s="1"/>
  <c r="R137" i="5"/>
  <c r="S137" i="5" s="1"/>
  <c r="U137" i="5" s="1"/>
  <c r="R102" i="5"/>
  <c r="S102" i="5" s="1"/>
  <c r="U102" i="5" s="1"/>
  <c r="R77" i="5"/>
  <c r="S77" i="5" s="1"/>
  <c r="U77" i="5" s="1"/>
  <c r="R69" i="5"/>
  <c r="S69" i="5" s="1"/>
  <c r="U69" i="5" s="1"/>
  <c r="R45" i="5"/>
  <c r="S45" i="5" s="1"/>
  <c r="U45" i="5" s="1"/>
  <c r="R167" i="5"/>
  <c r="S167" i="5" s="1"/>
  <c r="U167" i="5" s="1"/>
  <c r="R159" i="5"/>
  <c r="S159" i="5" s="1"/>
  <c r="U159" i="5" s="1"/>
  <c r="R143" i="5"/>
  <c r="S143" i="5" s="1"/>
  <c r="U143" i="5" s="1"/>
  <c r="R126" i="5"/>
  <c r="S126" i="5" s="1"/>
  <c r="U126" i="5" s="1"/>
  <c r="R166" i="5"/>
  <c r="S166" i="5" s="1"/>
  <c r="U166" i="5" s="1"/>
  <c r="R142" i="5"/>
  <c r="S142" i="5" s="1"/>
  <c r="U142" i="5" s="1"/>
  <c r="R125" i="5"/>
  <c r="S125" i="5" s="1"/>
  <c r="U125" i="5" s="1"/>
  <c r="R117" i="5"/>
  <c r="S117" i="5" s="1"/>
  <c r="U117" i="5" s="1"/>
  <c r="R173" i="5"/>
  <c r="S173" i="5" s="1"/>
  <c r="U173" i="5" s="1"/>
  <c r="R172" i="5"/>
  <c r="S172" i="5" s="1"/>
  <c r="U172" i="5" s="1"/>
  <c r="R156" i="5"/>
  <c r="S156" i="5" s="1"/>
  <c r="U156" i="5" s="1"/>
  <c r="R140" i="5"/>
  <c r="S140" i="5" s="1"/>
  <c r="U140" i="5" s="1"/>
  <c r="R123" i="5"/>
  <c r="S123" i="5" s="1"/>
  <c r="U123" i="5" s="1"/>
  <c r="R97" i="5"/>
  <c r="S97" i="5" s="1"/>
  <c r="U97" i="5" s="1"/>
  <c r="R80" i="5"/>
  <c r="S80" i="5" s="1"/>
  <c r="U80" i="5" s="1"/>
  <c r="R56" i="5"/>
  <c r="S56" i="5" s="1"/>
  <c r="U56" i="5" s="1"/>
  <c r="R48" i="5"/>
  <c r="S48" i="5" s="1"/>
  <c r="U48" i="5" s="1"/>
  <c r="R40" i="5"/>
  <c r="S40" i="5" s="1"/>
  <c r="U40" i="5" s="1"/>
  <c r="R30" i="5"/>
  <c r="S30" i="5" s="1"/>
  <c r="U30" i="5" s="1"/>
  <c r="R22" i="5"/>
  <c r="S22" i="5" s="1"/>
  <c r="U22" i="5" s="1"/>
  <c r="R14" i="5"/>
  <c r="S14" i="5" s="1"/>
  <c r="U14" i="5" s="1"/>
  <c r="R158" i="5"/>
  <c r="S158" i="5" s="1"/>
  <c r="U158" i="5" s="1"/>
  <c r="R134" i="5"/>
  <c r="S134" i="5" s="1"/>
  <c r="U134" i="5" s="1"/>
  <c r="R108" i="5"/>
  <c r="S108" i="5" s="1"/>
  <c r="U108" i="5" s="1"/>
  <c r="R165" i="5"/>
  <c r="S165" i="5" s="1"/>
  <c r="U165" i="5" s="1"/>
  <c r="R164" i="5"/>
  <c r="S164" i="5" s="1"/>
  <c r="U164" i="5" s="1"/>
  <c r="R148" i="5"/>
  <c r="S148" i="5" s="1"/>
  <c r="U148" i="5" s="1"/>
  <c r="R132" i="5"/>
  <c r="S132" i="5" s="1"/>
  <c r="U132" i="5" s="1"/>
  <c r="R115" i="5"/>
  <c r="S115" i="5" s="1"/>
  <c r="U115" i="5" s="1"/>
  <c r="R106" i="5"/>
  <c r="S106" i="5" s="1"/>
  <c r="U106" i="5" s="1"/>
  <c r="R88" i="5"/>
  <c r="S88" i="5" s="1"/>
  <c r="U88" i="5" s="1"/>
  <c r="R72" i="5"/>
  <c r="S72" i="5" s="1"/>
  <c r="U72" i="5" s="1"/>
  <c r="R171" i="5"/>
  <c r="S171" i="5" s="1"/>
  <c r="U171" i="5" s="1"/>
  <c r="R163" i="5"/>
  <c r="S163" i="5" s="1"/>
  <c r="U163" i="5" s="1"/>
  <c r="R155" i="5"/>
  <c r="S155" i="5" s="1"/>
  <c r="U155" i="5" s="1"/>
  <c r="R147" i="5"/>
  <c r="S147" i="5" s="1"/>
  <c r="U147" i="5" s="1"/>
  <c r="R139" i="5"/>
  <c r="S139" i="5" s="1"/>
  <c r="U139" i="5" s="1"/>
  <c r="R131" i="5"/>
  <c r="S131" i="5" s="1"/>
  <c r="U131" i="5" s="1"/>
  <c r="R122" i="5"/>
  <c r="S122" i="5" s="1"/>
  <c r="U122" i="5" s="1"/>
  <c r="R114" i="5"/>
  <c r="S114" i="5" s="1"/>
  <c r="U114" i="5" s="1"/>
  <c r="R104" i="5"/>
  <c r="S104" i="5" s="1"/>
  <c r="U104" i="5" s="1"/>
  <c r="R96" i="5"/>
  <c r="S96" i="5" s="1"/>
  <c r="U96" i="5" s="1"/>
  <c r="R87" i="5"/>
  <c r="S87" i="5" s="1"/>
  <c r="U87" i="5" s="1"/>
  <c r="R79" i="5"/>
  <c r="S79" i="5" s="1"/>
  <c r="U79" i="5" s="1"/>
  <c r="R71" i="5"/>
  <c r="S71" i="5" s="1"/>
  <c r="U71" i="5" s="1"/>
  <c r="R63" i="5"/>
  <c r="S63" i="5" s="1"/>
  <c r="U63" i="5" s="1"/>
  <c r="R55" i="5"/>
  <c r="S55" i="5" s="1"/>
  <c r="U55" i="5" s="1"/>
  <c r="R47" i="5"/>
  <c r="S47" i="5" s="1"/>
  <c r="U47" i="5" s="1"/>
  <c r="R39" i="5"/>
  <c r="S39" i="5" s="1"/>
  <c r="U39" i="5" s="1"/>
  <c r="R29" i="5"/>
  <c r="S29" i="5" s="1"/>
  <c r="U29" i="5" s="1"/>
  <c r="R21" i="5"/>
  <c r="S21" i="5" s="1"/>
  <c r="U21" i="5" s="1"/>
  <c r="R13" i="5"/>
  <c r="S13" i="5" s="1"/>
  <c r="U13" i="5" s="1"/>
  <c r="R153" i="5"/>
  <c r="S153" i="5" s="1"/>
  <c r="U153" i="5" s="1"/>
  <c r="R170" i="5"/>
  <c r="S170" i="5" s="1"/>
  <c r="U170" i="5" s="1"/>
  <c r="R162" i="5"/>
  <c r="S162" i="5" s="1"/>
  <c r="U162" i="5" s="1"/>
  <c r="R154" i="5"/>
  <c r="S154" i="5" s="1"/>
  <c r="U154" i="5" s="1"/>
  <c r="R146" i="5"/>
  <c r="S146" i="5" s="1"/>
  <c r="U146" i="5" s="1"/>
  <c r="R138" i="5"/>
  <c r="S138" i="5" s="1"/>
  <c r="U138" i="5" s="1"/>
  <c r="R130" i="5"/>
  <c r="S130" i="5" s="1"/>
  <c r="U130" i="5" s="1"/>
  <c r="R121" i="5"/>
  <c r="S121" i="5" s="1"/>
  <c r="U121" i="5" s="1"/>
  <c r="R112" i="5"/>
  <c r="S112" i="5" s="1"/>
  <c r="U112" i="5" s="1"/>
  <c r="R95" i="5"/>
  <c r="S95" i="5" s="1"/>
  <c r="U95" i="5" s="1"/>
  <c r="R86" i="5"/>
  <c r="S86" i="5" s="1"/>
  <c r="U86" i="5" s="1"/>
  <c r="R78" i="5"/>
  <c r="S78" i="5" s="1"/>
  <c r="U78" i="5" s="1"/>
  <c r="R70" i="5"/>
  <c r="S70" i="5" s="1"/>
  <c r="U70" i="5" s="1"/>
  <c r="R62" i="5"/>
  <c r="S62" i="5" s="1"/>
  <c r="U62" i="5" s="1"/>
  <c r="R54" i="5"/>
  <c r="S54" i="5" s="1"/>
  <c r="U54" i="5" s="1"/>
  <c r="R46" i="5"/>
  <c r="S46" i="5" s="1"/>
  <c r="U46" i="5" s="1"/>
  <c r="R38" i="5"/>
  <c r="S38" i="5" s="1"/>
  <c r="U38" i="5" s="1"/>
  <c r="R28" i="5"/>
  <c r="S28" i="5" s="1"/>
  <c r="U28" i="5" s="1"/>
  <c r="R20" i="5"/>
  <c r="S20" i="5" s="1"/>
  <c r="U20" i="5" s="1"/>
  <c r="U12" i="5"/>
  <c r="S223" i="15"/>
  <c r="U64" i="5"/>
  <c r="U61" i="5"/>
  <c r="U157" i="5"/>
  <c r="U151" i="5"/>
  <c r="U103" i="5"/>
  <c r="U99" i="5"/>
  <c r="U51" i="5"/>
  <c r="U50" i="5"/>
  <c r="U149" i="5"/>
  <c r="U144" i="5"/>
  <c r="U175" i="5"/>
  <c r="U168" i="5"/>
  <c r="Q10" i="6"/>
  <c r="Q11" i="6" s="1"/>
  <c r="E8" i="11" s="1"/>
  <c r="I8" i="11" s="1"/>
  <c r="O11" i="6"/>
  <c r="S236" i="5" l="1"/>
  <c r="R236" i="5"/>
  <c r="R239" i="5"/>
  <c r="S264" i="15"/>
  <c r="M12" i="2"/>
  <c r="O12" i="2"/>
  <c r="R240" i="5" l="1"/>
  <c r="A3" i="2"/>
  <c r="S242" i="15" l="1"/>
  <c r="M11" i="6"/>
  <c r="C6" i="6"/>
  <c r="K242" i="15" l="1"/>
  <c r="XEQ223" i="15"/>
  <c r="AG9" i="17" l="1"/>
  <c r="G11" i="7" l="1"/>
  <c r="AE10" i="17" l="1"/>
  <c r="AC10" i="17"/>
  <c r="W10" i="17"/>
  <c r="T10" i="17"/>
  <c r="O10" i="17"/>
  <c r="Q10" i="17"/>
  <c r="C11" i="6" l="1"/>
  <c r="E11" i="6" l="1"/>
  <c r="G11" i="6"/>
  <c r="AG10" i="17" l="1"/>
  <c r="O10" i="13" l="1"/>
  <c r="I10" i="13"/>
  <c r="I11" i="6" l="1"/>
  <c r="P10" i="13" l="1"/>
  <c r="D11" i="6" l="1"/>
  <c r="F11" i="6"/>
  <c r="H11" i="6"/>
  <c r="J11" i="6"/>
  <c r="A3" i="8" l="1"/>
  <c r="A3" i="7"/>
  <c r="A3" i="6"/>
  <c r="A3" i="13"/>
  <c r="A3" i="11" l="1"/>
  <c r="Z11" i="5"/>
  <c r="K11" i="5"/>
  <c r="K236" i="5" s="1"/>
  <c r="M176" i="5" l="1"/>
  <c r="M59" i="5"/>
  <c r="M42" i="5"/>
  <c r="M110" i="5"/>
  <c r="M168" i="5"/>
  <c r="M186" i="5"/>
  <c r="M77" i="5"/>
  <c r="M118" i="5"/>
  <c r="M151" i="5"/>
  <c r="M160" i="5"/>
  <c r="M178" i="5"/>
  <c r="M195" i="5"/>
  <c r="M223" i="5"/>
  <c r="M80" i="5"/>
  <c r="M213" i="5"/>
  <c r="M163" i="5"/>
  <c r="M85" i="5"/>
  <c r="M162" i="5"/>
  <c r="M133" i="5"/>
  <c r="M197" i="5"/>
  <c r="M193" i="5"/>
  <c r="M122" i="5"/>
  <c r="M125" i="5"/>
  <c r="M73" i="5"/>
  <c r="M124" i="5"/>
  <c r="M49" i="5"/>
  <c r="M164" i="5"/>
  <c r="M141" i="5"/>
  <c r="M139" i="5"/>
  <c r="M136" i="5"/>
  <c r="M204" i="5"/>
  <c r="M75" i="5"/>
  <c r="M169" i="5"/>
  <c r="M192" i="5"/>
  <c r="M191" i="5"/>
  <c r="M130" i="5"/>
  <c r="M115" i="5"/>
  <c r="M76" i="5"/>
  <c r="M114" i="5"/>
  <c r="M205" i="5"/>
  <c r="M150" i="5"/>
  <c r="M109" i="5"/>
  <c r="M196" i="5"/>
  <c r="M54" i="5"/>
  <c r="M220" i="5"/>
  <c r="M187" i="5"/>
  <c r="M132" i="5"/>
  <c r="M177" i="5"/>
  <c r="M131" i="5"/>
  <c r="M157" i="5"/>
  <c r="M68" i="5"/>
  <c r="M135" i="5"/>
  <c r="M146" i="5"/>
  <c r="M159" i="5"/>
  <c r="M184" i="5"/>
  <c r="M179" i="5"/>
  <c r="M167" i="5"/>
  <c r="M166" i="5"/>
  <c r="M165" i="5"/>
  <c r="M181" i="5"/>
  <c r="M45" i="5"/>
  <c r="M154" i="5"/>
  <c r="M138" i="5"/>
  <c r="M93" i="5"/>
  <c r="M221" i="5"/>
  <c r="M116" i="5"/>
  <c r="M117" i="5"/>
  <c r="M189" i="5"/>
  <c r="M142" i="5"/>
  <c r="M216" i="5"/>
  <c r="M222" i="5"/>
  <c r="M111" i="5"/>
  <c r="M120" i="5"/>
  <c r="M74" i="5"/>
  <c r="M113" i="5"/>
  <c r="M155" i="5"/>
  <c r="M144" i="5"/>
  <c r="M70" i="5"/>
  <c r="M51" i="5"/>
  <c r="M143" i="5"/>
  <c r="M121" i="5"/>
  <c r="M137" i="5"/>
  <c r="M25" i="5"/>
  <c r="M66" i="5"/>
  <c r="M65" i="5"/>
  <c r="M183" i="5"/>
  <c r="M127" i="5"/>
  <c r="M219" i="5"/>
  <c r="M147" i="5"/>
  <c r="M182" i="5"/>
  <c r="M152" i="5"/>
  <c r="M58" i="5"/>
  <c r="M171" i="5"/>
  <c r="M185" i="5"/>
  <c r="M172" i="5"/>
  <c r="M56" i="5"/>
  <c r="M175" i="5"/>
  <c r="M67" i="5"/>
  <c r="M173" i="5"/>
  <c r="M198" i="5"/>
  <c r="M46" i="5"/>
  <c r="M149" i="5"/>
  <c r="M119" i="5"/>
  <c r="M97" i="5"/>
  <c r="M78" i="5"/>
  <c r="M96" i="5"/>
  <c r="M180" i="5"/>
  <c r="M145" i="5"/>
  <c r="M194" i="5"/>
  <c r="M89" i="5"/>
  <c r="M88" i="5"/>
  <c r="M140" i="5"/>
  <c r="M170" i="5"/>
  <c r="M161" i="5"/>
  <c r="M123" i="5"/>
  <c r="M128" i="5"/>
  <c r="M108" i="5"/>
  <c r="M60" i="5"/>
  <c r="M47" i="5"/>
  <c r="M64" i="5"/>
  <c r="M94" i="5"/>
  <c r="M134" i="5"/>
  <c r="M207" i="5"/>
  <c r="M99" i="5"/>
  <c r="M129" i="5"/>
  <c r="M62" i="5"/>
  <c r="M190" i="5"/>
  <c r="M71" i="5"/>
  <c r="M98" i="5"/>
  <c r="M206" i="5"/>
  <c r="M90" i="5"/>
  <c r="M210" i="5"/>
  <c r="M218" i="5"/>
  <c r="M55" i="5"/>
  <c r="M12" i="5"/>
  <c r="M43" i="5"/>
  <c r="M214" i="5"/>
  <c r="M112" i="5"/>
  <c r="M101" i="5"/>
  <c r="M203" i="5"/>
  <c r="M48" i="5"/>
  <c r="M105" i="5"/>
  <c r="M211" i="5"/>
  <c r="M100" i="5"/>
  <c r="M153" i="5"/>
  <c r="M84" i="5"/>
  <c r="M202" i="5"/>
  <c r="M158" i="5"/>
  <c r="M107" i="5"/>
  <c r="M92" i="5"/>
  <c r="M126" i="5"/>
  <c r="M106" i="5"/>
  <c r="M212" i="5"/>
  <c r="M217" i="5"/>
  <c r="M82" i="5"/>
  <c r="M87" i="5"/>
  <c r="M200" i="5"/>
  <c r="M69" i="5"/>
  <c r="M44" i="5"/>
  <c r="M208" i="5"/>
  <c r="M201" i="5"/>
  <c r="M79" i="5"/>
  <c r="M95" i="5"/>
  <c r="M104" i="5"/>
  <c r="M61" i="5"/>
  <c r="M53" i="5"/>
  <c r="M57" i="5"/>
  <c r="M52" i="5"/>
  <c r="M199" i="5"/>
  <c r="M91" i="5"/>
  <c r="M209" i="5"/>
  <c r="M83" i="5"/>
  <c r="M81" i="5"/>
  <c r="M103" i="5"/>
  <c r="M72" i="5"/>
  <c r="M215" i="5"/>
  <c r="M86" i="5"/>
  <c r="M16" i="5"/>
  <c r="M40" i="5"/>
  <c r="M26" i="5"/>
  <c r="M31" i="5"/>
  <c r="M28" i="5"/>
  <c r="M38" i="5"/>
  <c r="M32" i="5"/>
  <c r="M30" i="5"/>
  <c r="M36" i="5"/>
  <c r="M33" i="5"/>
  <c r="M35" i="5"/>
  <c r="M29" i="5"/>
  <c r="M34" i="5"/>
  <c r="M39" i="5"/>
  <c r="M27" i="5"/>
  <c r="M37" i="5"/>
  <c r="M41" i="5"/>
  <c r="M24" i="5"/>
  <c r="M14" i="5"/>
  <c r="M18" i="5"/>
  <c r="M17" i="5"/>
  <c r="M15" i="5"/>
  <c r="M20" i="5"/>
  <c r="M21" i="5"/>
  <c r="M19" i="5"/>
  <c r="M13" i="5"/>
  <c r="M22" i="5"/>
  <c r="M23" i="5"/>
  <c r="M11" i="5"/>
  <c r="M236" i="5" l="1"/>
  <c r="W204" i="5" l="1"/>
  <c r="O239" i="5"/>
  <c r="W15" i="5" l="1"/>
  <c r="S239" i="5"/>
  <c r="T167" i="18"/>
  <c r="W189" i="5" l="1"/>
  <c r="U189" i="5"/>
  <c r="O240" i="5" l="1"/>
  <c r="E7" i="11" l="1"/>
  <c r="E11" i="11" s="1"/>
  <c r="G10" i="11" s="1"/>
  <c r="S240" i="5"/>
  <c r="I7" i="11" l="1"/>
  <c r="I11" i="11" s="1"/>
  <c r="G7" i="11"/>
  <c r="G9" i="11"/>
  <c r="G8" i="11"/>
  <c r="G1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2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<sst xmlns="http://schemas.openxmlformats.org/spreadsheetml/2006/main" count="2198" uniqueCount="789">
  <si>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</si>
  <si>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</si>
  <si>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</si>
  <si>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</si>
  <si>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</si>
  <si>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</si>
  <si>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</si>
  <si>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</si>
  <si>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</si>
  <si>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</si>
  <si>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</si>
  <si>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</si>
  <si>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</si>
  <si>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</si>
  <si>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</si>
  <si>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</si>
  <si>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</si>
  <si>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</si>
  <si>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</si>
  <si>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</si>
  <si>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</si>
  <si>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</si>
  <si>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</si>
  <si>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</si>
  <si>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</si>
  <si>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</si>
  <si>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</si>
  <si>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</si>
  <si>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</si>
  <si>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</si>
  <si>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</si>
  <si>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</si>
  <si>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</si>
  <si>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</si>
  <si>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</si>
  <si>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</si>
  <si>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</si>
  <si>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</si>
  <si>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</si>
  <si>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</si>
  <si>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</si>
  <si>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</si>
  <si>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</si>
  <si>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</si>
  <si>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</si>
  <si>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</si>
  <si>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</si>
  <si>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</si>
  <si>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</si>
  <si>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</si>
  <si>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</si>
  <si>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</si>
  <si>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</si>
  <si>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</si>
  <si>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</si>
  <si>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</si>
  <si>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</si>
  <si>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</si>
  <si>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</si>
  <si>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</si>
  <si>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</si>
  <si>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</si>
  <si>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</si>
  <si>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</si>
  <si>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</si>
  <si>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</si>
  <si>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</si>
  <si>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</si>
  <si>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</si>
  <si>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</si>
  <si>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</si>
  <si>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</si>
  <si>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</si>
  <si>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</si>
  <si>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</si>
  <si>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</si>
  <si>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</si>
  <si>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</si>
  <si>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</si>
  <si>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</si>
  <si>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</si>
  <si>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</si>
  <si>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</si>
  <si>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</si>
  <si>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</si>
  <si>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</si>
  <si>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</si>
  <si>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</si>
  <si>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</si>
  <si>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</si>
  <si>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</si>
  <si>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سیمان غرب (سغرب)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</si>
  <si>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</si>
  <si>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</si>
  <si>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</si>
  <si>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</si>
  <si>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</si>
  <si>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</si>
  <si>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فجر انرژی خلیج فارس (بفجر)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</si>
  <si>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</si>
  <si>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</si>
  <si>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</si>
  <si>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</si>
  <si>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</si>
  <si>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</si>
  <si>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</si>
  <si>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</si>
  <si>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سیمان ارومیه (ساروم)</t>
  </si>
  <si>
    <t>پارس دارو (دپارس)</t>
  </si>
  <si>
    <t>ایرکا پارت صنعت (خکار)</t>
  </si>
  <si>
    <t>بانک سینا (وسینا)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</si>
  <si>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</si>
  <si>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</si>
  <si>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</si>
  <si>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</si>
  <si>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لیزینگ پارسیان (ولپارس)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</si>
  <si>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</si>
  <si>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</si>
  <si>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</si>
  <si>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</si>
  <si>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</si>
  <si>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</si>
  <si>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</si>
  <si>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</si>
  <si>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</si>
  <si>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</si>
  <si>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</si>
  <si>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</si>
  <si>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</si>
  <si>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</si>
  <si>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</si>
  <si>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</si>
  <si>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</si>
  <si>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</si>
  <si>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</si>
  <si>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</si>
  <si>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</si>
  <si>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</si>
  <si>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قند ثابت خراسان (قثابت)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</si>
  <si>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</si>
  <si>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</si>
  <si>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</si>
  <si>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</si>
  <si>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</si>
  <si>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</si>
  <si>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</si>
  <si>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</si>
  <si>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</si>
  <si>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</si>
  <si>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</si>
  <si>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</si>
  <si>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</si>
  <si>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</si>
  <si>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</si>
  <si>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</si>
  <si>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</si>
  <si>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</si>
  <si>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</si>
  <si>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</si>
  <si>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</si>
  <si>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</si>
  <si>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تولید ژلاتین کپسول ایران (دکپسول)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</si>
  <si>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</si>
  <si>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</si>
  <si>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</si>
  <si>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</si>
  <si>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</si>
  <si>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</si>
  <si>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</si>
  <si>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</si>
  <si>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</si>
  <si>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</si>
  <si>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لبنیات کالبر (غالبر)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</si>
  <si>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</si>
  <si>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</si>
  <si>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</si>
  <si>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</si>
  <si>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</si>
  <si>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</si>
  <si>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</si>
  <si>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</si>
  <si>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</si>
  <si>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</si>
  <si>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</si>
  <si>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</si>
  <si>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</si>
  <si>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</si>
  <si>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</si>
  <si>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</si>
  <si>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</si>
  <si>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</si>
  <si>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</si>
  <si>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</si>
  <si>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</si>
  <si>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</si>
  <si>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سیمان شاهرود (سرود)</t>
  </si>
  <si>
    <t>سیمان بهبهان (سبهان)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</si>
  <si>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</si>
  <si>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</si>
  <si>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</si>
  <si>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</si>
  <si>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</si>
  <si>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</si>
  <si>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</si>
  <si>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</si>
  <si>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</si>
  <si>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</si>
  <si>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</si>
  <si>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</si>
  <si>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</si>
  <si>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</si>
  <si>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</si>
  <si>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</si>
  <si>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</si>
  <si>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</si>
  <si>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سیمان خوزستان (سخوز)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</si>
  <si>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</si>
  <si>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</si>
  <si>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</si>
  <si>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</si>
  <si>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</si>
  <si>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</si>
  <si>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</si>
  <si>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</si>
  <si>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کاشی سعدی (کسعدی)</t>
  </si>
  <si>
    <t>پلاسکوکار سایپا (پلاسک)</t>
  </si>
  <si>
    <t>توسعه و عمران امید (ثامید)</t>
  </si>
  <si>
    <t>سر. بوعلی (وبوعلی)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</si>
  <si>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</si>
  <si>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</si>
  <si>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</si>
  <si>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</si>
  <si>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1401/04/04</t>
  </si>
  <si>
    <t>1401/04/11</t>
  </si>
  <si>
    <t>1401/04/13</t>
  </si>
  <si>
    <t>1401/04/14</t>
  </si>
  <si>
    <t>1401/04/15</t>
  </si>
  <si>
    <t>1401/04/16</t>
  </si>
  <si>
    <t>1401/04/18</t>
  </si>
  <si>
    <t>1401/04/20</t>
  </si>
  <si>
    <t>1401/04/21</t>
  </si>
  <si>
    <t>1401/04/22</t>
  </si>
  <si>
    <t>1401/04/23</t>
  </si>
  <si>
    <t>1401/04/25</t>
  </si>
  <si>
    <t>1401/04/26</t>
  </si>
  <si>
    <t>1401/04/28</t>
  </si>
  <si>
    <t>1401/04/29</t>
  </si>
  <si>
    <t>1401/04/30</t>
  </si>
  <si>
    <t>سایر در امد ها</t>
  </si>
  <si>
    <t>فرابورس</t>
  </si>
  <si>
    <t>1401/05/10</t>
  </si>
  <si>
    <t>1401/05/11</t>
  </si>
  <si>
    <t>1401/05/13</t>
  </si>
  <si>
    <t>1401/05/25</t>
  </si>
  <si>
    <t>1401/05/30</t>
  </si>
  <si>
    <t>شیشه دارویی رازی (کرازی)</t>
  </si>
  <si>
    <t>پاکسان (شپاکسا)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</si>
  <si>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</si>
  <si>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</si>
  <si>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</si>
  <si>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</si>
  <si>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</si>
  <si>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</si>
  <si>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</si>
  <si>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</si>
  <si>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</si>
  <si>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</si>
  <si>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آریان کیمیا تک (کیمیاتک)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</si>
  <si>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</si>
  <si>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</si>
  <si>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</si>
  <si>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</si>
  <si>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</si>
  <si>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</si>
  <si>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</si>
  <si>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</si>
  <si>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</si>
  <si>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</si>
  <si>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</si>
  <si>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</si>
  <si>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</si>
  <si>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</si>
  <si>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</si>
  <si>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</si>
  <si>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</si>
  <si>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</si>
  <si>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</si>
  <si>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</si>
  <si>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</si>
  <si>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</si>
  <si>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</si>
  <si>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</si>
  <si>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</si>
  <si>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</si>
  <si>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</si>
  <si>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</si>
  <si>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</si>
  <si>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</si>
  <si>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</si>
  <si>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</si>
  <si>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</si>
  <si>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</si>
  <si>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</si>
  <si>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</si>
  <si>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</si>
  <si>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</si>
  <si>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</si>
  <si>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</si>
  <si>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</si>
  <si>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</si>
  <si>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</si>
  <si>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</si>
  <si>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</si>
  <si>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</si>
  <si>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</si>
  <si>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</si>
  <si>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</si>
  <si>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</si>
  <si>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</si>
  <si>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</si>
  <si>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</si>
  <si>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</si>
  <si>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</si>
  <si>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</si>
  <si>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</si>
  <si>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</si>
  <si>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</si>
  <si>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</si>
  <si>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</si>
  <si>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</si>
  <si>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</si>
  <si>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</si>
  <si>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</si>
  <si>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</si>
  <si>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</si>
  <si>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</si>
  <si>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</si>
  <si>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</si>
  <si>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</si>
  <si>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</si>
  <si>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</si>
  <si>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</si>
  <si>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</si>
  <si>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</si>
  <si>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</si>
  <si>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</si>
  <si>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</si>
  <si>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</si>
  <si>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</si>
  <si>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</si>
  <si>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</si>
  <si>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</si>
  <si>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</si>
  <si>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</si>
  <si>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</si>
  <si>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</si>
  <si>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</si>
  <si>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</si>
  <si>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</si>
  <si>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</si>
  <si>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</si>
  <si>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</si>
  <si>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</si>
  <si>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</si>
  <si>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</si>
  <si>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</si>
  <si>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</si>
  <si>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</si>
  <si>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</si>
  <si>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</si>
  <si>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</si>
  <si>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</si>
  <si>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</si>
  <si>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</si>
  <si>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</si>
  <si>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</si>
  <si>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</si>
  <si>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</si>
  <si>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</si>
  <si>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</si>
  <si>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</si>
  <si>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</si>
  <si>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</si>
  <si>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</si>
  <si>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</si>
  <si>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</si>
  <si>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</si>
  <si>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</si>
  <si>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</si>
  <si>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</si>
  <si>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</si>
  <si>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</si>
  <si>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</si>
  <si>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</si>
  <si>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</si>
  <si>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</si>
  <si>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</si>
  <si>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</si>
  <si>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</si>
  <si>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</si>
  <si>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</si>
  <si>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</si>
  <si>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</si>
  <si>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</si>
  <si>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</si>
  <si>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</si>
  <si>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</si>
  <si>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</si>
  <si>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</si>
  <si>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</si>
  <si>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</si>
  <si>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</si>
  <si>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</si>
  <si>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</si>
  <si>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</si>
  <si>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</si>
  <si>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</si>
  <si>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</si>
  <si>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</si>
  <si>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</si>
  <si>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</si>
  <si>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</si>
  <si>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</si>
  <si>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</si>
  <si>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</si>
  <si>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</si>
  <si>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</si>
  <si>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</si>
  <si>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</si>
  <si>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</si>
  <si>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</si>
  <si>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</si>
  <si>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</si>
  <si>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</si>
  <si>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</si>
  <si>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</si>
  <si>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</si>
  <si>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</si>
  <si>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</si>
  <si>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</si>
  <si>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</si>
  <si>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بیمه پارسیان (حق تقدم) (پارسیانح)</t>
  </si>
  <si>
    <t>کوتاه مدت سامان</t>
  </si>
  <si>
    <t>864-810-4013857-1</t>
  </si>
  <si>
    <t>1401/06/06</t>
  </si>
  <si>
    <t>1401/06/12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</si>
  <si>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</si>
  <si>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</si>
  <si>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</si>
  <si>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</si>
  <si>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</si>
  <si>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</si>
  <si>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</si>
  <si>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داریی‌ها</t>
  </si>
  <si>
    <t>شیمی داروپخش (حق تقدم) (دشیمیح)</t>
  </si>
  <si>
    <t>کوتاه مدت ملی</t>
  </si>
  <si>
    <t>0228580460005</t>
  </si>
  <si>
    <t>1401/07/30</t>
  </si>
  <si>
    <t>عچین</t>
  </si>
  <si>
    <t>عالبر</t>
  </si>
  <si>
    <t>1401/07/27</t>
  </si>
  <si>
    <t>1401/07/04</t>
  </si>
  <si>
    <t>1401/07/26</t>
  </si>
  <si>
    <t>1401/07/10</t>
  </si>
  <si>
    <t>دشیمیح</t>
  </si>
  <si>
    <t>سود و زیان ناشی
از فروش</t>
  </si>
  <si>
    <t>خالص ارزش
فروش</t>
  </si>
  <si>
    <t>خالص بهای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</si>
  <si>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</si>
  <si>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</si>
  <si>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</si>
  <si>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</si>
  <si>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</si>
  <si>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</si>
  <si>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ایران ارقام (مرقام)</t>
  </si>
  <si>
    <t>برق آبادان (آبادا)</t>
  </si>
  <si>
    <t>بورس اوراق بهادار تهران (بورس)</t>
  </si>
  <si>
    <t>بورس کالای ایران (کالا)</t>
  </si>
  <si>
    <t>پشم شیشه ایران (حق تقدم) (کپشیرح)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</si>
  <si>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</si>
  <si>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</si>
  <si>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</si>
  <si>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</si>
  <si>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</si>
  <si>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</si>
  <si>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</si>
  <si>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</si>
  <si>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</si>
  <si>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لیزینگ خودرو غدیر (ولغدر)</t>
  </si>
  <si>
    <t>نفت بهران (شبهرن)</t>
  </si>
  <si>
    <t>نیروکلر (شکلر)</t>
  </si>
  <si>
    <t>1401/08/14</t>
  </si>
  <si>
    <t>1401/08/29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</si>
  <si>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</si>
  <si>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</si>
  <si>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</si>
  <si>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</si>
  <si>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</si>
  <si>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</si>
  <si>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</si>
  <si>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</si>
  <si>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</si>
  <si>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</si>
  <si>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</si>
  <si>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</si>
  <si>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</si>
  <si>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</si>
  <si>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</si>
  <si>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</si>
  <si>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</si>
  <si>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</si>
  <si>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</si>
  <si>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</si>
  <si>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فولادخراسان (حق تقدم) (فخاسح)</t>
  </si>
  <si>
    <t>1401/09/13</t>
  </si>
  <si>
    <t>1401/09/19</t>
  </si>
  <si>
    <t>داده گستر عصر نوین - های وب (های وب)</t>
  </si>
  <si>
    <t>سیمان اردستان (اردستان)</t>
  </si>
  <si>
    <t>1401/10/29</t>
  </si>
  <si>
    <t>1401/10/26</t>
  </si>
  <si>
    <t>1401/10/28</t>
  </si>
  <si>
    <t>1401/10/04</t>
  </si>
  <si>
    <t>سیمان خاش (حق تقدم) (سخاشح)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</si>
  <si>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</si>
  <si>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</si>
  <si>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</si>
  <si>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</si>
  <si>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</si>
  <si>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</si>
  <si>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</si>
  <si>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</si>
  <si>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1401/11/30</t>
  </si>
  <si>
    <t>کویر تایر (حق تقدم) (پکویرح)</t>
  </si>
  <si>
    <t>1401/05/26</t>
  </si>
  <si>
    <t>1401/11/11</t>
  </si>
  <si>
    <t>1401/11/25</t>
  </si>
  <si>
    <t>1401/11/18</t>
  </si>
  <si>
    <t>پتروشیمی فن آوران (شفن)</t>
  </si>
  <si>
    <t>حمل و نقل توکا (حق تقدم) (حتوکاح)</t>
  </si>
  <si>
    <t>1401/12/20</t>
  </si>
  <si>
    <t>1401/12/21</t>
  </si>
  <si>
    <t>1401/12/16</t>
  </si>
  <si>
    <t>1401/12/27</t>
  </si>
  <si>
    <t>1401/12/22</t>
  </si>
  <si>
    <t>1401/12/24</t>
  </si>
  <si>
    <t>1402/01/31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</si>
  <si>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</si>
  <si>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</si>
  <si>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</si>
  <si>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1402/01/30</t>
  </si>
  <si>
    <t>1402/01/09</t>
  </si>
  <si>
    <t>1402/01/22</t>
  </si>
  <si>
    <t>1402/02/31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</si>
  <si>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</si>
  <si>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</si>
  <si>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</si>
  <si>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</si>
  <si>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</si>
  <si>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</si>
  <si>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</si>
  <si>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</si>
  <si>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1402/02/25</t>
  </si>
  <si>
    <t>1402/02/18</t>
  </si>
  <si>
    <t>1402/02/24</t>
  </si>
  <si>
    <t>1402/02/23</t>
  </si>
  <si>
    <t>1402/02/20</t>
  </si>
  <si>
    <t>1402/02/12</t>
  </si>
  <si>
    <t>1402/02/27</t>
  </si>
  <si>
    <t>1402/02/19</t>
  </si>
  <si>
    <t>1402/02/30</t>
  </si>
  <si>
    <t>منتهی به 1402/03/31</t>
  </si>
  <si>
    <t>1402/03/31</t>
  </si>
  <si>
    <t>برای ماه منتهی به 1402/03/31</t>
  </si>
  <si>
    <t>طی خرداد  ماه</t>
  </si>
  <si>
    <t>از ابتدای سال مالی تا پایان  خرداد ماه</t>
  </si>
  <si>
    <t>طی  خرداد ماه</t>
  </si>
  <si>
    <t>از ابتدای سال مالی تا پایان خرداد ماه</t>
  </si>
  <si>
    <t>از ابتدای سال مالی تا پایان  خرداد  ماه</t>
  </si>
  <si>
    <t>بهار رز عالیس چناران (عالیس)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</si>
  <si>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</si>
  <si>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</si>
  <si>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</si>
  <si>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</si>
  <si>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</si>
  <si>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</si>
  <si>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سر. صبا تامین (صبا)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</si>
  <si>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</si>
  <si>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</si>
  <si>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</si>
  <si>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</si>
  <si>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</si>
  <si>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5,750</t>
  </si>
  <si>
    <t>10,460</t>
  </si>
  <si>
    <t>2,971</t>
  </si>
  <si>
    <t>14,080</t>
  </si>
  <si>
    <t>4,536</t>
  </si>
  <si>
    <t>8,630</t>
  </si>
  <si>
    <t>2,400</t>
  </si>
  <si>
    <t>9,700</t>
  </si>
  <si>
    <t>8,800</t>
  </si>
  <si>
    <t>5,440</t>
  </si>
  <si>
    <t>5,108</t>
  </si>
  <si>
    <t>5,110</t>
  </si>
  <si>
    <t>12,900</t>
  </si>
  <si>
    <t>11,650</t>
  </si>
  <si>
    <t>3,340</t>
  </si>
  <si>
    <t>7,290</t>
  </si>
  <si>
    <t>20,700</t>
  </si>
  <si>
    <t>2,990</t>
  </si>
  <si>
    <t>2,276</t>
  </si>
  <si>
    <t>4,027</t>
  </si>
  <si>
    <t>3,810</t>
  </si>
  <si>
    <t>25,030</t>
  </si>
  <si>
    <t>16,190</t>
  </si>
  <si>
    <t>64,630</t>
  </si>
  <si>
    <t>8,600</t>
  </si>
  <si>
    <t>32,990</t>
  </si>
  <si>
    <t>4,250</t>
  </si>
  <si>
    <t>16,410</t>
  </si>
  <si>
    <t>57,200</t>
  </si>
  <si>
    <t>53,580</t>
  </si>
  <si>
    <t>7,220</t>
  </si>
  <si>
    <t>16,250</t>
  </si>
  <si>
    <t>16,520</t>
  </si>
  <si>
    <t>11,280</t>
  </si>
  <si>
    <t>19,020</t>
  </si>
  <si>
    <t>8,050</t>
  </si>
  <si>
    <t>9,120</t>
  </si>
  <si>
    <t>14,690</t>
  </si>
  <si>
    <t>38,000</t>
  </si>
  <si>
    <t>2,760</t>
  </si>
  <si>
    <t>4,267</t>
  </si>
  <si>
    <t>6,930</t>
  </si>
  <si>
    <t>11,100</t>
  </si>
  <si>
    <t>4,360</t>
  </si>
  <si>
    <t>21,100</t>
  </si>
  <si>
    <t>2,433</t>
  </si>
  <si>
    <t>14,654</t>
  </si>
  <si>
    <t>3,150</t>
  </si>
  <si>
    <t>6,050</t>
  </si>
  <si>
    <t>3,900</t>
  </si>
  <si>
    <t>16,350</t>
  </si>
  <si>
    <t>27,820</t>
  </si>
  <si>
    <t>5,660</t>
  </si>
  <si>
    <t>17,300</t>
  </si>
  <si>
    <t>15,400</t>
  </si>
  <si>
    <t>23,770</t>
  </si>
  <si>
    <t>33,220</t>
  </si>
  <si>
    <t>3,286</t>
  </si>
  <si>
    <t>18,830</t>
  </si>
  <si>
    <t>26,680</t>
  </si>
  <si>
    <t>17,220</t>
  </si>
  <si>
    <t>11,240</t>
  </si>
  <si>
    <t>15,800</t>
  </si>
  <si>
    <t>20,140</t>
  </si>
  <si>
    <t>5,690</t>
  </si>
  <si>
    <t>6,690</t>
  </si>
  <si>
    <t>60,190</t>
  </si>
  <si>
    <t>8,750</t>
  </si>
  <si>
    <t>4,184</t>
  </si>
  <si>
    <t>3,380</t>
  </si>
  <si>
    <t>5,860</t>
  </si>
  <si>
    <t>23,160</t>
  </si>
  <si>
    <t>4,776</t>
  </si>
  <si>
    <t>7,400</t>
  </si>
  <si>
    <t>1,320</t>
  </si>
  <si>
    <t>1,463</t>
  </si>
  <si>
    <t>5,100</t>
  </si>
  <si>
    <t>3,240</t>
  </si>
  <si>
    <t>4,240</t>
  </si>
  <si>
    <t>34,650</t>
  </si>
  <si>
    <t>5,950</t>
  </si>
  <si>
    <t>19,480</t>
  </si>
  <si>
    <t>19,500</t>
  </si>
  <si>
    <t>3,670</t>
  </si>
  <si>
    <t>8,430</t>
  </si>
  <si>
    <t>5,630</t>
  </si>
  <si>
    <t>18,980</t>
  </si>
  <si>
    <t>21,500</t>
  </si>
  <si>
    <t>7,780</t>
  </si>
  <si>
    <t>7,860</t>
  </si>
  <si>
    <t>5,970</t>
  </si>
  <si>
    <t>17,800</t>
  </si>
  <si>
    <t>33,800</t>
  </si>
  <si>
    <t>15,350</t>
  </si>
  <si>
    <t>22,160</t>
  </si>
  <si>
    <t>71,580</t>
  </si>
  <si>
    <t>93,100</t>
  </si>
  <si>
    <t>16,040</t>
  </si>
  <si>
    <t>17,340</t>
  </si>
  <si>
    <t>30,800</t>
  </si>
  <si>
    <t>41,350</t>
  </si>
  <si>
    <t>27,240</t>
  </si>
  <si>
    <t>24,890</t>
  </si>
  <si>
    <t>57,670</t>
  </si>
  <si>
    <t>26,170</t>
  </si>
  <si>
    <t>16,820</t>
  </si>
  <si>
    <t>18,240</t>
  </si>
  <si>
    <t>8,640</t>
  </si>
  <si>
    <t>4,910</t>
  </si>
  <si>
    <t>1,717</t>
  </si>
  <si>
    <t>5,310</t>
  </si>
  <si>
    <t>28,200</t>
  </si>
  <si>
    <t>69,250</t>
  </si>
  <si>
    <t>7,300</t>
  </si>
  <si>
    <t>14,490</t>
  </si>
  <si>
    <t>15,600</t>
  </si>
  <si>
    <t>23,180</t>
  </si>
  <si>
    <t>3,938</t>
  </si>
  <si>
    <t>8,020</t>
  </si>
  <si>
    <t>5,870</t>
  </si>
  <si>
    <t>11,540</t>
  </si>
  <si>
    <t>9,160</t>
  </si>
  <si>
    <t>21,950</t>
  </si>
  <si>
    <t>15,650</t>
  </si>
  <si>
    <t>5,340</t>
  </si>
  <si>
    <t>7,520</t>
  </si>
  <si>
    <t>18,000</t>
  </si>
  <si>
    <t>4,170</t>
  </si>
  <si>
    <t>10,710</t>
  </si>
  <si>
    <t>5,640</t>
  </si>
  <si>
    <t>13,720</t>
  </si>
  <si>
    <t>6,900</t>
  </si>
  <si>
    <t>148,700</t>
  </si>
  <si>
    <t>7,700</t>
  </si>
  <si>
    <t>8,480</t>
  </si>
  <si>
    <t>9,900</t>
  </si>
  <si>
    <t>4,030</t>
  </si>
  <si>
    <t>27,680</t>
  </si>
  <si>
    <t>45,000</t>
  </si>
  <si>
    <t>7,160</t>
  </si>
  <si>
    <t>68,200</t>
  </si>
  <si>
    <t>3,727</t>
  </si>
  <si>
    <t>7,000</t>
  </si>
  <si>
    <t>4,303</t>
  </si>
  <si>
    <t>6,270</t>
  </si>
  <si>
    <t>16,870</t>
  </si>
  <si>
    <t>6,790</t>
  </si>
  <si>
    <t>34,350</t>
  </si>
  <si>
    <t>2,315</t>
  </si>
  <si>
    <t>13,400</t>
  </si>
  <si>
    <t>35,090</t>
  </si>
  <si>
    <t>6,950</t>
  </si>
  <si>
    <t>4,259</t>
  </si>
  <si>
    <t>55,090</t>
  </si>
  <si>
    <t>27,990</t>
  </si>
  <si>
    <t>2,016</t>
  </si>
  <si>
    <t>5,220</t>
  </si>
  <si>
    <t>1,939</t>
  </si>
  <si>
    <t>2,230</t>
  </si>
  <si>
    <t>34,140</t>
  </si>
  <si>
    <t>11,760</t>
  </si>
  <si>
    <t>21,650</t>
  </si>
  <si>
    <t>4,795</t>
  </si>
  <si>
    <t>18,600</t>
  </si>
  <si>
    <t>11,790</t>
  </si>
  <si>
    <t>55,610</t>
  </si>
  <si>
    <t>48,650</t>
  </si>
  <si>
    <t>3,960</t>
  </si>
  <si>
    <t>4,960</t>
  </si>
  <si>
    <t>3,726</t>
  </si>
  <si>
    <t>28,210</t>
  </si>
  <si>
    <t>5,990</t>
  </si>
  <si>
    <t>18,500</t>
  </si>
  <si>
    <t>7,690</t>
  </si>
  <si>
    <t>14,710</t>
  </si>
  <si>
    <t>48,260</t>
  </si>
  <si>
    <t>14,220</t>
  </si>
  <si>
    <t>سرمایه گذاری توسعه صنایع سیمان (سیدکو)</t>
  </si>
  <si>
    <t>1402/03/28</t>
  </si>
  <si>
    <t>1402/03/11</t>
  </si>
  <si>
    <t>1402/03/03</t>
  </si>
  <si>
    <t>1402/03/08</t>
  </si>
  <si>
    <t>1402/03/10</t>
  </si>
  <si>
    <t>1402/03/06</t>
  </si>
  <si>
    <t>1402/03/17</t>
  </si>
  <si>
    <t>1402/03/24</t>
  </si>
  <si>
    <t>1402/03/02</t>
  </si>
  <si>
    <t>1402/03/04</t>
  </si>
  <si>
    <t>1402/03/18</t>
  </si>
  <si>
    <t>1402/03/20</t>
  </si>
  <si>
    <t>1402/03/25</t>
  </si>
  <si>
    <t>1402/03/21</t>
  </si>
  <si>
    <t>1402/03/13</t>
  </si>
  <si>
    <t>1402/03/27</t>
  </si>
  <si>
    <t>1402/03/23</t>
  </si>
  <si>
    <t>1402/03/30</t>
  </si>
  <si>
    <t>1402/03/22</t>
  </si>
  <si>
    <t>6,600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</si>
</sst>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#,##0.0000000_);\(#,##0.0000000\)"/>
  </numFmts>
  <fonts count="5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b/>
      <sz val="14"/>
      <color rgb="FF7030A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  <font>
      <b/>
      <sz val="9"/>
      <color rgb="FF00A651"/>
      <name val="IranSansFaNum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8">
    <xf numFmtId="0" fontId="0" fillId="0" borderId="0" xfId="0"/>
    <xf numFmtId="0" fontId="20" fillId="0" borderId="1" xfId="0" applyFont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4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37" fontId="8" fillId="0" borderId="0" xfId="0" applyNumberFormat="1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/>
    <xf numFmtId="0" fontId="20" fillId="0" borderId="1" xfId="0" applyFont="1" applyBorder="1"/>
    <xf numFmtId="164" fontId="20" fillId="0" borderId="1" xfId="1" applyNumberFormat="1" applyFont="1" applyFill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3" fontId="42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64" fontId="20" fillId="0" borderId="2" xfId="1" applyNumberFormat="1" applyFont="1" applyFill="1" applyBorder="1" applyAlignment="1">
      <alignment horizontal="center" vertical="center" readingOrder="2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/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right" vertical="center"/>
    </xf>
    <xf numFmtId="164" fontId="20" fillId="0" borderId="0" xfId="1" applyNumberFormat="1" applyFont="1" applyFill="1"/>
    <xf numFmtId="0" fontId="14" fillId="0" borderId="0" xfId="0" applyFont="1"/>
    <xf numFmtId="164" fontId="14" fillId="0" borderId="0" xfId="0" applyNumberFormat="1" applyFont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3" fillId="0" borderId="0" xfId="1" applyNumberFormat="1" applyFont="1" applyFill="1" applyAlignment="1">
      <alignment vertical="center"/>
    </xf>
    <xf numFmtId="164" fontId="44" fillId="0" borderId="0" xfId="1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0" fontId="23" fillId="0" borderId="0" xfId="0" applyFont="1" applyAlignment="1">
      <alignment vertical="center" wrapText="1" readingOrder="2"/>
    </xf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 wrapText="1" shrinkToFi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Alignment="1">
      <alignment vertical="center" readingOrder="2"/>
    </xf>
    <xf numFmtId="164" fontId="38" fillId="0" borderId="0" xfId="1" applyNumberFormat="1" applyFont="1" applyFill="1" applyAlignment="1">
      <alignment vertical="center"/>
    </xf>
    <xf numFmtId="165" fontId="26" fillId="0" borderId="0" xfId="1" applyNumberFormat="1" applyFont="1" applyFill="1" applyAlignment="1">
      <alignment vertical="center" readingOrder="2"/>
    </xf>
    <xf numFmtId="165" fontId="47" fillId="0" borderId="0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164" fontId="20" fillId="0" borderId="0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 wrapText="1" shrinkToFit="1"/>
    </xf>
    <xf numFmtId="164" fontId="6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 readingOrder="2"/>
    </xf>
    <xf numFmtId="164" fontId="20" fillId="0" borderId="8" xfId="1" applyNumberFormat="1" applyFont="1" applyFill="1" applyBorder="1" applyAlignment="1">
      <alignment vertical="center"/>
    </xf>
    <xf numFmtId="164" fontId="20" fillId="0" borderId="0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vertical="center" wrapText="1"/>
    </xf>
    <xf numFmtId="164" fontId="25" fillId="0" borderId="0" xfId="1" applyNumberFormat="1" applyFont="1" applyFill="1" applyBorder="1" applyAlignment="1">
      <alignment horizontal="center" vertical="center" readingOrder="2"/>
    </xf>
    <xf numFmtId="164" fontId="49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 applyBorder="1"/>
    <xf numFmtId="164" fontId="50" fillId="0" borderId="0" xfId="1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5" fontId="48" fillId="0" borderId="0" xfId="1" applyNumberFormat="1" applyFont="1" applyFill="1"/>
    <xf numFmtId="164" fontId="48" fillId="0" borderId="0" xfId="1" applyNumberFormat="1" applyFont="1" applyFill="1"/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5" fontId="51" fillId="0" borderId="0" xfId="1" applyNumberFormat="1" applyFont="1" applyFill="1"/>
    <xf numFmtId="0" fontId="14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left" vertical="center"/>
    </xf>
    <xf numFmtId="165" fontId="15" fillId="0" borderId="0" xfId="1" applyNumberFormat="1" applyFont="1" applyFill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25" fillId="0" borderId="8" xfId="1" applyNumberFormat="1" applyFont="1" applyFill="1" applyBorder="1" applyAlignment="1">
      <alignment horizontal="center" vertical="center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1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47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vertical="center"/>
    </xf>
    <xf numFmtId="37" fontId="28" fillId="0" borderId="0" xfId="0" applyNumberFormat="1" applyFont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/>
    </xf>
    <xf numFmtId="3" fontId="50" fillId="0" borderId="0" xfId="1" applyNumberFormat="1" applyFont="1" applyFill="1" applyAlignment="1">
      <alignment horizontal="right" vertical="center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4" fontId="20" fillId="0" borderId="1" xfId="1" applyNumberFormat="1" applyFont="1" applyFill="1" applyBorder="1" applyAlignment="1">
      <alignment horizontal="center"/>
    </xf>
    <xf numFmtId="164" fontId="45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vertical="center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6" fillId="0" borderId="0" xfId="0" applyFont="1"/>
    <xf numFmtId="164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64" fontId="10" fillId="2" borderId="0" xfId="1" applyNumberFormat="1" applyFont="1" applyFill="1" applyAlignment="1">
      <alignment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right" vertical="center"/>
    </xf>
    <xf numFmtId="165" fontId="9" fillId="0" borderId="4" xfId="1" applyNumberFormat="1" applyFont="1" applyFill="1" applyBorder="1" applyAlignment="1">
      <alignment horizontal="center" vertical="center" wrapText="1" readingOrder="2"/>
    </xf>
    <xf numFmtId="165" fontId="43" fillId="0" borderId="0" xfId="1" applyNumberFormat="1" applyFont="1" applyFill="1"/>
    <xf numFmtId="0" fontId="53" fillId="0" borderId="0" xfId="0" applyFont="1"/>
    <xf numFmtId="164" fontId="10" fillId="2" borderId="0" xfId="1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165" fontId="46" fillId="0" borderId="0" xfId="1" applyNumberFormat="1" applyFont="1" applyFill="1"/>
    <xf numFmtId="0" fontId="0" fillId="2" borderId="0" xfId="0" applyFill="1"/>
    <xf numFmtId="0" fontId="14" fillId="2" borderId="0" xfId="0" applyFont="1" applyFill="1"/>
    <xf numFmtId="164" fontId="18" fillId="0" borderId="0" xfId="1" applyNumberFormat="1" applyFont="1" applyFill="1" applyAlignment="1">
      <alignment horizontal="center" readingOrder="2"/>
    </xf>
    <xf numFmtId="164" fontId="18" fillId="0" borderId="10" xfId="1" applyNumberFormat="1" applyFont="1" applyFill="1" applyBorder="1" applyAlignment="1">
      <alignment vertical="center" readingOrder="2"/>
    </xf>
    <xf numFmtId="0" fontId="6" fillId="2" borderId="0" xfId="0" applyFont="1" applyFill="1" applyAlignment="1">
      <alignment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37" fontId="8" fillId="0" borderId="0" xfId="0" quotePrefix="1" applyNumberFormat="1" applyFont="1" applyAlignment="1">
      <alignment horizontal="right" vertical="center" wrapText="1"/>
    </xf>
    <xf numFmtId="3" fontId="14" fillId="0" borderId="0" xfId="0" applyNumberFormat="1" applyFo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readingOrder="2"/>
    </xf>
    <xf numFmtId="166" fontId="8" fillId="0" borderId="0" xfId="0" quotePrefix="1" applyNumberFormat="1" applyFont="1" applyFill="1" applyAlignment="1">
      <alignment horizontal="right" vertical="center" wrapText="1"/>
    </xf>
    <xf numFmtId="37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3" fontId="55" fillId="0" borderId="0" xfId="0" applyNumberFormat="1" applyFont="1" applyFill="1"/>
    <xf numFmtId="0" fontId="14" fillId="0" borderId="0" xfId="0" applyFont="1" applyFill="1"/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7" fontId="13" fillId="0" borderId="0" xfId="0" quotePrefix="1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vertical="center"/>
    </xf>
    <xf numFmtId="37" fontId="13" fillId="0" borderId="9" xfId="0" quotePrefix="1" applyNumberFormat="1" applyFont="1" applyFill="1" applyBorder="1" applyAlignment="1">
      <alignment horizontal="right" vertical="center" wrapText="1"/>
    </xf>
    <xf numFmtId="37" fontId="49" fillId="0" borderId="0" xfId="0" applyNumberFormat="1" applyFont="1" applyFill="1" applyAlignment="1">
      <alignment horizontal="center" vertical="center"/>
    </xf>
    <xf numFmtId="3" fontId="48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vertical="center" readingOrder="2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54" fillId="0" borderId="0" xfId="0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center" vertical="center"/>
    </xf>
    <xf numFmtId="164" fontId="14" fillId="0" borderId="0" xfId="0" applyNumberFormat="1" applyFont="1" applyFill="1"/>
    <xf numFmtId="37" fontId="49" fillId="0" borderId="0" xfId="0" quotePrefix="1" applyNumberFormat="1" applyFont="1" applyFill="1" applyAlignment="1">
      <alignment horizontal="right" vertical="center" wrapText="1"/>
    </xf>
    <xf numFmtId="164" fontId="20" fillId="0" borderId="0" xfId="0" applyNumberFormat="1" applyFont="1" applyFill="1"/>
    <xf numFmtId="0" fontId="14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 readingOrder="2"/>
    </xf>
    <xf numFmtId="0" fontId="15" fillId="0" borderId="0" xfId="0" applyFont="1" applyFill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165" fontId="24" fillId="0" borderId="0" xfId="0" applyNumberFormat="1" applyFont="1" applyFill="1" applyAlignment="1">
      <alignment horizontal="center" vertical="center" wrapText="1" readingOrder="2"/>
    </xf>
    <xf numFmtId="10" fontId="8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 wrapText="1" readingOrder="2"/>
    </xf>
    <xf numFmtId="164" fontId="1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37" fontId="9" fillId="0" borderId="0" xfId="0" applyNumberFormat="1" applyFont="1" applyFill="1" applyAlignment="1">
      <alignment horizontal="center" vertical="center"/>
    </xf>
    <xf numFmtId="165" fontId="24" fillId="0" borderId="8" xfId="0" applyNumberFormat="1" applyFont="1" applyFill="1" applyBorder="1" applyAlignment="1">
      <alignment horizontal="center" vertical="center" wrapText="1" readingOrder="2"/>
    </xf>
    <xf numFmtId="10" fontId="8" fillId="0" borderId="8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 wrapText="1" readingOrder="2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20" fillId="0" borderId="1" xfId="0" applyFont="1" applyFill="1" applyBorder="1"/>
    <xf numFmtId="0" fontId="20" fillId="0" borderId="0" xfId="0" applyFont="1" applyFill="1" applyAlignment="1">
      <alignment vertical="center" wrapText="1"/>
    </xf>
    <xf numFmtId="0" fontId="29" fillId="0" borderId="14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 readingOrder="2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64" fontId="8" fillId="0" borderId="3" xfId="1" applyNumberFormat="1" applyFont="1" applyFill="1" applyBorder="1" applyAlignment="1">
      <alignment horizontal="center" vertical="center" wrapText="1" readingOrder="2"/>
    </xf>
    <xf numFmtId="164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11" fillId="0" borderId="0" xfId="0" applyFont="1" applyFill="1" applyAlignment="1">
      <alignment horizontal="right" vertical="center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4" fontId="29" fillId="0" borderId="1" xfId="0" applyNumberFormat="1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1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601981</xdr:colOff>
      <xdr:row>44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131705-CA77-BFB3-423D-D4ADF6E14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528179" y="0"/>
          <a:ext cx="6408421" cy="8953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/&#1588;&#1575;&#1582;&#1589;&#1740;%20&#1705;&#1740;&#1575;&#1606;/&#1711;&#1586;&#1575;&#1585;&#1588;%20&#1605;&#1575;&#1607;&#1575;&#1606;&#1607;/1401/&#1576;&#1607;&#1605;&#1606;/-&#1711;&#1586;&#1575;&#1585;&#1588;%20&#1605;&#1575;&#1607;&#1575;&#1606;&#1607;%20&#1589;&#1606;&#1583;&#1608;&#1602;%20&#1588;&#1575;&#1582;&#1589;&#1740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سود اوراق بهادار و سپرده بانکی"/>
      <sheetName val="درآمد سود سهام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/>
      <sheetData sheetId="1"/>
      <sheetData sheetId="2"/>
      <sheetData sheetId="3"/>
      <sheetData sheetId="4">
        <row r="11">
          <cell r="E11">
            <v>587389276947</v>
          </cell>
        </row>
      </sheetData>
      <sheetData sheetId="5"/>
      <sheetData sheetId="6"/>
      <sheetData sheetId="7"/>
      <sheetData sheetId="8"/>
      <sheetData sheetId="9"/>
      <sheetData sheetId="10">
        <row r="11">
          <cell r="I11">
            <v>0</v>
          </cell>
        </row>
      </sheetData>
      <sheetData sheetId="11">
        <row r="11">
          <cell r="E11">
            <v>30272279</v>
          </cell>
        </row>
      </sheetData>
      <sheetData sheetId="12">
        <row r="11">
          <cell r="C11">
            <v>352564609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tabSelected="1" view="pageBreakPreview" topLeftCell="A10" zoomScaleNormal="100" zoomScaleSheetLayoutView="100" workbookViewId="0">
      <selection activeCell="L24" sqref="L24"/>
    </sheetView>
  </sheetViews>
  <sheetFormatPr defaultColWidth="9.140625" defaultRowHeight="17.25"/>
  <cols>
    <col min="1" max="1" width="2.7109375" style="67" customWidth="1"/>
    <col min="2" max="16384" width="9.140625" style="67"/>
  </cols>
  <sheetData>
    <row r="16" spans="13:13">
      <c r="M16" s="67" t="s">
        <v>55</v>
      </c>
    </row>
    <row r="18" spans="2:11">
      <c r="J18" s="189"/>
    </row>
    <row r="22" spans="2:11" ht="15" customHeight="1">
      <c r="B22" s="276" t="s">
        <v>68</v>
      </c>
      <c r="C22" s="276"/>
      <c r="D22" s="276"/>
      <c r="E22" s="276"/>
      <c r="F22" s="276"/>
      <c r="G22" s="276"/>
      <c r="H22" s="276"/>
      <c r="I22" s="276"/>
      <c r="J22" s="276"/>
      <c r="K22" s="276"/>
    </row>
    <row r="23" spans="2:11" ht="15" customHeight="1">
      <c r="B23" s="276"/>
      <c r="C23" s="276"/>
      <c r="D23" s="276"/>
      <c r="E23" s="276"/>
      <c r="F23" s="276"/>
      <c r="G23" s="276"/>
      <c r="H23" s="276"/>
      <c r="I23" s="276"/>
      <c r="J23" s="276"/>
      <c r="K23" s="276"/>
    </row>
    <row r="24" spans="2:11" ht="15" customHeight="1">
      <c r="B24" s="276"/>
      <c r="C24" s="276"/>
      <c r="D24" s="276"/>
      <c r="E24" s="276"/>
      <c r="F24" s="276"/>
      <c r="G24" s="276"/>
      <c r="H24" s="276"/>
      <c r="I24" s="276"/>
      <c r="J24" s="276"/>
      <c r="K24" s="276"/>
    </row>
    <row r="26" spans="2:11" ht="15" customHeight="1">
      <c r="B26" s="276" t="s">
        <v>570</v>
      </c>
      <c r="C26" s="276"/>
      <c r="D26" s="276"/>
      <c r="E26" s="276"/>
      <c r="F26" s="276"/>
      <c r="G26" s="276"/>
      <c r="H26" s="276"/>
      <c r="I26" s="276"/>
      <c r="J26" s="276"/>
      <c r="K26" s="276"/>
    </row>
    <row r="27" spans="2:11" ht="15" customHeight="1">
      <c r="B27" s="276"/>
      <c r="C27" s="276"/>
      <c r="D27" s="276"/>
      <c r="E27" s="276"/>
      <c r="F27" s="276"/>
      <c r="G27" s="276"/>
      <c r="H27" s="276"/>
      <c r="I27" s="276"/>
      <c r="J27" s="276"/>
      <c r="K27" s="276"/>
    </row>
    <row r="28" spans="2:11" ht="15" customHeight="1">
      <c r="B28" s="276"/>
      <c r="C28" s="276"/>
      <c r="D28" s="276"/>
      <c r="E28" s="276"/>
      <c r="F28" s="276"/>
      <c r="G28" s="276"/>
      <c r="H28" s="276"/>
      <c r="I28" s="276"/>
      <c r="J28" s="276"/>
      <c r="K28" s="276"/>
    </row>
    <row r="29" spans="2:11" ht="15" customHeight="1"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1"/>
  <sheetViews>
    <sheetView rightToLeft="1" view="pageBreakPreview" topLeftCell="B118" zoomScale="50" zoomScaleNormal="100" zoomScaleSheetLayoutView="50" workbookViewId="0">
      <selection activeCell="S21" sqref="S21"/>
    </sheetView>
  </sheetViews>
  <sheetFormatPr defaultColWidth="9.140625" defaultRowHeight="30.75"/>
  <cols>
    <col min="1" max="1" width="51.85546875" style="8" bestFit="1" customWidth="1"/>
    <col min="2" max="2" width="1.85546875" style="8" customWidth="1"/>
    <col min="3" max="3" width="22.140625" style="6" bestFit="1" customWidth="1"/>
    <col min="4" max="4" width="1.140625" style="6" customWidth="1"/>
    <col min="5" max="5" width="29" style="6" bestFit="1" customWidth="1"/>
    <col min="6" max="6" width="1.42578125" style="6" customWidth="1"/>
    <col min="7" max="7" width="36.28515625" style="6" bestFit="1" customWidth="1"/>
    <col min="8" max="8" width="1.5703125" style="6" customWidth="1"/>
    <col min="9" max="9" width="17.85546875" style="6" bestFit="1" customWidth="1"/>
    <col min="10" max="10" width="28.7109375" style="6" customWidth="1"/>
    <col min="11" max="11" width="1.42578125" style="6" customWidth="1"/>
    <col min="12" max="12" width="18.7109375" style="6" bestFit="1" customWidth="1"/>
    <col min="13" max="13" width="26.7109375" style="6" bestFit="1" customWidth="1"/>
    <col min="14" max="14" width="1.140625" style="6" customWidth="1"/>
    <col min="15" max="15" width="21.28515625" style="6" bestFit="1" customWidth="1"/>
    <col min="16" max="16" width="1.42578125" style="6" customWidth="1"/>
    <col min="17" max="17" width="22.140625" style="129" bestFit="1" customWidth="1"/>
    <col min="18" max="18" width="1.5703125" style="6" customWidth="1"/>
    <col min="19" max="19" width="28.28515625" style="6" bestFit="1" customWidth="1"/>
    <col min="20" max="20" width="1.85546875" style="6" customWidth="1"/>
    <col min="21" max="21" width="28.42578125" style="152" bestFit="1" customWidth="1"/>
    <col min="22" max="22" width="1.5703125" style="205" customWidth="1"/>
    <col min="23" max="23" width="14.7109375" style="102" bestFit="1" customWidth="1"/>
    <col min="24" max="25" width="26.85546875" style="205" hidden="1" customWidth="1"/>
    <col min="26" max="26" width="9.140625" style="205"/>
    <col min="27" max="16384" width="9.140625" style="8"/>
  </cols>
  <sheetData>
    <row r="1" spans="1:25" ht="31.5">
      <c r="A1" s="277" t="s">
        <v>83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5" ht="31.5">
      <c r="A2" s="277" t="s">
        <v>47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</row>
    <row r="3" spans="1:25" ht="31.5">
      <c r="A3" s="277" t="s">
        <v>572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</row>
    <row r="4" spans="1:25" ht="31.5">
      <c r="A4" s="286" t="s">
        <v>25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</row>
    <row r="5" spans="1:25" ht="31.5">
      <c r="A5" s="286" t="s">
        <v>26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</row>
    <row r="7" spans="1:25" ht="32.25" thickBot="1">
      <c r="A7" s="26"/>
      <c r="B7" s="201"/>
      <c r="C7" s="288" t="s">
        <v>552</v>
      </c>
      <c r="D7" s="288"/>
      <c r="E7" s="288"/>
      <c r="F7" s="288"/>
      <c r="G7" s="288"/>
      <c r="H7" s="100"/>
      <c r="I7" s="287" t="s">
        <v>7</v>
      </c>
      <c r="J7" s="287"/>
      <c r="K7" s="287"/>
      <c r="L7" s="287"/>
      <c r="M7" s="287"/>
      <c r="O7" s="289" t="s">
        <v>571</v>
      </c>
      <c r="P7" s="289"/>
      <c r="Q7" s="289"/>
      <c r="R7" s="289"/>
      <c r="S7" s="289"/>
      <c r="T7" s="289"/>
      <c r="U7" s="289"/>
      <c r="V7" s="289"/>
      <c r="W7" s="289"/>
    </row>
    <row r="8" spans="1:25">
      <c r="A8" s="278" t="s">
        <v>1</v>
      </c>
      <c r="B8" s="202"/>
      <c r="C8" s="284" t="s">
        <v>3</v>
      </c>
      <c r="D8" s="281"/>
      <c r="E8" s="284" t="s">
        <v>0</v>
      </c>
      <c r="F8" s="281"/>
      <c r="G8" s="290" t="s">
        <v>21</v>
      </c>
      <c r="H8" s="154"/>
      <c r="I8" s="280" t="s">
        <v>4</v>
      </c>
      <c r="J8" s="280"/>
      <c r="K8" s="101"/>
      <c r="L8" s="280" t="s">
        <v>5</v>
      </c>
      <c r="M8" s="280"/>
      <c r="O8" s="282" t="s">
        <v>3</v>
      </c>
      <c r="P8" s="281"/>
      <c r="Q8" s="292" t="s">
        <v>470</v>
      </c>
      <c r="R8" s="153"/>
      <c r="S8" s="282" t="s">
        <v>0</v>
      </c>
      <c r="T8" s="281"/>
      <c r="U8" s="290" t="s">
        <v>21</v>
      </c>
      <c r="V8" s="206"/>
      <c r="W8" s="294" t="s">
        <v>471</v>
      </c>
      <c r="Y8" s="207"/>
    </row>
    <row r="9" spans="1:25" ht="31.5" thickBot="1">
      <c r="A9" s="279"/>
      <c r="B9" s="202"/>
      <c r="C9" s="283"/>
      <c r="D9" s="285"/>
      <c r="E9" s="283"/>
      <c r="F9" s="285"/>
      <c r="G9" s="291"/>
      <c r="H9" s="154"/>
      <c r="I9" s="155" t="s">
        <v>3</v>
      </c>
      <c r="J9" s="155" t="s">
        <v>0</v>
      </c>
      <c r="K9" s="101"/>
      <c r="L9" s="155" t="s">
        <v>3</v>
      </c>
      <c r="M9" s="155" t="s">
        <v>46</v>
      </c>
      <c r="O9" s="283"/>
      <c r="P9" s="281"/>
      <c r="Q9" s="293"/>
      <c r="R9" s="153"/>
      <c r="S9" s="283"/>
      <c r="T9" s="281"/>
      <c r="U9" s="291"/>
      <c r="V9" s="206"/>
      <c r="W9" s="295"/>
      <c r="Y9" s="207"/>
    </row>
    <row r="10" spans="1:25">
      <c r="A10" s="203" t="s">
        <v>118</v>
      </c>
      <c r="C10" s="152">
        <v>780846</v>
      </c>
      <c r="D10" s="152"/>
      <c r="E10" s="152">
        <v>4417539267</v>
      </c>
      <c r="F10" s="152"/>
      <c r="G10" s="138">
        <v>5161729780</v>
      </c>
      <c r="H10" s="152"/>
      <c r="I10" s="152">
        <v>0</v>
      </c>
      <c r="J10" s="152">
        <v>0</v>
      </c>
      <c r="K10" s="208"/>
      <c r="L10" s="152">
        <v>79437</v>
      </c>
      <c r="M10" s="152">
        <v>449404963</v>
      </c>
      <c r="N10" s="152"/>
      <c r="O10" s="152">
        <v>701409</v>
      </c>
      <c r="P10" s="152"/>
      <c r="Q10" s="183" t="s">
        <v>591</v>
      </c>
      <c r="R10" s="152"/>
      <c r="S10" s="152">
        <v>3968134304</v>
      </c>
      <c r="T10" s="152"/>
      <c r="U10" s="6">
        <v>4009104797</v>
      </c>
      <c r="V10" s="208"/>
      <c r="W10" s="25">
        <f>U10/درآمدها!$J$5</f>
        <v>3.8863308146964694E-4</v>
      </c>
      <c r="X10" s="209">
        <f>C10+I10-L10</f>
        <v>701409</v>
      </c>
      <c r="Y10" s="152">
        <f>O10-(C10+I10-L10)</f>
        <v>0</v>
      </c>
    </row>
    <row r="11" spans="1:25">
      <c r="A11" s="203" t="s">
        <v>546</v>
      </c>
      <c r="C11" s="152">
        <v>355027</v>
      </c>
      <c r="D11" s="152"/>
      <c r="E11" s="152">
        <v>4228596999</v>
      </c>
      <c r="F11" s="152"/>
      <c r="G11" s="6">
        <v>3853827319</v>
      </c>
      <c r="H11" s="152"/>
      <c r="I11" s="152">
        <v>0</v>
      </c>
      <c r="J11" s="152">
        <v>0</v>
      </c>
      <c r="K11" s="208"/>
      <c r="L11" s="152">
        <v>53343</v>
      </c>
      <c r="M11" s="152">
        <v>635349000</v>
      </c>
      <c r="N11" s="152"/>
      <c r="O11" s="152">
        <v>301684</v>
      </c>
      <c r="P11" s="152"/>
      <c r="Q11" s="183" t="s">
        <v>592</v>
      </c>
      <c r="R11" s="152"/>
      <c r="S11" s="152">
        <v>3593247999</v>
      </c>
      <c r="T11" s="152"/>
      <c r="U11" s="6">
        <v>3136838736</v>
      </c>
      <c r="V11" s="208"/>
      <c r="W11" s="25">
        <f>U11/درآمدها!$J$5</f>
        <v>3.0407768461359887E-4</v>
      </c>
      <c r="X11" s="209"/>
      <c r="Y11" s="152">
        <f t="shared" ref="Y11:Y17" si="0">O11-(C11+I11-L11)</f>
        <v>0</v>
      </c>
    </row>
    <row r="12" spans="1:25">
      <c r="A12" s="203" t="s">
        <v>474</v>
      </c>
      <c r="C12" s="152">
        <v>673470</v>
      </c>
      <c r="D12" s="152"/>
      <c r="E12" s="152">
        <v>6749456722</v>
      </c>
      <c r="F12" s="152"/>
      <c r="G12" s="6">
        <v>7993386475</v>
      </c>
      <c r="H12" s="152"/>
      <c r="I12" s="152">
        <v>0</v>
      </c>
      <c r="J12" s="152">
        <v>0</v>
      </c>
      <c r="K12" s="208"/>
      <c r="L12" s="152">
        <v>673470</v>
      </c>
      <c r="M12" s="152">
        <v>6749456722</v>
      </c>
      <c r="N12" s="152"/>
      <c r="O12" s="152">
        <v>0</v>
      </c>
      <c r="P12" s="152"/>
      <c r="Q12" s="183"/>
      <c r="R12" s="152"/>
      <c r="S12" s="152">
        <v>0</v>
      </c>
      <c r="T12" s="152"/>
      <c r="U12" s="6">
        <v>0</v>
      </c>
      <c r="V12" s="208"/>
      <c r="W12" s="25">
        <f>U12/درآمدها!$J$5</f>
        <v>0</v>
      </c>
      <c r="X12" s="209"/>
      <c r="Y12" s="152">
        <f t="shared" si="0"/>
        <v>0</v>
      </c>
    </row>
    <row r="13" spans="1:25">
      <c r="A13" s="203" t="s">
        <v>191</v>
      </c>
      <c r="C13" s="152">
        <v>15131426</v>
      </c>
      <c r="D13" s="152"/>
      <c r="E13" s="152">
        <v>44385389329</v>
      </c>
      <c r="F13" s="152"/>
      <c r="G13" s="6">
        <v>47606012063</v>
      </c>
      <c r="H13" s="152"/>
      <c r="I13" s="152">
        <v>0</v>
      </c>
      <c r="J13" s="152">
        <v>0</v>
      </c>
      <c r="K13" s="208"/>
      <c r="L13" s="152">
        <v>2836124</v>
      </c>
      <c r="M13" s="152">
        <v>8319273274</v>
      </c>
      <c r="N13" s="152"/>
      <c r="O13" s="152">
        <v>12295302</v>
      </c>
      <c r="P13" s="152"/>
      <c r="Q13" s="183" t="s">
        <v>593</v>
      </c>
      <c r="R13" s="152"/>
      <c r="S13" s="152">
        <v>36066116055</v>
      </c>
      <c r="T13" s="152"/>
      <c r="U13" s="6">
        <v>36311992658</v>
      </c>
      <c r="V13" s="208"/>
      <c r="W13" s="25">
        <f>U13/درآمدها!$J$5</f>
        <v>3.5199981830212395E-3</v>
      </c>
      <c r="X13" s="209"/>
      <c r="Y13" s="152">
        <f t="shared" si="0"/>
        <v>0</v>
      </c>
    </row>
    <row r="14" spans="1:25">
      <c r="A14" s="203" t="s">
        <v>510</v>
      </c>
      <c r="C14" s="152">
        <v>2628518</v>
      </c>
      <c r="D14" s="152"/>
      <c r="E14" s="152">
        <v>30010907219</v>
      </c>
      <c r="F14" s="152"/>
      <c r="G14" s="6">
        <v>36188364706</v>
      </c>
      <c r="H14" s="152"/>
      <c r="I14" s="152">
        <v>0</v>
      </c>
      <c r="J14" s="152">
        <v>0</v>
      </c>
      <c r="K14" s="208"/>
      <c r="L14" s="152">
        <v>367985</v>
      </c>
      <c r="M14" s="152">
        <v>4201441151</v>
      </c>
      <c r="N14" s="152"/>
      <c r="O14" s="152">
        <v>2260533</v>
      </c>
      <c r="P14" s="152"/>
      <c r="Q14" s="183" t="s">
        <v>594</v>
      </c>
      <c r="R14" s="152"/>
      <c r="S14" s="152">
        <v>25809466068</v>
      </c>
      <c r="T14" s="152"/>
      <c r="U14" s="6">
        <v>31638926230</v>
      </c>
      <c r="V14" s="208"/>
      <c r="W14" s="25">
        <f>U14/درآمدها!$J$5</f>
        <v>3.0670022405891572E-3</v>
      </c>
      <c r="X14" s="209"/>
      <c r="Y14" s="152">
        <f t="shared" si="0"/>
        <v>0</v>
      </c>
    </row>
    <row r="15" spans="1:25">
      <c r="A15" s="203" t="s">
        <v>109</v>
      </c>
      <c r="C15" s="152">
        <v>21693331</v>
      </c>
      <c r="D15" s="152"/>
      <c r="E15" s="152">
        <v>78166807702</v>
      </c>
      <c r="F15" s="152"/>
      <c r="G15" s="6">
        <v>97039150566</v>
      </c>
      <c r="H15" s="152"/>
      <c r="I15" s="152">
        <v>0</v>
      </c>
      <c r="J15" s="152">
        <v>0</v>
      </c>
      <c r="K15" s="208"/>
      <c r="L15" s="152">
        <v>3030520</v>
      </c>
      <c r="M15" s="152">
        <v>10919764884</v>
      </c>
      <c r="N15" s="152"/>
      <c r="O15" s="152">
        <v>18662811</v>
      </c>
      <c r="P15" s="152"/>
      <c r="Q15" s="183" t="s">
        <v>595</v>
      </c>
      <c r="R15" s="152"/>
      <c r="S15" s="152">
        <v>67247042818</v>
      </c>
      <c r="T15" s="152"/>
      <c r="U15" s="6">
        <v>84150816360</v>
      </c>
      <c r="V15" s="208"/>
      <c r="W15" s="25">
        <f>U15/درآمدها!$J$5</f>
        <v>8.157379945429543E-3</v>
      </c>
      <c r="X15" s="209"/>
      <c r="Y15" s="152">
        <f t="shared" si="0"/>
        <v>0</v>
      </c>
    </row>
    <row r="16" spans="1:25">
      <c r="A16" s="203" t="s">
        <v>173</v>
      </c>
      <c r="C16" s="152">
        <v>8214639</v>
      </c>
      <c r="D16" s="152"/>
      <c r="E16" s="152">
        <v>44847911615</v>
      </c>
      <c r="F16" s="152"/>
      <c r="G16" s="6">
        <v>85413869457</v>
      </c>
      <c r="H16" s="152"/>
      <c r="I16" s="152">
        <v>0</v>
      </c>
      <c r="J16" s="152">
        <v>0</v>
      </c>
      <c r="K16" s="208"/>
      <c r="L16" s="152">
        <v>251320</v>
      </c>
      <c r="M16" s="152">
        <v>1372084292</v>
      </c>
      <c r="N16" s="152"/>
      <c r="O16" s="152">
        <v>7963319</v>
      </c>
      <c r="P16" s="152"/>
      <c r="Q16" s="183" t="s">
        <v>596</v>
      </c>
      <c r="R16" s="152"/>
      <c r="S16" s="152">
        <v>43475827323</v>
      </c>
      <c r="T16" s="152"/>
      <c r="U16" s="6">
        <v>68314538488</v>
      </c>
      <c r="V16" s="208"/>
      <c r="W16" s="25">
        <f>U16/درآمدها!$J$5</f>
        <v>6.6222488425932346E-3</v>
      </c>
      <c r="X16" s="209"/>
      <c r="Y16" s="152">
        <f t="shared" si="0"/>
        <v>0</v>
      </c>
    </row>
    <row r="17" spans="1:25">
      <c r="A17" s="203" t="s">
        <v>168</v>
      </c>
      <c r="C17" s="152">
        <v>12464025</v>
      </c>
      <c r="D17" s="152"/>
      <c r="E17" s="152">
        <v>21700873786</v>
      </c>
      <c r="F17" s="152"/>
      <c r="G17" s="6">
        <v>31296796598</v>
      </c>
      <c r="H17" s="152"/>
      <c r="I17" s="152">
        <v>0</v>
      </c>
      <c r="J17" s="152">
        <v>0</v>
      </c>
      <c r="K17" s="208"/>
      <c r="L17" s="152">
        <v>2076483</v>
      </c>
      <c r="M17" s="152">
        <v>3615324544</v>
      </c>
      <c r="N17" s="152"/>
      <c r="O17" s="152">
        <v>10387542</v>
      </c>
      <c r="P17" s="152"/>
      <c r="Q17" s="183" t="s">
        <v>597</v>
      </c>
      <c r="R17" s="152"/>
      <c r="S17" s="152">
        <v>18085549242</v>
      </c>
      <c r="T17" s="152"/>
      <c r="U17" s="6">
        <v>24781766702</v>
      </c>
      <c r="V17" s="208"/>
      <c r="W17" s="25">
        <f>U17/درآمدها!$J$5</f>
        <v>2.4022855089412994E-3</v>
      </c>
      <c r="X17" s="209"/>
      <c r="Y17" s="152">
        <f t="shared" si="0"/>
        <v>0</v>
      </c>
    </row>
    <row r="18" spans="1:25">
      <c r="A18" s="203" t="s">
        <v>212</v>
      </c>
      <c r="C18" s="152">
        <v>2579066</v>
      </c>
      <c r="D18" s="152"/>
      <c r="E18" s="152">
        <v>20149697108</v>
      </c>
      <c r="F18" s="152"/>
      <c r="G18" s="6">
        <v>25637205577</v>
      </c>
      <c r="H18" s="152"/>
      <c r="I18" s="152">
        <v>0</v>
      </c>
      <c r="J18" s="152">
        <v>0</v>
      </c>
      <c r="K18" s="208"/>
      <c r="L18" s="152">
        <v>484390</v>
      </c>
      <c r="M18" s="152">
        <v>3784436607</v>
      </c>
      <c r="N18" s="152"/>
      <c r="O18" s="152">
        <v>2094676</v>
      </c>
      <c r="P18" s="152"/>
      <c r="Q18" s="183" t="s">
        <v>598</v>
      </c>
      <c r="R18" s="152"/>
      <c r="S18" s="152">
        <v>16365260501</v>
      </c>
      <c r="T18" s="152"/>
      <c r="U18" s="6">
        <v>20197462978</v>
      </c>
      <c r="V18" s="208"/>
      <c r="W18" s="25">
        <f>U18/درآمدها!$J$5</f>
        <v>1.9578940118709126E-3</v>
      </c>
      <c r="X18" s="209"/>
      <c r="Y18" s="152" t="e">
        <f>O18-(#REF!+I18-L18)</f>
        <v>#REF!</v>
      </c>
    </row>
    <row r="19" spans="1:25" ht="31.15" customHeight="1">
      <c r="A19" s="203" t="s">
        <v>99</v>
      </c>
      <c r="C19" s="152">
        <v>12117559</v>
      </c>
      <c r="D19" s="152"/>
      <c r="E19" s="152">
        <v>83757470207</v>
      </c>
      <c r="F19" s="152"/>
      <c r="G19" s="6">
        <v>112263682768</v>
      </c>
      <c r="H19" s="152"/>
      <c r="I19" s="152">
        <v>0</v>
      </c>
      <c r="J19" s="152">
        <v>0</v>
      </c>
      <c r="K19" s="208"/>
      <c r="L19" s="152">
        <v>2080474</v>
      </c>
      <c r="M19" s="152">
        <v>14380391221</v>
      </c>
      <c r="N19" s="152"/>
      <c r="O19" s="152">
        <v>10037085</v>
      </c>
      <c r="P19" s="152"/>
      <c r="Q19" s="183" t="s">
        <v>599</v>
      </c>
      <c r="R19" s="152"/>
      <c r="S19" s="152">
        <v>69377078986</v>
      </c>
      <c r="T19" s="152"/>
      <c r="U19" s="6">
        <v>87800806232</v>
      </c>
      <c r="V19" s="208"/>
      <c r="W19" s="25">
        <f>U19/درآمدها!$J$5</f>
        <v>8.5112012803943513E-3</v>
      </c>
      <c r="X19" s="209"/>
      <c r="Y19" s="152">
        <f t="shared" ref="Y19:Y24" si="1">O19-(C18+I19-L19)</f>
        <v>9538493</v>
      </c>
    </row>
    <row r="20" spans="1:25">
      <c r="A20" s="203" t="s">
        <v>129</v>
      </c>
      <c r="C20" s="152">
        <v>4479579</v>
      </c>
      <c r="D20" s="152"/>
      <c r="E20" s="152">
        <v>18771842055</v>
      </c>
      <c r="F20" s="152"/>
      <c r="G20" s="6">
        <v>31437654070</v>
      </c>
      <c r="H20" s="152"/>
      <c r="I20" s="152">
        <v>0</v>
      </c>
      <c r="J20" s="152">
        <v>0</v>
      </c>
      <c r="K20" s="208"/>
      <c r="L20" s="152">
        <v>628395</v>
      </c>
      <c r="M20" s="152">
        <v>2633312569</v>
      </c>
      <c r="N20" s="152"/>
      <c r="O20" s="152">
        <v>3851184</v>
      </c>
      <c r="P20" s="152"/>
      <c r="Q20" s="183" t="s">
        <v>600</v>
      </c>
      <c r="R20" s="152"/>
      <c r="S20" s="152">
        <v>16138529486</v>
      </c>
      <c r="T20" s="152"/>
      <c r="U20" s="6">
        <v>20825785839</v>
      </c>
      <c r="V20" s="208"/>
      <c r="W20" s="25">
        <f>U20/درآمدها!$J$5</f>
        <v>2.018802135253215E-3</v>
      </c>
      <c r="X20" s="209"/>
      <c r="Y20" s="152">
        <f t="shared" si="1"/>
        <v>-7637980</v>
      </c>
    </row>
    <row r="21" spans="1:25">
      <c r="A21" s="203" t="s">
        <v>213</v>
      </c>
      <c r="C21" s="152">
        <v>22646448</v>
      </c>
      <c r="D21" s="152"/>
      <c r="E21" s="152">
        <v>103980916962</v>
      </c>
      <c r="F21" s="152"/>
      <c r="G21" s="6">
        <v>120887837781</v>
      </c>
      <c r="H21" s="152"/>
      <c r="I21" s="152">
        <v>0</v>
      </c>
      <c r="J21" s="152">
        <v>0</v>
      </c>
      <c r="K21" s="208"/>
      <c r="L21" s="152">
        <v>11273737</v>
      </c>
      <c r="M21" s="152">
        <v>51763239465</v>
      </c>
      <c r="N21" s="152"/>
      <c r="O21" s="152">
        <v>11372711</v>
      </c>
      <c r="P21" s="152"/>
      <c r="Q21" s="183" t="s">
        <v>601</v>
      </c>
      <c r="R21" s="152"/>
      <c r="S21" s="152">
        <v>52217677497</v>
      </c>
      <c r="T21" s="152"/>
      <c r="U21" s="6">
        <v>57746161536</v>
      </c>
      <c r="V21" s="208"/>
      <c r="W21" s="25">
        <f>U21/درآمدها!$J$5</f>
        <v>5.5977755227483716E-3</v>
      </c>
      <c r="X21" s="209"/>
      <c r="Y21" s="152">
        <f t="shared" si="1"/>
        <v>18166869</v>
      </c>
    </row>
    <row r="22" spans="1:25">
      <c r="A22" s="203" t="s">
        <v>140</v>
      </c>
      <c r="C22" s="152">
        <v>76022956</v>
      </c>
      <c r="D22" s="152"/>
      <c r="E22" s="152">
        <v>252694537452</v>
      </c>
      <c r="F22" s="152"/>
      <c r="G22" s="6">
        <v>363948103091</v>
      </c>
      <c r="H22" s="152"/>
      <c r="I22" s="152">
        <v>0</v>
      </c>
      <c r="J22" s="152">
        <v>0</v>
      </c>
      <c r="K22" s="208"/>
      <c r="L22" s="152">
        <v>19822704</v>
      </c>
      <c r="M22" s="152">
        <v>65889164035</v>
      </c>
      <c r="N22" s="152"/>
      <c r="O22" s="152">
        <v>56200252</v>
      </c>
      <c r="P22" s="152"/>
      <c r="Q22" s="183" t="s">
        <v>602</v>
      </c>
      <c r="R22" s="152"/>
      <c r="S22" s="152">
        <v>186805373417</v>
      </c>
      <c r="T22" s="152"/>
      <c r="U22" s="6">
        <v>285474547162</v>
      </c>
      <c r="V22" s="208"/>
      <c r="W22" s="25">
        <f>U22/درآمدها!$J$5</f>
        <v>2.7673223465682358E-2</v>
      </c>
      <c r="X22" s="209"/>
      <c r="Y22" s="152">
        <f t="shared" si="1"/>
        <v>53376508</v>
      </c>
    </row>
    <row r="23" spans="1:25">
      <c r="A23" s="203" t="s">
        <v>475</v>
      </c>
      <c r="C23" s="152">
        <v>5562446</v>
      </c>
      <c r="D23" s="152"/>
      <c r="E23" s="152">
        <v>68964649689</v>
      </c>
      <c r="F23" s="152"/>
      <c r="G23" s="6">
        <v>81336730358</v>
      </c>
      <c r="H23" s="152"/>
      <c r="I23" s="152">
        <v>0</v>
      </c>
      <c r="J23" s="152">
        <v>0</v>
      </c>
      <c r="K23" s="208"/>
      <c r="L23" s="152">
        <v>827618</v>
      </c>
      <c r="M23" s="152">
        <v>10261022839</v>
      </c>
      <c r="N23" s="152"/>
      <c r="O23" s="152">
        <v>4734828</v>
      </c>
      <c r="P23" s="152"/>
      <c r="Q23" s="183" t="s">
        <v>603</v>
      </c>
      <c r="R23" s="152"/>
      <c r="S23" s="152">
        <v>58703626850</v>
      </c>
      <c r="T23" s="152"/>
      <c r="U23" s="6">
        <v>60715859481</v>
      </c>
      <c r="V23" s="208"/>
      <c r="W23" s="25">
        <f>U23/درآمدها!$J$5</f>
        <v>5.885650976705837E-3</v>
      </c>
      <c r="X23" s="209"/>
      <c r="Y23" s="152">
        <f t="shared" si="1"/>
        <v>-70460510</v>
      </c>
    </row>
    <row r="24" spans="1:25">
      <c r="A24" s="203" t="s">
        <v>222</v>
      </c>
      <c r="C24" s="152">
        <v>4828232</v>
      </c>
      <c r="D24" s="152"/>
      <c r="E24" s="152">
        <v>58248900581</v>
      </c>
      <c r="F24" s="152"/>
      <c r="G24" s="6">
        <v>63017487781</v>
      </c>
      <c r="H24" s="152"/>
      <c r="I24" s="152">
        <v>0</v>
      </c>
      <c r="J24" s="152">
        <v>0</v>
      </c>
      <c r="K24" s="208"/>
      <c r="L24" s="152">
        <v>736343</v>
      </c>
      <c r="M24" s="152">
        <v>8883411196</v>
      </c>
      <c r="N24" s="152"/>
      <c r="O24" s="152">
        <v>4091889</v>
      </c>
      <c r="P24" s="152"/>
      <c r="Q24" s="183" t="s">
        <v>604</v>
      </c>
      <c r="R24" s="152"/>
      <c r="S24" s="152">
        <v>49365489385</v>
      </c>
      <c r="T24" s="152"/>
      <c r="U24" s="6">
        <v>47386867336</v>
      </c>
      <c r="V24" s="208"/>
      <c r="W24" s="25">
        <f>U24/درآمدها!$J$5</f>
        <v>4.5935701874801945E-3</v>
      </c>
      <c r="X24" s="209"/>
      <c r="Y24" s="152">
        <f t="shared" si="1"/>
        <v>-734214</v>
      </c>
    </row>
    <row r="25" spans="1:25">
      <c r="A25" s="203" t="s">
        <v>578</v>
      </c>
      <c r="C25" s="152">
        <v>0</v>
      </c>
      <c r="D25" s="152"/>
      <c r="E25" s="152">
        <v>0</v>
      </c>
      <c r="F25" s="152"/>
      <c r="G25" s="6">
        <v>0</v>
      </c>
      <c r="H25" s="152"/>
      <c r="I25" s="152">
        <v>1429000</v>
      </c>
      <c r="J25" s="152">
        <v>25459296064</v>
      </c>
      <c r="K25" s="208"/>
      <c r="L25" s="152">
        <v>1429000</v>
      </c>
      <c r="M25" s="152">
        <v>25459296064</v>
      </c>
      <c r="N25" s="205"/>
      <c r="O25" s="205">
        <v>0</v>
      </c>
      <c r="P25" s="205"/>
      <c r="Q25" s="210"/>
      <c r="R25" s="205"/>
      <c r="S25" s="205">
        <v>0</v>
      </c>
      <c r="T25" s="205"/>
      <c r="U25" s="205">
        <v>0</v>
      </c>
      <c r="V25" s="208"/>
      <c r="W25" s="25"/>
      <c r="X25" s="209"/>
      <c r="Y25" s="152"/>
    </row>
    <row r="26" spans="1:25">
      <c r="A26" s="203" t="s">
        <v>113</v>
      </c>
      <c r="C26" s="152">
        <v>12884444</v>
      </c>
      <c r="D26" s="152"/>
      <c r="E26" s="152">
        <v>26475228747</v>
      </c>
      <c r="F26" s="152"/>
      <c r="G26" s="6">
        <v>48413414295</v>
      </c>
      <c r="H26" s="152"/>
      <c r="I26" s="205">
        <v>0</v>
      </c>
      <c r="J26" s="205">
        <v>0</v>
      </c>
      <c r="K26" s="208"/>
      <c r="L26" s="152">
        <v>1668278</v>
      </c>
      <c r="M26" s="152">
        <v>3428013010</v>
      </c>
      <c r="N26" s="152"/>
      <c r="O26" s="152">
        <v>11216166</v>
      </c>
      <c r="P26" s="152"/>
      <c r="Q26" s="183" t="s">
        <v>605</v>
      </c>
      <c r="R26" s="152"/>
      <c r="S26" s="152">
        <v>23047215737</v>
      </c>
      <c r="T26" s="152"/>
      <c r="U26" s="6">
        <v>37239095578</v>
      </c>
      <c r="V26" s="208"/>
      <c r="W26" s="25">
        <f>U27/درآمدها!$J$5</f>
        <v>1.6475448999777789E-3</v>
      </c>
      <c r="X26" s="209"/>
      <c r="Y26" s="152" t="e">
        <f>O27-(C24+#REF!-L26)</f>
        <v>#REF!</v>
      </c>
    </row>
    <row r="27" spans="1:25">
      <c r="A27" s="203" t="s">
        <v>476</v>
      </c>
      <c r="C27" s="152">
        <v>2802001</v>
      </c>
      <c r="D27" s="152"/>
      <c r="E27" s="152">
        <v>20368191402</v>
      </c>
      <c r="F27" s="152"/>
      <c r="G27" s="6">
        <v>22811845284</v>
      </c>
      <c r="H27" s="152"/>
      <c r="I27" s="152">
        <v>0</v>
      </c>
      <c r="J27" s="152">
        <v>0</v>
      </c>
      <c r="K27" s="208"/>
      <c r="L27" s="152">
        <v>456643</v>
      </c>
      <c r="M27" s="152">
        <v>3319410673</v>
      </c>
      <c r="N27" s="152"/>
      <c r="O27" s="152">
        <v>2345358</v>
      </c>
      <c r="P27" s="152"/>
      <c r="Q27" s="183" t="s">
        <v>606</v>
      </c>
      <c r="R27" s="152"/>
      <c r="S27" s="152">
        <v>17048780729</v>
      </c>
      <c r="T27" s="152"/>
      <c r="U27" s="6">
        <v>16995928748</v>
      </c>
      <c r="V27" s="208"/>
      <c r="W27" s="25">
        <f>U28/درآمدها!$J$5</f>
        <v>5.1361740573959988E-3</v>
      </c>
      <c r="X27" s="209"/>
      <c r="Y27" s="152">
        <f t="shared" ref="Y27:Y35" si="2">O28-(C26+I28-L27)</f>
        <v>-9852851</v>
      </c>
    </row>
    <row r="28" spans="1:25">
      <c r="A28" s="203" t="s">
        <v>477</v>
      </c>
      <c r="C28" s="152">
        <v>3068393</v>
      </c>
      <c r="D28" s="152"/>
      <c r="E28" s="152">
        <v>65570519040</v>
      </c>
      <c r="F28" s="152"/>
      <c r="G28" s="6">
        <v>76558415153</v>
      </c>
      <c r="H28" s="152"/>
      <c r="I28" s="152">
        <v>0</v>
      </c>
      <c r="J28" s="152">
        <v>0</v>
      </c>
      <c r="K28" s="208"/>
      <c r="L28" s="152">
        <v>493443</v>
      </c>
      <c r="M28" s="152">
        <v>10544709763</v>
      </c>
      <c r="N28" s="152"/>
      <c r="O28" s="152">
        <v>2574950</v>
      </c>
      <c r="P28" s="152"/>
      <c r="Q28" s="183" t="s">
        <v>607</v>
      </c>
      <c r="R28" s="152"/>
      <c r="S28" s="152">
        <v>55025809277</v>
      </c>
      <c r="T28" s="152"/>
      <c r="U28" s="6">
        <v>52984321288</v>
      </c>
      <c r="V28" s="208"/>
      <c r="W28" s="25">
        <f>U29/درآمدها!$J$5</f>
        <v>5.1299475415101606E-3</v>
      </c>
      <c r="X28" s="209"/>
      <c r="Y28" s="152">
        <f t="shared" si="2"/>
        <v>15496408</v>
      </c>
    </row>
    <row r="29" spans="1:25">
      <c r="A29" s="203" t="s">
        <v>149</v>
      </c>
      <c r="C29" s="152">
        <v>21162096</v>
      </c>
      <c r="D29" s="101"/>
      <c r="E29" s="152">
        <v>54348054994</v>
      </c>
      <c r="F29" s="152"/>
      <c r="G29" s="6">
        <v>68262409062</v>
      </c>
      <c r="H29" s="152"/>
      <c r="I29" s="152">
        <v>0</v>
      </c>
      <c r="J29" s="205">
        <v>0</v>
      </c>
      <c r="K29" s="208"/>
      <c r="L29" s="152">
        <v>3357130</v>
      </c>
      <c r="M29" s="152">
        <v>8621711473</v>
      </c>
      <c r="N29" s="152"/>
      <c r="O29" s="152">
        <v>17804966</v>
      </c>
      <c r="P29" s="152"/>
      <c r="Q29" s="183" t="s">
        <v>608</v>
      </c>
      <c r="R29" s="152"/>
      <c r="S29" s="152">
        <v>45726343521</v>
      </c>
      <c r="T29" s="152"/>
      <c r="U29" s="6">
        <v>52920089096</v>
      </c>
      <c r="V29" s="208"/>
      <c r="W29" s="25">
        <f>U30/درآمدها!$J$5</f>
        <v>3.7731903563775707E-3</v>
      </c>
      <c r="X29" s="209"/>
      <c r="Y29" s="152">
        <f t="shared" si="2"/>
        <v>17492992</v>
      </c>
    </row>
    <row r="30" spans="1:25">
      <c r="A30" s="203" t="s">
        <v>92</v>
      </c>
      <c r="C30" s="152">
        <v>19966233</v>
      </c>
      <c r="D30" s="152"/>
      <c r="E30" s="152">
        <v>34154176326</v>
      </c>
      <c r="F30" s="152"/>
      <c r="G30" s="6">
        <v>54044562550</v>
      </c>
      <c r="H30" s="152"/>
      <c r="I30" s="152">
        <v>0</v>
      </c>
      <c r="J30" s="152">
        <v>0</v>
      </c>
      <c r="K30" s="208"/>
      <c r="L30" s="152">
        <v>2761978</v>
      </c>
      <c r="M30" s="101">
        <v>4724631013</v>
      </c>
      <c r="N30" s="152"/>
      <c r="O30" s="152">
        <v>17204255</v>
      </c>
      <c r="P30" s="152"/>
      <c r="Q30" s="183" t="s">
        <v>609</v>
      </c>
      <c r="R30" s="152"/>
      <c r="S30" s="152">
        <v>29429545313</v>
      </c>
      <c r="T30" s="152"/>
      <c r="U30" s="6">
        <v>38923900921</v>
      </c>
      <c r="V30" s="208"/>
      <c r="W30" s="25">
        <f>U31/درآمدها!$J$5</f>
        <v>4.2381836945842776E-3</v>
      </c>
      <c r="X30" s="209"/>
      <c r="Y30" s="152">
        <f t="shared" si="2"/>
        <v>-7478234</v>
      </c>
    </row>
    <row r="31" spans="1:25">
      <c r="A31" s="203" t="s">
        <v>202</v>
      </c>
      <c r="C31" s="152">
        <v>13115989</v>
      </c>
      <c r="D31" s="152"/>
      <c r="E31" s="152">
        <v>49981502611</v>
      </c>
      <c r="F31" s="152"/>
      <c r="G31" s="6">
        <v>57327861163</v>
      </c>
      <c r="H31" s="152"/>
      <c r="I31" s="152">
        <v>0</v>
      </c>
      <c r="J31" s="101">
        <v>0</v>
      </c>
      <c r="K31" s="208"/>
      <c r="L31" s="152">
        <v>2194105</v>
      </c>
      <c r="M31" s="152">
        <v>8361143394</v>
      </c>
      <c r="N31" s="152"/>
      <c r="O31" s="152">
        <v>10921884</v>
      </c>
      <c r="P31" s="152"/>
      <c r="Q31" s="183" t="s">
        <v>610</v>
      </c>
      <c r="R31" s="152"/>
      <c r="S31" s="101">
        <v>41620359217</v>
      </c>
      <c r="T31" s="152"/>
      <c r="U31" s="116">
        <v>43720731432</v>
      </c>
      <c r="V31" s="208"/>
      <c r="W31" s="25">
        <f>U32/درآمدها!$J$5</f>
        <v>4.0119016018992613E-3</v>
      </c>
      <c r="X31" s="209"/>
      <c r="Y31" s="152">
        <f t="shared" si="2"/>
        <v>-6844530</v>
      </c>
    </row>
    <row r="32" spans="1:25">
      <c r="A32" s="203" t="s">
        <v>111</v>
      </c>
      <c r="C32" s="152">
        <v>12971353</v>
      </c>
      <c r="D32" s="152"/>
      <c r="E32" s="152">
        <v>47296318136</v>
      </c>
      <c r="F32" s="152"/>
      <c r="G32" s="6">
        <v>54490777001</v>
      </c>
      <c r="H32" s="152"/>
      <c r="I32" s="152">
        <v>0</v>
      </c>
      <c r="J32" s="152">
        <v>0</v>
      </c>
      <c r="K32" s="208"/>
      <c r="L32" s="152">
        <v>2043755</v>
      </c>
      <c r="M32" s="152">
        <v>7451966397</v>
      </c>
      <c r="N32" s="152"/>
      <c r="O32" s="152">
        <v>10927598</v>
      </c>
      <c r="P32" s="152"/>
      <c r="Q32" s="183" t="s">
        <v>611</v>
      </c>
      <c r="R32" s="152"/>
      <c r="S32" s="152">
        <v>39844351739</v>
      </c>
      <c r="T32" s="152"/>
      <c r="U32" s="6">
        <v>41386425202</v>
      </c>
      <c r="V32" s="208"/>
      <c r="W32" s="25">
        <f>U33/درآمدها!$J$5</f>
        <v>1.0845316130502974E-2</v>
      </c>
      <c r="X32" s="209"/>
      <c r="Y32" s="152">
        <f t="shared" si="2"/>
        <v>-6575670</v>
      </c>
    </row>
    <row r="33" spans="1:26" ht="61.5">
      <c r="A33" s="203" t="s">
        <v>547</v>
      </c>
      <c r="C33" s="152">
        <v>5613904</v>
      </c>
      <c r="D33" s="152"/>
      <c r="E33" s="152">
        <v>157553565491</v>
      </c>
      <c r="F33" s="152"/>
      <c r="G33" s="6">
        <v>156867890736</v>
      </c>
      <c r="H33" s="152"/>
      <c r="I33" s="152">
        <v>0</v>
      </c>
      <c r="J33" s="152">
        <v>0</v>
      </c>
      <c r="K33" s="208"/>
      <c r="L33" s="152">
        <v>1117340</v>
      </c>
      <c r="M33" s="152">
        <v>31358017676</v>
      </c>
      <c r="N33" s="152"/>
      <c r="O33" s="152">
        <v>4496564</v>
      </c>
      <c r="P33" s="152"/>
      <c r="Q33" s="183" t="s">
        <v>612</v>
      </c>
      <c r="R33" s="152"/>
      <c r="S33" s="152">
        <v>126195547815</v>
      </c>
      <c r="T33" s="152"/>
      <c r="U33" s="6">
        <v>111879330394</v>
      </c>
      <c r="V33" s="208"/>
      <c r="W33" s="25">
        <f>U34/درآمدها!$J$5</f>
        <v>1.6952179012853983E-3</v>
      </c>
      <c r="X33" s="209"/>
      <c r="Y33" s="152">
        <f t="shared" si="2"/>
        <v>-10767392</v>
      </c>
    </row>
    <row r="34" spans="1:26">
      <c r="A34" s="203" t="s">
        <v>273</v>
      </c>
      <c r="C34" s="152">
        <v>1266879</v>
      </c>
      <c r="D34" s="152"/>
      <c r="E34" s="152">
        <v>19826013336</v>
      </c>
      <c r="F34" s="152"/>
      <c r="G34" s="6">
        <v>22101435781</v>
      </c>
      <c r="H34" s="152"/>
      <c r="I34" s="152">
        <v>0</v>
      </c>
      <c r="J34" s="152">
        <v>0</v>
      </c>
      <c r="K34" s="208"/>
      <c r="L34" s="152">
        <v>180258</v>
      </c>
      <c r="M34" s="152">
        <v>2820946210</v>
      </c>
      <c r="N34" s="152"/>
      <c r="O34" s="152">
        <v>1086621</v>
      </c>
      <c r="P34" s="152"/>
      <c r="Q34" s="183" t="s">
        <v>613</v>
      </c>
      <c r="R34" s="152"/>
      <c r="S34" s="152">
        <v>17005067126</v>
      </c>
      <c r="T34" s="152"/>
      <c r="U34" s="6">
        <v>17487719250</v>
      </c>
      <c r="V34" s="208"/>
      <c r="W34" s="25">
        <f>U35/درآمدها!$J$5</f>
        <v>4.7109641906719164E-3</v>
      </c>
      <c r="X34" s="209"/>
      <c r="Y34" s="152">
        <f t="shared" si="2"/>
        <v>-4677205</v>
      </c>
    </row>
    <row r="35" spans="1:26">
      <c r="A35" s="203" t="s">
        <v>108</v>
      </c>
      <c r="C35" s="152">
        <v>924835</v>
      </c>
      <c r="D35" s="152"/>
      <c r="E35" s="152">
        <v>41552496313</v>
      </c>
      <c r="F35" s="152"/>
      <c r="G35" s="6">
        <v>56079266139</v>
      </c>
      <c r="H35" s="152"/>
      <c r="I35" s="152">
        <v>0</v>
      </c>
      <c r="J35" s="152">
        <v>0</v>
      </c>
      <c r="K35" s="208"/>
      <c r="L35" s="152">
        <v>168394</v>
      </c>
      <c r="M35" s="152">
        <v>7565880471</v>
      </c>
      <c r="N35" s="152"/>
      <c r="O35" s="152">
        <v>756441</v>
      </c>
      <c r="P35" s="152"/>
      <c r="Q35" s="183" t="s">
        <v>614</v>
      </c>
      <c r="R35" s="152"/>
      <c r="S35" s="152">
        <v>33986615842</v>
      </c>
      <c r="T35" s="152"/>
      <c r="U35" s="6">
        <v>48597893581</v>
      </c>
      <c r="V35" s="208"/>
      <c r="W35" s="25">
        <f>U36/درآمدها!$J$5</f>
        <v>7.5774635649296222E-4</v>
      </c>
      <c r="X35" s="209"/>
      <c r="Y35" s="152">
        <f t="shared" si="2"/>
        <v>-184109</v>
      </c>
    </row>
    <row r="36" spans="1:26">
      <c r="A36" s="203" t="s">
        <v>116</v>
      </c>
      <c r="C36" s="152">
        <v>1023815</v>
      </c>
      <c r="D36" s="152"/>
      <c r="E36" s="152">
        <v>7450333288</v>
      </c>
      <c r="F36" s="152"/>
      <c r="G36" s="6">
        <v>9943156650</v>
      </c>
      <c r="H36" s="152"/>
      <c r="I36" s="152">
        <v>0</v>
      </c>
      <c r="J36" s="152">
        <v>0</v>
      </c>
      <c r="K36" s="208"/>
      <c r="L36" s="152">
        <v>109439</v>
      </c>
      <c r="M36" s="152">
        <v>796390973</v>
      </c>
      <c r="N36" s="152"/>
      <c r="O36" s="152">
        <v>914376</v>
      </c>
      <c r="P36" s="152"/>
      <c r="Q36" s="183" t="s">
        <v>615</v>
      </c>
      <c r="R36" s="152"/>
      <c r="S36" s="152">
        <v>6653942315</v>
      </c>
      <c r="T36" s="152"/>
      <c r="U36" s="6">
        <v>7816844982</v>
      </c>
      <c r="V36" s="208"/>
      <c r="W36" s="25">
        <f>U37/درآمدها!$J$5</f>
        <v>1.685892648227583E-3</v>
      </c>
      <c r="X36" s="209"/>
      <c r="Y36" s="152">
        <f>O37-(C35+I38-L36)</f>
        <v>-285065</v>
      </c>
    </row>
    <row r="37" spans="1:26">
      <c r="A37" s="8" t="s">
        <v>579</v>
      </c>
      <c r="C37" s="152">
        <v>0</v>
      </c>
      <c r="D37" s="152"/>
      <c r="E37" s="152">
        <v>0</v>
      </c>
      <c r="F37" s="152"/>
      <c r="G37" s="6">
        <v>0</v>
      </c>
      <c r="H37" s="152"/>
      <c r="I37" s="152">
        <v>650000</v>
      </c>
      <c r="J37" s="152">
        <v>21684604611</v>
      </c>
      <c r="K37" s="208"/>
      <c r="L37" s="152">
        <v>119669</v>
      </c>
      <c r="M37" s="152">
        <v>3992269152</v>
      </c>
      <c r="N37" s="152"/>
      <c r="O37" s="152">
        <v>530331</v>
      </c>
      <c r="P37" s="152"/>
      <c r="Q37" s="183" t="s">
        <v>616</v>
      </c>
      <c r="R37" s="152"/>
      <c r="S37" s="152">
        <v>17692335459</v>
      </c>
      <c r="T37" s="152"/>
      <c r="U37" s="6">
        <v>17391520757</v>
      </c>
      <c r="V37" s="208"/>
      <c r="W37" s="25">
        <f>U38/درآمدها!$J$5</f>
        <v>6.145535835574709E-3</v>
      </c>
      <c r="X37" s="209"/>
      <c r="Y37" s="152"/>
    </row>
    <row r="38" spans="1:26">
      <c r="A38" s="203" t="s">
        <v>271</v>
      </c>
      <c r="C38" s="152">
        <v>17010152</v>
      </c>
      <c r="D38" s="152"/>
      <c r="E38" s="152">
        <v>69380003657</v>
      </c>
      <c r="F38" s="152"/>
      <c r="G38" s="6">
        <v>80114565282</v>
      </c>
      <c r="H38" s="152"/>
      <c r="I38" s="152">
        <v>0</v>
      </c>
      <c r="J38" s="152">
        <v>0</v>
      </c>
      <c r="K38" s="208"/>
      <c r="L38" s="152">
        <v>2003969</v>
      </c>
      <c r="M38" s="152">
        <v>8173670438</v>
      </c>
      <c r="N38" s="152"/>
      <c r="O38" s="152">
        <v>15006183</v>
      </c>
      <c r="P38" s="152"/>
      <c r="Q38" s="183" t="s">
        <v>617</v>
      </c>
      <c r="R38" s="152"/>
      <c r="S38" s="152">
        <v>61206333219</v>
      </c>
      <c r="T38" s="152"/>
      <c r="U38" s="6">
        <v>63396808901</v>
      </c>
      <c r="V38" s="208"/>
      <c r="W38" s="25">
        <f>U39/درآمدها!$J$5</f>
        <v>0</v>
      </c>
      <c r="X38" s="209"/>
      <c r="Y38" s="152">
        <f>O39-(C36+I40-L38)</f>
        <v>-10663464</v>
      </c>
    </row>
    <row r="39" spans="1:26">
      <c r="A39" s="203" t="s">
        <v>88</v>
      </c>
      <c r="C39" s="152">
        <v>24092717</v>
      </c>
      <c r="D39" s="152"/>
      <c r="E39" s="152">
        <v>186370084764</v>
      </c>
      <c r="F39" s="152"/>
      <c r="G39" s="6">
        <v>231350869128</v>
      </c>
      <c r="H39" s="152"/>
      <c r="I39" s="205">
        <v>0</v>
      </c>
      <c r="J39" s="205">
        <v>0</v>
      </c>
      <c r="K39" s="208"/>
      <c r="L39" s="152">
        <v>24092717</v>
      </c>
      <c r="M39" s="152">
        <v>186370084764</v>
      </c>
      <c r="N39" s="152"/>
      <c r="O39" s="152">
        <v>0</v>
      </c>
      <c r="P39" s="152"/>
      <c r="Q39" s="183"/>
      <c r="R39" s="152"/>
      <c r="S39" s="152">
        <v>0</v>
      </c>
      <c r="T39" s="152"/>
      <c r="U39" s="6">
        <v>0</v>
      </c>
      <c r="V39" s="208"/>
      <c r="W39" s="25">
        <f>U40/درآمدها!$J$5</f>
        <v>2.0906524883858735E-2</v>
      </c>
      <c r="X39" s="209"/>
      <c r="Y39" s="152">
        <f>O40-(C38+I41-L39)</f>
        <v>20303820</v>
      </c>
    </row>
    <row r="40" spans="1:26">
      <c r="A40" s="203" t="s">
        <v>553</v>
      </c>
      <c r="C40" s="152">
        <v>4217336</v>
      </c>
      <c r="D40" s="152"/>
      <c r="E40" s="152">
        <v>84498743339</v>
      </c>
      <c r="F40" s="152"/>
      <c r="G40" s="6">
        <v>83216020592</v>
      </c>
      <c r="H40" s="152"/>
      <c r="I40" s="152">
        <v>11643618</v>
      </c>
      <c r="J40" s="152">
        <v>232802453949</v>
      </c>
      <c r="K40" s="208"/>
      <c r="L40" s="152">
        <v>2639699</v>
      </c>
      <c r="M40" s="152">
        <v>52806627696</v>
      </c>
      <c r="N40" s="152"/>
      <c r="O40" s="152">
        <v>13221255</v>
      </c>
      <c r="P40" s="152"/>
      <c r="Q40" s="183" t="s">
        <v>618</v>
      </c>
      <c r="R40" s="152"/>
      <c r="S40" s="152">
        <v>264494569592</v>
      </c>
      <c r="T40" s="152"/>
      <c r="U40" s="6">
        <v>215669877828</v>
      </c>
      <c r="V40" s="208"/>
      <c r="W40" s="25">
        <f>U41/درآمدها!$J$5</f>
        <v>1.8133188023031859E-2</v>
      </c>
      <c r="X40" s="209"/>
      <c r="Y40" s="152">
        <f>O41-(C39+I42-L40)</f>
        <v>-18163157</v>
      </c>
    </row>
    <row r="41" spans="1:26">
      <c r="A41" s="203" t="s">
        <v>188</v>
      </c>
      <c r="C41" s="152">
        <v>4483307</v>
      </c>
      <c r="D41" s="152"/>
      <c r="E41" s="152">
        <v>223289342429</v>
      </c>
      <c r="F41" s="152"/>
      <c r="G41" s="6">
        <v>279475350291</v>
      </c>
      <c r="H41" s="152"/>
      <c r="I41" s="152">
        <v>0</v>
      </c>
      <c r="J41" s="152">
        <v>0</v>
      </c>
      <c r="K41" s="208"/>
      <c r="L41" s="152">
        <v>1193446</v>
      </c>
      <c r="M41" s="152">
        <v>59439108801</v>
      </c>
      <c r="N41" s="152"/>
      <c r="O41" s="152">
        <v>3289861</v>
      </c>
      <c r="P41" s="152"/>
      <c r="Q41" s="183" t="s">
        <v>619</v>
      </c>
      <c r="R41" s="152"/>
      <c r="S41" s="152">
        <v>163850233628</v>
      </c>
      <c r="T41" s="152"/>
      <c r="U41" s="6">
        <v>187060377910</v>
      </c>
      <c r="V41" s="208"/>
      <c r="W41" s="25">
        <f>U43/درآمدها!$J$5</f>
        <v>1.8895598361387076E-3</v>
      </c>
      <c r="X41" s="209"/>
      <c r="Y41" s="152">
        <f>O44-(C40+I43-L41)</f>
        <v>4001750</v>
      </c>
    </row>
    <row r="42" spans="1:26">
      <c r="A42" s="203" t="s">
        <v>126</v>
      </c>
      <c r="C42" s="152">
        <v>0</v>
      </c>
      <c r="D42" s="152"/>
      <c r="E42" s="152">
        <v>8723216</v>
      </c>
      <c r="F42" s="152"/>
      <c r="G42" s="6">
        <v>0</v>
      </c>
      <c r="H42" s="152"/>
      <c r="I42" s="152">
        <v>0</v>
      </c>
      <c r="J42" s="152">
        <v>0</v>
      </c>
      <c r="K42" s="208"/>
      <c r="L42" s="152">
        <v>30480</v>
      </c>
      <c r="M42" s="152">
        <v>1833394637</v>
      </c>
      <c r="N42" s="205"/>
      <c r="O42" s="205">
        <v>0</v>
      </c>
      <c r="P42" s="205"/>
      <c r="Q42" s="129">
        <v>0</v>
      </c>
      <c r="R42" s="205"/>
      <c r="S42" s="6">
        <v>0</v>
      </c>
      <c r="T42" s="205"/>
      <c r="U42" s="205">
        <v>0</v>
      </c>
      <c r="V42" s="208"/>
      <c r="W42" s="25">
        <f>U44/درآمدها!$J$5</f>
        <v>4.8879153604372639E-3</v>
      </c>
      <c r="X42" s="209"/>
      <c r="Y42" s="152">
        <f>O45-(C41+I44-L42)</f>
        <v>4618311</v>
      </c>
    </row>
    <row r="43" spans="1:26" s="200" customFormat="1">
      <c r="A43" s="203" t="s">
        <v>221</v>
      </c>
      <c r="B43" s="8"/>
      <c r="C43" s="205">
        <v>396460</v>
      </c>
      <c r="D43" s="205"/>
      <c r="E43" s="205">
        <v>23847363435</v>
      </c>
      <c r="F43" s="205"/>
      <c r="G43" s="205">
        <v>27291498616</v>
      </c>
      <c r="H43" s="152"/>
      <c r="I43" s="152">
        <v>0</v>
      </c>
      <c r="J43" s="152">
        <v>0</v>
      </c>
      <c r="K43" s="208"/>
      <c r="L43" s="152">
        <v>1573221</v>
      </c>
      <c r="M43" s="152">
        <v>12354706915</v>
      </c>
      <c r="N43" s="152"/>
      <c r="O43" s="205">
        <v>365980</v>
      </c>
      <c r="P43" s="205"/>
      <c r="Q43" s="210" t="s">
        <v>620</v>
      </c>
      <c r="R43" s="152"/>
      <c r="S43" s="152">
        <v>22013968798</v>
      </c>
      <c r="T43" s="152"/>
      <c r="U43" s="6">
        <v>19492533612</v>
      </c>
      <c r="V43" s="208"/>
      <c r="W43" s="25">
        <f>U45/درآمدها!$J$5</f>
        <v>1.4204165580400854E-2</v>
      </c>
      <c r="X43" s="209"/>
      <c r="Y43" s="152">
        <f>O46-(C42+I45-L43)</f>
        <v>1746106</v>
      </c>
      <c r="Z43" s="205"/>
    </row>
    <row r="44" spans="1:26" s="200" customFormat="1">
      <c r="A44" s="203" t="s">
        <v>537</v>
      </c>
      <c r="B44" s="8"/>
      <c r="C44" s="152">
        <v>8598861</v>
      </c>
      <c r="D44" s="152"/>
      <c r="E44" s="152">
        <v>67527961713</v>
      </c>
      <c r="F44" s="152"/>
      <c r="G44" s="6">
        <v>72655431108</v>
      </c>
      <c r="H44" s="152"/>
      <c r="I44" s="152">
        <v>0</v>
      </c>
      <c r="J44" s="152">
        <v>0</v>
      </c>
      <c r="K44" s="208"/>
      <c r="L44" s="152">
        <v>3122546</v>
      </c>
      <c r="M44" s="152">
        <v>38580498237</v>
      </c>
      <c r="N44" s="152"/>
      <c r="O44" s="152">
        <v>7025640</v>
      </c>
      <c r="P44" s="152"/>
      <c r="Q44" s="210" t="s">
        <v>621</v>
      </c>
      <c r="R44" s="152"/>
      <c r="S44" s="152">
        <v>55173254798</v>
      </c>
      <c r="T44" s="152"/>
      <c r="U44" s="6">
        <v>50423306335</v>
      </c>
      <c r="V44" s="208"/>
      <c r="W44" s="25">
        <f>U46/درآمدها!$J$5</f>
        <v>2.7521236660072151E-4</v>
      </c>
      <c r="X44" s="209"/>
      <c r="Y44" s="152"/>
      <c r="Z44" s="205"/>
    </row>
    <row r="45" spans="1:26">
      <c r="A45" s="203" t="s">
        <v>186</v>
      </c>
      <c r="C45" s="152">
        <v>12193684</v>
      </c>
      <c r="D45" s="152"/>
      <c r="E45" s="152">
        <v>150658598485</v>
      </c>
      <c r="F45" s="152"/>
      <c r="G45" s="6">
        <v>188847230024</v>
      </c>
      <c r="H45" s="152"/>
      <c r="I45" s="152">
        <v>0</v>
      </c>
      <c r="J45" s="152">
        <v>0</v>
      </c>
      <c r="K45" s="208"/>
      <c r="L45" s="152">
        <v>44889</v>
      </c>
      <c r="M45" s="152">
        <v>716231603</v>
      </c>
      <c r="N45" s="152"/>
      <c r="O45" s="152">
        <v>9071138</v>
      </c>
      <c r="P45" s="152"/>
      <c r="Q45" s="183" t="s">
        <v>622</v>
      </c>
      <c r="R45" s="152"/>
      <c r="S45" s="152">
        <v>112078100248</v>
      </c>
      <c r="T45" s="152"/>
      <c r="U45" s="6">
        <v>146528926849</v>
      </c>
      <c r="V45" s="208"/>
      <c r="W45" s="25">
        <f>U47/درآمدها!$J$5</f>
        <v>1.8718947199405915E-3</v>
      </c>
      <c r="X45" s="209"/>
      <c r="Y45" s="152">
        <f>O48-(C44+I47-L45)</f>
        <v>-4595736</v>
      </c>
    </row>
    <row r="46" spans="1:26">
      <c r="A46" s="203" t="s">
        <v>181</v>
      </c>
      <c r="C46" s="152">
        <v>217774</v>
      </c>
      <c r="D46" s="152"/>
      <c r="E46" s="152">
        <v>3474718106</v>
      </c>
      <c r="F46" s="152"/>
      <c r="G46" s="6">
        <v>3797028416</v>
      </c>
      <c r="H46" s="152"/>
      <c r="I46" s="152">
        <v>0</v>
      </c>
      <c r="J46" s="152">
        <v>0</v>
      </c>
      <c r="K46" s="208"/>
      <c r="L46" s="152">
        <v>338306</v>
      </c>
      <c r="M46" s="152">
        <v>3033328030</v>
      </c>
      <c r="N46" s="152"/>
      <c r="O46" s="152">
        <v>172885</v>
      </c>
      <c r="P46" s="152"/>
      <c r="Q46" s="183" t="s">
        <v>623</v>
      </c>
      <c r="R46" s="152"/>
      <c r="S46" s="152">
        <v>2758486503</v>
      </c>
      <c r="T46" s="152"/>
      <c r="U46" s="6">
        <v>2839066646</v>
      </c>
      <c r="V46" s="208"/>
      <c r="W46" s="25">
        <f>U48/درآمدها!$J$5</f>
        <v>7.2545885152555381E-3</v>
      </c>
      <c r="X46" s="209"/>
      <c r="Y46" s="152">
        <f>O49-(C45+I48-L46)</f>
        <v>-4743684</v>
      </c>
    </row>
    <row r="47" spans="1:26">
      <c r="A47" s="203" t="s">
        <v>263</v>
      </c>
      <c r="C47" s="152">
        <v>2060459</v>
      </c>
      <c r="D47" s="152"/>
      <c r="E47" s="152">
        <v>18474540915</v>
      </c>
      <c r="F47" s="152"/>
      <c r="G47" s="6">
        <v>25582008874</v>
      </c>
      <c r="H47" s="152"/>
      <c r="I47" s="152">
        <v>0</v>
      </c>
      <c r="J47" s="152">
        <v>0</v>
      </c>
      <c r="K47" s="208"/>
      <c r="L47" s="152">
        <v>467741</v>
      </c>
      <c r="M47" s="152">
        <v>8913248045</v>
      </c>
      <c r="N47" s="152"/>
      <c r="O47" s="152">
        <v>1722153</v>
      </c>
      <c r="P47" s="152"/>
      <c r="Q47" s="183" t="s">
        <v>624</v>
      </c>
      <c r="R47" s="152"/>
      <c r="S47" s="152">
        <v>15441212885</v>
      </c>
      <c r="T47" s="152"/>
      <c r="U47" s="6">
        <v>19310301822</v>
      </c>
      <c r="V47" s="208"/>
      <c r="W47" s="25">
        <f>U49/درآمدها!$J$5</f>
        <v>5.5165750269318727E-3</v>
      </c>
      <c r="X47" s="209"/>
      <c r="Y47" s="152">
        <f>O50-(C46+I49-L47)</f>
        <v>1139053</v>
      </c>
    </row>
    <row r="48" spans="1:26">
      <c r="A48" s="203" t="s">
        <v>257</v>
      </c>
      <c r="C48" s="152">
        <v>4425977</v>
      </c>
      <c r="D48" s="152"/>
      <c r="E48" s="152">
        <v>84341186347</v>
      </c>
      <c r="F48" s="152"/>
      <c r="G48" s="6">
        <v>90412652083</v>
      </c>
      <c r="H48" s="152"/>
      <c r="I48" s="152">
        <v>0</v>
      </c>
      <c r="J48" s="152">
        <v>0</v>
      </c>
      <c r="K48" s="208"/>
      <c r="L48" s="152">
        <v>1017877</v>
      </c>
      <c r="M48" s="152">
        <v>8013185563</v>
      </c>
      <c r="N48" s="152"/>
      <c r="O48" s="152">
        <v>3958236</v>
      </c>
      <c r="P48" s="152"/>
      <c r="Q48" s="183" t="s">
        <v>625</v>
      </c>
      <c r="R48" s="152"/>
      <c r="S48" s="152">
        <v>75427938302</v>
      </c>
      <c r="T48" s="152"/>
      <c r="U48" s="6">
        <v>74837699114</v>
      </c>
      <c r="V48" s="208"/>
      <c r="W48" s="25">
        <f>U50/درآمدها!$J$5</f>
        <v>7.8133845123100484E-4</v>
      </c>
      <c r="X48" s="209"/>
      <c r="Y48" s="152" t="e">
        <f>O51-(C47+#REF!-L48)</f>
        <v>#REF!</v>
      </c>
    </row>
    <row r="49" spans="1:25">
      <c r="A49" s="203" t="s">
        <v>258</v>
      </c>
      <c r="C49" s="152">
        <v>8129571</v>
      </c>
      <c r="D49" s="152"/>
      <c r="E49" s="152">
        <v>63999639409</v>
      </c>
      <c r="F49" s="152"/>
      <c r="G49" s="6">
        <v>73215672479</v>
      </c>
      <c r="H49" s="152"/>
      <c r="I49" s="152">
        <v>0</v>
      </c>
      <c r="J49" s="152">
        <v>0</v>
      </c>
      <c r="K49" s="208"/>
      <c r="L49" s="152">
        <v>206777</v>
      </c>
      <c r="M49" s="152">
        <v>933214617</v>
      </c>
      <c r="N49" s="152"/>
      <c r="O49" s="152">
        <v>7111694</v>
      </c>
      <c r="P49" s="152"/>
      <c r="Q49" s="183" t="s">
        <v>626</v>
      </c>
      <c r="R49" s="152"/>
      <c r="S49" s="152">
        <v>55986453846</v>
      </c>
      <c r="T49" s="152"/>
      <c r="U49" s="6">
        <v>56908504340</v>
      </c>
      <c r="V49" s="208"/>
      <c r="W49" s="25">
        <f>U51/درآمدها!$J$5</f>
        <v>6.1680462168740395E-3</v>
      </c>
      <c r="X49" s="209"/>
      <c r="Y49" s="152" t="e">
        <f>O52-(C48+#REF!-L49)</f>
        <v>#REF!</v>
      </c>
    </row>
    <row r="50" spans="1:25">
      <c r="A50" s="203" t="s">
        <v>225</v>
      </c>
      <c r="C50" s="152">
        <v>1095863</v>
      </c>
      <c r="D50" s="152"/>
      <c r="E50" s="152">
        <v>4945788801</v>
      </c>
      <c r="F50" s="152"/>
      <c r="G50" s="6">
        <v>8562232960</v>
      </c>
      <c r="H50" s="152"/>
      <c r="I50" s="152">
        <v>2189154</v>
      </c>
      <c r="J50" s="152">
        <v>0</v>
      </c>
      <c r="K50" s="208"/>
      <c r="L50" s="152">
        <v>215685</v>
      </c>
      <c r="M50" s="152">
        <v>5478599622</v>
      </c>
      <c r="N50" s="152"/>
      <c r="O50" s="152">
        <v>889086</v>
      </c>
      <c r="P50" s="152"/>
      <c r="Q50" s="183" t="s">
        <v>627</v>
      </c>
      <c r="R50" s="152"/>
      <c r="S50" s="152">
        <v>4012574184</v>
      </c>
      <c r="T50" s="152"/>
      <c r="U50" s="6">
        <v>8060218963</v>
      </c>
      <c r="V50" s="208"/>
      <c r="W50" s="25">
        <f>U52/درآمدها!$J$5</f>
        <v>8.7817154581728597E-3</v>
      </c>
      <c r="X50" s="209"/>
      <c r="Y50" s="152">
        <f>O53-(C49+I50-L50)</f>
        <v>6082062</v>
      </c>
    </row>
    <row r="51" spans="1:25">
      <c r="A51" s="203" t="s">
        <v>210</v>
      </c>
      <c r="C51" s="152">
        <v>2383909</v>
      </c>
      <c r="D51" s="152"/>
      <c r="E51" s="152">
        <v>63641374854</v>
      </c>
      <c r="F51" s="152"/>
      <c r="G51" s="6">
        <v>85310090695</v>
      </c>
      <c r="H51" s="152"/>
      <c r="I51" s="152">
        <v>2582000</v>
      </c>
      <c r="J51" s="152">
        <v>99741983562</v>
      </c>
      <c r="K51" s="208"/>
      <c r="L51" s="152">
        <v>183746</v>
      </c>
      <c r="M51" s="152">
        <v>7072999105</v>
      </c>
      <c r="N51" s="152"/>
      <c r="O51" s="152">
        <v>4357378</v>
      </c>
      <c r="P51" s="152"/>
      <c r="Q51" s="183" t="s">
        <v>628</v>
      </c>
      <c r="R51" s="152"/>
      <c r="S51" s="152">
        <v>58162775232</v>
      </c>
      <c r="T51" s="152"/>
      <c r="U51" s="6">
        <v>63629024021</v>
      </c>
      <c r="V51" s="208"/>
      <c r="W51" s="25">
        <f>U53/درآمدها!$J$5</f>
        <v>4.3045237646725182E-3</v>
      </c>
      <c r="X51" s="209"/>
      <c r="Y51" s="152">
        <f>O54-(C50+I51-L51)</f>
        <v>17839300</v>
      </c>
    </row>
    <row r="52" spans="1:25">
      <c r="A52" s="8" t="s">
        <v>580</v>
      </c>
      <c r="C52" s="152">
        <v>0</v>
      </c>
      <c r="D52" s="152"/>
      <c r="E52" s="152">
        <v>0</v>
      </c>
      <c r="F52" s="152"/>
      <c r="G52" s="6">
        <v>0</v>
      </c>
      <c r="H52" s="152"/>
      <c r="I52" s="205">
        <v>0</v>
      </c>
      <c r="J52" s="205">
        <v>0</v>
      </c>
      <c r="K52" s="208"/>
      <c r="L52" s="152">
        <v>3631154</v>
      </c>
      <c r="M52" s="152">
        <v>9343651092</v>
      </c>
      <c r="N52" s="152"/>
      <c r="O52" s="152">
        <v>2398254</v>
      </c>
      <c r="P52" s="152"/>
      <c r="Q52" s="183" t="s">
        <v>629</v>
      </c>
      <c r="R52" s="152"/>
      <c r="S52" s="152">
        <v>92668984457</v>
      </c>
      <c r="T52" s="152"/>
      <c r="U52" s="6">
        <v>90591406774</v>
      </c>
      <c r="V52" s="208"/>
      <c r="W52" s="25">
        <f>U54/درآمدها!$J$5</f>
        <v>8.7716976249756044E-3</v>
      </c>
      <c r="X52" s="209"/>
      <c r="Y52" s="152"/>
    </row>
    <row r="53" spans="1:25">
      <c r="A53" s="203" t="s">
        <v>146</v>
      </c>
      <c r="C53" s="152">
        <v>19816256</v>
      </c>
      <c r="D53" s="152"/>
      <c r="E53" s="152">
        <v>50991002326</v>
      </c>
      <c r="F53" s="152"/>
      <c r="G53" s="6">
        <v>57657068337</v>
      </c>
      <c r="H53" s="152"/>
      <c r="I53" s="205">
        <v>0</v>
      </c>
      <c r="J53" s="205">
        <v>0</v>
      </c>
      <c r="K53" s="208"/>
      <c r="L53" s="152">
        <v>2701909</v>
      </c>
      <c r="M53" s="152">
        <v>11984253490</v>
      </c>
      <c r="N53" s="152"/>
      <c r="O53" s="152">
        <v>16185102</v>
      </c>
      <c r="P53" s="152"/>
      <c r="Q53" s="183" t="s">
        <v>630</v>
      </c>
      <c r="R53" s="152"/>
      <c r="S53" s="152">
        <v>41647351234</v>
      </c>
      <c r="T53" s="152"/>
      <c r="U53" s="6">
        <v>44405089779</v>
      </c>
      <c r="V53" s="208"/>
      <c r="W53" s="25">
        <f>U55/درآمدها!$J$5</f>
        <v>5.298620317540889E-3</v>
      </c>
      <c r="X53" s="209"/>
      <c r="Y53" s="152">
        <f>O56-(C51+I55-L53)</f>
        <v>9634219</v>
      </c>
    </row>
    <row r="54" spans="1:25">
      <c r="A54" s="203" t="s">
        <v>200</v>
      </c>
      <c r="C54" s="152">
        <v>24035326</v>
      </c>
      <c r="D54" s="152"/>
      <c r="E54" s="152">
        <v>106608120219</v>
      </c>
      <c r="F54" s="152"/>
      <c r="G54" s="6">
        <v>121850810637</v>
      </c>
      <c r="H54" s="152"/>
      <c r="I54" s="152">
        <v>0</v>
      </c>
      <c r="J54" s="152">
        <v>0</v>
      </c>
      <c r="K54" s="208"/>
      <c r="L54" s="152">
        <v>1624758</v>
      </c>
      <c r="M54" s="152">
        <v>10279047222</v>
      </c>
      <c r="N54" s="152"/>
      <c r="O54" s="152">
        <v>21333417</v>
      </c>
      <c r="P54" s="152"/>
      <c r="Q54" s="183" t="s">
        <v>631</v>
      </c>
      <c r="R54" s="152"/>
      <c r="S54" s="152">
        <v>94623866729</v>
      </c>
      <c r="T54" s="152"/>
      <c r="U54" s="6">
        <v>90488063685</v>
      </c>
      <c r="V54" s="208"/>
      <c r="W54" s="25">
        <f>U56/درآمدها!$J$5</f>
        <v>9.9646776680635037E-3</v>
      </c>
      <c r="X54" s="209"/>
      <c r="Y54" s="152">
        <f>O57-(C53+I56-L54)</f>
        <v>-16384913</v>
      </c>
    </row>
    <row r="55" spans="1:25">
      <c r="A55" s="203" t="s">
        <v>155</v>
      </c>
      <c r="C55" s="152">
        <v>9559430</v>
      </c>
      <c r="D55" s="152"/>
      <c r="E55" s="152">
        <v>60477826471</v>
      </c>
      <c r="F55" s="152"/>
      <c r="G55" s="6">
        <v>64332272923</v>
      </c>
      <c r="H55" s="152"/>
      <c r="I55" s="152">
        <v>0</v>
      </c>
      <c r="J55" s="152">
        <v>0</v>
      </c>
      <c r="K55" s="208"/>
      <c r="L55" s="152">
        <v>1646062</v>
      </c>
      <c r="M55" s="152">
        <v>13500074365</v>
      </c>
      <c r="N55" s="152"/>
      <c r="O55" s="152">
        <v>7934672</v>
      </c>
      <c r="P55" s="152"/>
      <c r="Q55" s="183" t="s">
        <v>632</v>
      </c>
      <c r="R55" s="152"/>
      <c r="S55" s="152">
        <v>50198779249</v>
      </c>
      <c r="T55" s="152"/>
      <c r="U55" s="6">
        <v>54660102666</v>
      </c>
      <c r="V55" s="208"/>
      <c r="W55" s="25">
        <f>U57/درآمدها!$J$5</f>
        <v>7.5900646724071715E-4</v>
      </c>
      <c r="X55" s="209"/>
      <c r="Y55" s="152">
        <f>O58-(C54+I57-L55)</f>
        <v>-13529957</v>
      </c>
    </row>
    <row r="56" spans="1:25">
      <c r="A56" s="203" t="s">
        <v>93</v>
      </c>
      <c r="C56" s="152">
        <v>10962281</v>
      </c>
      <c r="D56" s="152"/>
      <c r="E56" s="152">
        <v>89906460820</v>
      </c>
      <c r="F56" s="152"/>
      <c r="G56" s="6">
        <v>130655694587</v>
      </c>
      <c r="H56" s="152"/>
      <c r="I56" s="152">
        <v>0</v>
      </c>
      <c r="J56" s="152">
        <v>0</v>
      </c>
      <c r="K56" s="208"/>
      <c r="L56" s="152">
        <v>309154</v>
      </c>
      <c r="M56" s="152">
        <v>1471347846</v>
      </c>
      <c r="N56" s="152"/>
      <c r="O56" s="152">
        <v>9316219</v>
      </c>
      <c r="P56" s="152"/>
      <c r="Q56" s="183" t="s">
        <v>633</v>
      </c>
      <c r="R56" s="152"/>
      <c r="S56" s="152">
        <v>76406386455</v>
      </c>
      <c r="T56" s="152"/>
      <c r="U56" s="6">
        <v>102794741221</v>
      </c>
      <c r="V56" s="208"/>
      <c r="W56" s="25">
        <f>U58/درآمدها!$J$5</f>
        <v>1.8012864985641971E-2</v>
      </c>
      <c r="X56" s="209"/>
      <c r="Y56" s="152">
        <f>O59-(C55+I58-L56)</f>
        <v>26680912</v>
      </c>
    </row>
    <row r="57" spans="1:25">
      <c r="A57" s="203" t="s">
        <v>554</v>
      </c>
      <c r="C57" s="152">
        <v>2115739</v>
      </c>
      <c r="D57" s="152"/>
      <c r="E57" s="152">
        <v>10069376490</v>
      </c>
      <c r="F57" s="152"/>
      <c r="G57" s="6">
        <v>10090915398</v>
      </c>
      <c r="H57" s="152"/>
      <c r="I57" s="152">
        <v>0</v>
      </c>
      <c r="J57" s="152">
        <v>0</v>
      </c>
      <c r="K57" s="208"/>
      <c r="L57" s="152">
        <v>1303863</v>
      </c>
      <c r="M57" s="152">
        <v>26785754365</v>
      </c>
      <c r="N57" s="152"/>
      <c r="O57" s="152">
        <v>1806585</v>
      </c>
      <c r="P57" s="152"/>
      <c r="Q57" s="183" t="s">
        <v>634</v>
      </c>
      <c r="R57" s="152"/>
      <c r="S57" s="152">
        <v>8598028644</v>
      </c>
      <c r="T57" s="152"/>
      <c r="U57" s="6">
        <v>7829844174</v>
      </c>
      <c r="V57" s="208"/>
      <c r="W57" s="25">
        <f>U59/درآمدها!$J$5</f>
        <v>8.4239207520035875E-3</v>
      </c>
      <c r="X57" s="209"/>
      <c r="Y57" s="152">
        <f>O60-(C56+I59-L57)</f>
        <v>-5818036</v>
      </c>
    </row>
    <row r="58" spans="1:25">
      <c r="A58" s="203" t="s">
        <v>216</v>
      </c>
      <c r="C58" s="152">
        <v>10163170</v>
      </c>
      <c r="D58" s="152"/>
      <c r="E58" s="152">
        <v>208785873359</v>
      </c>
      <c r="F58" s="152"/>
      <c r="G58" s="6">
        <v>247314074912</v>
      </c>
      <c r="H58" s="152"/>
      <c r="I58" s="152">
        <v>0</v>
      </c>
      <c r="J58" s="152">
        <v>0</v>
      </c>
      <c r="K58" s="208"/>
      <c r="L58" s="152">
        <v>3898753</v>
      </c>
      <c r="M58" s="152">
        <v>7831937402</v>
      </c>
      <c r="N58" s="152"/>
      <c r="O58" s="152">
        <v>8859307</v>
      </c>
      <c r="P58" s="152"/>
      <c r="Q58" s="183" t="s">
        <v>635</v>
      </c>
      <c r="R58" s="152"/>
      <c r="S58" s="152">
        <v>182000118994</v>
      </c>
      <c r="T58" s="152"/>
      <c r="U58" s="6">
        <v>185819136005</v>
      </c>
      <c r="V58" s="208"/>
      <c r="W58" s="25">
        <f>U60/درآمدها!$J$5</f>
        <v>5.4230007842361854E-3</v>
      </c>
      <c r="X58" s="209"/>
      <c r="Y58" s="152">
        <f>O61-(C57+I60-L58)</f>
        <v>14268222</v>
      </c>
    </row>
    <row r="59" spans="1:25">
      <c r="A59" s="8" t="s">
        <v>226</v>
      </c>
      <c r="C59" s="152">
        <v>39829941</v>
      </c>
      <c r="D59" s="152"/>
      <c r="E59" s="152">
        <v>80011635673</v>
      </c>
      <c r="F59" s="152"/>
      <c r="G59" s="6">
        <v>109434921684</v>
      </c>
      <c r="H59" s="152"/>
      <c r="I59" s="152">
        <v>0</v>
      </c>
      <c r="J59" s="152">
        <v>0</v>
      </c>
      <c r="K59" s="208"/>
      <c r="L59" s="152">
        <v>0</v>
      </c>
      <c r="M59" s="152">
        <v>0</v>
      </c>
      <c r="N59" s="152"/>
      <c r="O59" s="152">
        <v>35931188</v>
      </c>
      <c r="P59" s="152"/>
      <c r="Q59" s="183" t="s">
        <v>636</v>
      </c>
      <c r="R59" s="152"/>
      <c r="S59" s="152">
        <v>72179698271</v>
      </c>
      <c r="T59" s="152"/>
      <c r="U59" s="6">
        <v>86900427953</v>
      </c>
      <c r="V59" s="208"/>
      <c r="W59" s="25">
        <f>U61/درآمدها!$J$5</f>
        <v>3.7897182470327919E-3</v>
      </c>
      <c r="X59" s="209"/>
      <c r="Y59" s="152" t="e">
        <f>O62-(C58+#REF!-L59)</f>
        <v>#REF!</v>
      </c>
    </row>
    <row r="60" spans="1:25">
      <c r="A60" s="203" t="s">
        <v>479</v>
      </c>
      <c r="C60" s="152">
        <v>3840382</v>
      </c>
      <c r="D60" s="154"/>
      <c r="E60" s="154">
        <v>37989548228</v>
      </c>
      <c r="F60" s="152"/>
      <c r="G60" s="121">
        <v>55943200656</v>
      </c>
      <c r="H60" s="152"/>
      <c r="I60" s="152">
        <v>0</v>
      </c>
      <c r="J60" s="152">
        <v>0</v>
      </c>
      <c r="K60" s="208"/>
      <c r="L60" s="152">
        <v>1696672</v>
      </c>
      <c r="M60" s="152">
        <v>4193245418</v>
      </c>
      <c r="N60" s="152"/>
      <c r="O60" s="152">
        <v>3840382</v>
      </c>
      <c r="P60" s="152"/>
      <c r="Q60" s="183" t="s">
        <v>637</v>
      </c>
      <c r="R60" s="152"/>
      <c r="S60" s="152">
        <v>37989548228</v>
      </c>
      <c r="T60" s="152"/>
      <c r="U60" s="6">
        <v>55943200656</v>
      </c>
      <c r="V60" s="208"/>
      <c r="W60" s="25">
        <f>U62/درآمدها!$J$5</f>
        <v>1.1662540091726289E-2</v>
      </c>
      <c r="X60" s="209"/>
      <c r="Y60" s="152"/>
    </row>
    <row r="61" spans="1:25">
      <c r="A61" s="203" t="s">
        <v>480</v>
      </c>
      <c r="B61" s="202"/>
      <c r="C61" s="152">
        <v>14181880</v>
      </c>
      <c r="D61" s="152"/>
      <c r="E61" s="152">
        <v>35049852491</v>
      </c>
      <c r="F61" s="152"/>
      <c r="G61" s="6">
        <v>47987882563</v>
      </c>
      <c r="H61" s="152"/>
      <c r="I61" s="152">
        <v>9419916</v>
      </c>
      <c r="J61" s="154">
        <v>57033316765</v>
      </c>
      <c r="K61" s="152"/>
      <c r="L61" s="152">
        <v>4982789</v>
      </c>
      <c r="M61" s="154">
        <v>25029570364</v>
      </c>
      <c r="N61" s="152"/>
      <c r="O61" s="152">
        <v>12485208</v>
      </c>
      <c r="P61" s="152"/>
      <c r="Q61" s="183" t="s">
        <v>638</v>
      </c>
      <c r="R61" s="152"/>
      <c r="S61" s="152">
        <v>30856607073</v>
      </c>
      <c r="T61" s="152"/>
      <c r="U61" s="6">
        <v>39094401192</v>
      </c>
      <c r="V61" s="210"/>
      <c r="W61" s="25">
        <f>U63/درآمدها!$J$5</f>
        <v>5.0016879226158478E-3</v>
      </c>
      <c r="X61" s="209"/>
      <c r="Y61" s="152">
        <f>O66-(C60+I61-L61)</f>
        <v>-1424476</v>
      </c>
    </row>
    <row r="62" spans="1:25">
      <c r="A62" s="203" t="s">
        <v>103</v>
      </c>
      <c r="C62" s="152">
        <v>15567810</v>
      </c>
      <c r="D62" s="152"/>
      <c r="E62" s="152">
        <v>75499515833</v>
      </c>
      <c r="F62" s="152"/>
      <c r="G62" s="6">
        <v>103838468072</v>
      </c>
      <c r="H62" s="152"/>
      <c r="I62" s="152">
        <v>0</v>
      </c>
      <c r="J62" s="152">
        <v>0</v>
      </c>
      <c r="K62" s="208"/>
      <c r="L62" s="152">
        <v>567549</v>
      </c>
      <c r="M62" s="152">
        <v>1679064259</v>
      </c>
      <c r="N62" s="152"/>
      <c r="O62" s="152">
        <v>20004937</v>
      </c>
      <c r="P62" s="152"/>
      <c r="Q62" s="183" t="s">
        <v>639</v>
      </c>
      <c r="R62" s="152"/>
      <c r="S62" s="152">
        <v>107503262234</v>
      </c>
      <c r="T62" s="152"/>
      <c r="U62" s="6">
        <v>120309741132</v>
      </c>
      <c r="V62" s="208"/>
      <c r="W62" s="25">
        <f>U64/درآمدها!$J$5</f>
        <v>0</v>
      </c>
      <c r="X62" s="209"/>
      <c r="Y62" s="152" t="e">
        <f>#REF!-(C61+I62-L62)</f>
        <v>#REF!</v>
      </c>
    </row>
    <row r="63" spans="1:25">
      <c r="A63" s="203" t="s">
        <v>439</v>
      </c>
      <c r="C63" s="152">
        <v>13876732</v>
      </c>
      <c r="D63" s="152"/>
      <c r="E63" s="152">
        <v>41053591407</v>
      </c>
      <c r="F63" s="152"/>
      <c r="G63" s="6">
        <v>58160942751</v>
      </c>
      <c r="H63" s="152"/>
      <c r="I63" s="152">
        <v>0</v>
      </c>
      <c r="J63" s="152">
        <v>0</v>
      </c>
      <c r="K63" s="208"/>
      <c r="L63" s="152">
        <v>215210</v>
      </c>
      <c r="M63" s="152">
        <v>3391467892</v>
      </c>
      <c r="N63" s="152"/>
      <c r="O63" s="152">
        <v>13309183</v>
      </c>
      <c r="P63" s="152"/>
      <c r="Q63" s="183" t="s">
        <v>640</v>
      </c>
      <c r="R63" s="152"/>
      <c r="S63" s="154">
        <v>39374527148</v>
      </c>
      <c r="T63" s="152"/>
      <c r="U63" s="121">
        <v>51596974112</v>
      </c>
      <c r="V63" s="208"/>
      <c r="W63" s="25">
        <f>U65/درآمدها!$J$5</f>
        <v>1.904999791704824E-3</v>
      </c>
      <c r="X63" s="209"/>
      <c r="Y63" s="152">
        <f t="shared" ref="Y63:Y73" si="3">O67-(C62+I63-L63)</f>
        <v>-11366981</v>
      </c>
    </row>
    <row r="64" spans="1:25">
      <c r="A64" s="203" t="s">
        <v>538</v>
      </c>
      <c r="C64" s="152">
        <v>0</v>
      </c>
      <c r="D64" s="152"/>
      <c r="E64" s="152">
        <v>65880028</v>
      </c>
      <c r="F64" s="152"/>
      <c r="G64" s="6">
        <v>65567463</v>
      </c>
      <c r="H64" s="152"/>
      <c r="I64" s="152">
        <v>0</v>
      </c>
      <c r="J64" s="152">
        <v>0</v>
      </c>
      <c r="K64" s="208"/>
      <c r="L64" s="152">
        <v>1480195</v>
      </c>
      <c r="M64" s="152">
        <v>7675203081</v>
      </c>
      <c r="N64" s="152"/>
      <c r="O64" s="205"/>
      <c r="P64" s="205"/>
      <c r="Q64" s="183"/>
      <c r="R64" s="152"/>
      <c r="S64" s="152">
        <v>0</v>
      </c>
      <c r="T64" s="152"/>
      <c r="U64" s="6">
        <v>0</v>
      </c>
      <c r="V64" s="208"/>
      <c r="W64" s="25">
        <f>U66/درآمدها!$J$5</f>
        <v>4.3584026073009759E-3</v>
      </c>
      <c r="X64" s="209"/>
      <c r="Y64" s="152">
        <f t="shared" si="3"/>
        <v>-1346111</v>
      </c>
    </row>
    <row r="65" spans="1:25">
      <c r="A65" s="203" t="s">
        <v>132</v>
      </c>
      <c r="C65" s="152">
        <v>1424350</v>
      </c>
      <c r="D65" s="152"/>
      <c r="E65" s="152">
        <v>22446156270</v>
      </c>
      <c r="F65" s="152"/>
      <c r="G65" s="6">
        <v>26929944737</v>
      </c>
      <c r="H65" s="152"/>
      <c r="I65" s="152">
        <v>2265396</v>
      </c>
      <c r="J65" s="152">
        <v>71441967224</v>
      </c>
      <c r="K65" s="208"/>
      <c r="L65" s="152">
        <v>730555</v>
      </c>
      <c r="M65" s="152">
        <v>20687374886</v>
      </c>
      <c r="N65" s="152"/>
      <c r="O65" s="6">
        <v>1209140</v>
      </c>
      <c r="P65" s="152"/>
      <c r="Q65" s="210" t="s">
        <v>641</v>
      </c>
      <c r="R65" s="152"/>
      <c r="S65" s="152">
        <v>19054688378</v>
      </c>
      <c r="T65" s="152"/>
      <c r="U65" s="6">
        <v>19651810840</v>
      </c>
      <c r="V65" s="208"/>
      <c r="W65" s="25">
        <f>U67/درآمدها!$J$5</f>
        <v>1.0684482528595931E-2</v>
      </c>
      <c r="X65" s="209"/>
      <c r="Y65" s="152">
        <f t="shared" si="3"/>
        <v>1000559</v>
      </c>
    </row>
    <row r="66" spans="1:25">
      <c r="A66" s="203" t="s">
        <v>147</v>
      </c>
      <c r="C66" s="152">
        <v>8333228</v>
      </c>
      <c r="D66" s="152"/>
      <c r="E66" s="152">
        <v>43209994098</v>
      </c>
      <c r="F66" s="152"/>
      <c r="G66" s="6">
        <v>54175040223</v>
      </c>
      <c r="H66" s="152"/>
      <c r="I66" s="152">
        <v>0</v>
      </c>
      <c r="J66" s="152">
        <v>0</v>
      </c>
      <c r="K66" s="208"/>
      <c r="L66" s="152">
        <v>2382764</v>
      </c>
      <c r="M66" s="152">
        <v>9130596374</v>
      </c>
      <c r="N66" s="152"/>
      <c r="O66" s="152">
        <v>6853033</v>
      </c>
      <c r="P66" s="152"/>
      <c r="Q66" s="183" t="s">
        <v>788</v>
      </c>
      <c r="R66" s="152"/>
      <c r="S66" s="152">
        <v>35534791017</v>
      </c>
      <c r="T66" s="152"/>
      <c r="U66" s="6">
        <v>44960899196</v>
      </c>
      <c r="V66" s="208"/>
      <c r="W66" s="25">
        <f>U68/درآمدها!$J$5</f>
        <v>6.0269284943281912E-3</v>
      </c>
      <c r="X66" s="209"/>
      <c r="Y66" s="152">
        <f t="shared" si="3"/>
        <v>2660671</v>
      </c>
    </row>
    <row r="67" spans="1:25">
      <c r="A67" s="203" t="s">
        <v>185</v>
      </c>
      <c r="C67" s="152">
        <v>2450778</v>
      </c>
      <c r="D67" s="152"/>
      <c r="E67" s="152">
        <v>62174906702</v>
      </c>
      <c r="F67" s="152"/>
      <c r="G67" s="6">
        <v>75254090456</v>
      </c>
      <c r="H67" s="152"/>
      <c r="I67" s="152">
        <v>0</v>
      </c>
      <c r="J67" s="152">
        <v>0</v>
      </c>
      <c r="K67" s="208"/>
      <c r="L67" s="152">
        <v>286476</v>
      </c>
      <c r="M67" s="152">
        <v>4329336836</v>
      </c>
      <c r="N67" s="152"/>
      <c r="O67" s="152">
        <v>3985619</v>
      </c>
      <c r="P67" s="152"/>
      <c r="Q67" s="183" t="s">
        <v>642</v>
      </c>
      <c r="R67" s="152"/>
      <c r="S67" s="152">
        <v>112929499040</v>
      </c>
      <c r="T67" s="152"/>
      <c r="U67" s="6">
        <v>110220185057</v>
      </c>
      <c r="V67" s="208"/>
      <c r="W67" s="25">
        <f>U69/درآمدها!$J$5</f>
        <v>4.226619731632358E-3</v>
      </c>
      <c r="X67" s="209"/>
      <c r="Y67" s="152">
        <f t="shared" si="3"/>
        <v>-4173738</v>
      </c>
    </row>
    <row r="68" spans="1:25">
      <c r="A68" s="203" t="s">
        <v>128</v>
      </c>
      <c r="C68" s="152">
        <v>13433190</v>
      </c>
      <c r="D68" s="152"/>
      <c r="E68" s="152">
        <v>51475108703</v>
      </c>
      <c r="F68" s="152"/>
      <c r="G68" s="6">
        <v>74110606985</v>
      </c>
      <c r="H68" s="152"/>
      <c r="I68" s="152">
        <v>950854</v>
      </c>
      <c r="J68" s="152">
        <v>17460398060</v>
      </c>
      <c r="K68" s="208"/>
      <c r="L68" s="152">
        <v>291699</v>
      </c>
      <c r="M68" s="152">
        <v>5546768556</v>
      </c>
      <c r="N68" s="152"/>
      <c r="O68" s="152">
        <v>11050426</v>
      </c>
      <c r="P68" s="152"/>
      <c r="Q68" s="183" t="s">
        <v>643</v>
      </c>
      <c r="R68" s="152"/>
      <c r="S68" s="152">
        <v>42344512329</v>
      </c>
      <c r="T68" s="152"/>
      <c r="U68" s="6">
        <v>62173265967</v>
      </c>
      <c r="V68" s="208"/>
      <c r="W68" s="25">
        <f>U70/درآمدها!$J$5</f>
        <v>2.5260761395847443E-3</v>
      </c>
      <c r="X68" s="209"/>
      <c r="Y68" s="152">
        <f t="shared" si="3"/>
        <v>-2245584</v>
      </c>
    </row>
    <row r="69" spans="1:25">
      <c r="A69" s="203" t="s">
        <v>176</v>
      </c>
      <c r="C69" s="152">
        <v>2821876</v>
      </c>
      <c r="D69" s="152"/>
      <c r="E69" s="152">
        <v>42645288659</v>
      </c>
      <c r="F69" s="152"/>
      <c r="G69" s="6">
        <v>51753833710</v>
      </c>
      <c r="H69" s="152"/>
      <c r="I69" s="152">
        <v>0</v>
      </c>
      <c r="J69" s="152">
        <v>0</v>
      </c>
      <c r="K69" s="208"/>
      <c r="L69" s="152">
        <v>4059650</v>
      </c>
      <c r="M69" s="152">
        <v>68153374117</v>
      </c>
      <c r="N69" s="152"/>
      <c r="O69" s="152">
        <v>2535400</v>
      </c>
      <c r="P69" s="152"/>
      <c r="Q69" s="183" t="s">
        <v>644</v>
      </c>
      <c r="R69" s="152"/>
      <c r="S69" s="152">
        <v>38315951823</v>
      </c>
      <c r="T69" s="152"/>
      <c r="U69" s="6">
        <v>43601438604</v>
      </c>
      <c r="V69" s="208"/>
      <c r="W69" s="25">
        <f>U71/درآمدها!$J$5</f>
        <v>8.871127795200261E-3</v>
      </c>
      <c r="X69" s="209"/>
      <c r="Y69" s="152">
        <f t="shared" si="3"/>
        <v>467097</v>
      </c>
    </row>
    <row r="70" spans="1:25">
      <c r="A70" s="203" t="s">
        <v>555</v>
      </c>
      <c r="C70" s="152">
        <v>1043102</v>
      </c>
      <c r="D70" s="152"/>
      <c r="E70" s="152">
        <v>20319868572</v>
      </c>
      <c r="F70" s="152"/>
      <c r="G70" s="6">
        <v>19545480990</v>
      </c>
      <c r="H70" s="152"/>
      <c r="I70" s="152">
        <v>0</v>
      </c>
      <c r="J70" s="152">
        <v>0</v>
      </c>
      <c r="K70" s="208"/>
      <c r="L70" s="152">
        <v>155487</v>
      </c>
      <c r="M70" s="152">
        <v>4470087858</v>
      </c>
      <c r="N70" s="152"/>
      <c r="O70" s="152">
        <v>1702257</v>
      </c>
      <c r="P70" s="152"/>
      <c r="Q70" s="183" t="s">
        <v>645</v>
      </c>
      <c r="R70" s="152"/>
      <c r="S70" s="152">
        <v>32233498076</v>
      </c>
      <c r="T70" s="152"/>
      <c r="U70" s="6">
        <v>26058779995</v>
      </c>
      <c r="V70" s="208"/>
      <c r="W70" s="25">
        <f>U72/درآمدها!$J$5</f>
        <v>2.7668737877736328E-3</v>
      </c>
      <c r="X70" s="209"/>
      <c r="Y70" s="152">
        <f t="shared" si="3"/>
        <v>-2595385</v>
      </c>
    </row>
    <row r="71" spans="1:25">
      <c r="A71" s="203" t="s">
        <v>179</v>
      </c>
      <c r="C71" s="152">
        <v>7932664</v>
      </c>
      <c r="D71" s="152"/>
      <c r="E71" s="152">
        <v>133173504449</v>
      </c>
      <c r="F71" s="152"/>
      <c r="G71" s="6">
        <v>202104458962</v>
      </c>
      <c r="H71" s="152"/>
      <c r="I71" s="152">
        <v>11437647</v>
      </c>
      <c r="J71" s="152">
        <v>41580845744</v>
      </c>
      <c r="K71" s="208"/>
      <c r="L71" s="152">
        <v>1597010</v>
      </c>
      <c r="M71" s="152">
        <v>5816040177</v>
      </c>
      <c r="N71" s="152"/>
      <c r="O71" s="152">
        <v>3873014</v>
      </c>
      <c r="P71" s="152"/>
      <c r="Q71" s="183" t="s">
        <v>646</v>
      </c>
      <c r="R71" s="152"/>
      <c r="S71" s="152">
        <v>65020130332</v>
      </c>
      <c r="T71" s="152"/>
      <c r="U71" s="6">
        <v>91513776604</v>
      </c>
      <c r="V71" s="208"/>
      <c r="W71" s="25">
        <f>U73/درآمدها!$J$5</f>
        <v>3.1159562990226209E-3</v>
      </c>
      <c r="X71" s="209"/>
      <c r="Y71" s="152">
        <f t="shared" si="3"/>
        <v>-10834107</v>
      </c>
    </row>
    <row r="72" spans="1:25">
      <c r="A72" s="203" t="s">
        <v>144</v>
      </c>
      <c r="C72" s="152">
        <v>1019836</v>
      </c>
      <c r="D72" s="152"/>
      <c r="E72" s="152">
        <v>29319213315</v>
      </c>
      <c r="F72" s="152"/>
      <c r="G72" s="6">
        <v>34711415494</v>
      </c>
      <c r="H72" s="152"/>
      <c r="I72" s="152">
        <v>75344</v>
      </c>
      <c r="J72" s="152">
        <v>1317966824</v>
      </c>
      <c r="K72" s="208"/>
      <c r="L72" s="152">
        <v>4340</v>
      </c>
      <c r="M72" s="152">
        <v>75918137</v>
      </c>
      <c r="N72" s="152"/>
      <c r="O72" s="152">
        <v>864349</v>
      </c>
      <c r="P72" s="152"/>
      <c r="Q72" s="183" t="s">
        <v>647</v>
      </c>
      <c r="R72" s="152"/>
      <c r="S72" s="152">
        <v>24849125457</v>
      </c>
      <c r="T72" s="152"/>
      <c r="U72" s="6">
        <v>28542827423</v>
      </c>
      <c r="V72" s="208"/>
      <c r="W72" s="25">
        <f>U74/درآمدها!$J$5</f>
        <v>1.2883495879737803E-4</v>
      </c>
      <c r="X72" s="209"/>
      <c r="Y72" s="152">
        <f t="shared" si="3"/>
        <v>-6275110</v>
      </c>
    </row>
    <row r="73" spans="1:25">
      <c r="A73" s="8" t="s">
        <v>581</v>
      </c>
      <c r="C73" s="205">
        <v>0</v>
      </c>
      <c r="D73" s="205"/>
      <c r="E73" s="205">
        <v>0</v>
      </c>
      <c r="F73" s="205"/>
      <c r="G73" s="205">
        <v>0</v>
      </c>
      <c r="H73" s="152"/>
      <c r="I73" s="152">
        <v>0</v>
      </c>
      <c r="J73" s="152">
        <v>0</v>
      </c>
      <c r="K73" s="208"/>
      <c r="L73" s="152">
        <v>5610</v>
      </c>
      <c r="M73" s="152">
        <v>1423933177</v>
      </c>
      <c r="N73" s="152"/>
      <c r="O73" s="152">
        <v>9840637</v>
      </c>
      <c r="P73" s="152"/>
      <c r="Q73" s="183" t="s">
        <v>648</v>
      </c>
      <c r="R73" s="152"/>
      <c r="S73" s="152">
        <v>35764805567</v>
      </c>
      <c r="T73" s="152"/>
      <c r="U73" s="6">
        <v>32143932005</v>
      </c>
      <c r="V73" s="208"/>
      <c r="W73" s="25">
        <f>U75/درآمدها!$J$5</f>
        <v>1.2759926993223894E-4</v>
      </c>
      <c r="X73" s="209"/>
      <c r="Y73" s="152">
        <f t="shared" si="3"/>
        <v>518432</v>
      </c>
    </row>
    <row r="74" spans="1:25">
      <c r="A74" s="8" t="s">
        <v>582</v>
      </c>
      <c r="C74" s="205">
        <v>0</v>
      </c>
      <c r="D74" s="205"/>
      <c r="E74" s="205">
        <v>0</v>
      </c>
      <c r="F74" s="205"/>
      <c r="G74" s="205">
        <v>0</v>
      </c>
      <c r="H74" s="152"/>
      <c r="I74" s="152">
        <v>0</v>
      </c>
      <c r="J74" s="152">
        <v>0</v>
      </c>
      <c r="K74" s="208"/>
      <c r="L74" s="152">
        <v>351797</v>
      </c>
      <c r="M74" s="152">
        <v>5007157217</v>
      </c>
      <c r="N74" s="152"/>
      <c r="O74" s="152">
        <v>71004</v>
      </c>
      <c r="P74" s="152"/>
      <c r="Q74" s="183" t="s">
        <v>649</v>
      </c>
      <c r="R74" s="152"/>
      <c r="S74" s="152">
        <v>1242048687</v>
      </c>
      <c r="T74" s="152"/>
      <c r="U74" s="6">
        <v>1329050140</v>
      </c>
      <c r="V74" s="208"/>
      <c r="W74" s="25">
        <f>U76/درآمدها!$J$5</f>
        <v>2.8682545461146086E-3</v>
      </c>
      <c r="X74" s="209"/>
      <c r="Y74" s="152"/>
    </row>
    <row r="75" spans="1:25">
      <c r="A75" s="203" t="s">
        <v>166</v>
      </c>
      <c r="C75" s="152">
        <v>55242</v>
      </c>
      <c r="D75" s="152"/>
      <c r="E75" s="152">
        <v>2341760777</v>
      </c>
      <c r="F75" s="152"/>
      <c r="G75" s="6">
        <v>3098758092</v>
      </c>
      <c r="H75" s="152"/>
      <c r="I75" s="152">
        <v>0</v>
      </c>
      <c r="J75" s="152">
        <v>0</v>
      </c>
      <c r="K75" s="208"/>
      <c r="L75" s="152">
        <v>205183</v>
      </c>
      <c r="M75" s="152">
        <v>2280445862</v>
      </c>
      <c r="N75" s="152"/>
      <c r="O75" s="152">
        <v>49632</v>
      </c>
      <c r="P75" s="152"/>
      <c r="Q75" s="183" t="s">
        <v>650</v>
      </c>
      <c r="R75" s="152"/>
      <c r="S75" s="152">
        <v>917827600</v>
      </c>
      <c r="T75" s="152"/>
      <c r="U75" s="6">
        <v>1316302882</v>
      </c>
      <c r="V75" s="208"/>
      <c r="W75" s="25">
        <f>U77/درآمدها!$J$5</f>
        <v>1.6600155443458192E-3</v>
      </c>
      <c r="X75" s="209"/>
      <c r="Y75" s="152"/>
    </row>
    <row r="76" spans="1:25">
      <c r="A76" s="203" t="s">
        <v>481</v>
      </c>
      <c r="C76" s="152">
        <v>2080355</v>
      </c>
      <c r="D76" s="152"/>
      <c r="E76" s="152">
        <v>29609873163</v>
      </c>
      <c r="F76" s="152"/>
      <c r="G76" s="6">
        <v>44751019854</v>
      </c>
      <c r="H76" s="152"/>
      <c r="I76" s="152">
        <v>0</v>
      </c>
      <c r="J76" s="152">
        <v>0</v>
      </c>
      <c r="K76" s="208"/>
      <c r="L76" s="152">
        <v>756674</v>
      </c>
      <c r="M76" s="152">
        <v>11654386997</v>
      </c>
      <c r="N76" s="152"/>
      <c r="O76" s="152">
        <v>1728558</v>
      </c>
      <c r="P76" s="152"/>
      <c r="Q76" s="183" t="s">
        <v>651</v>
      </c>
      <c r="R76" s="152"/>
      <c r="S76" s="152">
        <v>24602715946</v>
      </c>
      <c r="T76" s="152"/>
      <c r="U76" s="6">
        <v>29588662438</v>
      </c>
      <c r="V76" s="208"/>
      <c r="W76" s="25">
        <f>U78/درآمدها!$J$5</f>
        <v>5.7506305499674323E-3</v>
      </c>
      <c r="X76" s="209"/>
      <c r="Y76" s="152">
        <f>O80-(C76+I76-L76)</f>
        <v>5649620</v>
      </c>
    </row>
    <row r="77" spans="1:25">
      <c r="A77" s="203" t="s">
        <v>135</v>
      </c>
      <c r="C77" s="152">
        <v>1737841</v>
      </c>
      <c r="D77" s="152"/>
      <c r="E77" s="152">
        <v>19314720612</v>
      </c>
      <c r="F77" s="152"/>
      <c r="G77" s="6">
        <v>20401784994</v>
      </c>
      <c r="H77" s="152"/>
      <c r="I77" s="152">
        <v>0</v>
      </c>
      <c r="J77" s="152">
        <v>0</v>
      </c>
      <c r="K77" s="208"/>
      <c r="L77" s="152">
        <v>268349</v>
      </c>
      <c r="M77" s="152">
        <v>5233851227</v>
      </c>
      <c r="N77" s="152"/>
      <c r="O77" s="152">
        <v>1532658</v>
      </c>
      <c r="P77" s="152"/>
      <c r="Q77" s="183" t="s">
        <v>652</v>
      </c>
      <c r="R77" s="152"/>
      <c r="S77" s="152">
        <v>17034274750</v>
      </c>
      <c r="T77" s="152"/>
      <c r="U77" s="6">
        <v>17124574822</v>
      </c>
      <c r="V77" s="208"/>
      <c r="W77" s="25">
        <f>U79/درآمدها!$J$5</f>
        <v>2.5703970351460548E-3</v>
      </c>
      <c r="X77" s="209"/>
      <c r="Y77" s="152">
        <f>O81-(C77+I77-L77)</f>
        <v>1357606</v>
      </c>
    </row>
    <row r="78" spans="1:25">
      <c r="A78" s="203" t="s">
        <v>269</v>
      </c>
      <c r="C78" s="152">
        <v>4533768</v>
      </c>
      <c r="D78" s="152"/>
      <c r="E78" s="152">
        <v>69829658247</v>
      </c>
      <c r="F78" s="152"/>
      <c r="G78" s="6">
        <v>78147774676</v>
      </c>
      <c r="H78" s="152"/>
      <c r="I78" s="152">
        <v>6973301</v>
      </c>
      <c r="J78" s="152">
        <v>24136314072</v>
      </c>
      <c r="K78" s="208"/>
      <c r="L78" s="152">
        <v>0</v>
      </c>
      <c r="M78" s="152">
        <v>0</v>
      </c>
      <c r="N78" s="152"/>
      <c r="O78" s="152">
        <v>3777094</v>
      </c>
      <c r="P78" s="152"/>
      <c r="Q78" s="183" t="s">
        <v>653</v>
      </c>
      <c r="R78" s="152"/>
      <c r="S78" s="152">
        <v>58175271250</v>
      </c>
      <c r="T78" s="152"/>
      <c r="U78" s="6">
        <v>59323000596</v>
      </c>
      <c r="V78" s="208"/>
      <c r="W78" s="25">
        <f>U80/درآمدها!$J$5</f>
        <v>3.8234134645645746E-3</v>
      </c>
      <c r="X78" s="209"/>
      <c r="Y78" s="152">
        <f>O82-(C78+I78-L78)</f>
        <v>-8830053</v>
      </c>
    </row>
    <row r="79" spans="1:25">
      <c r="A79" s="203" t="s">
        <v>265</v>
      </c>
      <c r="C79" s="152">
        <v>1592813</v>
      </c>
      <c r="D79" s="152"/>
      <c r="E79" s="186">
        <v>31066060519</v>
      </c>
      <c r="F79" s="152"/>
      <c r="G79" s="6">
        <v>38000058306</v>
      </c>
      <c r="H79" s="152"/>
      <c r="I79" s="152">
        <v>0</v>
      </c>
      <c r="J79" s="152">
        <v>0</v>
      </c>
      <c r="K79" s="208"/>
      <c r="L79" s="152">
        <v>151084</v>
      </c>
      <c r="M79" s="152">
        <v>26100214822</v>
      </c>
      <c r="N79" s="152"/>
      <c r="O79" s="152">
        <v>1324464</v>
      </c>
      <c r="P79" s="152"/>
      <c r="Q79" s="183" t="s">
        <v>654</v>
      </c>
      <c r="R79" s="152"/>
      <c r="S79" s="152">
        <v>25832209292</v>
      </c>
      <c r="T79" s="152"/>
      <c r="U79" s="6">
        <v>26515990468</v>
      </c>
      <c r="V79" s="208"/>
      <c r="W79" s="25">
        <f>U81/درآمدها!$J$5</f>
        <v>1.8225001310087485E-3</v>
      </c>
      <c r="X79" s="209"/>
      <c r="Y79" s="152">
        <f>O83-(C79+I79-L79)</f>
        <v>644103</v>
      </c>
    </row>
    <row r="80" spans="1:25">
      <c r="A80" s="8" t="s">
        <v>583</v>
      </c>
      <c r="C80" s="152">
        <v>0</v>
      </c>
      <c r="D80" s="152"/>
      <c r="E80" s="186">
        <v>0</v>
      </c>
      <c r="F80" s="152"/>
      <c r="G80" s="6">
        <v>0</v>
      </c>
      <c r="H80" s="152"/>
      <c r="I80" s="152">
        <v>0</v>
      </c>
      <c r="J80" s="152">
        <v>0</v>
      </c>
      <c r="K80" s="208"/>
      <c r="L80" s="152">
        <v>1028634</v>
      </c>
      <c r="M80" s="152">
        <v>34457399297</v>
      </c>
      <c r="N80" s="152"/>
      <c r="O80" s="152">
        <v>6973301</v>
      </c>
      <c r="P80" s="152"/>
      <c r="Q80" s="183" t="s">
        <v>655</v>
      </c>
      <c r="R80" s="152"/>
      <c r="S80" s="152">
        <v>24136314072</v>
      </c>
      <c r="T80" s="152"/>
      <c r="U80" s="6">
        <v>39441998102</v>
      </c>
      <c r="V80" s="208"/>
      <c r="W80" s="25">
        <f>U82/درآمدها!$J$5</f>
        <v>1.5526583286225547E-2</v>
      </c>
      <c r="X80" s="209"/>
      <c r="Y80" s="152"/>
    </row>
    <row r="81" spans="1:25">
      <c r="A81" s="203" t="s">
        <v>438</v>
      </c>
      <c r="C81" s="152">
        <v>2978182</v>
      </c>
      <c r="D81" s="152"/>
      <c r="E81" s="152">
        <v>38712596039</v>
      </c>
      <c r="F81" s="152"/>
      <c r="G81" s="6">
        <v>59682910237</v>
      </c>
      <c r="H81" s="152"/>
      <c r="I81" s="152">
        <v>0</v>
      </c>
      <c r="J81" s="152">
        <v>0</v>
      </c>
      <c r="K81" s="208"/>
      <c r="L81" s="152">
        <v>551749</v>
      </c>
      <c r="M81" s="152">
        <v>2323733812</v>
      </c>
      <c r="N81" s="152"/>
      <c r="O81" s="152">
        <v>2827098</v>
      </c>
      <c r="P81" s="152"/>
      <c r="Q81" s="183" t="s">
        <v>656</v>
      </c>
      <c r="R81" s="152"/>
      <c r="S81" s="152">
        <v>12612381217</v>
      </c>
      <c r="T81" s="152"/>
      <c r="U81" s="6">
        <v>18800751573</v>
      </c>
      <c r="V81" s="208"/>
      <c r="W81" s="25">
        <f>U83/درآمدها!$J$5</f>
        <v>1.75868462192556E-3</v>
      </c>
      <c r="X81" s="209"/>
      <c r="Y81" s="152">
        <f t="shared" ref="Y81:Y92" si="4">O85-(C81+I81-L81)</f>
        <v>13758429</v>
      </c>
    </row>
    <row r="82" spans="1:25">
      <c r="A82" s="203" t="s">
        <v>180</v>
      </c>
      <c r="C82" s="152">
        <v>3705650</v>
      </c>
      <c r="D82" s="152"/>
      <c r="E82" s="152">
        <v>124132647472</v>
      </c>
      <c r="F82" s="152"/>
      <c r="G82" s="6">
        <v>157473959104</v>
      </c>
      <c r="H82" s="152"/>
      <c r="I82" s="152">
        <v>0</v>
      </c>
      <c r="J82" s="152">
        <v>0</v>
      </c>
      <c r="K82" s="208"/>
      <c r="L82" s="152">
        <v>1759695</v>
      </c>
      <c r="M82" s="152">
        <v>7215361791</v>
      </c>
      <c r="N82" s="152"/>
      <c r="O82" s="152">
        <v>2677016</v>
      </c>
      <c r="P82" s="152"/>
      <c r="Q82" s="183" t="s">
        <v>657</v>
      </c>
      <c r="R82" s="152"/>
      <c r="S82" s="152">
        <v>89675248175</v>
      </c>
      <c r="T82" s="152"/>
      <c r="U82" s="6">
        <v>160170871966</v>
      </c>
      <c r="V82" s="208"/>
      <c r="W82" s="25">
        <f>U84/درآمدها!$J$5</f>
        <v>3.7026692271042547E-3</v>
      </c>
      <c r="X82" s="209"/>
      <c r="Y82" s="152">
        <f t="shared" si="4"/>
        <v>13585959</v>
      </c>
    </row>
    <row r="83" spans="1:25">
      <c r="A83" s="203" t="s">
        <v>482</v>
      </c>
      <c r="C83" s="152">
        <v>2637581</v>
      </c>
      <c r="D83" s="152"/>
      <c r="E83" s="152">
        <v>11108377460</v>
      </c>
      <c r="F83" s="152"/>
      <c r="G83" s="6">
        <v>21814103112</v>
      </c>
      <c r="H83" s="152"/>
      <c r="I83" s="152">
        <v>0</v>
      </c>
      <c r="J83" s="152">
        <v>0</v>
      </c>
      <c r="K83" s="208"/>
      <c r="L83" s="152">
        <v>3790398</v>
      </c>
      <c r="M83" s="152">
        <v>12753915347</v>
      </c>
      <c r="N83" s="152"/>
      <c r="O83" s="152">
        <v>2085832</v>
      </c>
      <c r="P83" s="152"/>
      <c r="Q83" s="183" t="s">
        <v>658</v>
      </c>
      <c r="R83" s="152"/>
      <c r="S83" s="152">
        <v>8784643648</v>
      </c>
      <c r="T83" s="152"/>
      <c r="U83" s="6">
        <v>18142436376</v>
      </c>
      <c r="V83" s="208"/>
      <c r="W83" s="25">
        <f>U85/درآمدها!$J$5</f>
        <v>5.271403833431965E-3</v>
      </c>
      <c r="X83" s="209"/>
      <c r="Y83" s="152">
        <f t="shared" si="4"/>
        <v>5538008</v>
      </c>
    </row>
    <row r="84" spans="1:25">
      <c r="A84" s="203" t="s">
        <v>511</v>
      </c>
      <c r="C84" s="152">
        <v>10943500</v>
      </c>
      <c r="D84" s="152"/>
      <c r="E84" s="152">
        <v>44872157821</v>
      </c>
      <c r="F84" s="152"/>
      <c r="G84" s="6">
        <v>50628009261</v>
      </c>
      <c r="H84" s="152"/>
      <c r="I84" s="152">
        <v>0</v>
      </c>
      <c r="J84" s="152">
        <v>0</v>
      </c>
      <c r="K84" s="208"/>
      <c r="L84" s="152">
        <v>3087823</v>
      </c>
      <c r="M84" s="152">
        <v>14908280029</v>
      </c>
      <c r="N84" s="152"/>
      <c r="O84" s="152">
        <v>9183805</v>
      </c>
      <c r="P84" s="152"/>
      <c r="Q84" s="183" t="s">
        <v>659</v>
      </c>
      <c r="R84" s="152"/>
      <c r="S84" s="152">
        <v>37656796030</v>
      </c>
      <c r="T84" s="152"/>
      <c r="U84" s="6">
        <v>38196411134</v>
      </c>
      <c r="V84" s="208"/>
      <c r="W84" s="25">
        <f>U86/درآمدها!$J$5</f>
        <v>8.7704763187452968E-3</v>
      </c>
      <c r="X84" s="209"/>
      <c r="Y84" s="152">
        <f t="shared" si="4"/>
        <v>2545605</v>
      </c>
    </row>
    <row r="85" spans="1:25">
      <c r="A85" s="203" t="s">
        <v>117</v>
      </c>
      <c r="C85" s="152">
        <v>19975260</v>
      </c>
      <c r="D85" s="152"/>
      <c r="E85" s="152">
        <v>67212671355</v>
      </c>
      <c r="F85" s="152"/>
      <c r="G85" s="6">
        <v>74064398869</v>
      </c>
      <c r="H85" s="152"/>
      <c r="I85" s="152">
        <v>0</v>
      </c>
      <c r="J85" s="152">
        <v>0</v>
      </c>
      <c r="K85" s="208"/>
      <c r="L85" s="152">
        <v>1566292</v>
      </c>
      <c r="M85" s="152">
        <v>38146296110</v>
      </c>
      <c r="N85" s="152"/>
      <c r="O85" s="152">
        <v>16184862</v>
      </c>
      <c r="P85" s="152"/>
      <c r="Q85" s="183" t="s">
        <v>660</v>
      </c>
      <c r="R85" s="152"/>
      <c r="S85" s="152">
        <v>54458756008</v>
      </c>
      <c r="T85" s="152"/>
      <c r="U85" s="6">
        <v>54379339802</v>
      </c>
      <c r="V85" s="208"/>
      <c r="W85" s="25">
        <f>U87/درآمدها!$J$5</f>
        <v>9.7865057635151253E-3</v>
      </c>
      <c r="X85" s="209"/>
      <c r="Y85" s="152">
        <f t="shared" si="4"/>
        <v>-10206305</v>
      </c>
    </row>
    <row r="86" spans="1:25">
      <c r="A86" s="203" t="s">
        <v>90</v>
      </c>
      <c r="C86" s="152">
        <v>18619737</v>
      </c>
      <c r="D86" s="152"/>
      <c r="E86" s="152">
        <v>89897721877</v>
      </c>
      <c r="F86" s="152"/>
      <c r="G86" s="6">
        <v>133079347374</v>
      </c>
      <c r="H86" s="152"/>
      <c r="I86" s="152">
        <v>0</v>
      </c>
      <c r="J86" s="152">
        <v>0</v>
      </c>
      <c r="K86" s="208"/>
      <c r="L86" s="152">
        <v>2373971</v>
      </c>
      <c r="M86" s="152">
        <v>11198685008</v>
      </c>
      <c r="N86" s="152"/>
      <c r="O86" s="152">
        <v>15531914</v>
      </c>
      <c r="P86" s="152"/>
      <c r="Q86" s="183" t="s">
        <v>661</v>
      </c>
      <c r="R86" s="152"/>
      <c r="S86" s="152">
        <v>74989441848</v>
      </c>
      <c r="T86" s="152"/>
      <c r="U86" s="6">
        <v>90475464797</v>
      </c>
      <c r="V86" s="208"/>
      <c r="W86" s="25">
        <f>U88/درآمدها!$J$5</f>
        <v>4.7868715770422532E-3</v>
      </c>
      <c r="X86" s="209"/>
      <c r="Y86" s="152">
        <f t="shared" si="4"/>
        <v>12377032</v>
      </c>
    </row>
    <row r="87" spans="1:25">
      <c r="A87" s="203" t="s">
        <v>214</v>
      </c>
      <c r="C87" s="152">
        <v>5951483</v>
      </c>
      <c r="D87" s="152"/>
      <c r="E87" s="152">
        <v>144945535578</v>
      </c>
      <c r="F87" s="152"/>
      <c r="G87" s="6">
        <v>169377132092</v>
      </c>
      <c r="H87" s="152"/>
      <c r="I87" s="152">
        <v>0</v>
      </c>
      <c r="J87" s="152">
        <v>0</v>
      </c>
      <c r="K87" s="208"/>
      <c r="L87" s="152">
        <v>4428586</v>
      </c>
      <c r="M87" s="152">
        <v>26715096232</v>
      </c>
      <c r="N87" s="152"/>
      <c r="O87" s="152">
        <v>4385191</v>
      </c>
      <c r="P87" s="152"/>
      <c r="Q87" s="183" t="s">
        <v>662</v>
      </c>
      <c r="R87" s="152"/>
      <c r="S87" s="152">
        <v>106799239468</v>
      </c>
      <c r="T87" s="152"/>
      <c r="U87" s="6">
        <v>100956735474</v>
      </c>
      <c r="V87" s="208"/>
      <c r="W87" s="25">
        <f>U89/درآمدها!$J$5</f>
        <v>5.8490748098164866E-3</v>
      </c>
      <c r="X87" s="209"/>
      <c r="Y87" s="152">
        <f t="shared" si="4"/>
        <v>44770920</v>
      </c>
    </row>
    <row r="88" spans="1:25">
      <c r="A88" s="203" t="s">
        <v>143</v>
      </c>
      <c r="C88" s="152">
        <v>12775253</v>
      </c>
      <c r="D88" s="152"/>
      <c r="E88" s="152">
        <v>60264440563</v>
      </c>
      <c r="F88" s="152"/>
      <c r="G88" s="6">
        <v>72258676995</v>
      </c>
      <c r="H88" s="152"/>
      <c r="I88" s="152">
        <v>0</v>
      </c>
      <c r="J88" s="152">
        <v>0</v>
      </c>
      <c r="K88" s="208"/>
      <c r="L88" s="152">
        <v>7018482</v>
      </c>
      <c r="M88" s="152">
        <v>9848637088</v>
      </c>
      <c r="N88" s="152"/>
      <c r="O88" s="152">
        <v>10401282</v>
      </c>
      <c r="P88" s="152"/>
      <c r="Q88" s="183" t="s">
        <v>663</v>
      </c>
      <c r="R88" s="152"/>
      <c r="S88" s="152">
        <v>49065755555</v>
      </c>
      <c r="T88" s="152"/>
      <c r="U88" s="6">
        <v>49380947524</v>
      </c>
      <c r="V88" s="208"/>
      <c r="W88" s="25">
        <f>U90/درآمدها!$J$5</f>
        <v>3.6407143361017456E-3</v>
      </c>
      <c r="X88" s="209"/>
      <c r="Y88" s="152">
        <f t="shared" si="4"/>
        <v>8342502</v>
      </c>
    </row>
    <row r="89" spans="1:25">
      <c r="A89" s="203" t="s">
        <v>207</v>
      </c>
      <c r="C89" s="152">
        <v>12631249</v>
      </c>
      <c r="D89" s="152"/>
      <c r="E89" s="152">
        <v>76197014705</v>
      </c>
      <c r="F89" s="152"/>
      <c r="G89" s="6">
        <v>106098986431</v>
      </c>
      <c r="H89" s="152"/>
      <c r="I89" s="152">
        <v>41003095</v>
      </c>
      <c r="J89" s="152">
        <v>0</v>
      </c>
      <c r="K89" s="208"/>
      <c r="L89" s="152">
        <v>367833</v>
      </c>
      <c r="M89" s="152">
        <v>3616926982</v>
      </c>
      <c r="N89" s="152"/>
      <c r="O89" s="152">
        <v>8202663</v>
      </c>
      <c r="P89" s="152"/>
      <c r="Q89" s="183" t="s">
        <v>664</v>
      </c>
      <c r="R89" s="152"/>
      <c r="S89" s="152">
        <v>49481918473</v>
      </c>
      <c r="T89" s="152"/>
      <c r="U89" s="6">
        <v>60338542950</v>
      </c>
      <c r="V89" s="208"/>
      <c r="W89" s="25">
        <f>U91/درآمدها!$J$5</f>
        <v>6.5256758039587848E-3</v>
      </c>
      <c r="X89" s="209"/>
      <c r="Y89" s="152">
        <f t="shared" si="4"/>
        <v>-51268154</v>
      </c>
    </row>
    <row r="90" spans="1:25">
      <c r="A90" s="203" t="s">
        <v>556</v>
      </c>
      <c r="C90" s="152">
        <v>35641280</v>
      </c>
      <c r="D90" s="152"/>
      <c r="E90" s="152">
        <v>50013383540</v>
      </c>
      <c r="F90" s="152"/>
      <c r="G90" s="6">
        <v>50096909141</v>
      </c>
      <c r="H90" s="152"/>
      <c r="I90" s="152">
        <v>0</v>
      </c>
      <c r="J90" s="152">
        <v>0</v>
      </c>
      <c r="K90" s="208"/>
      <c r="L90" s="152">
        <v>3038326</v>
      </c>
      <c r="M90" s="152">
        <v>16041062924</v>
      </c>
      <c r="N90" s="152"/>
      <c r="O90" s="152">
        <v>28622798</v>
      </c>
      <c r="P90" s="152"/>
      <c r="Q90" s="183" t="s">
        <v>665</v>
      </c>
      <c r="R90" s="152"/>
      <c r="S90" s="152">
        <v>40164746452</v>
      </c>
      <c r="T90" s="152"/>
      <c r="U90" s="6">
        <v>37557289910</v>
      </c>
      <c r="V90" s="208"/>
      <c r="W90" s="25">
        <f>U92/درآمدها!$J$5</f>
        <v>6.9289508846202951E-3</v>
      </c>
      <c r="X90" s="209"/>
      <c r="Y90" s="152">
        <f t="shared" si="4"/>
        <v>-28669912</v>
      </c>
    </row>
    <row r="91" spans="1:25">
      <c r="A91" s="203" t="s">
        <v>184</v>
      </c>
      <c r="C91" s="152">
        <v>5658555</v>
      </c>
      <c r="D91" s="152"/>
      <c r="E91" s="152">
        <v>55640957327</v>
      </c>
      <c r="F91" s="152"/>
      <c r="G91" s="6">
        <v>74810991754</v>
      </c>
      <c r="H91" s="152"/>
      <c r="I91" s="152">
        <v>1998357</v>
      </c>
      <c r="J91" s="152">
        <v>7912356053</v>
      </c>
      <c r="K91" s="208"/>
      <c r="L91" s="152">
        <v>0</v>
      </c>
      <c r="M91" s="152">
        <v>0</v>
      </c>
      <c r="N91" s="152"/>
      <c r="O91" s="152">
        <v>46293817</v>
      </c>
      <c r="P91" s="152"/>
      <c r="Q91" s="183" t="s">
        <v>666</v>
      </c>
      <c r="R91" s="152"/>
      <c r="S91" s="152">
        <v>52024030345</v>
      </c>
      <c r="T91" s="152"/>
      <c r="U91" s="6">
        <v>67318299488</v>
      </c>
      <c r="V91" s="208"/>
      <c r="W91" s="25">
        <f>U93/درآمدها!$J$5</f>
        <v>6.2399275449888207E-4</v>
      </c>
      <c r="X91" s="209"/>
      <c r="Y91" s="152">
        <f t="shared" si="4"/>
        <v>-5586921</v>
      </c>
    </row>
    <row r="92" spans="1:25">
      <c r="A92" s="203" t="s">
        <v>205</v>
      </c>
      <c r="C92" s="152">
        <v>17137599</v>
      </c>
      <c r="D92" s="152"/>
      <c r="E92" s="152">
        <v>90479199376</v>
      </c>
      <c r="F92" s="152"/>
      <c r="G92" s="6">
        <v>101702712812</v>
      </c>
      <c r="H92" s="152"/>
      <c r="I92" s="152">
        <v>1959174</v>
      </c>
      <c r="J92" s="152">
        <v>0</v>
      </c>
      <c r="K92" s="208"/>
      <c r="L92" s="152">
        <v>276464</v>
      </c>
      <c r="M92" s="152">
        <v>11752578102</v>
      </c>
      <c r="N92" s="152"/>
      <c r="O92" s="152">
        <v>14099273</v>
      </c>
      <c r="P92" s="152"/>
      <c r="Q92" s="183" t="s">
        <v>667</v>
      </c>
      <c r="R92" s="152"/>
      <c r="S92" s="152">
        <v>74438136452</v>
      </c>
      <c r="T92" s="152"/>
      <c r="U92" s="6">
        <v>71478449865</v>
      </c>
      <c r="V92" s="208"/>
      <c r="W92" s="25">
        <f>U94/درآمدها!$J$5</f>
        <v>1.6070949820597797E-3</v>
      </c>
      <c r="X92" s="209"/>
      <c r="Y92" s="152">
        <f t="shared" si="4"/>
        <v>-9410128</v>
      </c>
    </row>
    <row r="93" spans="1:25">
      <c r="A93" s="8" t="s">
        <v>584</v>
      </c>
      <c r="C93" s="152">
        <v>0</v>
      </c>
      <c r="D93" s="152"/>
      <c r="E93" s="152">
        <v>0</v>
      </c>
      <c r="F93" s="152"/>
      <c r="G93" s="6">
        <v>0</v>
      </c>
      <c r="H93" s="152"/>
      <c r="I93" s="152">
        <v>0</v>
      </c>
      <c r="J93" s="152">
        <v>0</v>
      </c>
      <c r="K93" s="208"/>
      <c r="L93" s="152">
        <v>3172305</v>
      </c>
      <c r="M93" s="152">
        <v>89442691917</v>
      </c>
      <c r="N93" s="152"/>
      <c r="O93" s="152">
        <v>1998357</v>
      </c>
      <c r="P93" s="152"/>
      <c r="Q93" s="183" t="s">
        <v>668</v>
      </c>
      <c r="R93" s="152"/>
      <c r="S93" s="152">
        <v>7912356053</v>
      </c>
      <c r="T93" s="152"/>
      <c r="U93" s="6">
        <v>6437054550</v>
      </c>
      <c r="V93" s="208"/>
      <c r="W93" s="25">
        <f>U95/درآمدها!$J$5</f>
        <v>6.9114995361365065E-3</v>
      </c>
      <c r="X93" s="209"/>
      <c r="Y93" s="152"/>
    </row>
    <row r="94" spans="1:25">
      <c r="A94" s="203" t="s">
        <v>557</v>
      </c>
      <c r="C94" s="152">
        <v>2250332</v>
      </c>
      <c r="D94" s="152"/>
      <c r="E94" s="152">
        <v>31258227338</v>
      </c>
      <c r="F94" s="152"/>
      <c r="G94" s="6">
        <v>29169730525</v>
      </c>
      <c r="H94" s="152"/>
      <c r="I94" s="152">
        <v>4053614</v>
      </c>
      <c r="J94" s="152">
        <v>0</v>
      </c>
      <c r="K94" s="208"/>
      <c r="L94" s="152">
        <v>3177359</v>
      </c>
      <c r="M94" s="152">
        <v>5439888856</v>
      </c>
      <c r="N94" s="152"/>
      <c r="O94" s="152">
        <v>3933042</v>
      </c>
      <c r="P94" s="152"/>
      <c r="Q94" s="183" t="s">
        <v>669</v>
      </c>
      <c r="R94" s="152"/>
      <c r="S94" s="152">
        <v>19505649236</v>
      </c>
      <c r="T94" s="152"/>
      <c r="U94" s="6">
        <v>16578650941</v>
      </c>
      <c r="V94" s="208"/>
      <c r="W94" s="25">
        <f>U96/درآمدها!$J$5</f>
        <v>5.3952991495327353E-3</v>
      </c>
      <c r="X94" s="209"/>
      <c r="Y94" s="152"/>
    </row>
    <row r="95" spans="1:25" ht="29.25" customHeight="1">
      <c r="A95" s="203" t="s">
        <v>158</v>
      </c>
      <c r="C95" s="152">
        <v>5242296</v>
      </c>
      <c r="D95" s="152"/>
      <c r="E95" s="152">
        <v>147805796123</v>
      </c>
      <c r="F95" s="152"/>
      <c r="G95" s="6">
        <v>165713117977</v>
      </c>
      <c r="H95" s="152"/>
      <c r="I95" s="152">
        <v>0</v>
      </c>
      <c r="J95" s="152">
        <v>0</v>
      </c>
      <c r="K95" s="208"/>
      <c r="L95" s="152">
        <v>201110</v>
      </c>
      <c r="M95" s="152">
        <v>2016951646</v>
      </c>
      <c r="N95" s="152"/>
      <c r="O95" s="152">
        <v>2069991</v>
      </c>
      <c r="P95" s="152"/>
      <c r="Q95" s="183" t="s">
        <v>670</v>
      </c>
      <c r="R95" s="152"/>
      <c r="S95" s="152">
        <v>58363104206</v>
      </c>
      <c r="T95" s="152"/>
      <c r="U95" s="6">
        <v>71298423284</v>
      </c>
      <c r="V95" s="208"/>
      <c r="W95" s="25">
        <f>U97/درآمدها!$J$5</f>
        <v>2.5836981615622065E-3</v>
      </c>
      <c r="X95" s="209"/>
      <c r="Y95" s="152">
        <f>O99-(C95+I95-L95)</f>
        <v>7811460</v>
      </c>
    </row>
    <row r="96" spans="1:25">
      <c r="A96" s="203" t="s">
        <v>160</v>
      </c>
      <c r="C96" s="152">
        <v>8533926</v>
      </c>
      <c r="D96" s="152"/>
      <c r="E96" s="152">
        <v>49931870742</v>
      </c>
      <c r="F96" s="152"/>
      <c r="G96" s="6">
        <v>68459013566</v>
      </c>
      <c r="H96" s="152"/>
      <c r="I96" s="152">
        <v>0</v>
      </c>
      <c r="J96" s="152">
        <v>0</v>
      </c>
      <c r="K96" s="208"/>
      <c r="L96" s="152">
        <v>462326</v>
      </c>
      <c r="M96" s="152">
        <v>9171373241</v>
      </c>
      <c r="N96" s="152"/>
      <c r="O96" s="152">
        <v>9410181</v>
      </c>
      <c r="P96" s="152"/>
      <c r="Q96" s="183" t="s">
        <v>671</v>
      </c>
      <c r="R96" s="152"/>
      <c r="S96" s="152">
        <v>44491981886</v>
      </c>
      <c r="T96" s="152"/>
      <c r="U96" s="6">
        <v>55657433021</v>
      </c>
      <c r="V96" s="208"/>
      <c r="W96" s="25">
        <f>U98/درآمدها!$J$5</f>
        <v>5.2197283026651038E-3</v>
      </c>
      <c r="X96" s="209"/>
      <c r="Y96" s="152">
        <f>O100-(C96+I96-L96)</f>
        <v>-5195895</v>
      </c>
    </row>
    <row r="97" spans="1:25">
      <c r="A97" s="203" t="s">
        <v>123</v>
      </c>
      <c r="C97" s="152">
        <v>1577534</v>
      </c>
      <c r="D97" s="152"/>
      <c r="E97" s="152">
        <v>15821241115</v>
      </c>
      <c r="F97" s="152"/>
      <c r="G97" s="6">
        <v>38905743763</v>
      </c>
      <c r="H97" s="152"/>
      <c r="I97" s="152">
        <v>14200000</v>
      </c>
      <c r="J97" s="152">
        <v>50129967566</v>
      </c>
      <c r="K97" s="208"/>
      <c r="L97" s="152">
        <v>1347354</v>
      </c>
      <c r="M97" s="152">
        <v>4756536079</v>
      </c>
      <c r="N97" s="152"/>
      <c r="O97" s="152">
        <v>1376424</v>
      </c>
      <c r="P97" s="152"/>
      <c r="Q97" s="183" t="s">
        <v>672</v>
      </c>
      <c r="R97" s="152"/>
      <c r="S97" s="152">
        <v>13804289469</v>
      </c>
      <c r="T97" s="152"/>
      <c r="U97" s="6">
        <v>26653203722</v>
      </c>
      <c r="V97" s="208"/>
      <c r="W97" s="25">
        <f>U99/درآمدها!$J$5</f>
        <v>4.5452648799071379E-3</v>
      </c>
      <c r="X97" s="209"/>
      <c r="Y97" s="152"/>
    </row>
    <row r="98" spans="1:25">
      <c r="A98" s="203" t="s">
        <v>197</v>
      </c>
      <c r="C98" s="152">
        <v>3240201</v>
      </c>
      <c r="D98" s="152"/>
      <c r="E98" s="152">
        <v>64277355684</v>
      </c>
      <c r="F98" s="152"/>
      <c r="G98" s="6">
        <v>73114924956</v>
      </c>
      <c r="H98" s="152"/>
      <c r="I98" s="152">
        <v>0</v>
      </c>
      <c r="J98" s="152">
        <v>0</v>
      </c>
      <c r="K98" s="208"/>
      <c r="L98" s="152">
        <v>1566</v>
      </c>
      <c r="M98" s="152">
        <v>10355642</v>
      </c>
      <c r="N98" s="152"/>
      <c r="O98" s="152">
        <v>2777875</v>
      </c>
      <c r="P98" s="152"/>
      <c r="Q98" s="183" t="s">
        <v>673</v>
      </c>
      <c r="R98" s="152"/>
      <c r="S98" s="152">
        <v>55105982443</v>
      </c>
      <c r="T98" s="152"/>
      <c r="U98" s="6">
        <v>53846259557</v>
      </c>
      <c r="V98" s="208"/>
      <c r="W98" s="25">
        <f>U100/درآمدها!$J$5</f>
        <v>2.3359981486844915E-3</v>
      </c>
      <c r="X98" s="209"/>
      <c r="Y98" s="152">
        <f>O102-(C98+I98-L98)</f>
        <v>2682145</v>
      </c>
    </row>
    <row r="99" spans="1:25">
      <c r="A99" s="8" t="s">
        <v>585</v>
      </c>
      <c r="C99" s="152">
        <v>0</v>
      </c>
      <c r="D99" s="152"/>
      <c r="E99" s="152">
        <v>0</v>
      </c>
      <c r="F99" s="152"/>
      <c r="G99" s="6">
        <v>0</v>
      </c>
      <c r="H99" s="152"/>
      <c r="I99" s="152">
        <v>0</v>
      </c>
      <c r="J99" s="152">
        <v>0</v>
      </c>
      <c r="K99" s="208"/>
      <c r="L99" s="152">
        <v>191780</v>
      </c>
      <c r="M99" s="152">
        <v>1070881140</v>
      </c>
      <c r="N99" s="152"/>
      <c r="O99" s="152">
        <v>12852646</v>
      </c>
      <c r="P99" s="152"/>
      <c r="Q99" s="183" t="s">
        <v>674</v>
      </c>
      <c r="R99" s="152"/>
      <c r="S99" s="152">
        <v>45373431487</v>
      </c>
      <c r="T99" s="152"/>
      <c r="U99" s="6">
        <v>46888554018</v>
      </c>
      <c r="V99" s="208"/>
      <c r="W99" s="25">
        <f>U101/درآمدها!$J$5</f>
        <v>1.7686733423317802E-3</v>
      </c>
      <c r="X99" s="209"/>
      <c r="Y99" s="152"/>
    </row>
    <row r="100" spans="1:25">
      <c r="A100" s="203" t="s">
        <v>125</v>
      </c>
      <c r="C100" s="152">
        <v>2877271</v>
      </c>
      <c r="D100" s="152"/>
      <c r="E100" s="152">
        <v>19026810917</v>
      </c>
      <c r="F100" s="152"/>
      <c r="G100" s="6">
        <v>26942624661</v>
      </c>
      <c r="H100" s="152"/>
      <c r="I100" s="152">
        <v>0</v>
      </c>
      <c r="J100" s="101">
        <v>0</v>
      </c>
      <c r="K100" s="208"/>
      <c r="L100" s="152">
        <v>1262741</v>
      </c>
      <c r="M100" s="101">
        <v>23064944046</v>
      </c>
      <c r="N100" s="152"/>
      <c r="O100" s="152">
        <v>2875705</v>
      </c>
      <c r="P100" s="152"/>
      <c r="Q100" s="183" t="s">
        <v>675</v>
      </c>
      <c r="R100" s="152"/>
      <c r="S100" s="152">
        <v>19016455275</v>
      </c>
      <c r="T100" s="152"/>
      <c r="U100" s="6">
        <v>24097952105</v>
      </c>
      <c r="V100" s="208"/>
      <c r="W100" s="25">
        <f>U102/درآمدها!$J$5</f>
        <v>1.0828684969582756E-2</v>
      </c>
      <c r="X100" s="209"/>
      <c r="Y100" s="152">
        <f>O104-(C100+I100-L100)</f>
        <v>8036021</v>
      </c>
    </row>
    <row r="101" spans="1:25">
      <c r="A101" s="203" t="s">
        <v>558</v>
      </c>
      <c r="C101" s="152">
        <v>3451938</v>
      </c>
      <c r="D101" s="101"/>
      <c r="E101" s="152">
        <v>19275290949</v>
      </c>
      <c r="F101" s="152"/>
      <c r="G101" s="6">
        <v>28892379322</v>
      </c>
      <c r="H101" s="152"/>
      <c r="I101" s="152">
        <v>0</v>
      </c>
      <c r="J101" s="152">
        <v>0</v>
      </c>
      <c r="K101" s="208"/>
      <c r="L101" s="152">
        <v>1000697</v>
      </c>
      <c r="M101" s="152">
        <v>23910962964</v>
      </c>
      <c r="N101" s="152"/>
      <c r="O101" s="152">
        <v>3260158</v>
      </c>
      <c r="P101" s="152"/>
      <c r="Q101" s="183" t="s">
        <v>676</v>
      </c>
      <c r="R101" s="152"/>
      <c r="S101" s="152">
        <v>18204409809</v>
      </c>
      <c r="T101" s="152"/>
      <c r="U101" s="6">
        <v>18245479140</v>
      </c>
      <c r="V101" s="208"/>
      <c r="W101" s="25">
        <f>U103/درآمدها!$J$5</f>
        <v>4.7634297465707536E-3</v>
      </c>
      <c r="X101" s="209"/>
      <c r="Y101" s="152">
        <f>O105-(C101+I101-L101)</f>
        <v>2802428</v>
      </c>
    </row>
    <row r="102" spans="1:25">
      <c r="A102" s="203" t="s">
        <v>157</v>
      </c>
      <c r="C102" s="152">
        <v>7183521</v>
      </c>
      <c r="D102" s="152"/>
      <c r="E102" s="152">
        <v>131212584307</v>
      </c>
      <c r="F102" s="152"/>
      <c r="G102" s="6">
        <v>158168255963</v>
      </c>
      <c r="H102" s="152"/>
      <c r="I102" s="152">
        <v>0</v>
      </c>
      <c r="J102" s="152">
        <v>0</v>
      </c>
      <c r="K102" s="208"/>
      <c r="L102" s="152">
        <v>1233699</v>
      </c>
      <c r="M102" s="152">
        <v>6954929191</v>
      </c>
      <c r="N102" s="152"/>
      <c r="O102" s="152">
        <v>5920780</v>
      </c>
      <c r="P102" s="152"/>
      <c r="Q102" s="198" t="s">
        <v>677</v>
      </c>
      <c r="R102" s="152"/>
      <c r="S102" s="101">
        <v>108147640261</v>
      </c>
      <c r="T102" s="152"/>
      <c r="U102" s="116">
        <v>111707764796</v>
      </c>
      <c r="V102" s="208"/>
      <c r="W102" s="25">
        <f>U104/درآمدها!$J$5</f>
        <v>7.2348960266514868E-3</v>
      </c>
      <c r="X102" s="209"/>
      <c r="Y102" s="152">
        <f>O106-(C102+I102-L102)</f>
        <v>-862373</v>
      </c>
    </row>
    <row r="103" spans="1:25">
      <c r="A103" s="203" t="s">
        <v>156</v>
      </c>
      <c r="C103" s="152">
        <v>3299918</v>
      </c>
      <c r="D103" s="152"/>
      <c r="E103" s="152">
        <v>78849259148</v>
      </c>
      <c r="F103" s="152"/>
      <c r="G103" s="6">
        <v>79054832061</v>
      </c>
      <c r="H103" s="152"/>
      <c r="I103" s="152">
        <v>0</v>
      </c>
      <c r="J103" s="152">
        <v>0</v>
      </c>
      <c r="K103" s="208"/>
      <c r="L103" s="152">
        <v>892457</v>
      </c>
      <c r="M103" s="152">
        <v>6571598267</v>
      </c>
      <c r="N103" s="152"/>
      <c r="O103" s="152">
        <v>2299221</v>
      </c>
      <c r="P103" s="152"/>
      <c r="Q103" s="198" t="s">
        <v>678</v>
      </c>
      <c r="R103" s="152"/>
      <c r="S103" s="152">
        <v>54938296184</v>
      </c>
      <c r="T103" s="152"/>
      <c r="U103" s="6">
        <v>49139123656</v>
      </c>
      <c r="V103" s="208"/>
      <c r="W103" s="25">
        <f>U105/درآمدها!$J$5</f>
        <v>3.9791090395764487E-3</v>
      </c>
      <c r="X103" s="209"/>
      <c r="Y103" s="152">
        <f>O107-(C103+I103-L103)</f>
        <v>1641825</v>
      </c>
    </row>
    <row r="104" spans="1:25">
      <c r="A104" s="203" t="s">
        <v>483</v>
      </c>
      <c r="C104" s="152">
        <v>10884250</v>
      </c>
      <c r="D104" s="152"/>
      <c r="E104" s="152">
        <v>61359527766</v>
      </c>
      <c r="F104" s="152"/>
      <c r="G104" s="6">
        <v>80388801138</v>
      </c>
      <c r="H104" s="152"/>
      <c r="I104" s="152">
        <v>0</v>
      </c>
      <c r="J104" s="152">
        <v>0</v>
      </c>
      <c r="K104" s="208"/>
      <c r="L104" s="152">
        <v>1365011</v>
      </c>
      <c r="M104" s="152">
        <v>8800461299</v>
      </c>
      <c r="N104" s="152"/>
      <c r="O104" s="152">
        <v>9650551</v>
      </c>
      <c r="P104" s="152"/>
      <c r="Q104" s="199" t="s">
        <v>679</v>
      </c>
      <c r="R104" s="152"/>
      <c r="S104" s="152">
        <v>54404598575</v>
      </c>
      <c r="T104" s="152"/>
      <c r="U104" s="6">
        <v>74634553128</v>
      </c>
      <c r="V104" s="208"/>
      <c r="W104" s="25">
        <f>U106/درآمدها!$J$5</f>
        <v>2.9266782953397815E-3</v>
      </c>
      <c r="X104" s="209"/>
      <c r="Y104" s="152"/>
    </row>
    <row r="105" spans="1:25">
      <c r="A105" s="203" t="s">
        <v>134</v>
      </c>
      <c r="C105" s="152">
        <v>6146126</v>
      </c>
      <c r="D105" s="152"/>
      <c r="E105" s="152">
        <v>45256937832</v>
      </c>
      <c r="F105" s="152"/>
      <c r="G105" s="6">
        <v>50403841542</v>
      </c>
      <c r="H105" s="152"/>
      <c r="I105" s="152">
        <v>0</v>
      </c>
      <c r="J105" s="152">
        <v>0</v>
      </c>
      <c r="K105" s="208"/>
      <c r="L105" s="152">
        <v>937853</v>
      </c>
      <c r="M105" s="152">
        <v>15548699140</v>
      </c>
      <c r="N105" s="152"/>
      <c r="O105" s="152">
        <v>5253669</v>
      </c>
      <c r="P105" s="152"/>
      <c r="Q105" s="183" t="s">
        <v>680</v>
      </c>
      <c r="R105" s="152"/>
      <c r="S105" s="152">
        <v>38685339565</v>
      </c>
      <c r="T105" s="152"/>
      <c r="U105" s="6">
        <v>41048140004</v>
      </c>
      <c r="V105" s="208"/>
      <c r="W105" s="25">
        <f>U107/درآمدها!$J$5</f>
        <v>6.9454284440024902E-3</v>
      </c>
      <c r="X105" s="209"/>
      <c r="Y105" s="152">
        <f>O109-(C105+I105-L105)</f>
        <v>-4795078</v>
      </c>
    </row>
    <row r="106" spans="1:25">
      <c r="A106" s="203" t="s">
        <v>261</v>
      </c>
      <c r="C106" s="152">
        <v>6452460</v>
      </c>
      <c r="D106" s="152"/>
      <c r="E106" s="152">
        <v>41600122282</v>
      </c>
      <c r="F106" s="152"/>
      <c r="G106" s="6">
        <v>42717691970</v>
      </c>
      <c r="H106" s="152"/>
      <c r="I106" s="152">
        <v>0</v>
      </c>
      <c r="J106" s="152">
        <v>0</v>
      </c>
      <c r="K106" s="208"/>
      <c r="L106" s="152">
        <v>338363</v>
      </c>
      <c r="M106" s="152">
        <v>9951978651</v>
      </c>
      <c r="N106" s="152"/>
      <c r="O106" s="152">
        <v>5087449</v>
      </c>
      <c r="P106" s="152"/>
      <c r="Q106" s="183" t="s">
        <v>681</v>
      </c>
      <c r="R106" s="152"/>
      <c r="S106" s="152">
        <v>32799660983</v>
      </c>
      <c r="T106" s="152"/>
      <c r="U106" s="6">
        <v>30191356713</v>
      </c>
      <c r="V106" s="208"/>
      <c r="W106" s="25">
        <f>U108/درآمدها!$J$5</f>
        <v>6.2589538235883549E-3</v>
      </c>
      <c r="X106" s="209"/>
      <c r="Y106" s="152">
        <f>O110-(C106+I106-L106)</f>
        <v>5713958</v>
      </c>
    </row>
    <row r="107" spans="1:25">
      <c r="A107" s="203" t="s">
        <v>121</v>
      </c>
      <c r="C107" s="152">
        <v>4987139</v>
      </c>
      <c r="D107" s="152"/>
      <c r="E107" s="152">
        <v>82681959619</v>
      </c>
      <c r="F107" s="152"/>
      <c r="G107" s="6">
        <v>99050161150</v>
      </c>
      <c r="H107" s="152"/>
      <c r="I107" s="152">
        <v>0</v>
      </c>
      <c r="J107" s="152">
        <v>0</v>
      </c>
      <c r="K107" s="208"/>
      <c r="L107" s="152">
        <v>84970</v>
      </c>
      <c r="M107" s="152">
        <v>1062906507</v>
      </c>
      <c r="N107" s="152"/>
      <c r="O107" s="152">
        <v>4049286</v>
      </c>
      <c r="P107" s="152"/>
      <c r="Q107" s="183" t="s">
        <v>682</v>
      </c>
      <c r="R107" s="152"/>
      <c r="S107" s="152">
        <v>67133260479</v>
      </c>
      <c r="T107" s="152"/>
      <c r="U107" s="6">
        <v>71648430923</v>
      </c>
      <c r="V107" s="208"/>
      <c r="W107" s="25">
        <f>U109/درآمدها!$J$5</f>
        <v>6.111728094694253E-4</v>
      </c>
      <c r="X107" s="209"/>
      <c r="Y107" s="152">
        <f>O111-(C107+I107-L107)</f>
        <v>-4532861</v>
      </c>
    </row>
    <row r="108" spans="1:25">
      <c r="A108" s="203" t="s">
        <v>262</v>
      </c>
      <c r="C108" s="152">
        <v>2260058</v>
      </c>
      <c r="D108" s="152"/>
      <c r="E108" s="152">
        <v>66473133786</v>
      </c>
      <c r="F108" s="152"/>
      <c r="G108" s="6">
        <v>72790185221</v>
      </c>
      <c r="H108" s="152"/>
      <c r="I108" s="152">
        <v>0</v>
      </c>
      <c r="J108" s="152">
        <v>0</v>
      </c>
      <c r="K108" s="208"/>
      <c r="L108" s="152">
        <v>2008144</v>
      </c>
      <c r="M108" s="152">
        <v>35601349984</v>
      </c>
      <c r="N108" s="152"/>
      <c r="O108" s="152">
        <v>1921695</v>
      </c>
      <c r="P108" s="152"/>
      <c r="Q108" s="183" t="s">
        <v>683</v>
      </c>
      <c r="R108" s="152"/>
      <c r="S108" s="152">
        <v>56521155135</v>
      </c>
      <c r="T108" s="152"/>
      <c r="U108" s="6">
        <v>64566818922</v>
      </c>
      <c r="V108" s="208"/>
      <c r="W108" s="25">
        <f>U110/درآمدها!$J$5</f>
        <v>2.525711132081818E-2</v>
      </c>
      <c r="X108" s="209"/>
      <c r="Y108" s="152">
        <f>O112-(C108+I108-L108)</f>
        <v>521278</v>
      </c>
    </row>
    <row r="109" spans="1:25">
      <c r="A109" s="203" t="s">
        <v>122</v>
      </c>
      <c r="C109" s="152">
        <v>498165</v>
      </c>
      <c r="D109" s="152"/>
      <c r="E109" s="152">
        <v>6231644342</v>
      </c>
      <c r="F109" s="152"/>
      <c r="G109" s="6">
        <v>8086630996</v>
      </c>
      <c r="H109" s="152"/>
      <c r="I109" s="152">
        <v>0</v>
      </c>
      <c r="J109" s="152">
        <v>0</v>
      </c>
      <c r="K109" s="208"/>
      <c r="L109" s="152">
        <v>79286</v>
      </c>
      <c r="M109" s="152">
        <v>3344343691</v>
      </c>
      <c r="N109" s="152"/>
      <c r="O109" s="152">
        <v>413195</v>
      </c>
      <c r="P109" s="152"/>
      <c r="Q109" s="183" t="s">
        <v>684</v>
      </c>
      <c r="R109" s="152"/>
      <c r="S109" s="152">
        <v>5168737835</v>
      </c>
      <c r="T109" s="152"/>
      <c r="U109" s="6">
        <v>6304805121</v>
      </c>
      <c r="V109" s="208"/>
      <c r="W109" s="25">
        <f>U111/درآمدها!$J$5</f>
        <v>2.5473052850052574E-3</v>
      </c>
      <c r="X109" s="209"/>
      <c r="Y109" s="152"/>
    </row>
    <row r="110" spans="1:25">
      <c r="A110" s="203" t="s">
        <v>512</v>
      </c>
      <c r="C110" s="152">
        <v>13836199</v>
      </c>
      <c r="D110" s="152"/>
      <c r="E110" s="152">
        <v>245294840931</v>
      </c>
      <c r="F110" s="152"/>
      <c r="G110" s="6">
        <v>301209832193</v>
      </c>
      <c r="H110" s="152"/>
      <c r="I110" s="152">
        <v>688188</v>
      </c>
      <c r="J110" s="152">
        <v>65217558816</v>
      </c>
      <c r="K110" s="208"/>
      <c r="L110" s="152">
        <v>105465</v>
      </c>
      <c r="M110" s="152">
        <v>9537065413</v>
      </c>
      <c r="N110" s="152"/>
      <c r="O110" s="152">
        <v>11828055</v>
      </c>
      <c r="P110" s="152"/>
      <c r="Q110" s="183" t="s">
        <v>685</v>
      </c>
      <c r="R110" s="152"/>
      <c r="S110" s="152">
        <v>209693490947</v>
      </c>
      <c r="T110" s="152"/>
      <c r="U110" s="6">
        <v>260550146096</v>
      </c>
      <c r="V110" s="208"/>
      <c r="W110" s="25">
        <f>U112/درآمدها!$J$5</f>
        <v>6.9364557461897795E-3</v>
      </c>
      <c r="X110" s="209"/>
      <c r="Y110" s="152">
        <f>O114-(C110+I110-L110)</f>
        <v>-11530092</v>
      </c>
    </row>
    <row r="111" spans="1:25">
      <c r="A111" s="203" t="s">
        <v>141</v>
      </c>
      <c r="C111" s="152">
        <v>448594</v>
      </c>
      <c r="D111" s="152"/>
      <c r="E111" s="152">
        <v>18922035595</v>
      </c>
      <c r="F111" s="152"/>
      <c r="G111" s="6">
        <v>26220382108</v>
      </c>
      <c r="H111" s="152"/>
      <c r="I111" s="152">
        <v>2781107</v>
      </c>
      <c r="J111" s="152">
        <v>40039037304</v>
      </c>
      <c r="K111" s="208"/>
      <c r="L111" s="152">
        <v>241353</v>
      </c>
      <c r="M111" s="152">
        <v>3463897253</v>
      </c>
      <c r="N111" s="152"/>
      <c r="O111" s="152">
        <v>369308</v>
      </c>
      <c r="P111" s="152"/>
      <c r="Q111" s="183" t="s">
        <v>686</v>
      </c>
      <c r="R111" s="152"/>
      <c r="S111" s="152">
        <v>15577691904</v>
      </c>
      <c r="T111" s="152"/>
      <c r="U111" s="6">
        <v>26277777998</v>
      </c>
      <c r="V111" s="208"/>
      <c r="W111" s="25">
        <f>U113/درآمدها!$J$5</f>
        <v>3.9255146637897122E-3</v>
      </c>
      <c r="X111" s="209"/>
      <c r="Y111" s="152">
        <f>O115-(C111+I111-L111)</f>
        <v>1510106</v>
      </c>
    </row>
    <row r="112" spans="1:25">
      <c r="A112" s="203" t="s">
        <v>199</v>
      </c>
      <c r="C112" s="152">
        <v>190469</v>
      </c>
      <c r="D112" s="152"/>
      <c r="E112" s="152">
        <v>14638494313</v>
      </c>
      <c r="F112" s="152"/>
      <c r="G112" s="6">
        <v>16375645515</v>
      </c>
      <c r="H112" s="152"/>
      <c r="I112" s="152">
        <v>3258040</v>
      </c>
      <c r="J112" s="152">
        <v>54561721445</v>
      </c>
      <c r="K112" s="208"/>
      <c r="L112" s="152">
        <v>369210</v>
      </c>
      <c r="M112" s="152">
        <v>6182501414</v>
      </c>
      <c r="N112" s="152"/>
      <c r="O112" s="152">
        <v>773192</v>
      </c>
      <c r="P112" s="152"/>
      <c r="Q112" s="183" t="s">
        <v>687</v>
      </c>
      <c r="R112" s="152"/>
      <c r="S112" s="152">
        <v>70318987716</v>
      </c>
      <c r="T112" s="152"/>
      <c r="U112" s="6">
        <v>71555869359</v>
      </c>
      <c r="V112" s="208"/>
      <c r="W112" s="25">
        <f>U114/درآمدها!$J$5</f>
        <v>4.8269373907847586E-3</v>
      </c>
      <c r="X112" s="209"/>
      <c r="Y112" s="152">
        <f>O116-(C112+I112-L112)</f>
        <v>1216714</v>
      </c>
    </row>
    <row r="113" spans="1:25">
      <c r="A113" s="8" t="s">
        <v>586</v>
      </c>
      <c r="C113" s="152">
        <v>0</v>
      </c>
      <c r="D113" s="152"/>
      <c r="E113" s="152">
        <v>0</v>
      </c>
      <c r="F113" s="152"/>
      <c r="G113" s="6">
        <v>0</v>
      </c>
      <c r="H113" s="152"/>
      <c r="I113" s="152">
        <v>0</v>
      </c>
      <c r="J113" s="152">
        <v>0</v>
      </c>
      <c r="K113" s="208"/>
      <c r="L113" s="152">
        <v>3210197</v>
      </c>
      <c r="M113" s="152">
        <v>99461506097</v>
      </c>
      <c r="N113" s="152"/>
      <c r="O113" s="152">
        <v>2539754</v>
      </c>
      <c r="P113" s="152"/>
      <c r="Q113" s="183" t="s">
        <v>688</v>
      </c>
      <c r="R113" s="152"/>
      <c r="S113" s="152">
        <v>36575140051</v>
      </c>
      <c r="T113" s="152"/>
      <c r="U113" s="6">
        <v>40495265122</v>
      </c>
      <c r="V113" s="208"/>
      <c r="W113" s="25">
        <f>U115/درآمدها!$J$5</f>
        <v>1.3351024331772864E-2</v>
      </c>
      <c r="X113" s="209"/>
      <c r="Y113" s="152"/>
    </row>
    <row r="114" spans="1:25">
      <c r="A114" s="8" t="s">
        <v>587</v>
      </c>
      <c r="C114" s="152">
        <v>0</v>
      </c>
      <c r="D114" s="152"/>
      <c r="E114" s="152">
        <v>0</v>
      </c>
      <c r="F114" s="152"/>
      <c r="G114" s="6">
        <v>0</v>
      </c>
      <c r="H114" s="152"/>
      <c r="I114" s="152">
        <v>0</v>
      </c>
      <c r="J114" s="152">
        <v>0</v>
      </c>
      <c r="K114" s="208"/>
      <c r="L114" s="152">
        <v>2444909</v>
      </c>
      <c r="M114" s="152">
        <v>70195841438</v>
      </c>
      <c r="N114" s="152"/>
      <c r="O114" s="152">
        <v>2888830</v>
      </c>
      <c r="P114" s="152"/>
      <c r="Q114" s="183" t="s">
        <v>689</v>
      </c>
      <c r="R114" s="152"/>
      <c r="S114" s="152">
        <v>48379220031</v>
      </c>
      <c r="T114" s="152"/>
      <c r="U114" s="6">
        <v>49794262946</v>
      </c>
      <c r="V114" s="208"/>
      <c r="W114" s="25">
        <f>U116/درآمدها!$J$5</f>
        <v>1.7117553259979917E-2</v>
      </c>
      <c r="X114" s="209"/>
      <c r="Y114" s="152"/>
    </row>
    <row r="115" spans="1:25">
      <c r="A115" s="203" t="s">
        <v>104</v>
      </c>
      <c r="C115" s="152">
        <v>7708651</v>
      </c>
      <c r="D115" s="152"/>
      <c r="E115" s="152">
        <v>238837067769</v>
      </c>
      <c r="F115" s="152"/>
      <c r="G115" s="6">
        <v>248274218664</v>
      </c>
      <c r="H115" s="152"/>
      <c r="I115" s="152">
        <v>1886212</v>
      </c>
      <c r="J115" s="152">
        <v>52857767619</v>
      </c>
      <c r="K115" s="208"/>
      <c r="L115" s="152">
        <v>248823</v>
      </c>
      <c r="M115" s="152">
        <v>6970602599</v>
      </c>
      <c r="N115" s="152"/>
      <c r="O115" s="152">
        <v>4498454</v>
      </c>
      <c r="P115" s="152"/>
      <c r="Q115" s="183" t="s">
        <v>690</v>
      </c>
      <c r="R115" s="152"/>
      <c r="S115" s="152">
        <v>139375561672</v>
      </c>
      <c r="T115" s="152"/>
      <c r="U115" s="6">
        <v>137727996523</v>
      </c>
      <c r="V115" s="208"/>
      <c r="W115" s="25">
        <f>U117/درآمدها!$J$5</f>
        <v>4.297932185777272E-3</v>
      </c>
      <c r="X115" s="209"/>
      <c r="Y115" s="152">
        <f>O119-(C115+I115-L115)</f>
        <v>-8768276</v>
      </c>
    </row>
    <row r="116" spans="1:25">
      <c r="A116" s="203" t="s">
        <v>106</v>
      </c>
      <c r="C116" s="152">
        <v>6740922</v>
      </c>
      <c r="D116" s="152"/>
      <c r="E116" s="152">
        <v>193538774596</v>
      </c>
      <c r="F116" s="152"/>
      <c r="G116" s="6">
        <v>243574571241</v>
      </c>
      <c r="H116" s="152"/>
      <c r="I116" s="152">
        <v>0</v>
      </c>
      <c r="J116" s="152">
        <v>0</v>
      </c>
      <c r="K116" s="208"/>
      <c r="L116" s="152">
        <v>6287463</v>
      </c>
      <c r="M116" s="152">
        <v>119569941992</v>
      </c>
      <c r="N116" s="152"/>
      <c r="O116" s="152">
        <v>4296013</v>
      </c>
      <c r="P116" s="152"/>
      <c r="Q116" s="183" t="s">
        <v>691</v>
      </c>
      <c r="R116" s="152"/>
      <c r="S116" s="152">
        <v>123342933158</v>
      </c>
      <c r="T116" s="152"/>
      <c r="U116" s="6">
        <v>176583178735</v>
      </c>
      <c r="V116" s="208"/>
      <c r="W116" s="25">
        <f>U118/درآمدها!$J$5</f>
        <v>1.4034022023549721E-2</v>
      </c>
      <c r="X116" s="209"/>
      <c r="Y116" s="152">
        <f>O120-(C116+I116-L116)</f>
        <v>1298616</v>
      </c>
    </row>
    <row r="117" spans="1:25">
      <c r="A117" s="8" t="s">
        <v>588</v>
      </c>
      <c r="C117" s="152">
        <v>0</v>
      </c>
      <c r="D117" s="152"/>
      <c r="E117" s="152">
        <v>0</v>
      </c>
      <c r="F117" s="152"/>
      <c r="G117" s="6">
        <v>0</v>
      </c>
      <c r="H117" s="152"/>
      <c r="I117" s="152">
        <v>0</v>
      </c>
      <c r="J117" s="152">
        <v>0</v>
      </c>
      <c r="K117" s="208"/>
      <c r="L117" s="152">
        <v>135149</v>
      </c>
      <c r="M117" s="152">
        <v>6286842865</v>
      </c>
      <c r="N117" s="152"/>
      <c r="O117" s="152">
        <v>1637389</v>
      </c>
      <c r="P117" s="152"/>
      <c r="Q117" s="183" t="s">
        <v>692</v>
      </c>
      <c r="R117" s="152"/>
      <c r="S117" s="152">
        <v>45887165020</v>
      </c>
      <c r="T117" s="152"/>
      <c r="U117" s="6">
        <v>44337091629</v>
      </c>
      <c r="V117" s="208"/>
      <c r="W117" s="25">
        <f>U119/درآمدها!$J$5</f>
        <v>3.2107095241108367E-3</v>
      </c>
      <c r="X117" s="209"/>
      <c r="Y117" s="152"/>
    </row>
    <row r="118" spans="1:25">
      <c r="A118" s="203" t="s">
        <v>187</v>
      </c>
      <c r="C118" s="152">
        <v>12138821</v>
      </c>
      <c r="D118" s="152"/>
      <c r="E118" s="152">
        <v>230846387937</v>
      </c>
      <c r="F118" s="152"/>
      <c r="G118" s="6">
        <v>276204359898</v>
      </c>
      <c r="H118" s="152"/>
      <c r="I118" s="152">
        <v>0</v>
      </c>
      <c r="J118" s="152">
        <v>0</v>
      </c>
      <c r="K118" s="208"/>
      <c r="L118" s="152">
        <v>300215</v>
      </c>
      <c r="M118" s="152">
        <v>8159606892</v>
      </c>
      <c r="N118" s="152"/>
      <c r="O118" s="152">
        <v>5851358</v>
      </c>
      <c r="P118" s="152"/>
      <c r="Q118" s="183" t="s">
        <v>693</v>
      </c>
      <c r="R118" s="152"/>
      <c r="S118" s="152">
        <v>111276445945</v>
      </c>
      <c r="T118" s="152"/>
      <c r="U118" s="6">
        <v>144773740833</v>
      </c>
      <c r="V118" s="208"/>
      <c r="W118" s="25">
        <f>U120/درآمدها!$J$5</f>
        <v>4.4183183287829463E-3</v>
      </c>
      <c r="X118" s="209"/>
      <c r="Y118" s="152">
        <f>O122-(C118+I118-L118)</f>
        <v>-10279890</v>
      </c>
    </row>
    <row r="119" spans="1:25">
      <c r="A119" s="203" t="s">
        <v>189</v>
      </c>
      <c r="C119" s="152">
        <v>712913</v>
      </c>
      <c r="D119" s="152"/>
      <c r="E119" s="152">
        <v>33163190311</v>
      </c>
      <c r="F119" s="152"/>
      <c r="G119" s="6">
        <v>35695766718</v>
      </c>
      <c r="H119" s="152"/>
      <c r="I119" s="152">
        <v>2155308</v>
      </c>
      <c r="J119" s="152">
        <v>38512422681</v>
      </c>
      <c r="K119" s="208"/>
      <c r="L119" s="152">
        <v>300993</v>
      </c>
      <c r="M119" s="152">
        <v>5373813139</v>
      </c>
      <c r="N119" s="152"/>
      <c r="O119" s="152">
        <v>577764</v>
      </c>
      <c r="P119" s="152"/>
      <c r="Q119" s="183" t="s">
        <v>694</v>
      </c>
      <c r="R119" s="152"/>
      <c r="S119" s="152">
        <v>26876347446</v>
      </c>
      <c r="T119" s="152"/>
      <c r="U119" s="6">
        <v>33121397968</v>
      </c>
      <c r="V119" s="208"/>
      <c r="W119" s="25">
        <f>U121/درآمدها!$J$5</f>
        <v>3.0054540325697688E-3</v>
      </c>
      <c r="X119" s="209"/>
      <c r="Y119" s="152">
        <f>O123-(C119+I119-L119)</f>
        <v>108880</v>
      </c>
    </row>
    <row r="120" spans="1:25">
      <c r="A120" s="203" t="s">
        <v>484</v>
      </c>
      <c r="C120" s="152">
        <v>2052290</v>
      </c>
      <c r="D120" s="152"/>
      <c r="E120" s="152">
        <v>55779623365</v>
      </c>
      <c r="F120" s="152"/>
      <c r="G120" s="6">
        <v>58550263701</v>
      </c>
      <c r="H120" s="152"/>
      <c r="I120" s="152">
        <v>0</v>
      </c>
      <c r="J120" s="152">
        <v>0</v>
      </c>
      <c r="K120" s="208"/>
      <c r="L120" s="152">
        <v>225687</v>
      </c>
      <c r="M120" s="152">
        <v>3661286215</v>
      </c>
      <c r="N120" s="152"/>
      <c r="O120" s="152">
        <v>1752075</v>
      </c>
      <c r="P120" s="152"/>
      <c r="Q120" s="183" t="s">
        <v>695</v>
      </c>
      <c r="R120" s="152"/>
      <c r="S120" s="152">
        <v>47620016473</v>
      </c>
      <c r="T120" s="152"/>
      <c r="U120" s="6">
        <v>45578984526</v>
      </c>
      <c r="V120" s="208"/>
      <c r="W120" s="25">
        <f>U122/درآمدها!$J$5</f>
        <v>2.7396331618348797E-3</v>
      </c>
      <c r="X120" s="209"/>
      <c r="Y120" s="152">
        <f>O124-(C120+I120-L120)</f>
        <v>5372309</v>
      </c>
    </row>
    <row r="121" spans="1:25">
      <c r="A121" s="8" t="s">
        <v>589</v>
      </c>
      <c r="C121" s="152">
        <v>0</v>
      </c>
      <c r="D121" s="152"/>
      <c r="E121" s="152">
        <v>0</v>
      </c>
      <c r="F121" s="152"/>
      <c r="G121" s="6">
        <v>0</v>
      </c>
      <c r="H121" s="152"/>
      <c r="I121" s="152">
        <v>0</v>
      </c>
      <c r="J121" s="152">
        <v>0</v>
      </c>
      <c r="K121" s="208"/>
      <c r="L121" s="152">
        <v>211049</v>
      </c>
      <c r="M121" s="152">
        <v>1443015528</v>
      </c>
      <c r="N121" s="152"/>
      <c r="O121" s="152">
        <v>1854315</v>
      </c>
      <c r="P121" s="152"/>
      <c r="Q121" s="183" t="s">
        <v>696</v>
      </c>
      <c r="R121" s="152"/>
      <c r="S121" s="152">
        <v>33138609542</v>
      </c>
      <c r="T121" s="152"/>
      <c r="U121" s="6">
        <v>31004000312</v>
      </c>
      <c r="V121" s="208"/>
      <c r="W121" s="25">
        <f>U123/درآمدها!$J$5</f>
        <v>2.2280142587134083E-3</v>
      </c>
      <c r="X121" s="209"/>
      <c r="Y121" s="152"/>
    </row>
    <row r="122" spans="1:25">
      <c r="A122" s="203" t="s">
        <v>485</v>
      </c>
      <c r="C122" s="152">
        <v>1784403</v>
      </c>
      <c r="D122" s="152"/>
      <c r="E122" s="152">
        <v>28948101162</v>
      </c>
      <c r="F122" s="152"/>
      <c r="G122" s="6">
        <v>37959016169</v>
      </c>
      <c r="H122" s="152"/>
      <c r="I122" s="152">
        <v>0</v>
      </c>
      <c r="J122" s="152">
        <v>0</v>
      </c>
      <c r="K122" s="208"/>
      <c r="L122" s="152">
        <v>801459</v>
      </c>
      <c r="M122" s="152">
        <v>2363532950</v>
      </c>
      <c r="N122" s="152"/>
      <c r="O122" s="152">
        <v>1558716</v>
      </c>
      <c r="P122" s="152"/>
      <c r="Q122" s="183" t="s">
        <v>697</v>
      </c>
      <c r="R122" s="152"/>
      <c r="S122" s="152">
        <v>25286814947</v>
      </c>
      <c r="T122" s="152"/>
      <c r="U122" s="6">
        <v>28261815514</v>
      </c>
      <c r="V122" s="208"/>
      <c r="W122" s="25">
        <f>U124/درآمدها!$J$5</f>
        <v>3.4060337258423239E-3</v>
      </c>
      <c r="X122" s="209"/>
      <c r="Y122" s="152">
        <f t="shared" ref="Y122:Y147" si="5">O126-(C122+I122-L122)</f>
        <v>6146411</v>
      </c>
    </row>
    <row r="123" spans="1:25">
      <c r="A123" s="203" t="s">
        <v>218</v>
      </c>
      <c r="C123" s="152">
        <v>2887157</v>
      </c>
      <c r="D123" s="152"/>
      <c r="E123" s="152">
        <v>19740498088</v>
      </c>
      <c r="F123" s="152"/>
      <c r="G123" s="6">
        <v>28240587617</v>
      </c>
      <c r="H123" s="152"/>
      <c r="I123" s="152">
        <v>0</v>
      </c>
      <c r="J123" s="152">
        <v>0</v>
      </c>
      <c r="K123" s="208"/>
      <c r="L123" s="152">
        <v>4071720</v>
      </c>
      <c r="M123" s="152">
        <v>5984933806</v>
      </c>
      <c r="N123" s="152"/>
      <c r="O123" s="152">
        <v>2676108</v>
      </c>
      <c r="P123" s="152"/>
      <c r="Q123" s="183" t="s">
        <v>698</v>
      </c>
      <c r="R123" s="152"/>
      <c r="S123" s="152">
        <v>18297482560</v>
      </c>
      <c r="T123" s="152"/>
      <c r="U123" s="6">
        <v>22983999763</v>
      </c>
      <c r="V123" s="208"/>
      <c r="W123" s="25">
        <f>U125/درآمدها!$J$5</f>
        <v>4.709004048480606E-3</v>
      </c>
      <c r="X123" s="209"/>
      <c r="Y123" s="152">
        <f t="shared" si="5"/>
        <v>2527663</v>
      </c>
    </row>
    <row r="124" spans="1:25">
      <c r="A124" s="203" t="s">
        <v>486</v>
      </c>
      <c r="C124" s="152">
        <v>8000371</v>
      </c>
      <c r="D124" s="152"/>
      <c r="E124" s="152">
        <v>23593397133</v>
      </c>
      <c r="F124" s="152"/>
      <c r="G124" s="6">
        <v>41354397725</v>
      </c>
      <c r="H124" s="152"/>
      <c r="I124" s="152">
        <v>0</v>
      </c>
      <c r="J124" s="152">
        <v>0</v>
      </c>
      <c r="K124" s="208"/>
      <c r="L124" s="152">
        <v>1366171</v>
      </c>
      <c r="M124" s="152">
        <v>7076240841</v>
      </c>
      <c r="N124" s="152"/>
      <c r="O124" s="152">
        <v>7198912</v>
      </c>
      <c r="P124" s="152"/>
      <c r="Q124" s="183" t="s">
        <v>699</v>
      </c>
      <c r="R124" s="152"/>
      <c r="S124" s="152">
        <v>21229864183</v>
      </c>
      <c r="T124" s="152"/>
      <c r="U124" s="6">
        <v>35136345309</v>
      </c>
      <c r="V124" s="208"/>
      <c r="W124" s="25">
        <f>U126/درآمدها!$J$5</f>
        <v>3.6479203623475697E-3</v>
      </c>
      <c r="X124" s="209"/>
      <c r="Y124" s="152">
        <f t="shared" si="5"/>
        <v>-5628480</v>
      </c>
    </row>
    <row r="125" spans="1:25">
      <c r="A125" s="203" t="s">
        <v>255</v>
      </c>
      <c r="C125" s="152">
        <v>32533246</v>
      </c>
      <c r="D125" s="152"/>
      <c r="E125" s="152">
        <v>47819919780</v>
      </c>
      <c r="F125" s="152"/>
      <c r="G125" s="6">
        <v>61380699710</v>
      </c>
      <c r="H125" s="152"/>
      <c r="I125" s="152">
        <v>0</v>
      </c>
      <c r="J125" s="152">
        <v>0</v>
      </c>
      <c r="K125" s="208"/>
      <c r="L125" s="152">
        <v>242935</v>
      </c>
      <c r="M125" s="152">
        <v>4422390863</v>
      </c>
      <c r="N125" s="152"/>
      <c r="O125" s="152">
        <v>28461526</v>
      </c>
      <c r="P125" s="152"/>
      <c r="Q125" s="183" t="s">
        <v>700</v>
      </c>
      <c r="R125" s="152"/>
      <c r="S125" s="152">
        <v>41834985974</v>
      </c>
      <c r="T125" s="152"/>
      <c r="U125" s="6">
        <v>48577672926</v>
      </c>
      <c r="V125" s="208"/>
      <c r="W125" s="25">
        <f>U127/درآمدها!$J$5</f>
        <v>3.6497073694885954E-3</v>
      </c>
      <c r="X125" s="209"/>
      <c r="Y125" s="152">
        <f t="shared" si="5"/>
        <v>-16788435</v>
      </c>
    </row>
    <row r="126" spans="1:25">
      <c r="A126" s="203" t="s">
        <v>220</v>
      </c>
      <c r="C126" s="152">
        <v>8495526</v>
      </c>
      <c r="D126" s="152"/>
      <c r="E126" s="152">
        <v>44003560356</v>
      </c>
      <c r="F126" s="152"/>
      <c r="G126" s="6">
        <v>51683263040</v>
      </c>
      <c r="H126" s="152"/>
      <c r="I126" s="152">
        <v>0</v>
      </c>
      <c r="J126" s="152">
        <v>0</v>
      </c>
      <c r="K126" s="208"/>
      <c r="L126" s="152">
        <v>225608</v>
      </c>
      <c r="M126" s="152">
        <v>16418433154</v>
      </c>
      <c r="N126" s="152"/>
      <c r="O126" s="152">
        <v>7129355</v>
      </c>
      <c r="P126" s="152"/>
      <c r="Q126" s="183" t="s">
        <v>701</v>
      </c>
      <c r="R126" s="152"/>
      <c r="S126" s="152">
        <v>36927319515</v>
      </c>
      <c r="T126" s="152"/>
      <c r="U126" s="6">
        <v>37631626645</v>
      </c>
      <c r="V126" s="208"/>
      <c r="W126" s="25">
        <f>U128/درآمدها!$J$5</f>
        <v>6.7111578145440569E-3</v>
      </c>
      <c r="X126" s="209"/>
      <c r="Y126" s="152">
        <f t="shared" si="5"/>
        <v>-6273297</v>
      </c>
    </row>
    <row r="127" spans="1:25">
      <c r="A127" s="203" t="s">
        <v>198</v>
      </c>
      <c r="C127" s="152">
        <v>1586035</v>
      </c>
      <c r="D127" s="152"/>
      <c r="E127" s="152">
        <v>28872195012</v>
      </c>
      <c r="F127" s="152"/>
      <c r="G127" s="6">
        <v>49820499701</v>
      </c>
      <c r="H127" s="152"/>
      <c r="I127" s="152">
        <v>0</v>
      </c>
      <c r="J127" s="152">
        <v>0</v>
      </c>
      <c r="K127" s="208"/>
      <c r="L127" s="152">
        <v>1610105</v>
      </c>
      <c r="M127" s="152">
        <v>6780625899</v>
      </c>
      <c r="N127" s="152"/>
      <c r="O127" s="152">
        <v>1343100</v>
      </c>
      <c r="P127" s="152"/>
      <c r="Q127" s="183" t="s">
        <v>702</v>
      </c>
      <c r="R127" s="152"/>
      <c r="S127" s="152">
        <v>24449804149</v>
      </c>
      <c r="T127" s="152"/>
      <c r="U127" s="169">
        <v>37650061254</v>
      </c>
      <c r="V127" s="208"/>
      <c r="W127" s="25">
        <f>U129/درآمدها!$J$5</f>
        <v>1.0904548935653881E-2</v>
      </c>
      <c r="X127" s="209"/>
      <c r="Y127" s="152">
        <f t="shared" si="5"/>
        <v>2322887</v>
      </c>
    </row>
    <row r="128" spans="1:25">
      <c r="A128" s="203" t="s">
        <v>164</v>
      </c>
      <c r="C128" s="152">
        <v>1231328</v>
      </c>
      <c r="D128" s="152"/>
      <c r="E128" s="152">
        <v>89608863416</v>
      </c>
      <c r="F128" s="152"/>
      <c r="G128" s="6">
        <v>96377885860</v>
      </c>
      <c r="H128" s="152"/>
      <c r="I128" s="152">
        <v>0</v>
      </c>
      <c r="J128" s="152">
        <v>0</v>
      </c>
      <c r="K128" s="208"/>
      <c r="L128" s="152">
        <v>995728</v>
      </c>
      <c r="M128" s="152">
        <v>11895638194</v>
      </c>
      <c r="N128" s="152"/>
      <c r="O128" s="152">
        <v>1005720</v>
      </c>
      <c r="P128" s="152"/>
      <c r="Q128" s="183" t="s">
        <v>703</v>
      </c>
      <c r="R128" s="152"/>
      <c r="S128" s="152">
        <v>73190430262</v>
      </c>
      <c r="T128" s="152"/>
      <c r="U128" s="6">
        <v>69231715648</v>
      </c>
      <c r="V128" s="208"/>
      <c r="W128" s="25">
        <f>U130/درآمدها!$J$5</f>
        <v>2.7878192150016723E-3</v>
      </c>
      <c r="X128" s="209"/>
      <c r="Y128" s="152">
        <f t="shared" si="5"/>
        <v>1513677</v>
      </c>
    </row>
    <row r="129" spans="1:25">
      <c r="A129" s="203" t="s">
        <v>169</v>
      </c>
      <c r="C129" s="152">
        <v>17111981</v>
      </c>
      <c r="D129" s="152"/>
      <c r="E129" s="152">
        <v>72063586886</v>
      </c>
      <c r="F129" s="152"/>
      <c r="G129" s="6">
        <v>89983771335</v>
      </c>
      <c r="H129" s="152"/>
      <c r="I129" s="152">
        <v>0</v>
      </c>
      <c r="J129" s="152">
        <v>0</v>
      </c>
      <c r="K129" s="208"/>
      <c r="L129" s="152">
        <v>1036370</v>
      </c>
      <c r="M129" s="152">
        <v>12826970001</v>
      </c>
      <c r="N129" s="152"/>
      <c r="O129" s="152">
        <v>15501876</v>
      </c>
      <c r="P129" s="152"/>
      <c r="Q129" s="183" t="s">
        <v>704</v>
      </c>
      <c r="R129" s="152"/>
      <c r="S129" s="152">
        <v>65282960987</v>
      </c>
      <c r="T129" s="152"/>
      <c r="U129" s="6">
        <v>112490370819</v>
      </c>
      <c r="V129" s="208"/>
      <c r="W129" s="25">
        <f>U131/درآمدها!$J$5</f>
        <v>3.4556486977056289E-3</v>
      </c>
      <c r="X129" s="209"/>
      <c r="Y129" s="152">
        <f t="shared" si="5"/>
        <v>-3559869</v>
      </c>
    </row>
    <row r="130" spans="1:25">
      <c r="A130" s="203" t="s">
        <v>145</v>
      </c>
      <c r="C130" s="152">
        <v>2992349</v>
      </c>
      <c r="D130" s="152"/>
      <c r="E130" s="152">
        <v>35748619155</v>
      </c>
      <c r="F130" s="152"/>
      <c r="G130" s="6">
        <v>48395839399</v>
      </c>
      <c r="H130" s="152"/>
      <c r="I130" s="152">
        <v>0</v>
      </c>
      <c r="J130" s="152">
        <v>0</v>
      </c>
      <c r="K130" s="208"/>
      <c r="L130" s="152">
        <v>256496</v>
      </c>
      <c r="M130" s="152">
        <v>6234059892</v>
      </c>
      <c r="N130" s="152"/>
      <c r="O130" s="152">
        <v>1996621</v>
      </c>
      <c r="P130" s="152"/>
      <c r="Q130" s="183" t="s">
        <v>705</v>
      </c>
      <c r="R130" s="152"/>
      <c r="S130" s="152">
        <v>23852980961</v>
      </c>
      <c r="T130" s="152"/>
      <c r="U130" s="6">
        <v>28758898614</v>
      </c>
      <c r="V130" s="208"/>
      <c r="W130" s="25">
        <f>U132/درآمدها!$J$5</f>
        <v>3.9072626384742742E-3</v>
      </c>
      <c r="X130" s="209"/>
      <c r="Y130" s="152">
        <f t="shared" si="5"/>
        <v>-1977009</v>
      </c>
    </row>
    <row r="131" spans="1:25">
      <c r="A131" s="203" t="s">
        <v>211</v>
      </c>
      <c r="C131" s="152">
        <v>3335187</v>
      </c>
      <c r="D131" s="152"/>
      <c r="E131" s="152">
        <v>41279025444</v>
      </c>
      <c r="F131" s="152"/>
      <c r="G131" s="6">
        <v>57355427628</v>
      </c>
      <c r="H131" s="152"/>
      <c r="I131" s="152">
        <v>0</v>
      </c>
      <c r="J131" s="152">
        <v>0</v>
      </c>
      <c r="K131" s="208"/>
      <c r="L131" s="152">
        <v>4895561</v>
      </c>
      <c r="M131" s="152">
        <v>15941069252</v>
      </c>
      <c r="N131" s="152"/>
      <c r="O131" s="152">
        <v>2298817</v>
      </c>
      <c r="P131" s="152"/>
      <c r="Q131" s="183" t="s">
        <v>706</v>
      </c>
      <c r="R131" s="152"/>
      <c r="S131" s="152">
        <v>28452055443</v>
      </c>
      <c r="T131" s="152"/>
      <c r="U131" s="6">
        <v>35648169009</v>
      </c>
      <c r="V131" s="208"/>
      <c r="W131" s="25">
        <f>U133/درآمدها!$J$5</f>
        <v>4.7493360578742712E-3</v>
      </c>
      <c r="X131" s="209"/>
      <c r="Y131" s="152">
        <f t="shared" si="5"/>
        <v>4432711</v>
      </c>
    </row>
    <row r="132" spans="1:25">
      <c r="A132" s="203" t="s">
        <v>124</v>
      </c>
      <c r="C132" s="152">
        <v>2005773</v>
      </c>
      <c r="D132" s="152"/>
      <c r="E132" s="152">
        <v>48749723243</v>
      </c>
      <c r="F132" s="152"/>
      <c r="G132" s="6">
        <v>52039188784</v>
      </c>
      <c r="H132" s="152"/>
      <c r="I132" s="152">
        <v>0</v>
      </c>
      <c r="J132" s="152">
        <v>0</v>
      </c>
      <c r="K132" s="208"/>
      <c r="L132" s="152">
        <v>145442</v>
      </c>
      <c r="M132" s="152">
        <v>945909902</v>
      </c>
      <c r="N132" s="152"/>
      <c r="O132" s="152">
        <v>1749277</v>
      </c>
      <c r="P132" s="152"/>
      <c r="Q132" s="183" t="s">
        <v>707</v>
      </c>
      <c r="R132" s="152"/>
      <c r="S132" s="152">
        <v>42515663351</v>
      </c>
      <c r="T132" s="152"/>
      <c r="U132" s="6">
        <v>40306978829</v>
      </c>
      <c r="V132" s="208"/>
      <c r="W132" s="25">
        <f>U134/درآمدها!$J$5</f>
        <v>5.8644523280547748E-4</v>
      </c>
      <c r="X132" s="209"/>
      <c r="Y132" s="152">
        <f t="shared" si="5"/>
        <v>908551</v>
      </c>
    </row>
    <row r="133" spans="1:25">
      <c r="A133" s="203" t="s">
        <v>105</v>
      </c>
      <c r="C133" s="152">
        <v>17411303</v>
      </c>
      <c r="D133" s="152"/>
      <c r="E133" s="152">
        <v>56695195280</v>
      </c>
      <c r="F133" s="152"/>
      <c r="G133" s="6">
        <v>71134670624</v>
      </c>
      <c r="H133" s="152"/>
      <c r="I133" s="152">
        <v>0</v>
      </c>
      <c r="J133" s="152">
        <v>0</v>
      </c>
      <c r="K133" s="208"/>
      <c r="L133" s="152">
        <v>700871</v>
      </c>
      <c r="M133" s="152">
        <v>3985723814</v>
      </c>
      <c r="N133" s="152"/>
      <c r="O133" s="152">
        <v>12515742</v>
      </c>
      <c r="P133" s="152"/>
      <c r="Q133" s="183" t="s">
        <v>708</v>
      </c>
      <c r="R133" s="152"/>
      <c r="S133" s="152">
        <v>40754126028</v>
      </c>
      <c r="T133" s="152"/>
      <c r="U133" s="6">
        <v>48993734399</v>
      </c>
      <c r="V133" s="208"/>
      <c r="W133" s="25">
        <f>U135/درآمدها!$J$5</f>
        <v>1.6247033689080063E-3</v>
      </c>
      <c r="X133" s="209"/>
      <c r="Y133" s="152">
        <f t="shared" si="5"/>
        <v>-14023009</v>
      </c>
    </row>
    <row r="134" spans="1:25">
      <c r="A134" s="203" t="s">
        <v>153</v>
      </c>
      <c r="C134" s="152">
        <v>904286</v>
      </c>
      <c r="D134" s="152"/>
      <c r="E134" s="152">
        <v>5881197190</v>
      </c>
      <c r="F134" s="152"/>
      <c r="G134" s="6">
        <v>7847445004</v>
      </c>
      <c r="H134" s="152"/>
      <c r="I134" s="152">
        <v>0</v>
      </c>
      <c r="J134" s="152">
        <v>0</v>
      </c>
      <c r="K134" s="208"/>
      <c r="L134" s="152">
        <v>525982</v>
      </c>
      <c r="M134" s="152">
        <v>5153255350</v>
      </c>
      <c r="N134" s="152"/>
      <c r="O134" s="152">
        <v>758844</v>
      </c>
      <c r="P134" s="152"/>
      <c r="Q134" s="183" t="s">
        <v>709</v>
      </c>
      <c r="R134" s="152"/>
      <c r="S134" s="152">
        <v>4935287288</v>
      </c>
      <c r="T134" s="152"/>
      <c r="U134" s="6">
        <v>6049717608</v>
      </c>
      <c r="V134" s="208"/>
      <c r="W134" s="25">
        <f>U136/درآمدها!$J$5</f>
        <v>3.0790081888792723E-3</v>
      </c>
      <c r="X134" s="209"/>
      <c r="Y134" s="152">
        <f t="shared" si="5"/>
        <v>9878141</v>
      </c>
    </row>
    <row r="135" spans="1:25">
      <c r="A135" s="203" t="s">
        <v>229</v>
      </c>
      <c r="C135" s="152">
        <v>3573208</v>
      </c>
      <c r="D135" s="152"/>
      <c r="E135" s="152">
        <v>20320173350</v>
      </c>
      <c r="F135" s="152"/>
      <c r="G135" s="6">
        <v>22554866071</v>
      </c>
      <c r="H135" s="152"/>
      <c r="I135" s="152">
        <v>0</v>
      </c>
      <c r="J135" s="152">
        <v>0</v>
      </c>
      <c r="K135" s="208"/>
      <c r="L135" s="152">
        <v>422850</v>
      </c>
      <c r="M135" s="152">
        <v>2374828933</v>
      </c>
      <c r="N135" s="152"/>
      <c r="O135" s="152">
        <v>2872337</v>
      </c>
      <c r="P135" s="152"/>
      <c r="Q135" s="183" t="s">
        <v>710</v>
      </c>
      <c r="R135" s="152"/>
      <c r="S135" s="152">
        <v>16334449536</v>
      </c>
      <c r="T135" s="152"/>
      <c r="U135" s="6">
        <v>16760297516</v>
      </c>
      <c r="V135" s="208"/>
      <c r="W135" s="25">
        <f>U137/درآمدها!$J$5</f>
        <v>1.7946090413218253E-3</v>
      </c>
      <c r="X135" s="209"/>
      <c r="Y135" s="152">
        <f t="shared" si="5"/>
        <v>-2369902</v>
      </c>
    </row>
    <row r="136" spans="1:25">
      <c r="A136" s="203" t="s">
        <v>102</v>
      </c>
      <c r="C136" s="152">
        <v>3294864</v>
      </c>
      <c r="D136" s="152"/>
      <c r="E136" s="152">
        <v>32281096190</v>
      </c>
      <c r="F136" s="152"/>
      <c r="G136" s="6">
        <v>39892661434</v>
      </c>
      <c r="H136" s="152"/>
      <c r="I136" s="152">
        <v>0</v>
      </c>
      <c r="J136" s="152">
        <v>0</v>
      </c>
      <c r="K136" s="208"/>
      <c r="L136" s="152">
        <v>2012060</v>
      </c>
      <c r="M136" s="152">
        <v>15905746825</v>
      </c>
      <c r="N136" s="152"/>
      <c r="O136" s="152">
        <v>2768882</v>
      </c>
      <c r="P136" s="152"/>
      <c r="Q136" s="183" t="s">
        <v>711</v>
      </c>
      <c r="R136" s="152"/>
      <c r="S136" s="152">
        <v>27127840840</v>
      </c>
      <c r="T136" s="152"/>
      <c r="U136" s="6">
        <v>31762778540</v>
      </c>
      <c r="V136" s="208"/>
      <c r="W136" s="25">
        <f>U138/درآمدها!$J$5</f>
        <v>9.0530082505559731E-3</v>
      </c>
      <c r="X136" s="209"/>
      <c r="Y136" s="152">
        <f t="shared" si="5"/>
        <v>3483435</v>
      </c>
    </row>
    <row r="137" spans="1:25">
      <c r="A137" s="203" t="s">
        <v>100</v>
      </c>
      <c r="C137" s="152">
        <v>3110273</v>
      </c>
      <c r="D137" s="152"/>
      <c r="E137" s="152">
        <v>17468053229</v>
      </c>
      <c r="F137" s="152"/>
      <c r="G137" s="6">
        <v>20374743715</v>
      </c>
      <c r="H137" s="152"/>
      <c r="I137" s="152">
        <v>0</v>
      </c>
      <c r="J137" s="152">
        <v>0</v>
      </c>
      <c r="K137" s="208"/>
      <c r="L137" s="152">
        <v>198939</v>
      </c>
      <c r="M137" s="152">
        <v>3366604661</v>
      </c>
      <c r="N137" s="152"/>
      <c r="O137" s="152">
        <v>2687423</v>
      </c>
      <c r="P137" s="152"/>
      <c r="Q137" s="183" t="s">
        <v>632</v>
      </c>
      <c r="R137" s="152"/>
      <c r="S137" s="152">
        <v>15093224296</v>
      </c>
      <c r="T137" s="152"/>
      <c r="U137" s="6">
        <v>18513029537</v>
      </c>
      <c r="V137" s="208"/>
      <c r="W137" s="25">
        <f>U139/درآمدها!$J$5</f>
        <v>1.6507584742055683E-3</v>
      </c>
      <c r="X137" s="209"/>
      <c r="Y137" s="152">
        <f t="shared" si="5"/>
        <v>403315</v>
      </c>
    </row>
    <row r="138" spans="1:25">
      <c r="A138" s="203" t="s">
        <v>152</v>
      </c>
      <c r="C138" s="152">
        <v>12268505</v>
      </c>
      <c r="D138" s="152"/>
      <c r="E138" s="152">
        <v>96985047394</v>
      </c>
      <c r="F138" s="152"/>
      <c r="G138" s="6">
        <v>107076554933</v>
      </c>
      <c r="H138" s="152"/>
      <c r="I138" s="152">
        <v>0</v>
      </c>
      <c r="J138" s="152">
        <v>0</v>
      </c>
      <c r="K138" s="208"/>
      <c r="L138" s="152">
        <v>1265219</v>
      </c>
      <c r="M138" s="152">
        <v>15875116334</v>
      </c>
      <c r="N138" s="152"/>
      <c r="O138" s="152">
        <v>10256445</v>
      </c>
      <c r="P138" s="152"/>
      <c r="Q138" s="183" t="s">
        <v>712</v>
      </c>
      <c r="R138" s="152"/>
      <c r="S138" s="152">
        <v>81079300569</v>
      </c>
      <c r="T138" s="152"/>
      <c r="U138" s="6">
        <v>93390039436</v>
      </c>
      <c r="V138" s="208"/>
      <c r="W138" s="25">
        <f>U140/درآمدها!$J$5</f>
        <v>7.1877132842602083E-3</v>
      </c>
      <c r="X138" s="209"/>
      <c r="Y138" s="152">
        <f t="shared" si="5"/>
        <v>-5024081</v>
      </c>
    </row>
    <row r="139" spans="1:25">
      <c r="A139" s="203" t="s">
        <v>163</v>
      </c>
      <c r="C139" s="152">
        <v>979395</v>
      </c>
      <c r="D139" s="152"/>
      <c r="E139" s="152">
        <v>16574104479</v>
      </c>
      <c r="F139" s="152"/>
      <c r="G139" s="6">
        <v>19597915786</v>
      </c>
      <c r="H139" s="152"/>
      <c r="I139" s="152">
        <v>0</v>
      </c>
      <c r="J139" s="152">
        <v>0</v>
      </c>
      <c r="K139" s="208"/>
      <c r="L139" s="152">
        <v>3559918</v>
      </c>
      <c r="M139" s="152">
        <v>13457561080</v>
      </c>
      <c r="N139" s="152"/>
      <c r="O139" s="152">
        <v>780456</v>
      </c>
      <c r="P139" s="152"/>
      <c r="Q139" s="183" t="s">
        <v>713</v>
      </c>
      <c r="R139" s="152"/>
      <c r="S139" s="152">
        <v>13207499818</v>
      </c>
      <c r="T139" s="152"/>
      <c r="U139" s="6">
        <v>17029079698</v>
      </c>
      <c r="V139" s="208"/>
      <c r="W139" s="25">
        <f>U141/درآمدها!$J$5</f>
        <v>1.7056086517658678E-3</v>
      </c>
      <c r="X139" s="209"/>
      <c r="Y139" s="152">
        <f t="shared" si="5"/>
        <v>6886431</v>
      </c>
    </row>
    <row r="140" spans="1:25">
      <c r="A140" s="203" t="s">
        <v>260</v>
      </c>
      <c r="C140" s="152">
        <v>6031458</v>
      </c>
      <c r="D140" s="152"/>
      <c r="E140" s="152">
        <v>75678674926</v>
      </c>
      <c r="F140" s="152"/>
      <c r="G140" s="6">
        <v>96528690283</v>
      </c>
      <c r="H140" s="152"/>
      <c r="I140" s="152">
        <v>0</v>
      </c>
      <c r="J140" s="152">
        <v>0</v>
      </c>
      <c r="K140" s="208"/>
      <c r="L140" s="152">
        <v>1548633</v>
      </c>
      <c r="M140" s="152">
        <v>8617361070</v>
      </c>
      <c r="N140" s="152"/>
      <c r="O140" s="152">
        <v>4766239</v>
      </c>
      <c r="P140" s="152"/>
      <c r="Q140" s="183" t="s">
        <v>714</v>
      </c>
      <c r="R140" s="152"/>
      <c r="S140" s="152">
        <v>59803558592</v>
      </c>
      <c r="T140" s="152"/>
      <c r="U140" s="6">
        <v>74147820094</v>
      </c>
      <c r="V140" s="208"/>
      <c r="W140" s="25">
        <f>U142/درآمدها!$J$5</f>
        <v>4.3327324452709553E-3</v>
      </c>
      <c r="X140" s="209"/>
      <c r="Y140" s="152">
        <f t="shared" si="5"/>
        <v>7915356</v>
      </c>
    </row>
    <row r="141" spans="1:25">
      <c r="A141" s="203" t="s">
        <v>201</v>
      </c>
      <c r="C141" s="152">
        <v>6874567</v>
      </c>
      <c r="D141" s="152"/>
      <c r="E141" s="152">
        <v>25987931548</v>
      </c>
      <c r="F141" s="152"/>
      <c r="G141" s="6">
        <v>44350474990</v>
      </c>
      <c r="H141" s="152"/>
      <c r="I141" s="152">
        <v>3008048</v>
      </c>
      <c r="J141" s="152">
        <v>57457201612</v>
      </c>
      <c r="K141" s="208"/>
      <c r="L141" s="152">
        <v>727989</v>
      </c>
      <c r="M141" s="152">
        <v>14207900329</v>
      </c>
      <c r="N141" s="152"/>
      <c r="O141" s="152">
        <v>3314649</v>
      </c>
      <c r="P141" s="152"/>
      <c r="Q141" s="183" t="s">
        <v>715</v>
      </c>
      <c r="R141" s="152"/>
      <c r="S141" s="152">
        <v>12530370468</v>
      </c>
      <c r="T141" s="152"/>
      <c r="U141" s="6">
        <v>17594909321</v>
      </c>
      <c r="V141" s="208"/>
      <c r="W141" s="25">
        <f>U143/درآمدها!$J$5</f>
        <v>7.4685765824639601E-3</v>
      </c>
      <c r="X141" s="209"/>
      <c r="Y141" s="152">
        <f t="shared" si="5"/>
        <v>10803538</v>
      </c>
    </row>
    <row r="142" spans="1:25">
      <c r="A142" s="203" t="s">
        <v>208</v>
      </c>
      <c r="C142" s="152">
        <v>7527838</v>
      </c>
      <c r="D142" s="152"/>
      <c r="E142" s="152">
        <v>41888619256</v>
      </c>
      <c r="F142" s="152"/>
      <c r="G142" s="6">
        <v>64503868282</v>
      </c>
      <c r="H142" s="152"/>
      <c r="I142" s="152">
        <v>0</v>
      </c>
      <c r="J142" s="152">
        <v>0</v>
      </c>
      <c r="K142" s="208"/>
      <c r="L142" s="152">
        <v>2313530</v>
      </c>
      <c r="M142" s="152">
        <v>8467124678</v>
      </c>
      <c r="N142" s="152"/>
      <c r="O142" s="152">
        <v>5979205</v>
      </c>
      <c r="P142" s="152"/>
      <c r="Q142" s="183" t="s">
        <v>716</v>
      </c>
      <c r="R142" s="152"/>
      <c r="S142" s="152">
        <v>33271258186</v>
      </c>
      <c r="T142" s="152"/>
      <c r="U142" s="6">
        <v>44696088055</v>
      </c>
      <c r="V142" s="208"/>
      <c r="W142" s="25">
        <f>U144/درآمدها!$J$5</f>
        <v>4.9818955087732892E-3</v>
      </c>
      <c r="X142" s="209"/>
      <c r="Y142" s="152">
        <f t="shared" si="5"/>
        <v>-1603512</v>
      </c>
    </row>
    <row r="143" spans="1:25">
      <c r="A143" s="203" t="s">
        <v>559</v>
      </c>
      <c r="C143" s="152">
        <v>2025849</v>
      </c>
      <c r="D143" s="152"/>
      <c r="E143" s="152">
        <v>40498502833</v>
      </c>
      <c r="F143" s="152"/>
      <c r="G143" s="6">
        <v>38987075045</v>
      </c>
      <c r="H143" s="152"/>
      <c r="I143" s="152">
        <v>0</v>
      </c>
      <c r="J143" s="152">
        <v>0</v>
      </c>
      <c r="K143" s="208"/>
      <c r="L143" s="152">
        <v>7381693</v>
      </c>
      <c r="M143" s="152">
        <v>75711932527</v>
      </c>
      <c r="N143" s="152"/>
      <c r="O143" s="152">
        <v>4305908</v>
      </c>
      <c r="P143" s="152"/>
      <c r="Q143" s="183" t="s">
        <v>717</v>
      </c>
      <c r="R143" s="152"/>
      <c r="S143" s="152">
        <v>83747804116</v>
      </c>
      <c r="T143" s="152"/>
      <c r="U143" s="6">
        <v>77045181255</v>
      </c>
      <c r="V143" s="208"/>
      <c r="W143" s="25">
        <f>U145/درآمدها!$J$5</f>
        <v>2.0597316613669512E-2</v>
      </c>
      <c r="X143" s="209"/>
      <c r="Y143" s="152">
        <f t="shared" si="5"/>
        <v>5801974</v>
      </c>
    </row>
    <row r="144" spans="1:25">
      <c r="A144" s="203" t="s">
        <v>101</v>
      </c>
      <c r="C144" s="152">
        <v>14711711</v>
      </c>
      <c r="D144" s="152"/>
      <c r="E144" s="152">
        <v>53842349686</v>
      </c>
      <c r="F144" s="152"/>
      <c r="G144" s="6">
        <v>59681263565</v>
      </c>
      <c r="H144" s="152"/>
      <c r="I144" s="152">
        <v>0</v>
      </c>
      <c r="J144" s="152">
        <v>0</v>
      </c>
      <c r="K144" s="208"/>
      <c r="L144" s="152">
        <v>922022</v>
      </c>
      <c r="M144" s="152">
        <v>5535340735</v>
      </c>
      <c r="N144" s="152"/>
      <c r="O144" s="152">
        <v>12398181</v>
      </c>
      <c r="P144" s="152"/>
      <c r="Q144" s="183" t="s">
        <v>718</v>
      </c>
      <c r="R144" s="152"/>
      <c r="S144" s="152">
        <v>45375225008</v>
      </c>
      <c r="T144" s="152"/>
      <c r="U144" s="6">
        <v>51392797306</v>
      </c>
      <c r="V144" s="208"/>
      <c r="W144" s="25">
        <f>U146/درآمدها!$J$5</f>
        <v>1.962377897786193E-3</v>
      </c>
      <c r="X144" s="209"/>
      <c r="Y144" s="152">
        <f t="shared" si="5"/>
        <v>-3883385</v>
      </c>
    </row>
    <row r="145" spans="1:25">
      <c r="A145" s="203" t="s">
        <v>119</v>
      </c>
      <c r="C145" s="152">
        <v>27339857</v>
      </c>
      <c r="D145" s="152"/>
      <c r="E145" s="152">
        <v>280417162901</v>
      </c>
      <c r="F145" s="152"/>
      <c r="G145" s="6">
        <v>342160757277</v>
      </c>
      <c r="H145" s="152"/>
      <c r="I145" s="152">
        <v>0</v>
      </c>
      <c r="J145" s="152">
        <v>0</v>
      </c>
      <c r="K145" s="208"/>
      <c r="L145" s="152">
        <v>28335</v>
      </c>
      <c r="M145" s="152">
        <v>335023557</v>
      </c>
      <c r="N145" s="152"/>
      <c r="O145" s="152">
        <v>19958164</v>
      </c>
      <c r="P145" s="152"/>
      <c r="Q145" s="183" t="s">
        <v>719</v>
      </c>
      <c r="R145" s="152"/>
      <c r="S145" s="152">
        <v>204705230374</v>
      </c>
      <c r="T145" s="152"/>
      <c r="U145" s="6">
        <v>212480112421</v>
      </c>
      <c r="V145" s="208"/>
      <c r="W145" s="25">
        <f>U147/درآمدها!$J$5</f>
        <v>5.8981542604555652E-4</v>
      </c>
      <c r="X145" s="209"/>
      <c r="Y145" s="152">
        <f t="shared" si="5"/>
        <v>-27252485</v>
      </c>
    </row>
    <row r="146" spans="1:25">
      <c r="A146" s="203" t="s">
        <v>192</v>
      </c>
      <c r="C146" s="152">
        <v>4532818</v>
      </c>
      <c r="D146" s="152"/>
      <c r="E146" s="152">
        <v>27212682693</v>
      </c>
      <c r="F146" s="152"/>
      <c r="G146" s="6">
        <v>29423185698</v>
      </c>
      <c r="H146" s="152"/>
      <c r="I146" s="152">
        <v>0</v>
      </c>
      <c r="J146" s="152">
        <v>0</v>
      </c>
      <c r="K146" s="208"/>
      <c r="L146" s="152">
        <v>1416539</v>
      </c>
      <c r="M146" s="152">
        <v>7013362434</v>
      </c>
      <c r="N146" s="152"/>
      <c r="O146" s="152">
        <v>3610796</v>
      </c>
      <c r="P146" s="152"/>
      <c r="Q146" s="183" t="s">
        <v>720</v>
      </c>
      <c r="R146" s="152"/>
      <c r="S146" s="152">
        <v>21677341958</v>
      </c>
      <c r="T146" s="152"/>
      <c r="U146" s="6">
        <v>20243718352</v>
      </c>
      <c r="V146" s="208"/>
      <c r="W146" s="25">
        <f>U148/درآمدها!$J$5</f>
        <v>6.5866005952803343E-3</v>
      </c>
      <c r="X146" s="209"/>
      <c r="Y146" s="152">
        <f t="shared" si="5"/>
        <v>7979085</v>
      </c>
    </row>
    <row r="147" spans="1:25">
      <c r="A147" s="203" t="s">
        <v>137</v>
      </c>
      <c r="C147" s="152">
        <v>474465</v>
      </c>
      <c r="D147" s="152"/>
      <c r="E147" s="152">
        <v>5609915389</v>
      </c>
      <c r="F147" s="152"/>
      <c r="G147" s="6">
        <v>7164240971</v>
      </c>
      <c r="H147" s="152"/>
      <c r="I147" s="152">
        <v>0</v>
      </c>
      <c r="J147" s="152">
        <v>0</v>
      </c>
      <c r="K147" s="208"/>
      <c r="L147" s="152">
        <v>8193</v>
      </c>
      <c r="M147" s="152">
        <v>739763843</v>
      </c>
      <c r="N147" s="152"/>
      <c r="O147" s="152">
        <v>446130</v>
      </c>
      <c r="P147" s="152"/>
      <c r="Q147" s="183" t="s">
        <v>721</v>
      </c>
      <c r="R147" s="152"/>
      <c r="S147" s="152">
        <v>5274891832</v>
      </c>
      <c r="T147" s="152"/>
      <c r="U147" s="6">
        <v>6084484226</v>
      </c>
      <c r="V147" s="208"/>
      <c r="W147" s="25">
        <f>U149/درآمدها!$J$5</f>
        <v>8.4593274465657206E-4</v>
      </c>
      <c r="X147" s="209"/>
      <c r="Y147" s="152">
        <f t="shared" si="5"/>
        <v>6912136</v>
      </c>
    </row>
    <row r="148" spans="1:25">
      <c r="A148" s="203" t="s">
        <v>159</v>
      </c>
      <c r="C148" s="152">
        <v>11322843</v>
      </c>
      <c r="D148" s="152"/>
      <c r="E148" s="152">
        <v>56060017934</v>
      </c>
      <c r="F148" s="152"/>
      <c r="G148" s="6">
        <v>90719105002</v>
      </c>
      <c r="H148" s="152"/>
      <c r="I148" s="152">
        <v>0</v>
      </c>
      <c r="J148" s="152">
        <v>0</v>
      </c>
      <c r="K148" s="208"/>
      <c r="L148" s="152">
        <v>1108399</v>
      </c>
      <c r="M148" s="152">
        <v>7953410612</v>
      </c>
      <c r="N148" s="152"/>
      <c r="O148" s="152">
        <v>9906304</v>
      </c>
      <c r="P148" s="152"/>
      <c r="Q148" s="183" t="s">
        <v>722</v>
      </c>
      <c r="R148" s="152"/>
      <c r="S148" s="152">
        <v>49046655500</v>
      </c>
      <c r="T148" s="152"/>
      <c r="U148" s="6">
        <v>67946794294</v>
      </c>
      <c r="V148" s="208"/>
      <c r="W148" s="25">
        <f>U150/درآمدها!$J$5</f>
        <v>8.2325213692027582E-3</v>
      </c>
      <c r="X148" s="209"/>
      <c r="Y148" s="152"/>
    </row>
    <row r="149" spans="1:25">
      <c r="A149" s="203" t="s">
        <v>270</v>
      </c>
      <c r="C149" s="152">
        <v>67230</v>
      </c>
      <c r="D149" s="152"/>
      <c r="E149" s="152">
        <v>6070343373</v>
      </c>
      <c r="F149" s="152"/>
      <c r="G149" s="6">
        <v>11088430532</v>
      </c>
      <c r="H149" s="152"/>
      <c r="I149" s="152">
        <v>0</v>
      </c>
      <c r="J149" s="152">
        <v>0</v>
      </c>
      <c r="K149" s="208"/>
      <c r="L149" s="152">
        <v>1461721</v>
      </c>
      <c r="M149" s="152">
        <v>8761669796</v>
      </c>
      <c r="N149" s="152"/>
      <c r="O149" s="152">
        <v>59037</v>
      </c>
      <c r="P149" s="152"/>
      <c r="Q149" s="183" t="s">
        <v>723</v>
      </c>
      <c r="R149" s="152"/>
      <c r="S149" s="152">
        <v>5330579530</v>
      </c>
      <c r="T149" s="152"/>
      <c r="U149" s="6">
        <v>8726568031</v>
      </c>
      <c r="V149" s="208"/>
      <c r="W149" s="25">
        <f>U151/درآمدها!$J$5</f>
        <v>6.0291918834742943E-3</v>
      </c>
      <c r="X149" s="209"/>
      <c r="Y149" s="152">
        <f>O153-(C149+I149-L149)</f>
        <v>8043275</v>
      </c>
    </row>
    <row r="150" spans="1:25">
      <c r="A150" s="203" t="s">
        <v>223</v>
      </c>
      <c r="C150" s="152">
        <v>12203763</v>
      </c>
      <c r="D150" s="152"/>
      <c r="E150" s="152">
        <v>87569131821</v>
      </c>
      <c r="F150" s="152"/>
      <c r="G150" s="6">
        <v>107360682903</v>
      </c>
      <c r="H150" s="152"/>
      <c r="I150" s="152">
        <v>0</v>
      </c>
      <c r="J150" s="152">
        <v>0</v>
      </c>
      <c r="K150" s="208"/>
      <c r="L150" s="152">
        <v>861172</v>
      </c>
      <c r="M150" s="152">
        <v>7605614391</v>
      </c>
      <c r="N150" s="152"/>
      <c r="O150" s="152">
        <v>11095364</v>
      </c>
      <c r="P150" s="152"/>
      <c r="Q150" s="183" t="s">
        <v>724</v>
      </c>
      <c r="R150" s="152"/>
      <c r="S150" s="152">
        <v>79615721209</v>
      </c>
      <c r="T150" s="152"/>
      <c r="U150" s="6">
        <v>84925968700</v>
      </c>
      <c r="V150" s="208"/>
      <c r="W150" s="25">
        <f>U152/درآمدها!$J$5</f>
        <v>4.9760456374221941E-3</v>
      </c>
      <c r="X150" s="209"/>
      <c r="Y150" s="152" t="e">
        <f>O154-(#REF!+I150-L150)</f>
        <v>#REF!</v>
      </c>
    </row>
    <row r="151" spans="1:25">
      <c r="A151" s="203" t="s">
        <v>228</v>
      </c>
      <c r="C151" s="152">
        <v>8840129</v>
      </c>
      <c r="D151" s="152"/>
      <c r="E151" s="152">
        <v>52988423409</v>
      </c>
      <c r="F151" s="152"/>
      <c r="G151" s="6">
        <v>70739618373</v>
      </c>
      <c r="H151" s="152"/>
      <c r="I151" s="152">
        <v>0</v>
      </c>
      <c r="J151" s="152">
        <v>0</v>
      </c>
      <c r="K151" s="208"/>
      <c r="L151" s="152">
        <v>1387014</v>
      </c>
      <c r="M151" s="152">
        <v>5024196733</v>
      </c>
      <c r="N151" s="152"/>
      <c r="O151" s="152">
        <v>7378408</v>
      </c>
      <c r="P151" s="152"/>
      <c r="Q151" s="183" t="s">
        <v>725</v>
      </c>
      <c r="R151" s="152"/>
      <c r="S151" s="152">
        <v>44226753613</v>
      </c>
      <c r="T151" s="152"/>
      <c r="U151" s="6">
        <v>62196614891</v>
      </c>
      <c r="V151" s="208"/>
      <c r="W151" s="25">
        <f>U153/درآمدها!$J$5</f>
        <v>2.5819501761758373E-3</v>
      </c>
      <c r="X151" s="209"/>
      <c r="Y151" s="152">
        <f t="shared" ref="Y151:Y158" si="6">O155-(C150+I151-L151)</f>
        <v>-9427087</v>
      </c>
    </row>
    <row r="152" spans="1:25">
      <c r="A152" s="203" t="s">
        <v>209</v>
      </c>
      <c r="C152" s="152">
        <v>6077304</v>
      </c>
      <c r="D152" s="152"/>
      <c r="E152" s="152">
        <v>53672937299</v>
      </c>
      <c r="F152" s="152"/>
      <c r="G152" s="6">
        <v>72856197140</v>
      </c>
      <c r="H152" s="152"/>
      <c r="I152" s="152">
        <v>0</v>
      </c>
      <c r="J152" s="152">
        <v>0</v>
      </c>
      <c r="K152" s="208"/>
      <c r="L152" s="152">
        <v>2648</v>
      </c>
      <c r="M152" s="152">
        <v>60547617</v>
      </c>
      <c r="N152" s="152"/>
      <c r="O152" s="152">
        <v>5216132</v>
      </c>
      <c r="P152" s="152"/>
      <c r="Q152" s="183" t="s">
        <v>726</v>
      </c>
      <c r="R152" s="152"/>
      <c r="S152" s="152">
        <v>46067322908</v>
      </c>
      <c r="T152" s="152"/>
      <c r="U152" s="6">
        <v>51332450546</v>
      </c>
      <c r="V152" s="208"/>
      <c r="W152" s="25">
        <f>U154/درآمدها!$J$5</f>
        <v>5.6210008620430804E-5</v>
      </c>
      <c r="X152" s="209"/>
      <c r="Y152" s="152">
        <f t="shared" si="6"/>
        <v>-5706889</v>
      </c>
    </row>
    <row r="153" spans="1:25">
      <c r="A153" s="203" t="s">
        <v>114</v>
      </c>
      <c r="C153" s="152">
        <v>8035798</v>
      </c>
      <c r="D153" s="152"/>
      <c r="E153" s="152">
        <v>29108163333</v>
      </c>
      <c r="F153" s="152"/>
      <c r="G153" s="6">
        <v>38957402857</v>
      </c>
      <c r="H153" s="152"/>
      <c r="I153" s="152">
        <v>0</v>
      </c>
      <c r="J153" s="152">
        <v>0</v>
      </c>
      <c r="K153" s="208"/>
      <c r="L153" s="152">
        <v>168867</v>
      </c>
      <c r="M153" s="152">
        <v>6775286460</v>
      </c>
      <c r="N153" s="152"/>
      <c r="O153" s="152">
        <v>6648784</v>
      </c>
      <c r="P153" s="152"/>
      <c r="Q153" s="183" t="s">
        <v>727</v>
      </c>
      <c r="R153" s="152"/>
      <c r="S153" s="152">
        <v>24083966600</v>
      </c>
      <c r="T153" s="152"/>
      <c r="U153" s="6">
        <v>26635171658</v>
      </c>
      <c r="V153" s="208"/>
      <c r="W153" s="25">
        <f>U155/درآمدها!$J$5</f>
        <v>6.0259050304151407E-3</v>
      </c>
      <c r="X153" s="209"/>
      <c r="Y153" s="152">
        <f t="shared" si="6"/>
        <v>1946156</v>
      </c>
    </row>
    <row r="154" spans="1:25">
      <c r="A154" s="203" t="s">
        <v>487</v>
      </c>
      <c r="C154" s="152">
        <v>23722</v>
      </c>
      <c r="D154" s="152"/>
      <c r="E154" s="152">
        <v>542413354</v>
      </c>
      <c r="F154" s="152"/>
      <c r="G154" s="6">
        <v>731006480</v>
      </c>
      <c r="H154" s="152"/>
      <c r="I154" s="152">
        <v>0</v>
      </c>
      <c r="J154" s="152">
        <v>0</v>
      </c>
      <c r="K154" s="208"/>
      <c r="L154" s="152">
        <v>591571</v>
      </c>
      <c r="M154" s="152">
        <v>7482169967</v>
      </c>
      <c r="N154" s="152"/>
      <c r="O154" s="152">
        <v>21074</v>
      </c>
      <c r="P154" s="152"/>
      <c r="Q154" s="183" t="s">
        <v>728</v>
      </c>
      <c r="R154" s="152"/>
      <c r="S154" s="152">
        <v>481865737</v>
      </c>
      <c r="T154" s="152"/>
      <c r="U154" s="6">
        <v>579857521</v>
      </c>
      <c r="V154" s="208"/>
      <c r="W154" s="25">
        <f>U156/درآمدها!$J$5</f>
        <v>2.9261648722095201E-3</v>
      </c>
      <c r="X154" s="209"/>
      <c r="Y154" s="152">
        <f t="shared" si="6"/>
        <v>-6595950</v>
      </c>
    </row>
    <row r="155" spans="1:25">
      <c r="A155" s="203" t="s">
        <v>162</v>
      </c>
      <c r="C155" s="152">
        <v>1558529</v>
      </c>
      <c r="D155" s="152"/>
      <c r="E155" s="152">
        <v>62531343776</v>
      </c>
      <c r="F155" s="152"/>
      <c r="G155" s="6">
        <v>74038932412</v>
      </c>
      <c r="H155" s="152"/>
      <c r="I155" s="152">
        <v>0</v>
      </c>
      <c r="J155" s="152">
        <v>0</v>
      </c>
      <c r="K155" s="208"/>
      <c r="L155" s="152">
        <v>1618532</v>
      </c>
      <c r="M155" s="152">
        <v>12056178327</v>
      </c>
      <c r="N155" s="152"/>
      <c r="O155" s="152">
        <v>1389662</v>
      </c>
      <c r="P155" s="152"/>
      <c r="Q155" s="183" t="s">
        <v>729</v>
      </c>
      <c r="R155" s="152"/>
      <c r="S155" s="152">
        <v>55756057316</v>
      </c>
      <c r="T155" s="152"/>
      <c r="U155" s="6">
        <v>62162708003</v>
      </c>
      <c r="V155" s="208"/>
      <c r="W155" s="25">
        <f>U157/درآمدها!$J$5</f>
        <v>5.4192264070648559E-3</v>
      </c>
      <c r="X155" s="209"/>
      <c r="Y155" s="152">
        <f t="shared" si="6"/>
        <v>21467803</v>
      </c>
    </row>
    <row r="156" spans="1:25">
      <c r="A156" s="203" t="s">
        <v>165</v>
      </c>
      <c r="C156" s="152">
        <v>3722163</v>
      </c>
      <c r="D156" s="152"/>
      <c r="E156" s="152">
        <v>47077791526</v>
      </c>
      <c r="F156" s="152"/>
      <c r="G156" s="6">
        <v>41218179694</v>
      </c>
      <c r="H156" s="152"/>
      <c r="I156" s="152">
        <v>0</v>
      </c>
      <c r="J156" s="152">
        <v>0</v>
      </c>
      <c r="K156" s="208"/>
      <c r="L156" s="152">
        <v>81576</v>
      </c>
      <c r="M156" s="152">
        <v>5229243530</v>
      </c>
      <c r="N156" s="152"/>
      <c r="O156" s="152">
        <v>3130592</v>
      </c>
      <c r="P156" s="152"/>
      <c r="Q156" s="183" t="s">
        <v>598</v>
      </c>
      <c r="R156" s="152"/>
      <c r="S156" s="152">
        <v>39595621559</v>
      </c>
      <c r="T156" s="152"/>
      <c r="U156" s="6">
        <v>30186060285</v>
      </c>
      <c r="V156" s="208"/>
      <c r="W156" s="25">
        <f>U158/درآمدها!$J$5</f>
        <v>5.5747147940034296E-3</v>
      </c>
      <c r="X156" s="209"/>
      <c r="Y156" s="152">
        <f t="shared" si="6"/>
        <v>23519138</v>
      </c>
    </row>
    <row r="157" spans="1:25" ht="40.15" customHeight="1">
      <c r="A157" s="203" t="s">
        <v>94</v>
      </c>
      <c r="C157" s="152">
        <v>9473125</v>
      </c>
      <c r="D157" s="152"/>
      <c r="E157" s="152">
        <v>70563748085</v>
      </c>
      <c r="F157" s="152"/>
      <c r="G157" s="6">
        <v>81078302796</v>
      </c>
      <c r="H157" s="152"/>
      <c r="I157" s="152">
        <v>0</v>
      </c>
      <c r="J157" s="152">
        <v>0</v>
      </c>
      <c r="K157" s="208"/>
      <c r="L157" s="152">
        <v>2536440</v>
      </c>
      <c r="M157" s="152">
        <v>9321521802</v>
      </c>
      <c r="N157" s="152"/>
      <c r="O157" s="152">
        <v>7854593</v>
      </c>
      <c r="P157" s="152"/>
      <c r="Q157" s="183" t="s">
        <v>730</v>
      </c>
      <c r="R157" s="152"/>
      <c r="S157" s="152">
        <v>58507569758</v>
      </c>
      <c r="T157" s="152"/>
      <c r="U157" s="6">
        <v>55904264512</v>
      </c>
      <c r="V157" s="208"/>
      <c r="W157" s="25">
        <f>U159/درآمدها!$J$5</f>
        <v>7.1371242815328828E-3</v>
      </c>
      <c r="X157" s="209"/>
      <c r="Y157" s="152">
        <f t="shared" si="6"/>
        <v>3663101</v>
      </c>
    </row>
    <row r="158" spans="1:25">
      <c r="A158" s="203" t="s">
        <v>127</v>
      </c>
      <c r="C158" s="152">
        <v>929853</v>
      </c>
      <c r="D158" s="152"/>
      <c r="E158" s="152">
        <v>59606106992</v>
      </c>
      <c r="F158" s="152"/>
      <c r="G158" s="6">
        <v>75101030444</v>
      </c>
      <c r="H158" s="152"/>
      <c r="I158" s="152">
        <v>0</v>
      </c>
      <c r="J158" s="152">
        <v>0</v>
      </c>
      <c r="K158" s="208"/>
      <c r="L158" s="152">
        <v>5692603</v>
      </c>
      <c r="M158" s="152">
        <v>41287252202</v>
      </c>
      <c r="N158" s="152"/>
      <c r="O158" s="152">
        <v>848277</v>
      </c>
      <c r="P158" s="152"/>
      <c r="Q158" s="183" t="s">
        <v>731</v>
      </c>
      <c r="R158" s="152"/>
      <c r="S158" s="152">
        <v>54376863462</v>
      </c>
      <c r="T158" s="152"/>
      <c r="U158" s="6">
        <v>57508269080</v>
      </c>
      <c r="V158" s="208"/>
      <c r="W158" s="25">
        <f>U160/درآمدها!$J$5</f>
        <v>1.6860510660337561E-2</v>
      </c>
      <c r="X158" s="209"/>
      <c r="Y158" s="152">
        <f t="shared" si="6"/>
        <v>1495898</v>
      </c>
    </row>
    <row r="159" spans="1:25">
      <c r="A159" s="203" t="s">
        <v>150</v>
      </c>
      <c r="C159" s="152">
        <v>22409433</v>
      </c>
      <c r="D159" s="152"/>
      <c r="E159" s="152">
        <v>82355592202</v>
      </c>
      <c r="F159" s="152"/>
      <c r="G159" s="6">
        <v>97457923825</v>
      </c>
      <c r="H159" s="152"/>
      <c r="I159" s="152">
        <v>0</v>
      </c>
      <c r="J159" s="152">
        <v>0</v>
      </c>
      <c r="K159" s="208"/>
      <c r="L159" s="152">
        <v>739003</v>
      </c>
      <c r="M159" s="152">
        <v>3978231135</v>
      </c>
      <c r="N159" s="152"/>
      <c r="O159" s="152">
        <v>19872993</v>
      </c>
      <c r="P159" s="152"/>
      <c r="Q159" s="183" t="s">
        <v>732</v>
      </c>
      <c r="R159" s="152"/>
      <c r="S159" s="152">
        <v>73034070400</v>
      </c>
      <c r="T159" s="152"/>
      <c r="U159" s="6">
        <v>73625948377</v>
      </c>
      <c r="V159" s="208"/>
      <c r="W159" s="25">
        <f>U161/درآمدها!$J$5</f>
        <v>2.010519796835984E-3</v>
      </c>
      <c r="X159" s="209"/>
      <c r="Y159" s="152" t="e">
        <f>O163-(#REF!+I159-L159)</f>
        <v>#REF!</v>
      </c>
    </row>
    <row r="160" spans="1:25">
      <c r="A160" s="203" t="s">
        <v>182</v>
      </c>
      <c r="C160" s="152">
        <v>30688694</v>
      </c>
      <c r="D160" s="152"/>
      <c r="E160" s="152">
        <v>222578642655</v>
      </c>
      <c r="F160" s="152"/>
      <c r="G160" s="6">
        <v>232761514547</v>
      </c>
      <c r="H160" s="152"/>
      <c r="I160" s="152">
        <v>0</v>
      </c>
      <c r="J160" s="152">
        <v>0</v>
      </c>
      <c r="K160" s="208"/>
      <c r="L160" s="152">
        <v>835263</v>
      </c>
      <c r="M160" s="152">
        <v>4797023635</v>
      </c>
      <c r="N160" s="152"/>
      <c r="O160" s="152">
        <v>24996091</v>
      </c>
      <c r="P160" s="152"/>
      <c r="Q160" s="183" t="s">
        <v>733</v>
      </c>
      <c r="R160" s="152"/>
      <c r="S160" s="152">
        <v>181291390453</v>
      </c>
      <c r="T160" s="152"/>
      <c r="U160" s="6">
        <v>173931549812</v>
      </c>
      <c r="V160" s="208"/>
      <c r="W160" s="25">
        <f>U162/درآمدها!$J$5</f>
        <v>3.1879205240225869E-3</v>
      </c>
      <c r="X160" s="209"/>
      <c r="Y160" s="152">
        <f t="shared" ref="Y160:Y167" si="7">O164-(C158+I160-L160)</f>
        <v>2107000</v>
      </c>
    </row>
    <row r="161" spans="1:26">
      <c r="A161" s="203" t="s">
        <v>560</v>
      </c>
      <c r="C161" s="152">
        <v>5587827</v>
      </c>
      <c r="D161" s="152"/>
      <c r="E161" s="152">
        <v>30080618548</v>
      </c>
      <c r="F161" s="152"/>
      <c r="G161" s="6">
        <v>27939534531</v>
      </c>
      <c r="H161" s="152"/>
      <c r="I161" s="152">
        <v>0</v>
      </c>
      <c r="J161" s="152">
        <v>0</v>
      </c>
      <c r="K161" s="208"/>
      <c r="L161" s="152">
        <v>87687</v>
      </c>
      <c r="M161" s="152">
        <v>1108655916</v>
      </c>
      <c r="N161" s="152"/>
      <c r="O161" s="152">
        <v>4848824</v>
      </c>
      <c r="P161" s="152"/>
      <c r="Q161" s="183" t="s">
        <v>734</v>
      </c>
      <c r="R161" s="152"/>
      <c r="S161" s="152">
        <v>26102387413</v>
      </c>
      <c r="T161" s="152"/>
      <c r="U161" s="6">
        <v>20740345962</v>
      </c>
      <c r="V161" s="208"/>
      <c r="W161" s="25">
        <f>U163/درآمدها!$J$5</f>
        <v>6.6824331406112737E-4</v>
      </c>
      <c r="X161" s="209"/>
      <c r="Y161" s="152">
        <f t="shared" si="7"/>
        <v>-21906523</v>
      </c>
    </row>
    <row r="162" spans="1:26">
      <c r="A162" s="203" t="s">
        <v>178</v>
      </c>
      <c r="C162" s="152">
        <v>6111683</v>
      </c>
      <c r="D162" s="152"/>
      <c r="E162" s="152">
        <v>35100187356</v>
      </c>
      <c r="F162" s="152"/>
      <c r="G162" s="6">
        <v>40279361567</v>
      </c>
      <c r="H162" s="152"/>
      <c r="I162" s="152">
        <v>0</v>
      </c>
      <c r="J162" s="152">
        <v>0</v>
      </c>
      <c r="K162" s="208"/>
      <c r="L162" s="152">
        <v>521233</v>
      </c>
      <c r="M162" s="152">
        <v>2423411690</v>
      </c>
      <c r="N162" s="152"/>
      <c r="O162" s="152">
        <v>5276420</v>
      </c>
      <c r="P162" s="152"/>
      <c r="Q162" s="183" t="s">
        <v>735</v>
      </c>
      <c r="R162" s="152"/>
      <c r="S162" s="152">
        <v>30303163721</v>
      </c>
      <c r="T162" s="152"/>
      <c r="U162" s="6">
        <v>32886308641</v>
      </c>
      <c r="V162" s="208"/>
      <c r="W162" s="25">
        <f>U164/درآمدها!$J$5</f>
        <v>1.440478582268135E-3</v>
      </c>
      <c r="X162" s="209"/>
      <c r="Y162" s="152">
        <f t="shared" si="7"/>
        <v>8251153</v>
      </c>
    </row>
    <row r="163" spans="1:26">
      <c r="A163" s="203" t="s">
        <v>264</v>
      </c>
      <c r="C163" s="152">
        <v>498760</v>
      </c>
      <c r="D163" s="152"/>
      <c r="E163" s="152">
        <v>6305988626</v>
      </c>
      <c r="F163" s="152"/>
      <c r="G163" s="6">
        <v>8626787380</v>
      </c>
      <c r="H163" s="152"/>
      <c r="I163" s="152">
        <v>0</v>
      </c>
      <c r="J163" s="152">
        <v>0</v>
      </c>
      <c r="K163" s="208"/>
      <c r="L163" s="152">
        <v>1139964</v>
      </c>
      <c r="M163" s="152">
        <v>40450088969</v>
      </c>
      <c r="N163" s="152"/>
      <c r="O163" s="152">
        <v>411073</v>
      </c>
      <c r="P163" s="152"/>
      <c r="Q163" s="183" t="s">
        <v>736</v>
      </c>
      <c r="R163" s="152"/>
      <c r="S163" s="152">
        <v>5197332710</v>
      </c>
      <c r="T163" s="152"/>
      <c r="U163" s="6">
        <v>6893539443</v>
      </c>
      <c r="V163" s="208"/>
      <c r="W163" s="25">
        <f>U165/درآمدها!$J$5</f>
        <v>1.374386024655602E-3</v>
      </c>
      <c r="X163" s="209"/>
      <c r="Y163" s="152">
        <f t="shared" si="7"/>
        <v>-1110140</v>
      </c>
    </row>
    <row r="164" spans="1:26">
      <c r="A164" s="203" t="s">
        <v>219</v>
      </c>
      <c r="C164" s="152">
        <v>2722823</v>
      </c>
      <c r="D164" s="152"/>
      <c r="E164" s="152">
        <v>12659446141</v>
      </c>
      <c r="F164" s="152"/>
      <c r="G164" s="6">
        <v>17376514548</v>
      </c>
      <c r="H164" s="152"/>
      <c r="I164" s="152">
        <v>0</v>
      </c>
      <c r="J164" s="152">
        <v>0</v>
      </c>
      <c r="K164" s="208"/>
      <c r="L164" s="152">
        <v>8559444</v>
      </c>
      <c r="M164" s="152">
        <v>20904468066</v>
      </c>
      <c r="N164" s="152"/>
      <c r="O164" s="152">
        <v>2201590</v>
      </c>
      <c r="P164" s="152"/>
      <c r="Q164" s="183" t="s">
        <v>737</v>
      </c>
      <c r="R164" s="152"/>
      <c r="S164" s="152">
        <v>10236034451</v>
      </c>
      <c r="T164" s="152"/>
      <c r="U164" s="6">
        <v>14859850768</v>
      </c>
      <c r="V164" s="208"/>
      <c r="W164" s="25">
        <f>U166/درآمدها!$J$5</f>
        <v>8.570245751548437E-3</v>
      </c>
      <c r="X164" s="209"/>
      <c r="Y164" s="152">
        <f t="shared" si="7"/>
        <v>5938482</v>
      </c>
    </row>
    <row r="165" spans="1:26">
      <c r="A165" s="203" t="s">
        <v>193</v>
      </c>
      <c r="C165" s="152">
        <v>1555187</v>
      </c>
      <c r="D165" s="152"/>
      <c r="E165" s="152">
        <v>55183718533</v>
      </c>
      <c r="F165" s="152"/>
      <c r="G165" s="6">
        <v>55576314265</v>
      </c>
      <c r="H165" s="152"/>
      <c r="I165" s="152">
        <v>0</v>
      </c>
      <c r="J165" s="152">
        <v>0</v>
      </c>
      <c r="K165" s="208"/>
      <c r="L165" s="152">
        <v>683854</v>
      </c>
      <c r="M165" s="152">
        <v>9232358485</v>
      </c>
      <c r="N165" s="152"/>
      <c r="O165" s="152">
        <v>415223</v>
      </c>
      <c r="P165" s="152"/>
      <c r="Q165" s="183" t="s">
        <v>738</v>
      </c>
      <c r="R165" s="152"/>
      <c r="S165" s="152">
        <v>14733629564</v>
      </c>
      <c r="T165" s="152"/>
      <c r="U165" s="6">
        <v>14178045738</v>
      </c>
      <c r="V165" s="208"/>
      <c r="W165" s="25">
        <f>U167/درآمدها!$J$5</f>
        <v>4.3097857102245224E-3</v>
      </c>
      <c r="X165" s="209"/>
      <c r="Y165" s="152">
        <f t="shared" si="7"/>
        <v>1731219</v>
      </c>
    </row>
    <row r="166" spans="1:26">
      <c r="A166" s="203" t="s">
        <v>217</v>
      </c>
      <c r="C166" s="152">
        <v>46978058</v>
      </c>
      <c r="D166" s="152"/>
      <c r="E166" s="152">
        <v>114733073008</v>
      </c>
      <c r="F166" s="152"/>
      <c r="G166" s="6">
        <v>117166633238</v>
      </c>
      <c r="H166" s="152"/>
      <c r="I166" s="152">
        <v>0</v>
      </c>
      <c r="J166" s="152">
        <v>0</v>
      </c>
      <c r="K166" s="208"/>
      <c r="L166" s="152">
        <v>993476</v>
      </c>
      <c r="M166" s="152">
        <v>37242876681</v>
      </c>
      <c r="N166" s="152"/>
      <c r="O166" s="152">
        <v>38418614</v>
      </c>
      <c r="P166" s="152"/>
      <c r="Q166" s="183" t="s">
        <v>739</v>
      </c>
      <c r="R166" s="152"/>
      <c r="S166" s="152">
        <v>93828604942</v>
      </c>
      <c r="T166" s="152"/>
      <c r="U166" s="6">
        <v>88409903820</v>
      </c>
      <c r="V166" s="208"/>
      <c r="W166" s="25">
        <f>U168/درآمدها!$J$5</f>
        <v>1.1803181732288998E-2</v>
      </c>
      <c r="X166" s="209"/>
      <c r="Y166" s="152">
        <f t="shared" si="7"/>
        <v>6502424</v>
      </c>
    </row>
    <row r="167" spans="1:26">
      <c r="A167" s="203" t="s">
        <v>142</v>
      </c>
      <c r="C167" s="152">
        <v>4021577</v>
      </c>
      <c r="D167" s="152"/>
      <c r="E167" s="152">
        <v>54293227114</v>
      </c>
      <c r="F167" s="152"/>
      <c r="G167" s="6">
        <v>58285716838</v>
      </c>
      <c r="H167" s="152"/>
      <c r="I167" s="152">
        <v>1974555</v>
      </c>
      <c r="J167" s="152">
        <v>13780931823</v>
      </c>
      <c r="K167" s="208"/>
      <c r="L167" s="152">
        <v>428430</v>
      </c>
      <c r="M167" s="152">
        <v>2990124164</v>
      </c>
      <c r="N167" s="152"/>
      <c r="O167" s="152">
        <v>3337723</v>
      </c>
      <c r="P167" s="152"/>
      <c r="Q167" s="183" t="s">
        <v>740</v>
      </c>
      <c r="R167" s="152"/>
      <c r="S167" s="152">
        <v>45060868629</v>
      </c>
      <c r="T167" s="152"/>
      <c r="U167" s="6">
        <v>44459371548</v>
      </c>
      <c r="V167" s="208"/>
      <c r="W167" s="25">
        <f>U169/درآمدها!$J$5</f>
        <v>1.0354520546747464E-3</v>
      </c>
      <c r="X167" s="209"/>
      <c r="Y167" s="152">
        <f t="shared" si="7"/>
        <v>-2594395</v>
      </c>
    </row>
    <row r="168" spans="1:26">
      <c r="A168" s="203" t="s">
        <v>89</v>
      </c>
      <c r="C168" s="152">
        <v>4484197</v>
      </c>
      <c r="D168" s="152"/>
      <c r="E168" s="152">
        <v>168101087374</v>
      </c>
      <c r="F168" s="152"/>
      <c r="G168" s="6">
        <v>175804432143</v>
      </c>
      <c r="H168" s="152"/>
      <c r="I168" s="152">
        <v>0</v>
      </c>
      <c r="J168" s="152">
        <v>0</v>
      </c>
      <c r="K168" s="208"/>
      <c r="L168" s="152">
        <v>1634434</v>
      </c>
      <c r="M168" s="152">
        <v>7026265400</v>
      </c>
      <c r="N168" s="152"/>
      <c r="O168" s="152">
        <v>3490721</v>
      </c>
      <c r="P168" s="152"/>
      <c r="Q168" s="183" t="s">
        <v>741</v>
      </c>
      <c r="R168" s="152"/>
      <c r="S168" s="152">
        <v>130858210693</v>
      </c>
      <c r="T168" s="152"/>
      <c r="U168" s="6">
        <v>121760587966</v>
      </c>
      <c r="V168" s="208"/>
      <c r="W168" s="25">
        <f>U170/درآمدها!$J$5</f>
        <v>3.378325625205676E-3</v>
      </c>
      <c r="X168" s="209"/>
      <c r="Y168" s="152"/>
    </row>
    <row r="169" spans="1:26">
      <c r="A169" s="8" t="s">
        <v>170</v>
      </c>
      <c r="C169" s="205">
        <v>0</v>
      </c>
      <c r="D169" s="205"/>
      <c r="E169" s="205">
        <v>0</v>
      </c>
      <c r="F169" s="205"/>
      <c r="G169" s="205">
        <v>0</v>
      </c>
      <c r="H169" s="152"/>
      <c r="I169" s="152">
        <v>0</v>
      </c>
      <c r="J169" s="152">
        <v>0</v>
      </c>
      <c r="K169" s="208"/>
      <c r="L169" s="152">
        <v>102126</v>
      </c>
      <c r="M169" s="152">
        <v>4258650385</v>
      </c>
      <c r="N169" s="152"/>
      <c r="O169" s="152">
        <v>1546125</v>
      </c>
      <c r="P169" s="152"/>
      <c r="Q169" s="183" t="s">
        <v>742</v>
      </c>
      <c r="R169" s="152"/>
      <c r="S169" s="152">
        <v>10790807659</v>
      </c>
      <c r="T169" s="152"/>
      <c r="U169" s="6">
        <v>10681632618</v>
      </c>
      <c r="V169" s="208"/>
      <c r="W169" s="25">
        <f>U171/درآمدها!$J$5</f>
        <v>2.6909784228315555E-3</v>
      </c>
      <c r="X169" s="209"/>
      <c r="Y169" s="152">
        <f>O173-(C167+I169-L169)</f>
        <v>18639529</v>
      </c>
    </row>
    <row r="170" spans="1:26">
      <c r="A170" s="203" t="s">
        <v>266</v>
      </c>
      <c r="C170" s="152">
        <v>9866205</v>
      </c>
      <c r="D170" s="152"/>
      <c r="E170" s="152">
        <v>42413811042</v>
      </c>
      <c r="F170" s="152"/>
      <c r="G170" s="6">
        <v>46095255082</v>
      </c>
      <c r="H170" s="152"/>
      <c r="I170" s="152">
        <v>0</v>
      </c>
      <c r="J170" s="152">
        <v>0</v>
      </c>
      <c r="K170" s="208"/>
      <c r="L170" s="152">
        <v>201007</v>
      </c>
      <c r="M170" s="152">
        <v>4298332393</v>
      </c>
      <c r="N170" s="152"/>
      <c r="O170" s="152">
        <v>8231771</v>
      </c>
      <c r="P170" s="152"/>
      <c r="Q170" s="183" t="s">
        <v>743</v>
      </c>
      <c r="R170" s="152"/>
      <c r="S170" s="152">
        <v>35387545642</v>
      </c>
      <c r="T170" s="152"/>
      <c r="U170" s="6">
        <v>34850510972</v>
      </c>
      <c r="V170" s="208"/>
      <c r="W170" s="25">
        <f>U172/درآمدها!$J$5</f>
        <v>2.7903666161581786E-3</v>
      </c>
      <c r="X170" s="209"/>
      <c r="Y170" s="152">
        <f>O174-(C168+I170-L170)</f>
        <v>8205741</v>
      </c>
    </row>
    <row r="171" spans="1:26">
      <c r="A171" s="203" t="s">
        <v>204</v>
      </c>
      <c r="C171" s="152">
        <v>609043</v>
      </c>
      <c r="D171" s="152"/>
      <c r="E171" s="152">
        <v>25397070356</v>
      </c>
      <c r="F171" s="152"/>
      <c r="G171" s="6">
        <v>31990350224</v>
      </c>
      <c r="H171" s="152"/>
      <c r="I171" s="152">
        <v>0</v>
      </c>
      <c r="J171" s="152">
        <v>0</v>
      </c>
      <c r="K171" s="208"/>
      <c r="L171" s="152">
        <v>5357975</v>
      </c>
      <c r="M171" s="152">
        <v>9321969105</v>
      </c>
      <c r="N171" s="152"/>
      <c r="O171" s="152">
        <v>506917</v>
      </c>
      <c r="P171" s="152"/>
      <c r="Q171" s="183" t="s">
        <v>744</v>
      </c>
      <c r="R171" s="152"/>
      <c r="S171" s="152">
        <v>21138419971</v>
      </c>
      <c r="T171" s="152"/>
      <c r="U171" s="6">
        <v>27759897492</v>
      </c>
      <c r="V171" s="208"/>
      <c r="W171" s="25">
        <f>U173/درآمدها!$J$5</f>
        <v>4.38238546040057E-3</v>
      </c>
      <c r="X171" s="209"/>
      <c r="Y171" s="152">
        <f>O175-(C170+I171-L171)</f>
        <v>-3327659</v>
      </c>
    </row>
    <row r="172" spans="1:26" s="197" customFormat="1">
      <c r="A172" s="203" t="s">
        <v>259</v>
      </c>
      <c r="B172" s="8"/>
      <c r="C172" s="152">
        <v>1235572</v>
      </c>
      <c r="D172" s="152"/>
      <c r="E172" s="152">
        <v>26421463696</v>
      </c>
      <c r="F172" s="152"/>
      <c r="G172" s="6">
        <v>28949153574</v>
      </c>
      <c r="H172" s="152"/>
      <c r="I172" s="152">
        <v>0</v>
      </c>
      <c r="J172" s="152">
        <v>0</v>
      </c>
      <c r="K172" s="208"/>
      <c r="L172" s="152">
        <v>2470035</v>
      </c>
      <c r="M172" s="152">
        <v>11438313331</v>
      </c>
      <c r="N172" s="152"/>
      <c r="O172" s="152">
        <v>1034565</v>
      </c>
      <c r="P172" s="152"/>
      <c r="Q172" s="183" t="s">
        <v>745</v>
      </c>
      <c r="R172" s="152"/>
      <c r="S172" s="152">
        <v>22123131303</v>
      </c>
      <c r="T172" s="152"/>
      <c r="U172" s="6">
        <v>28785177381</v>
      </c>
      <c r="V172" s="208"/>
      <c r="W172" s="25">
        <f>U174/درآمدها!$J$5</f>
        <v>6.2819772057576698E-3</v>
      </c>
      <c r="X172" s="209"/>
      <c r="Y172" s="152">
        <f>O176-(C171+I172-L172)</f>
        <v>3936231</v>
      </c>
      <c r="Z172" s="205"/>
    </row>
    <row r="173" spans="1:26">
      <c r="A173" s="203" t="s">
        <v>174</v>
      </c>
      <c r="C173" s="152">
        <v>27916955</v>
      </c>
      <c r="D173" s="152"/>
      <c r="E173" s="152">
        <v>48570773842</v>
      </c>
      <c r="F173" s="152"/>
      <c r="G173" s="6">
        <v>61884393536</v>
      </c>
      <c r="H173" s="152"/>
      <c r="I173" s="152">
        <v>0</v>
      </c>
      <c r="J173" s="152">
        <v>0</v>
      </c>
      <c r="K173" s="208"/>
      <c r="L173" s="152">
        <v>114066</v>
      </c>
      <c r="M173" s="152">
        <v>1028392725</v>
      </c>
      <c r="N173" s="152"/>
      <c r="O173" s="152">
        <v>22558980</v>
      </c>
      <c r="P173" s="152"/>
      <c r="Q173" s="183" t="s">
        <v>746</v>
      </c>
      <c r="R173" s="152"/>
      <c r="S173" s="152">
        <v>39248804737</v>
      </c>
      <c r="T173" s="152"/>
      <c r="U173" s="6">
        <v>45208304206</v>
      </c>
      <c r="V173" s="208"/>
      <c r="W173" s="25">
        <f>U175/درآمدها!$J$5</f>
        <v>8.1452744160294746E-4</v>
      </c>
      <c r="X173" s="209"/>
      <c r="Y173" s="152">
        <f>O177-(C172+I173-L173)</f>
        <v>3388829</v>
      </c>
    </row>
    <row r="174" spans="1:26">
      <c r="A174" s="203" t="s">
        <v>97</v>
      </c>
      <c r="C174" s="152">
        <v>14958966</v>
      </c>
      <c r="D174" s="152"/>
      <c r="E174" s="152">
        <v>69272435492</v>
      </c>
      <c r="F174" s="152"/>
      <c r="G174" s="6">
        <v>78810788809</v>
      </c>
      <c r="H174" s="152"/>
      <c r="I174" s="152">
        <v>0</v>
      </c>
      <c r="J174" s="152">
        <v>0</v>
      </c>
      <c r="K174" s="208"/>
      <c r="L174" s="152">
        <v>0</v>
      </c>
      <c r="M174" s="152">
        <v>0</v>
      </c>
      <c r="N174" s="152"/>
      <c r="O174" s="152">
        <v>12488931</v>
      </c>
      <c r="P174" s="152"/>
      <c r="Q174" s="183" t="s">
        <v>747</v>
      </c>
      <c r="R174" s="152"/>
      <c r="S174" s="152">
        <v>57834122161</v>
      </c>
      <c r="T174" s="152"/>
      <c r="U174" s="6">
        <v>64804326114</v>
      </c>
      <c r="V174" s="208"/>
      <c r="W174" s="25">
        <f>U176/درآمدها!$J$5</f>
        <v>3.8774527739503131E-4</v>
      </c>
      <c r="X174" s="209"/>
      <c r="Y174" s="152" t="e">
        <f>O178-(#REF!+I174-L174)</f>
        <v>#REF!</v>
      </c>
    </row>
    <row r="175" spans="1:26">
      <c r="A175" s="203" t="s">
        <v>154</v>
      </c>
      <c r="C175" s="152">
        <v>1294637</v>
      </c>
      <c r="D175" s="152"/>
      <c r="E175" s="152">
        <v>11672148322</v>
      </c>
      <c r="F175" s="152"/>
      <c r="G175" s="6">
        <v>11363626428</v>
      </c>
      <c r="H175" s="152"/>
      <c r="I175" s="152">
        <v>0</v>
      </c>
      <c r="J175" s="152">
        <v>0</v>
      </c>
      <c r="K175" s="208"/>
      <c r="L175" s="152">
        <v>696063</v>
      </c>
      <c r="M175" s="152">
        <v>1335816699</v>
      </c>
      <c r="N175" s="152"/>
      <c r="O175" s="152">
        <v>1180571</v>
      </c>
      <c r="P175" s="152"/>
      <c r="Q175" s="183" t="s">
        <v>730</v>
      </c>
      <c r="R175" s="152"/>
      <c r="S175" s="152">
        <v>10643755597</v>
      </c>
      <c r="T175" s="152"/>
      <c r="U175" s="6">
        <v>8402593678</v>
      </c>
      <c r="V175" s="208"/>
      <c r="W175" s="25">
        <f>U177/درآمدها!$J$5</f>
        <v>9.6920188473012103E-4</v>
      </c>
      <c r="X175" s="209"/>
      <c r="Y175" s="152">
        <f t="shared" ref="Y175:Y185" si="8">O179-(C173+I175-L175)</f>
        <v>-25376916</v>
      </c>
    </row>
    <row r="176" spans="1:26">
      <c r="A176" s="203" t="s">
        <v>136</v>
      </c>
      <c r="C176" s="152">
        <v>2075239</v>
      </c>
      <c r="D176" s="152"/>
      <c r="E176" s="152">
        <v>5517085567</v>
      </c>
      <c r="F176" s="152"/>
      <c r="G176" s="6">
        <v>3999946288</v>
      </c>
      <c r="H176" s="152"/>
      <c r="I176" s="152">
        <v>0</v>
      </c>
      <c r="J176" s="152">
        <v>0</v>
      </c>
      <c r="K176" s="208"/>
      <c r="L176" s="152">
        <v>856723</v>
      </c>
      <c r="M176" s="152">
        <v>29739778391</v>
      </c>
      <c r="N176" s="152"/>
      <c r="O176" s="152">
        <v>2075239</v>
      </c>
      <c r="P176" s="152"/>
      <c r="Q176" s="183" t="s">
        <v>748</v>
      </c>
      <c r="R176" s="152"/>
      <c r="S176" s="152">
        <v>5517085567</v>
      </c>
      <c r="T176" s="152"/>
      <c r="U176" s="6">
        <v>3999946288</v>
      </c>
      <c r="V176" s="208"/>
      <c r="W176" s="25">
        <f>U178/درآمدها!$J$5</f>
        <v>1.1973183706703862E-2</v>
      </c>
      <c r="X176" s="209"/>
      <c r="Y176" s="152">
        <f t="shared" si="8"/>
        <v>-11508233</v>
      </c>
    </row>
    <row r="177" spans="1:26" s="197" customFormat="1">
      <c r="A177" s="203" t="s">
        <v>131</v>
      </c>
      <c r="B177" s="8"/>
      <c r="C177" s="152">
        <v>5206398</v>
      </c>
      <c r="D177" s="152"/>
      <c r="E177" s="152">
        <v>9991614829</v>
      </c>
      <c r="F177" s="152"/>
      <c r="G177" s="6">
        <v>13233548770</v>
      </c>
      <c r="H177" s="152"/>
      <c r="I177" s="152">
        <v>0</v>
      </c>
      <c r="J177" s="152">
        <v>0</v>
      </c>
      <c r="K177" s="208"/>
      <c r="L177" s="152">
        <v>222524</v>
      </c>
      <c r="M177" s="152">
        <v>2200992005</v>
      </c>
      <c r="N177" s="152"/>
      <c r="O177" s="152">
        <v>4510335</v>
      </c>
      <c r="P177" s="152"/>
      <c r="Q177" s="183" t="s">
        <v>749</v>
      </c>
      <c r="R177" s="152"/>
      <c r="S177" s="152">
        <v>8655798130</v>
      </c>
      <c r="T177" s="152"/>
      <c r="U177" s="6">
        <v>9998201673</v>
      </c>
      <c r="V177" s="208"/>
      <c r="W177" s="25">
        <f>U179/درآمدها!$J$5</f>
        <v>2.0896000650564924E-3</v>
      </c>
      <c r="X177" s="209"/>
      <c r="Y177" s="152">
        <f t="shared" si="8"/>
        <v>18463728</v>
      </c>
      <c r="Z177" s="205"/>
    </row>
    <row r="178" spans="1:26">
      <c r="A178" s="203" t="s">
        <v>190</v>
      </c>
      <c r="C178" s="152">
        <v>4496255</v>
      </c>
      <c r="D178" s="152"/>
      <c r="E178" s="152">
        <v>156080351871</v>
      </c>
      <c r="F178" s="152"/>
      <c r="G178" s="6">
        <v>175338574555</v>
      </c>
      <c r="H178" s="152"/>
      <c r="I178" s="152">
        <v>0</v>
      </c>
      <c r="J178" s="152">
        <v>0</v>
      </c>
      <c r="K178" s="208"/>
      <c r="L178" s="152">
        <v>570969</v>
      </c>
      <c r="M178" s="152">
        <v>12954009421</v>
      </c>
      <c r="N178" s="152"/>
      <c r="O178" s="152">
        <v>3639532</v>
      </c>
      <c r="P178" s="152"/>
      <c r="Q178" s="183" t="s">
        <v>750</v>
      </c>
      <c r="R178" s="152"/>
      <c r="S178" s="152">
        <v>126340573480</v>
      </c>
      <c r="T178" s="152"/>
      <c r="U178" s="6">
        <v>123514313430</v>
      </c>
      <c r="V178" s="208"/>
      <c r="W178" s="25">
        <f>U180/درآمدها!$J$5</f>
        <v>5.4116553955535947E-3</v>
      </c>
      <c r="X178" s="209"/>
      <c r="Y178" s="152">
        <f t="shared" si="8"/>
        <v>-1126135</v>
      </c>
    </row>
    <row r="179" spans="1:26">
      <c r="A179" s="203" t="s">
        <v>548</v>
      </c>
      <c r="C179" s="152">
        <v>2066500</v>
      </c>
      <c r="D179" s="152"/>
      <c r="E179" s="152">
        <v>20439817633</v>
      </c>
      <c r="F179" s="152"/>
      <c r="G179" s="6">
        <v>25985684714</v>
      </c>
      <c r="H179" s="152"/>
      <c r="I179" s="152">
        <v>0</v>
      </c>
      <c r="J179" s="152">
        <v>0</v>
      </c>
      <c r="K179" s="208"/>
      <c r="L179" s="152">
        <v>3468737</v>
      </c>
      <c r="M179" s="152">
        <v>16910469369</v>
      </c>
      <c r="N179" s="152"/>
      <c r="O179" s="152">
        <v>1843976</v>
      </c>
      <c r="P179" s="152"/>
      <c r="Q179" s="183" t="s">
        <v>751</v>
      </c>
      <c r="R179" s="152"/>
      <c r="S179" s="152">
        <v>18238825628</v>
      </c>
      <c r="T179" s="152"/>
      <c r="U179" s="6">
        <v>21556131076</v>
      </c>
      <c r="V179" s="208"/>
      <c r="W179" s="25">
        <f>U181/درآمدها!$J$5</f>
        <v>9.0265399891687071E-3</v>
      </c>
      <c r="X179" s="209"/>
      <c r="Y179" s="152">
        <f t="shared" si="8"/>
        <v>4258272</v>
      </c>
    </row>
    <row r="180" spans="1:26" ht="61.5">
      <c r="A180" s="203" t="s">
        <v>96</v>
      </c>
      <c r="C180" s="152">
        <v>3164979</v>
      </c>
      <c r="D180" s="152"/>
      <c r="E180" s="152">
        <v>71806293829</v>
      </c>
      <c r="F180" s="152"/>
      <c r="G180" s="6">
        <v>78716607325</v>
      </c>
      <c r="H180" s="152"/>
      <c r="I180" s="152">
        <v>0</v>
      </c>
      <c r="J180" s="152">
        <v>0</v>
      </c>
      <c r="K180" s="208"/>
      <c r="L180" s="152">
        <v>87919</v>
      </c>
      <c r="M180" s="152">
        <v>1268886569</v>
      </c>
      <c r="N180" s="152"/>
      <c r="O180" s="152">
        <v>2594010</v>
      </c>
      <c r="P180" s="152"/>
      <c r="Q180" s="183" t="s">
        <v>752</v>
      </c>
      <c r="R180" s="152"/>
      <c r="S180" s="152">
        <v>58852284408</v>
      </c>
      <c r="T180" s="152"/>
      <c r="U180" s="6">
        <v>55826162621</v>
      </c>
      <c r="V180" s="208"/>
      <c r="W180" s="25">
        <f>U182/درآمدها!$J$5</f>
        <v>6.7773577162251095E-4</v>
      </c>
      <c r="X180" s="209"/>
      <c r="Y180" s="152">
        <f t="shared" si="8"/>
        <v>-2671175</v>
      </c>
    </row>
    <row r="181" spans="1:26">
      <c r="A181" s="203" t="s">
        <v>194</v>
      </c>
      <c r="C181" s="152">
        <v>23004578</v>
      </c>
      <c r="D181" s="152"/>
      <c r="E181" s="152">
        <v>112149814646</v>
      </c>
      <c r="F181" s="152"/>
      <c r="G181" s="6">
        <v>129202509304</v>
      </c>
      <c r="H181" s="152"/>
      <c r="I181" s="152">
        <v>0</v>
      </c>
      <c r="J181" s="152">
        <v>0</v>
      </c>
      <c r="K181" s="208"/>
      <c r="L181" s="152">
        <v>3432310</v>
      </c>
      <c r="M181" s="152">
        <v>27305467802</v>
      </c>
      <c r="N181" s="152"/>
      <c r="O181" s="152">
        <v>19535841</v>
      </c>
      <c r="P181" s="152"/>
      <c r="Q181" s="183" t="s">
        <v>753</v>
      </c>
      <c r="R181" s="152"/>
      <c r="S181" s="152">
        <v>95239345277</v>
      </c>
      <c r="T181" s="152"/>
      <c r="U181" s="6">
        <v>93116995172</v>
      </c>
      <c r="V181" s="208"/>
      <c r="W181" s="25">
        <f>U183/درآمدها!$J$5</f>
        <v>4.0039679545027483E-3</v>
      </c>
      <c r="X181" s="209"/>
      <c r="Y181" s="152">
        <f t="shared" si="8"/>
        <v>1608870</v>
      </c>
    </row>
    <row r="182" spans="1:26" s="197" customFormat="1">
      <c r="A182" s="203" t="s">
        <v>95</v>
      </c>
      <c r="B182" s="8"/>
      <c r="C182" s="152">
        <v>466054</v>
      </c>
      <c r="D182" s="152"/>
      <c r="E182" s="152">
        <v>6726301042</v>
      </c>
      <c r="F182" s="152"/>
      <c r="G182" s="6">
        <v>9131268094</v>
      </c>
      <c r="H182" s="152"/>
      <c r="I182" s="152">
        <v>802107</v>
      </c>
      <c r="J182" s="152">
        <v>11925170176</v>
      </c>
      <c r="K182" s="208"/>
      <c r="L182" s="152">
        <v>348321</v>
      </c>
      <c r="M182" s="152">
        <v>3886605406</v>
      </c>
      <c r="N182" s="152"/>
      <c r="O182" s="152">
        <v>378135</v>
      </c>
      <c r="P182" s="152"/>
      <c r="Q182" s="183" t="s">
        <v>754</v>
      </c>
      <c r="R182" s="152"/>
      <c r="S182" s="152">
        <v>5457414473</v>
      </c>
      <c r="T182" s="152"/>
      <c r="U182" s="6">
        <v>6991462803</v>
      </c>
      <c r="V182" s="208"/>
      <c r="W182" s="25">
        <f>U184/درآمدها!$J$5</f>
        <v>1.9735787616849058E-3</v>
      </c>
      <c r="X182" s="209"/>
      <c r="Y182" s="152">
        <f t="shared" si="8"/>
        <v>-2082430</v>
      </c>
      <c r="Z182" s="205"/>
    </row>
    <row r="183" spans="1:26">
      <c r="A183" s="203" t="s">
        <v>206</v>
      </c>
      <c r="C183" s="152">
        <v>9428243</v>
      </c>
      <c r="D183" s="152"/>
      <c r="E183" s="152">
        <v>75005633424</v>
      </c>
      <c r="F183" s="152"/>
      <c r="G183" s="6">
        <v>74227388040</v>
      </c>
      <c r="H183" s="152"/>
      <c r="I183" s="152">
        <v>0</v>
      </c>
      <c r="J183" s="152">
        <v>0</v>
      </c>
      <c r="K183" s="208"/>
      <c r="L183" s="152">
        <v>55914</v>
      </c>
      <c r="M183" s="152">
        <v>2030150050</v>
      </c>
      <c r="N183" s="152"/>
      <c r="O183" s="152">
        <v>5995933</v>
      </c>
      <c r="P183" s="152"/>
      <c r="Q183" s="183" t="s">
        <v>632</v>
      </c>
      <c r="R183" s="152"/>
      <c r="S183" s="152">
        <v>47700165622</v>
      </c>
      <c r="T183" s="152"/>
      <c r="U183" s="6">
        <v>41304582391</v>
      </c>
      <c r="V183" s="208"/>
      <c r="W183" s="25">
        <f>U185/درآمدها!$J$5</f>
        <v>1.3024677413993073E-3</v>
      </c>
      <c r="X183" s="209"/>
      <c r="Y183" s="152">
        <f t="shared" si="8"/>
        <v>-9852958</v>
      </c>
    </row>
    <row r="184" spans="1:26">
      <c r="A184" s="203" t="s">
        <v>177</v>
      </c>
      <c r="C184" s="152">
        <v>1283375</v>
      </c>
      <c r="D184" s="152"/>
      <c r="E184" s="152">
        <v>11344875606</v>
      </c>
      <c r="F184" s="152"/>
      <c r="G184" s="6">
        <v>19008509893</v>
      </c>
      <c r="H184" s="152"/>
      <c r="I184" s="152">
        <v>0</v>
      </c>
      <c r="J184" s="152">
        <v>0</v>
      </c>
      <c r="K184" s="208"/>
      <c r="L184" s="152">
        <v>245655</v>
      </c>
      <c r="M184" s="152">
        <v>10792092083</v>
      </c>
      <c r="N184" s="152"/>
      <c r="O184" s="152">
        <v>1737161</v>
      </c>
      <c r="P184" s="152"/>
      <c r="Q184" s="183" t="s">
        <v>755</v>
      </c>
      <c r="R184" s="152"/>
      <c r="S184" s="152">
        <v>19383440376</v>
      </c>
      <c r="T184" s="152"/>
      <c r="U184" s="6">
        <v>20359265482</v>
      </c>
      <c r="V184" s="208"/>
      <c r="W184" s="25">
        <f>U186/درآمدها!$J$5</f>
        <v>7.2022693025934111E-3</v>
      </c>
      <c r="X184" s="209"/>
      <c r="Y184" s="152">
        <f t="shared" si="8"/>
        <v>12771187</v>
      </c>
    </row>
    <row r="185" spans="1:26">
      <c r="A185" s="203" t="s">
        <v>175</v>
      </c>
      <c r="C185" s="152">
        <v>298974</v>
      </c>
      <c r="D185" s="152"/>
      <c r="E185" s="152">
        <v>10855279196</v>
      </c>
      <c r="F185" s="152"/>
      <c r="G185" s="6">
        <v>15445229595</v>
      </c>
      <c r="H185" s="152"/>
      <c r="I185" s="152">
        <v>13095706</v>
      </c>
      <c r="J185" s="152">
        <v>43919149030</v>
      </c>
      <c r="K185" s="208"/>
      <c r="L185" s="152">
        <v>0</v>
      </c>
      <c r="M185" s="152">
        <v>0</v>
      </c>
      <c r="N185" s="152"/>
      <c r="O185" s="152">
        <v>243060</v>
      </c>
      <c r="P185" s="152"/>
      <c r="Q185" s="183" t="s">
        <v>756</v>
      </c>
      <c r="R185" s="152"/>
      <c r="S185" s="152">
        <v>8825129146</v>
      </c>
      <c r="T185" s="152"/>
      <c r="U185" s="6">
        <v>13436143033</v>
      </c>
      <c r="V185" s="208"/>
      <c r="W185" s="25">
        <f>U187/درآمدها!$J$5</f>
        <v>4.9971765067070087E-3</v>
      </c>
      <c r="X185" s="209"/>
      <c r="Y185" s="152">
        <f t="shared" si="8"/>
        <v>-9603905</v>
      </c>
    </row>
    <row r="186" spans="1:26">
      <c r="A186" s="203" t="s">
        <v>120</v>
      </c>
      <c r="C186" s="152">
        <v>1781990</v>
      </c>
      <c r="D186" s="152"/>
      <c r="E186" s="152">
        <v>78286215113</v>
      </c>
      <c r="F186" s="152"/>
      <c r="G186" s="6">
        <v>102899880100</v>
      </c>
      <c r="H186" s="152"/>
      <c r="I186" s="152">
        <v>0</v>
      </c>
      <c r="J186" s="152">
        <v>0</v>
      </c>
      <c r="K186" s="208"/>
      <c r="L186" s="205">
        <v>0</v>
      </c>
      <c r="M186" s="205">
        <v>0</v>
      </c>
      <c r="N186" s="152"/>
      <c r="O186" s="152">
        <v>1536335</v>
      </c>
      <c r="P186" s="152"/>
      <c r="Q186" s="183" t="s">
        <v>757</v>
      </c>
      <c r="R186" s="152"/>
      <c r="S186" s="152">
        <v>67494123030</v>
      </c>
      <c r="T186" s="152"/>
      <c r="U186" s="6">
        <v>74297978703</v>
      </c>
      <c r="V186" s="208"/>
      <c r="W186" s="25">
        <f>U188/درآمدها!$J$5</f>
        <v>6.2093256349589863E-3</v>
      </c>
      <c r="X186" s="209"/>
      <c r="Y186" s="152">
        <f>O190-(C184+I186-L188)</f>
        <v>1832402</v>
      </c>
    </row>
    <row r="187" spans="1:26">
      <c r="A187" s="8" t="s">
        <v>590</v>
      </c>
      <c r="C187" s="205">
        <v>0</v>
      </c>
      <c r="D187" s="205"/>
      <c r="E187" s="205">
        <v>0</v>
      </c>
      <c r="F187" s="205"/>
      <c r="G187" s="205">
        <v>0</v>
      </c>
      <c r="H187" s="152"/>
      <c r="I187" s="152">
        <v>0</v>
      </c>
      <c r="J187" s="152">
        <v>0</v>
      </c>
      <c r="K187" s="208"/>
      <c r="L187" s="205">
        <v>0</v>
      </c>
      <c r="M187" s="205">
        <v>0</v>
      </c>
      <c r="N187" s="152"/>
      <c r="O187" s="152">
        <v>13095706</v>
      </c>
      <c r="P187" s="152"/>
      <c r="Q187" s="183" t="s">
        <v>758</v>
      </c>
      <c r="R187" s="152"/>
      <c r="S187" s="152">
        <v>43919149030</v>
      </c>
      <c r="T187" s="152"/>
      <c r="U187" s="6">
        <v>51550434741</v>
      </c>
      <c r="V187" s="208"/>
      <c r="W187" s="25">
        <f>U189/درآمدها!$J$5</f>
        <v>4.6388190318931164E-3</v>
      </c>
      <c r="X187" s="209"/>
      <c r="Y187" s="152">
        <f>O191-(C185+I187-L189)</f>
        <v>8909685</v>
      </c>
    </row>
    <row r="188" spans="1:26">
      <c r="A188" s="203" t="s">
        <v>171</v>
      </c>
      <c r="C188" s="152">
        <v>15724821</v>
      </c>
      <c r="D188" s="152"/>
      <c r="E188" s="152">
        <v>121197677060</v>
      </c>
      <c r="F188" s="152"/>
      <c r="G188" s="6">
        <v>156312583153</v>
      </c>
      <c r="H188" s="152"/>
      <c r="I188" s="152">
        <v>0</v>
      </c>
      <c r="J188" s="152">
        <v>0</v>
      </c>
      <c r="K188" s="208"/>
      <c r="L188" s="152">
        <v>2733235</v>
      </c>
      <c r="M188" s="152">
        <v>64636129908</v>
      </c>
      <c r="N188" s="152"/>
      <c r="O188" s="152">
        <v>12991586</v>
      </c>
      <c r="P188" s="152"/>
      <c r="Q188" s="183" t="s">
        <v>759</v>
      </c>
      <c r="R188" s="152"/>
      <c r="S188" s="152">
        <v>56561547152</v>
      </c>
      <c r="T188" s="152"/>
      <c r="U188" s="6">
        <v>64054858879</v>
      </c>
      <c r="V188" s="208"/>
      <c r="W188" s="25">
        <f>U190/درآمدها!$J$5</f>
        <v>1.0398789749062171E-3</v>
      </c>
      <c r="X188" s="209"/>
      <c r="Y188" s="152"/>
    </row>
    <row r="189" spans="1:26">
      <c r="A189" s="203" t="s">
        <v>268</v>
      </c>
      <c r="C189" s="152">
        <v>15208602</v>
      </c>
      <c r="D189" s="152"/>
      <c r="E189" s="152">
        <v>57467900621</v>
      </c>
      <c r="F189" s="152"/>
      <c r="G189" s="6">
        <v>66806931709</v>
      </c>
      <c r="H189" s="152"/>
      <c r="I189" s="152">
        <v>0</v>
      </c>
      <c r="J189" s="152">
        <v>0</v>
      </c>
      <c r="K189" s="208"/>
      <c r="L189" s="152">
        <v>2288558</v>
      </c>
      <c r="M189" s="152">
        <v>8647647146</v>
      </c>
      <c r="N189" s="152"/>
      <c r="O189" s="152">
        <v>12920044</v>
      </c>
      <c r="P189" s="152"/>
      <c r="Q189" s="183" t="s">
        <v>760</v>
      </c>
      <c r="R189" s="152"/>
      <c r="S189" s="152">
        <v>48820253475</v>
      </c>
      <c r="T189" s="152"/>
      <c r="U189" s="6">
        <v>47853650448</v>
      </c>
      <c r="V189" s="208"/>
      <c r="W189" s="25">
        <f>U191/درآمدها!$J$5</f>
        <v>3.9942922948221988E-3</v>
      </c>
      <c r="X189" s="209"/>
      <c r="Y189" s="152">
        <f>O193-(C186+I189-L191)</f>
        <v>6579946</v>
      </c>
    </row>
    <row r="190" spans="1:26">
      <c r="A190" s="203" t="s">
        <v>489</v>
      </c>
      <c r="C190" s="152">
        <v>484838</v>
      </c>
      <c r="D190" s="152"/>
      <c r="E190" s="152">
        <v>11570832066</v>
      </c>
      <c r="F190" s="152"/>
      <c r="G190" s="6">
        <v>13494689994</v>
      </c>
      <c r="H190" s="152"/>
      <c r="I190" s="152">
        <v>0</v>
      </c>
      <c r="J190" s="152">
        <v>0</v>
      </c>
      <c r="K190" s="208"/>
      <c r="L190" s="152">
        <v>102296</v>
      </c>
      <c r="M190" s="152">
        <v>2441330582</v>
      </c>
      <c r="N190" s="152"/>
      <c r="O190" s="152">
        <v>382542</v>
      </c>
      <c r="P190" s="152"/>
      <c r="Q190" s="183" t="s">
        <v>761</v>
      </c>
      <c r="R190" s="152"/>
      <c r="S190" s="152">
        <v>9129501484</v>
      </c>
      <c r="T190" s="152"/>
      <c r="U190" s="6">
        <v>10727300339</v>
      </c>
      <c r="V190" s="208"/>
      <c r="W190" s="25">
        <f>U192/درآمدها!$J$5</f>
        <v>1.8615892804798209E-3</v>
      </c>
      <c r="X190" s="209"/>
      <c r="Y190" s="152">
        <f>O194-(C188+I190-L192)</f>
        <v>-14095979</v>
      </c>
    </row>
    <row r="191" spans="1:26">
      <c r="A191" s="203" t="s">
        <v>148</v>
      </c>
      <c r="C191" s="152">
        <v>8123215</v>
      </c>
      <c r="D191" s="152"/>
      <c r="E191" s="152">
        <v>39705269397</v>
      </c>
      <c r="F191" s="152"/>
      <c r="G191" s="6">
        <v>51033253425</v>
      </c>
      <c r="H191" s="152"/>
      <c r="I191" s="152">
        <v>0</v>
      </c>
      <c r="J191" s="152">
        <v>0</v>
      </c>
      <c r="K191" s="208"/>
      <c r="L191" s="152">
        <v>1203114</v>
      </c>
      <c r="M191" s="152">
        <v>5880672306</v>
      </c>
      <c r="N191" s="152"/>
      <c r="O191" s="152">
        <v>6920101</v>
      </c>
      <c r="P191" s="152"/>
      <c r="Q191" s="183" t="s">
        <v>762</v>
      </c>
      <c r="R191" s="152"/>
      <c r="S191" s="152">
        <v>33824597091</v>
      </c>
      <c r="T191" s="152"/>
      <c r="U191" s="6">
        <v>41204769134</v>
      </c>
      <c r="V191" s="208"/>
      <c r="W191" s="25">
        <f>U193/درآمدها!$J$5</f>
        <v>5.3047935996474518E-3</v>
      </c>
      <c r="X191" s="209"/>
      <c r="Y191" s="152">
        <f>O195-(C189+I191-L193)</f>
        <v>-10695401</v>
      </c>
    </row>
    <row r="192" spans="1:26">
      <c r="A192" s="203" t="s">
        <v>112</v>
      </c>
      <c r="C192" s="152">
        <v>1256017</v>
      </c>
      <c r="D192" s="152"/>
      <c r="E192" s="152">
        <v>25739103644</v>
      </c>
      <c r="F192" s="152"/>
      <c r="G192" s="6">
        <v>27405534193</v>
      </c>
      <c r="H192" s="152"/>
      <c r="I192" s="205">
        <v>0</v>
      </c>
      <c r="J192" s="205">
        <v>0</v>
      </c>
      <c r="K192" s="208"/>
      <c r="L192" s="152">
        <v>211750</v>
      </c>
      <c r="M192" s="152">
        <v>4339316424</v>
      </c>
      <c r="N192" s="152"/>
      <c r="O192" s="152">
        <v>1044267</v>
      </c>
      <c r="P192" s="152"/>
      <c r="Q192" s="183" t="s">
        <v>763</v>
      </c>
      <c r="R192" s="152"/>
      <c r="S192" s="152">
        <v>21399787220</v>
      </c>
      <c r="T192" s="152"/>
      <c r="U192" s="6">
        <v>19203991812</v>
      </c>
      <c r="V192" s="208"/>
      <c r="W192" s="25">
        <f>U194/درآمدها!$J$5</f>
        <v>2.0086825471198554E-3</v>
      </c>
      <c r="X192" s="209"/>
      <c r="Y192" s="152">
        <f>O196-(C190+I194-L194)</f>
        <v>2406575</v>
      </c>
    </row>
    <row r="193" spans="1:25">
      <c r="A193" s="203" t="s">
        <v>167</v>
      </c>
      <c r="C193" s="152">
        <v>8628748</v>
      </c>
      <c r="D193" s="152"/>
      <c r="E193" s="152">
        <v>45059532367</v>
      </c>
      <c r="F193" s="152"/>
      <c r="G193" s="6">
        <v>60384944927</v>
      </c>
      <c r="H193" s="152"/>
      <c r="I193" s="205">
        <v>0</v>
      </c>
      <c r="J193" s="205">
        <v>0</v>
      </c>
      <c r="K193" s="208"/>
      <c r="L193" s="152">
        <v>1469926</v>
      </c>
      <c r="M193" s="152">
        <v>7675989398</v>
      </c>
      <c r="N193" s="152"/>
      <c r="O193" s="152">
        <v>7158822</v>
      </c>
      <c r="P193" s="152"/>
      <c r="Q193" s="183" t="s">
        <v>764</v>
      </c>
      <c r="R193" s="152"/>
      <c r="S193" s="152">
        <v>37383542969</v>
      </c>
      <c r="T193" s="152"/>
      <c r="U193" s="6">
        <v>54723785703</v>
      </c>
      <c r="V193" s="208"/>
      <c r="W193" s="25">
        <f>U195/درآمدها!$J$5</f>
        <v>1.4152367676841396E-2</v>
      </c>
      <c r="X193" s="209"/>
      <c r="Y193" s="152">
        <f>O197-(C191+I195-L195)</f>
        <v>204456</v>
      </c>
    </row>
    <row r="194" spans="1:25">
      <c r="A194" s="203" t="s">
        <v>151</v>
      </c>
      <c r="C194" s="152">
        <v>1780381</v>
      </c>
      <c r="D194" s="152"/>
      <c r="E194" s="152">
        <v>19610988858</v>
      </c>
      <c r="F194" s="152"/>
      <c r="G194" s="6">
        <v>23485083222</v>
      </c>
      <c r="H194" s="152"/>
      <c r="I194" s="152">
        <v>0</v>
      </c>
      <c r="J194" s="152">
        <v>0</v>
      </c>
      <c r="K194" s="208"/>
      <c r="L194" s="152">
        <v>363289</v>
      </c>
      <c r="M194" s="152">
        <v>4001647138</v>
      </c>
      <c r="N194" s="152"/>
      <c r="O194" s="152">
        <v>1417092</v>
      </c>
      <c r="P194" s="152"/>
      <c r="Q194" s="183" t="s">
        <v>765</v>
      </c>
      <c r="R194" s="152"/>
      <c r="S194" s="152">
        <v>15609341720</v>
      </c>
      <c r="T194" s="152"/>
      <c r="U194" s="6">
        <v>20721393055</v>
      </c>
      <c r="V194" s="208"/>
      <c r="W194" s="25">
        <f>U196/درآمدها!$J$5</f>
        <v>3.4641648839806951E-3</v>
      </c>
      <c r="X194" s="209"/>
      <c r="Y194" s="152" t="e">
        <f>#REF!-(C192+I196-L196)</f>
        <v>#REF!</v>
      </c>
    </row>
    <row r="195" spans="1:25">
      <c r="A195" s="203" t="s">
        <v>490</v>
      </c>
      <c r="C195" s="152">
        <v>3630777</v>
      </c>
      <c r="D195" s="152"/>
      <c r="E195" s="152">
        <v>137467982991</v>
      </c>
      <c r="F195" s="152"/>
      <c r="G195" s="6">
        <v>149744624153</v>
      </c>
      <c r="H195" s="152"/>
      <c r="I195" s="152">
        <v>0</v>
      </c>
      <c r="J195" s="152">
        <v>0</v>
      </c>
      <c r="K195" s="208"/>
      <c r="L195" s="152">
        <v>587502</v>
      </c>
      <c r="M195" s="152">
        <v>22243920501</v>
      </c>
      <c r="N195" s="152"/>
      <c r="O195" s="152">
        <v>3043275</v>
      </c>
      <c r="P195" s="152"/>
      <c r="Q195" s="183" t="s">
        <v>766</v>
      </c>
      <c r="R195" s="152"/>
      <c r="S195" s="152">
        <v>115224062490</v>
      </c>
      <c r="T195" s="152"/>
      <c r="U195" s="6">
        <v>145994584217</v>
      </c>
      <c r="V195" s="208"/>
      <c r="W195" s="25">
        <f>U197/درآمدها!$J$5</f>
        <v>4.7883518866369277E-3</v>
      </c>
      <c r="X195" s="209"/>
      <c r="Y195" s="152" t="e">
        <f>#REF!-(C193+I197-L197)</f>
        <v>#REF!</v>
      </c>
    </row>
    <row r="196" spans="1:25">
      <c r="A196" s="8" t="s">
        <v>139</v>
      </c>
      <c r="C196" s="152">
        <v>2988073</v>
      </c>
      <c r="D196" s="152"/>
      <c r="E196" s="152">
        <v>28951519455</v>
      </c>
      <c r="F196" s="152"/>
      <c r="G196" s="6">
        <v>41138571428</v>
      </c>
      <c r="H196" s="152"/>
      <c r="I196" s="152">
        <v>0</v>
      </c>
      <c r="J196" s="152">
        <v>0</v>
      </c>
      <c r="K196" s="208"/>
      <c r="L196" s="152">
        <v>459949</v>
      </c>
      <c r="M196" s="152">
        <v>4456458200</v>
      </c>
      <c r="N196" s="152"/>
      <c r="O196" s="152">
        <v>2528124</v>
      </c>
      <c r="P196" s="152"/>
      <c r="Q196" s="183" t="s">
        <v>767</v>
      </c>
      <c r="R196" s="152"/>
      <c r="S196" s="152">
        <v>24495061255</v>
      </c>
      <c r="T196" s="152"/>
      <c r="U196" s="6">
        <v>35736021240</v>
      </c>
      <c r="V196" s="208"/>
      <c r="W196" s="25">
        <v>0.01</v>
      </c>
      <c r="X196" s="209"/>
      <c r="Y196" s="152" t="e">
        <f>#REF!-(C194+#REF!-#REF!)</f>
        <v>#REF!</v>
      </c>
    </row>
    <row r="197" spans="1:25" ht="31.5" thickBot="1">
      <c r="A197" s="8" t="s">
        <v>133</v>
      </c>
      <c r="C197" s="205">
        <v>9275225</v>
      </c>
      <c r="D197" s="205"/>
      <c r="E197" s="205">
        <v>48373318415</v>
      </c>
      <c r="F197" s="205"/>
      <c r="G197" s="205">
        <v>56795430456</v>
      </c>
      <c r="H197" s="152"/>
      <c r="I197" s="152">
        <v>0</v>
      </c>
      <c r="J197" s="152">
        <v>0</v>
      </c>
      <c r="K197" s="208"/>
      <c r="L197" s="152">
        <v>1535056</v>
      </c>
      <c r="M197" s="152">
        <v>8005816859</v>
      </c>
      <c r="N197" s="152"/>
      <c r="O197" s="152">
        <v>7740169</v>
      </c>
      <c r="P197" s="152"/>
      <c r="Q197" s="183">
        <v>6420</v>
      </c>
      <c r="R197" s="152"/>
      <c r="S197" s="152">
        <v>40367501556</v>
      </c>
      <c r="T197" s="152"/>
      <c r="U197" s="6">
        <v>49396218268</v>
      </c>
      <c r="V197" s="208"/>
      <c r="W197" s="25">
        <f>U199/درآمدها!$J$5</f>
        <v>0</v>
      </c>
      <c r="X197" s="209"/>
      <c r="Y197" s="152" t="e">
        <f>#REF!-(C195+#REF!-#REF!)</f>
        <v>#REF!</v>
      </c>
    </row>
    <row r="198" spans="1:25" ht="31.5" thickBot="1">
      <c r="A198" s="203"/>
      <c r="C198" s="6">
        <f>SUM(C10:C197)</f>
        <v>1404652004</v>
      </c>
      <c r="D198" s="119"/>
      <c r="E198" s="119">
        <f>SUM(E10:E197)</f>
        <v>10411148952016</v>
      </c>
      <c r="F198" s="152"/>
      <c r="G198" s="120">
        <f>SUM(G10:G197)</f>
        <v>12653097695397</v>
      </c>
      <c r="H198" s="152"/>
      <c r="I198" s="152"/>
      <c r="J198" s="119">
        <f>SUM(J10:J197)</f>
        <v>1028972431000</v>
      </c>
      <c r="K198" s="208"/>
      <c r="L198" s="152"/>
      <c r="M198" s="119">
        <f>SUM(M10:M197)</f>
        <v>2559545110669</v>
      </c>
      <c r="N198" s="152"/>
      <c r="O198" s="6">
        <f>SUM(O10:O197)</f>
        <v>1253249620</v>
      </c>
      <c r="P198" s="152"/>
      <c r="Q198" s="183">
        <f>SUM(Q42:Q197)</f>
        <v>6420</v>
      </c>
      <c r="R198" s="152"/>
      <c r="S198" s="119">
        <f>SUM(S10:S197)</f>
        <v>8880501669103</v>
      </c>
      <c r="T198" s="152"/>
      <c r="U198" s="120">
        <f>SUM(U10:U197)</f>
        <v>9948643057759</v>
      </c>
      <c r="V198" s="208"/>
      <c r="W198" s="211">
        <f>SUM(W10:W197)</f>
        <v>0.97078792113272583</v>
      </c>
      <c r="Y198" s="152"/>
    </row>
    <row r="199" spans="1:25" ht="31.5" thickTop="1">
      <c r="U199" s="152">
        <v>0</v>
      </c>
    </row>
    <row r="201" spans="1:25">
      <c r="U201" s="212"/>
    </row>
  </sheetData>
  <autoFilter ref="A9:W9" xr:uid="{00000000-0009-0000-0000-000001000000}">
    <sortState xmlns:xlrd2="http://schemas.microsoft.com/office/spreadsheetml/2017/richdata2" ref="A11:W193">
      <sortCondition ref="A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honeticPr fontId="52" type="noConversion"/>
  <conditionalFormatting sqref="Y8:Y9">
    <cfRule type="cellIs" dxfId="0" priority="3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0" fitToHeight="0" orientation="landscape" r:id="rId1"/>
  <rowBreaks count="1" manualBreakCount="1">
    <brk id="170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50" zoomScaleNormal="100" zoomScaleSheetLayoutView="50" workbookViewId="0">
      <selection activeCell="A3" sqref="A3:AG3"/>
    </sheetView>
  </sheetViews>
  <sheetFormatPr defaultColWidth="9.140625" defaultRowHeight="15.75"/>
  <cols>
    <col min="1" max="1" width="29" style="13" customWidth="1"/>
    <col min="2" max="2" width="0.5703125" style="13" customWidth="1"/>
    <col min="3" max="3" width="12.5703125" style="13" customWidth="1"/>
    <col min="4" max="4" width="0.5703125" style="13" customWidth="1"/>
    <col min="5" max="5" width="29.140625" style="13" customWidth="1"/>
    <col min="6" max="6" width="0.5703125" style="13" customWidth="1"/>
    <col min="7" max="7" width="20.28515625" style="13" bestFit="1" customWidth="1"/>
    <col min="8" max="8" width="0.5703125" style="13" customWidth="1"/>
    <col min="9" max="9" width="16.5703125" style="13" bestFit="1" customWidth="1"/>
    <col min="10" max="10" width="0.42578125" style="13" customWidth="1"/>
    <col min="11" max="11" width="17.28515625" style="13" bestFit="1" customWidth="1"/>
    <col min="12" max="12" width="0.7109375" style="13" customWidth="1"/>
    <col min="13" max="13" width="7.85546875" style="13" bestFit="1" customWidth="1"/>
    <col min="14" max="14" width="1.140625" style="13" customWidth="1"/>
    <col min="15" max="15" width="17.28515625" style="13" bestFit="1" customWidth="1"/>
    <col min="16" max="16" width="0.5703125" style="13" customWidth="1"/>
    <col min="17" max="17" width="22.5703125" style="13" bestFit="1" customWidth="1"/>
    <col min="18" max="18" width="0.5703125" style="13" customWidth="1"/>
    <col min="19" max="19" width="13.7109375" style="13" bestFit="1" customWidth="1"/>
    <col min="20" max="20" width="17.28515625" style="13" bestFit="1" customWidth="1"/>
    <col min="21" max="21" width="0.5703125" style="13" customWidth="1"/>
    <col min="22" max="22" width="7.85546875" style="13" bestFit="1" customWidth="1"/>
    <col min="23" max="23" width="13.140625" style="13" bestFit="1" customWidth="1"/>
    <col min="24" max="24" width="0.5703125" style="13" customWidth="1"/>
    <col min="25" max="25" width="7.85546875" style="13" bestFit="1" customWidth="1"/>
    <col min="26" max="26" width="0.42578125" style="13" customWidth="1"/>
    <col min="27" max="27" width="21" style="13" bestFit="1" customWidth="1"/>
    <col min="28" max="28" width="0.7109375" style="13" customWidth="1"/>
    <col min="29" max="29" width="17.28515625" style="13" bestFit="1" customWidth="1"/>
    <col min="30" max="30" width="0.7109375" style="13" customWidth="1"/>
    <col min="31" max="31" width="22.5703125" style="13" bestFit="1" customWidth="1"/>
    <col min="32" max="32" width="0.7109375" style="13" customWidth="1"/>
    <col min="33" max="33" width="16.5703125" style="13" customWidth="1"/>
    <col min="34" max="34" width="20.42578125" style="13" customWidth="1"/>
    <col min="35" max="35" width="25.42578125" style="13" bestFit="1" customWidth="1"/>
    <col min="36" max="36" width="14.5703125" style="13" bestFit="1" customWidth="1"/>
    <col min="37" max="16384" width="9.140625" style="13"/>
  </cols>
  <sheetData>
    <row r="1" spans="1:36" s="4" customFormat="1" ht="24.75">
      <c r="A1" s="296" t="s">
        <v>84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6" s="4" customFormat="1" ht="24.75">
      <c r="A2" s="296" t="s">
        <v>47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6" s="4" customFormat="1" ht="24.75">
      <c r="A3" s="296" t="str">
        <f>' سهام'!A3:W3</f>
        <v>برای ماه منتهی به 1402/03/31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</row>
    <row r="4" spans="1:36" ht="24.75">
      <c r="A4" s="297" t="s">
        <v>61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6" ht="24.7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6" ht="27.75" customHeight="1" thickBot="1">
      <c r="A6" s="298" t="s">
        <v>62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 t="s">
        <v>552</v>
      </c>
      <c r="N6" s="298"/>
      <c r="O6" s="298"/>
      <c r="P6" s="298"/>
      <c r="Q6" s="298"/>
      <c r="R6" s="14"/>
      <c r="S6" s="299" t="s">
        <v>7</v>
      </c>
      <c r="T6" s="299"/>
      <c r="U6" s="299"/>
      <c r="V6" s="299"/>
      <c r="W6" s="299"/>
      <c r="X6" s="16"/>
      <c r="Y6" s="298" t="s">
        <v>571</v>
      </c>
      <c r="Z6" s="298"/>
      <c r="AA6" s="298"/>
      <c r="AB6" s="298"/>
      <c r="AC6" s="298"/>
      <c r="AD6" s="298"/>
      <c r="AE6" s="298"/>
      <c r="AF6" s="298"/>
      <c r="AG6" s="298"/>
    </row>
    <row r="7" spans="1:36" ht="26.25" customHeight="1">
      <c r="A7" s="301" t="s">
        <v>63</v>
      </c>
      <c r="B7" s="156"/>
      <c r="C7" s="302" t="s">
        <v>64</v>
      </c>
      <c r="D7" s="156"/>
      <c r="E7" s="304" t="s">
        <v>69</v>
      </c>
      <c r="F7" s="156"/>
      <c r="G7" s="300" t="s">
        <v>65</v>
      </c>
      <c r="H7" s="156"/>
      <c r="I7" s="302" t="s">
        <v>23</v>
      </c>
      <c r="J7" s="156"/>
      <c r="K7" s="304" t="s">
        <v>66</v>
      </c>
      <c r="L7" s="15"/>
      <c r="M7" s="305" t="s">
        <v>3</v>
      </c>
      <c r="N7" s="300"/>
      <c r="O7" s="300" t="s">
        <v>0</v>
      </c>
      <c r="P7" s="300"/>
      <c r="Q7" s="300" t="s">
        <v>21</v>
      </c>
      <c r="R7" s="156"/>
      <c r="S7" s="296" t="s">
        <v>4</v>
      </c>
      <c r="T7" s="296"/>
      <c r="U7" s="16"/>
      <c r="V7" s="296" t="s">
        <v>5</v>
      </c>
      <c r="W7" s="296"/>
      <c r="X7" s="16"/>
      <c r="Y7" s="305" t="s">
        <v>3</v>
      </c>
      <c r="Z7" s="301"/>
      <c r="AA7" s="300" t="s">
        <v>67</v>
      </c>
      <c r="AB7" s="156"/>
      <c r="AC7" s="300" t="s">
        <v>0</v>
      </c>
      <c r="AD7" s="301"/>
      <c r="AE7" s="300" t="s">
        <v>21</v>
      </c>
      <c r="AF7" s="17"/>
      <c r="AG7" s="300" t="s">
        <v>22</v>
      </c>
    </row>
    <row r="8" spans="1:36" s="21" customFormat="1" ht="55.5" customHeight="1" thickBot="1">
      <c r="A8" s="298"/>
      <c r="B8" s="156"/>
      <c r="C8" s="303"/>
      <c r="D8" s="156"/>
      <c r="E8" s="303"/>
      <c r="F8" s="156"/>
      <c r="G8" s="298"/>
      <c r="H8" s="156"/>
      <c r="I8" s="303"/>
      <c r="J8" s="156"/>
      <c r="K8" s="303"/>
      <c r="L8" s="14"/>
      <c r="M8" s="306"/>
      <c r="N8" s="301"/>
      <c r="O8" s="298"/>
      <c r="P8" s="301"/>
      <c r="Q8" s="298"/>
      <c r="R8" s="156"/>
      <c r="S8" s="18" t="s">
        <v>3</v>
      </c>
      <c r="T8" s="18" t="s">
        <v>0</v>
      </c>
      <c r="U8" s="19"/>
      <c r="V8" s="18" t="s">
        <v>3</v>
      </c>
      <c r="W8" s="18" t="s">
        <v>46</v>
      </c>
      <c r="X8" s="19"/>
      <c r="Y8" s="306"/>
      <c r="Z8" s="301"/>
      <c r="AA8" s="298"/>
      <c r="AB8" s="156"/>
      <c r="AC8" s="298"/>
      <c r="AD8" s="301"/>
      <c r="AE8" s="298"/>
      <c r="AF8" s="17"/>
      <c r="AG8" s="298"/>
      <c r="AH8" s="20"/>
      <c r="AJ8" s="20"/>
    </row>
    <row r="9" spans="1:36" s="21" customFormat="1" ht="55.5" customHeight="1" thickBot="1">
      <c r="A9" s="22" t="s">
        <v>81</v>
      </c>
      <c r="B9" s="156"/>
      <c r="C9" s="23" t="s">
        <v>275</v>
      </c>
      <c r="D9" s="8"/>
      <c r="E9" s="23" t="s">
        <v>249</v>
      </c>
      <c r="F9" s="8"/>
      <c r="G9" s="23" t="s">
        <v>81</v>
      </c>
      <c r="H9" s="8"/>
      <c r="I9" s="23" t="s">
        <v>81</v>
      </c>
      <c r="J9" s="23"/>
      <c r="K9" s="152">
        <v>0</v>
      </c>
      <c r="L9" s="14"/>
      <c r="M9" s="6">
        <v>0</v>
      </c>
      <c r="N9" s="24"/>
      <c r="O9" s="6">
        <v>0</v>
      </c>
      <c r="P9" s="6"/>
      <c r="Q9" s="6">
        <v>0</v>
      </c>
      <c r="R9" s="6"/>
      <c r="S9" s="6">
        <v>0</v>
      </c>
      <c r="T9" s="6">
        <v>0</v>
      </c>
      <c r="U9" s="6"/>
      <c r="V9" s="6">
        <v>0</v>
      </c>
      <c r="W9" s="6">
        <v>0</v>
      </c>
      <c r="X9" s="6"/>
      <c r="Y9" s="6">
        <v>0</v>
      </c>
      <c r="Z9" s="6"/>
      <c r="AA9" s="6">
        <v>0</v>
      </c>
      <c r="AB9" s="6"/>
      <c r="AC9" s="6">
        <v>0</v>
      </c>
      <c r="AD9" s="6"/>
      <c r="AE9" s="6">
        <v>0</v>
      </c>
      <c r="AG9" s="25">
        <f>AE9/درآمدها!$J$5</f>
        <v>0</v>
      </c>
      <c r="AH9" s="20"/>
      <c r="AI9" s="6"/>
      <c r="AJ9" s="20"/>
    </row>
    <row r="10" spans="1:36" s="21" customFormat="1" ht="55.5" customHeight="1" thickBo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3"/>
      <c r="N10" s="13"/>
      <c r="O10" s="12">
        <f>SUM(O9:O9)</f>
        <v>0</v>
      </c>
      <c r="P10" s="13"/>
      <c r="Q10" s="12">
        <f>SUM(Q9:Q9)</f>
        <v>0</v>
      </c>
      <c r="R10" s="13"/>
      <c r="S10" s="13"/>
      <c r="T10" s="12">
        <f>SUM(T9:T9)</f>
        <v>0</v>
      </c>
      <c r="U10" s="13"/>
      <c r="V10" s="13"/>
      <c r="W10" s="12">
        <f>SUM(W9:W9)</f>
        <v>0</v>
      </c>
      <c r="X10" s="13"/>
      <c r="Y10" s="13"/>
      <c r="Z10" s="13"/>
      <c r="AA10" s="13"/>
      <c r="AB10" s="13"/>
      <c r="AC10" s="12">
        <f>SUM(AC9:AC9)</f>
        <v>0</v>
      </c>
      <c r="AD10" s="13"/>
      <c r="AE10" s="12">
        <f>SUM(AE9:AE9)</f>
        <v>0</v>
      </c>
      <c r="AF10" s="13"/>
      <c r="AG10" s="28">
        <f>SUM(AG9:AG9)</f>
        <v>0</v>
      </c>
      <c r="AH10" s="20"/>
      <c r="AI10" s="6"/>
      <c r="AJ10" s="20"/>
    </row>
    <row r="11" spans="1:36" s="21" customFormat="1" ht="55.5" customHeight="1" thickTop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3"/>
      <c r="N11" s="13"/>
      <c r="O11" s="30"/>
      <c r="P11" s="13"/>
      <c r="Q11" s="30"/>
      <c r="R11" s="13"/>
      <c r="S11" s="13"/>
      <c r="T11" s="30"/>
      <c r="U11" s="13"/>
      <c r="V11" s="13"/>
      <c r="W11" s="30"/>
      <c r="X11" s="13"/>
      <c r="Y11" s="13"/>
      <c r="Z11" s="13"/>
      <c r="AA11" s="13"/>
      <c r="AB11" s="13"/>
      <c r="AC11" s="30"/>
      <c r="AD11" s="13"/>
      <c r="AE11" s="30"/>
      <c r="AF11" s="13"/>
      <c r="AG11" s="30"/>
      <c r="AH11" s="20"/>
      <c r="AJ11" s="20"/>
    </row>
    <row r="12" spans="1:36" s="21" customFormat="1" ht="55.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0"/>
      <c r="AI12" s="6"/>
      <c r="AJ12" s="20"/>
    </row>
    <row r="13" spans="1:36" s="29" customFormat="1" ht="30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J13" s="20"/>
    </row>
    <row r="14" spans="1:36" s="30" customFormat="1" ht="31.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5"/>
      <c r="AD14" s="6"/>
      <c r="AE14" s="6"/>
      <c r="AF14" s="6"/>
      <c r="AG14" s="25"/>
    </row>
    <row r="15" spans="1:36" s="6" customFormat="1" ht="30.75">
      <c r="AC15" s="25"/>
      <c r="AG15" s="25"/>
    </row>
    <row r="16" spans="1:36" s="6" customFormat="1" ht="30.75">
      <c r="AC16" s="25"/>
      <c r="AG16" s="31"/>
    </row>
    <row r="17" spans="1:33" s="6" customFormat="1" ht="30.75"/>
    <row r="18" spans="1:33" s="6" customFormat="1" ht="30.75"/>
    <row r="19" spans="1:33" s="6" customFormat="1" ht="30.75"/>
    <row r="20" spans="1:33" s="6" customFormat="1" ht="30.75"/>
    <row r="21" spans="1:33" s="6" customFormat="1" ht="30.75"/>
    <row r="22" spans="1:33" s="6" customFormat="1" ht="30.75"/>
    <row r="23" spans="1:33" s="6" customFormat="1" ht="30.7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6" customFormat="1" ht="30.7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6" customFormat="1" ht="30.7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6"/>
  <sheetViews>
    <sheetView rightToLeft="1" view="pageBreakPreview" topLeftCell="B1" zoomScale="80" zoomScaleNormal="100" zoomScaleSheetLayoutView="80" workbookViewId="0">
      <selection activeCell="G32" sqref="G32"/>
    </sheetView>
  </sheetViews>
  <sheetFormatPr defaultColWidth="9.140625" defaultRowHeight="15"/>
  <cols>
    <col min="1" max="1" width="23.28515625" style="32" customWidth="1"/>
    <col min="2" max="2" width="0.7109375" style="32" customWidth="1"/>
    <col min="3" max="3" width="27.140625" style="32" bestFit="1" customWidth="1"/>
    <col min="4" max="4" width="0.7109375" style="32" customWidth="1"/>
    <col min="5" max="5" width="9.5703125" style="32" bestFit="1" customWidth="1"/>
    <col min="6" max="6" width="0.7109375" style="32" customWidth="1"/>
    <col min="7" max="7" width="15.85546875" style="32" bestFit="1" customWidth="1"/>
    <col min="8" max="8" width="0.7109375" style="32" customWidth="1"/>
    <col min="9" max="9" width="9.28515625" style="32" customWidth="1"/>
    <col min="10" max="10" width="0.5703125" style="32" customWidth="1"/>
    <col min="11" max="11" width="21.28515625" style="51" customWidth="1"/>
    <col min="12" max="12" width="0.7109375" style="32" customWidth="1"/>
    <col min="13" max="13" width="21.85546875" style="32" customWidth="1"/>
    <col min="14" max="14" width="0.42578125" style="32" customWidth="1"/>
    <col min="15" max="15" width="22.140625" style="32" customWidth="1"/>
    <col min="16" max="16" width="0.42578125" style="32" customWidth="1"/>
    <col min="17" max="17" width="21.140625" style="32" bestFit="1" customWidth="1"/>
    <col min="18" max="18" width="0.5703125" style="32" customWidth="1"/>
    <col min="19" max="19" width="12.140625" style="32" customWidth="1"/>
    <col min="20" max="16384" width="9.140625" style="32"/>
  </cols>
  <sheetData>
    <row r="1" spans="1:21" ht="18.75">
      <c r="A1" s="307" t="s">
        <v>84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21" ht="18.75">
      <c r="A2" s="307" t="s">
        <v>47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1:21" ht="18.75">
      <c r="A3" s="307" t="str">
        <f>' سهام'!A3:W3</f>
        <v>برای ماه منتهی به 1402/03/31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</row>
    <row r="4" spans="1:21" ht="18.75">
      <c r="A4" s="310" t="s">
        <v>48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21" ht="18.75" thickBot="1">
      <c r="A5" s="5"/>
      <c r="B5" s="5"/>
      <c r="C5" s="33"/>
      <c r="D5" s="33"/>
      <c r="E5" s="33"/>
      <c r="F5" s="33"/>
      <c r="G5" s="33"/>
      <c r="H5" s="33"/>
      <c r="I5" s="33"/>
      <c r="J5" s="33"/>
      <c r="K5" s="34"/>
      <c r="L5" s="33"/>
      <c r="M5" s="33"/>
      <c r="N5" s="33"/>
      <c r="O5" s="33"/>
      <c r="P5" s="33"/>
      <c r="Q5" s="33"/>
      <c r="R5" s="33"/>
      <c r="S5" s="33"/>
    </row>
    <row r="6" spans="1:21" ht="18.75" customHeight="1" thickBot="1">
      <c r="A6" s="35"/>
      <c r="B6" s="5"/>
      <c r="C6" s="311" t="s">
        <v>11</v>
      </c>
      <c r="D6" s="311"/>
      <c r="E6" s="311"/>
      <c r="F6" s="311"/>
      <c r="G6" s="311"/>
      <c r="H6" s="311"/>
      <c r="I6" s="311"/>
      <c r="J6" s="36"/>
      <c r="K6" s="37" t="str">
        <f>اوراق!M6</f>
        <v>1402/02/31</v>
      </c>
      <c r="L6" s="168"/>
      <c r="M6" s="321" t="s">
        <v>7</v>
      </c>
      <c r="N6" s="321"/>
      <c r="O6" s="321"/>
      <c r="P6" s="5"/>
      <c r="Q6" s="311" t="str">
        <f>اوراق!Y6</f>
        <v>1402/03/31</v>
      </c>
      <c r="R6" s="311"/>
      <c r="S6" s="311"/>
    </row>
    <row r="7" spans="1:21" ht="24" customHeight="1">
      <c r="A7" s="314" t="s">
        <v>8</v>
      </c>
      <c r="B7" s="38"/>
      <c r="C7" s="318" t="s">
        <v>9</v>
      </c>
      <c r="D7" s="38"/>
      <c r="E7" s="318" t="s">
        <v>10</v>
      </c>
      <c r="F7" s="38"/>
      <c r="G7" s="318" t="s">
        <v>33</v>
      </c>
      <c r="H7" s="38"/>
      <c r="I7" s="318" t="s">
        <v>78</v>
      </c>
      <c r="J7" s="314"/>
      <c r="K7" s="316" t="s">
        <v>6</v>
      </c>
      <c r="L7" s="38"/>
      <c r="M7" s="319" t="s">
        <v>35</v>
      </c>
      <c r="N7" s="39"/>
      <c r="O7" s="319" t="s">
        <v>36</v>
      </c>
      <c r="P7" s="5"/>
      <c r="Q7" s="312" t="s">
        <v>6</v>
      </c>
      <c r="R7" s="314"/>
      <c r="S7" s="308" t="s">
        <v>22</v>
      </c>
    </row>
    <row r="8" spans="1:21" ht="18.75" thickBot="1">
      <c r="A8" s="315"/>
      <c r="B8" s="38"/>
      <c r="C8" s="309"/>
      <c r="D8" s="40"/>
      <c r="E8" s="309"/>
      <c r="F8" s="40"/>
      <c r="G8" s="309"/>
      <c r="H8" s="40"/>
      <c r="I8" s="309"/>
      <c r="J8" s="314"/>
      <c r="K8" s="317"/>
      <c r="L8" s="38"/>
      <c r="M8" s="320"/>
      <c r="N8" s="5"/>
      <c r="O8" s="320"/>
      <c r="P8" s="5"/>
      <c r="Q8" s="313"/>
      <c r="R8" s="314"/>
      <c r="S8" s="309"/>
    </row>
    <row r="9" spans="1:21" ht="18">
      <c r="A9" s="159" t="s">
        <v>442</v>
      </c>
      <c r="B9" s="38"/>
      <c r="C9" s="103" t="s">
        <v>443</v>
      </c>
      <c r="D9" s="38"/>
      <c r="E9" s="43" t="s">
        <v>80</v>
      </c>
      <c r="F9" s="38"/>
      <c r="G9" s="103" t="s">
        <v>81</v>
      </c>
      <c r="H9" s="38"/>
      <c r="I9" s="103" t="s">
        <v>81</v>
      </c>
      <c r="J9" s="159"/>
      <c r="K9" s="160">
        <v>389857</v>
      </c>
      <c r="L9" s="38"/>
      <c r="M9" s="123">
        <v>1649</v>
      </c>
      <c r="N9" s="128"/>
      <c r="O9" s="123">
        <v>0</v>
      </c>
      <c r="P9" s="66"/>
      <c r="Q9" s="160">
        <f>K9+M9-O9</f>
        <v>391506</v>
      </c>
      <c r="R9" s="159"/>
      <c r="S9" s="127">
        <f>Q9/درآمدها!$J$5</f>
        <v>3.7951660257848726E-8</v>
      </c>
    </row>
    <row r="10" spans="1:21" ht="18">
      <c r="A10" s="159" t="s">
        <v>455</v>
      </c>
      <c r="B10" s="38"/>
      <c r="C10" s="103" t="s">
        <v>456</v>
      </c>
      <c r="D10" s="38"/>
      <c r="E10" s="43" t="s">
        <v>80</v>
      </c>
      <c r="F10" s="38"/>
      <c r="G10" s="103" t="s">
        <v>81</v>
      </c>
      <c r="H10" s="38"/>
      <c r="I10" s="103" t="s">
        <v>81</v>
      </c>
      <c r="J10" s="159"/>
      <c r="K10" s="160">
        <v>1478204</v>
      </c>
      <c r="L10" s="38"/>
      <c r="M10" s="123">
        <v>6277</v>
      </c>
      <c r="N10" s="128"/>
      <c r="O10" s="123">
        <v>0</v>
      </c>
      <c r="P10" s="66"/>
      <c r="Q10" s="160">
        <f>K10+M10-O10</f>
        <v>1484481</v>
      </c>
      <c r="R10" s="159"/>
      <c r="S10" s="127">
        <f>Q10/درآمدها!$J$5</f>
        <v>1.4390205659997941E-7</v>
      </c>
    </row>
    <row r="11" spans="1:21" s="5" customFormat="1" ht="18.75" thickBot="1">
      <c r="A11" s="43" t="s">
        <v>230</v>
      </c>
      <c r="C11" s="42" t="s">
        <v>231</v>
      </c>
      <c r="E11" s="43" t="s">
        <v>80</v>
      </c>
      <c r="G11" s="42" t="s">
        <v>81</v>
      </c>
      <c r="I11" s="44" t="s">
        <v>81</v>
      </c>
      <c r="J11" s="45"/>
      <c r="K11" s="45">
        <v>175237380886</v>
      </c>
      <c r="L11" s="45"/>
      <c r="M11" s="123">
        <v>2211279292857</v>
      </c>
      <c r="N11" s="45"/>
      <c r="O11" s="123">
        <v>2361018874663</v>
      </c>
      <c r="P11" s="45"/>
      <c r="Q11" s="160">
        <f>K11+M11-O11</f>
        <v>25497799080</v>
      </c>
      <c r="S11" s="127">
        <f>Q11/درآمدها!$J$5</f>
        <v>2.4716959842430203E-3</v>
      </c>
      <c r="T11" s="46"/>
      <c r="U11" s="47"/>
    </row>
    <row r="12" spans="1:21" s="5" customFormat="1" ht="18.75" thickBot="1">
      <c r="A12" s="159"/>
      <c r="B12" s="38"/>
      <c r="C12" s="38"/>
      <c r="D12" s="38"/>
      <c r="E12" s="38"/>
      <c r="F12" s="38"/>
      <c r="G12" s="38"/>
      <c r="H12" s="38"/>
      <c r="I12" s="38"/>
      <c r="J12" s="159"/>
      <c r="K12" s="49">
        <f>SUM(K9:K11)</f>
        <v>175239248947</v>
      </c>
      <c r="M12" s="49">
        <f>SUM(M9:M11)</f>
        <v>2211279300783</v>
      </c>
      <c r="O12" s="49">
        <f>SUM(O9:O11)</f>
        <v>2361018874663</v>
      </c>
      <c r="Q12" s="49">
        <f>SUM(Q9:Q11)</f>
        <v>25499675067</v>
      </c>
      <c r="S12" s="50">
        <f>SUM(S9:S11)</f>
        <v>2.4718778379598781E-3</v>
      </c>
      <c r="T12" s="46"/>
      <c r="U12" s="47"/>
    </row>
    <row r="13" spans="1:21" s="5" customFormat="1" ht="18.75" thickTop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51"/>
      <c r="M13" s="32"/>
      <c r="O13" s="32"/>
      <c r="Q13" s="32"/>
      <c r="S13" s="32"/>
      <c r="T13" s="48"/>
      <c r="U13" s="47"/>
    </row>
    <row r="14" spans="1:21" s="5" customFormat="1" ht="24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51"/>
      <c r="M14" s="32"/>
      <c r="O14" s="32"/>
      <c r="Q14" s="32"/>
      <c r="S14" s="32"/>
    </row>
    <row r="15" spans="1:21" ht="21.75">
      <c r="K15" s="52"/>
      <c r="M15" s="52"/>
      <c r="O15" s="52"/>
      <c r="Q15" s="52"/>
    </row>
    <row r="16" spans="1:21">
      <c r="Q16" s="53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P25" sqref="P25"/>
    </sheetView>
  </sheetViews>
  <sheetFormatPr defaultColWidth="9.140625" defaultRowHeight="18"/>
  <cols>
    <col min="1" max="1" width="60.140625" style="179" customWidth="1"/>
    <col min="2" max="2" width="1" style="179" customWidth="1"/>
    <col min="3" max="3" width="9.140625" style="67"/>
    <col min="4" max="4" width="1.140625" style="67" customWidth="1"/>
    <col min="5" max="5" width="25.28515625" style="74" bestFit="1" customWidth="1"/>
    <col min="6" max="6" width="1" style="67" customWidth="1"/>
    <col min="7" max="7" width="19.7109375" style="67" customWidth="1"/>
    <col min="8" max="8" width="0.42578125" style="67" customWidth="1"/>
    <col min="9" max="9" width="24.5703125" style="67" customWidth="1"/>
    <col min="10" max="10" width="25.5703125" style="180" bestFit="1" customWidth="1"/>
    <col min="11" max="11" width="24" style="180" bestFit="1" customWidth="1"/>
    <col min="12" max="12" width="17.28515625" style="67" bestFit="1" customWidth="1"/>
    <col min="13" max="13" width="14.85546875" style="67" bestFit="1" customWidth="1"/>
    <col min="14" max="16384" width="9.140625" style="67"/>
  </cols>
  <sheetData>
    <row r="1" spans="1:11" ht="21">
      <c r="A1" s="307" t="s">
        <v>84</v>
      </c>
      <c r="B1" s="307"/>
      <c r="C1" s="307"/>
      <c r="D1" s="307"/>
      <c r="E1" s="307"/>
      <c r="F1" s="307"/>
      <c r="G1" s="307"/>
      <c r="H1" s="307"/>
      <c r="I1" s="307"/>
      <c r="J1" s="170"/>
      <c r="K1" s="170"/>
    </row>
    <row r="2" spans="1:11" ht="21">
      <c r="A2" s="307" t="s">
        <v>47</v>
      </c>
      <c r="B2" s="307"/>
      <c r="C2" s="307"/>
      <c r="D2" s="307"/>
      <c r="E2" s="307"/>
      <c r="F2" s="307"/>
      <c r="G2" s="307"/>
      <c r="H2" s="307"/>
      <c r="I2" s="307"/>
      <c r="J2" s="171"/>
      <c r="K2" s="170"/>
    </row>
    <row r="3" spans="1:11" ht="21.75" thickBot="1">
      <c r="A3" s="307" t="str">
        <f>سپرده!A3</f>
        <v>برای ماه منتهی به 1402/03/31</v>
      </c>
      <c r="B3" s="307"/>
      <c r="C3" s="307"/>
      <c r="D3" s="307"/>
      <c r="E3" s="307"/>
      <c r="F3" s="307"/>
      <c r="G3" s="307"/>
      <c r="H3" s="307"/>
      <c r="I3" s="307"/>
      <c r="J3" s="170"/>
      <c r="K3" s="170"/>
    </row>
    <row r="4" spans="1:11" ht="21.75" thickBot="1">
      <c r="A4" s="158" t="s">
        <v>27</v>
      </c>
      <c r="B4" s="111"/>
      <c r="C4" s="111"/>
      <c r="D4" s="111"/>
      <c r="E4" s="111"/>
      <c r="F4" s="111"/>
      <c r="G4" s="111"/>
      <c r="H4" s="111"/>
      <c r="I4" s="111"/>
      <c r="J4" s="11">
        <v>2924474483468</v>
      </c>
      <c r="K4" s="172" t="s">
        <v>79</v>
      </c>
    </row>
    <row r="5" spans="1:11" ht="21.75" customHeight="1" thickBot="1">
      <c r="A5" s="158"/>
      <c r="B5" s="158"/>
      <c r="C5" s="158"/>
      <c r="D5" s="158"/>
      <c r="E5" s="311" t="str">
        <f>اوراق!Y6</f>
        <v>1402/03/31</v>
      </c>
      <c r="F5" s="311"/>
      <c r="G5" s="311"/>
      <c r="H5" s="311"/>
      <c r="I5" s="311"/>
      <c r="J5" s="11">
        <v>10315912330055</v>
      </c>
      <c r="K5" s="172" t="s">
        <v>453</v>
      </c>
    </row>
    <row r="6" spans="1:11" ht="21.75" customHeight="1" thickBot="1">
      <c r="A6" s="161" t="s">
        <v>37</v>
      </c>
      <c r="B6" s="78"/>
      <c r="C6" s="1" t="s">
        <v>38</v>
      </c>
      <c r="D6" s="39"/>
      <c r="E6" s="173" t="s">
        <v>6</v>
      </c>
      <c r="F6" s="39"/>
      <c r="G6" s="1" t="s">
        <v>19</v>
      </c>
      <c r="H6" s="39"/>
      <c r="I6" s="1" t="s">
        <v>77</v>
      </c>
      <c r="J6" s="174"/>
      <c r="K6" s="174"/>
    </row>
    <row r="7" spans="1:11" ht="21" customHeight="1">
      <c r="A7" s="175" t="s">
        <v>43</v>
      </c>
      <c r="B7" s="175"/>
      <c r="C7" s="176" t="s">
        <v>49</v>
      </c>
      <c r="D7" s="111"/>
      <c r="E7" s="195">
        <f>'درآمد سرمایه گذاری در سهام '!S236</f>
        <v>2839481484616</v>
      </c>
      <c r="F7" s="111"/>
      <c r="G7" s="133">
        <f>E7/$E$11</f>
        <v>0.99736898901890259</v>
      </c>
      <c r="H7" s="113"/>
      <c r="I7" s="133">
        <f>E7/$J$5</f>
        <v>0.27525258006926673</v>
      </c>
      <c r="J7" s="174"/>
      <c r="K7" s="204"/>
    </row>
    <row r="8" spans="1:11" ht="18.75" customHeight="1">
      <c r="A8" s="175" t="s">
        <v>44</v>
      </c>
      <c r="B8" s="175"/>
      <c r="C8" s="176" t="s">
        <v>50</v>
      </c>
      <c r="D8" s="111"/>
      <c r="E8" s="106">
        <f>'درآمد سرمایه گذاری در اوراق بها'!Q11</f>
        <v>1376551</v>
      </c>
      <c r="F8" s="111"/>
      <c r="G8" s="133">
        <f>E8/$E$11</f>
        <v>4.8351408052538462E-7</v>
      </c>
      <c r="H8" s="112"/>
      <c r="I8" s="133">
        <f t="shared" ref="I8:I10" si="0">E8/$J$5</f>
        <v>1.3343957916252094E-7</v>
      </c>
      <c r="J8" s="174"/>
      <c r="K8" s="67"/>
    </row>
    <row r="9" spans="1:11" ht="18.75" customHeight="1">
      <c r="A9" s="175" t="s">
        <v>45</v>
      </c>
      <c r="B9" s="175"/>
      <c r="C9" s="176" t="s">
        <v>51</v>
      </c>
      <c r="D9" s="111"/>
      <c r="E9" s="106">
        <f>'درآمد سپرده بانکی'!I11</f>
        <v>341899016</v>
      </c>
      <c r="F9" s="111"/>
      <c r="G9" s="133">
        <f>E9/$E$11</f>
        <v>1.2009216393273753E-4</v>
      </c>
      <c r="H9" s="112"/>
      <c r="I9" s="133">
        <f>E9/$J$5</f>
        <v>3.3142877242557677E-5</v>
      </c>
      <c r="J9" s="174"/>
      <c r="K9" s="68"/>
    </row>
    <row r="10" spans="1:11" ht="19.5" customHeight="1" thickBot="1">
      <c r="A10" s="175" t="s">
        <v>32</v>
      </c>
      <c r="B10" s="175"/>
      <c r="C10" s="176" t="s">
        <v>52</v>
      </c>
      <c r="D10" s="111"/>
      <c r="E10" s="177">
        <f>'سایر درآمدها'!E11</f>
        <v>7147138762</v>
      </c>
      <c r="F10" s="111"/>
      <c r="G10" s="133">
        <f>E10/$E$11</f>
        <v>2.5104353030841325E-3</v>
      </c>
      <c r="H10" s="112"/>
      <c r="I10" s="133">
        <f t="shared" si="0"/>
        <v>6.9282662873908836E-4</v>
      </c>
      <c r="J10" s="174"/>
      <c r="K10" s="68"/>
    </row>
    <row r="11" spans="1:11" ht="19.5" customHeight="1" thickBot="1">
      <c r="A11" s="175"/>
      <c r="B11" s="178"/>
      <c r="C11" s="5"/>
      <c r="D11" s="5"/>
      <c r="E11" s="196">
        <f>SUM(E7:E10)</f>
        <v>2846971898945</v>
      </c>
      <c r="F11" s="5"/>
      <c r="G11" s="134">
        <f>SUM(G7:G10)</f>
        <v>1</v>
      </c>
      <c r="H11" s="113"/>
      <c r="I11" s="185">
        <f>SUM(I7:I10)</f>
        <v>0.27597868301482753</v>
      </c>
      <c r="J11" s="174"/>
      <c r="K11" s="174"/>
    </row>
    <row r="12" spans="1:11" ht="18.75" thickTop="1"/>
    <row r="17" ht="18.75" customHeight="1"/>
    <row r="26" ht="18.75" customHeight="1"/>
    <row r="27" ht="17.45" customHeight="1"/>
    <row r="2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6"/>
  <sheetViews>
    <sheetView rightToLeft="1" view="pageBreakPreview" zoomScale="70" zoomScaleNormal="100" zoomScaleSheetLayoutView="70" workbookViewId="0">
      <selection activeCell="Q10" sqref="Q10"/>
    </sheetView>
  </sheetViews>
  <sheetFormatPr defaultColWidth="9.140625" defaultRowHeight="21.75"/>
  <cols>
    <col min="1" max="1" width="50.85546875" style="5" customWidth="1"/>
    <col min="2" max="2" width="0.85546875" style="5" customWidth="1"/>
    <col min="3" max="3" width="14" style="5" bestFit="1" customWidth="1"/>
    <col min="4" max="4" width="1.28515625" style="5" customWidth="1"/>
    <col min="5" max="5" width="12.42578125" style="5" customWidth="1"/>
    <col min="6" max="6" width="1" style="5" customWidth="1"/>
    <col min="7" max="7" width="25" style="66" bestFit="1" customWidth="1"/>
    <col min="8" max="8" width="0.85546875" style="66" customWidth="1"/>
    <col min="9" max="9" width="25" style="66" bestFit="1" customWidth="1"/>
    <col min="10" max="10" width="0.7109375" style="66" customWidth="1"/>
    <col min="11" max="11" width="23.140625" style="66" bestFit="1" customWidth="1"/>
    <col min="12" max="12" width="0.7109375" style="66" customWidth="1"/>
    <col min="13" max="13" width="23.140625" style="66" bestFit="1" customWidth="1"/>
    <col min="14" max="14" width="0.5703125" style="66" customWidth="1"/>
    <col min="15" max="15" width="17" style="66" bestFit="1" customWidth="1"/>
    <col min="16" max="16" width="0.5703125" style="66" customWidth="1"/>
    <col min="17" max="17" width="23.140625" style="66" bestFit="1" customWidth="1"/>
    <col min="18" max="18" width="13.5703125" style="5" bestFit="1" customWidth="1"/>
    <col min="19" max="19" width="17.85546875" style="5" bestFit="1" customWidth="1"/>
    <col min="20" max="20" width="21.28515625" style="5" bestFit="1" customWidth="1"/>
    <col min="21" max="21" width="17.85546875" style="54" bestFit="1" customWidth="1"/>
    <col min="22" max="22" width="9.140625" style="54"/>
    <col min="23" max="16384" width="9.140625" style="5"/>
  </cols>
  <sheetData>
    <row r="1" spans="1:22" ht="24.75">
      <c r="A1" s="296" t="s">
        <v>84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22" ht="24.75">
      <c r="A2" s="296" t="s">
        <v>53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22" ht="24.75">
      <c r="A3" s="296" t="str">
        <f>' سهام'!A3:W3</f>
        <v>برای ماه منتهی به 1402/03/31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2" ht="24.75">
      <c r="A4" s="297" t="s">
        <v>59</v>
      </c>
      <c r="B4" s="297"/>
      <c r="C4" s="297"/>
      <c r="D4" s="297"/>
      <c r="E4" s="297"/>
      <c r="F4" s="297"/>
      <c r="G4" s="297"/>
      <c r="H4" s="55"/>
      <c r="I4" s="56"/>
      <c r="J4" s="56"/>
      <c r="K4" s="56"/>
      <c r="L4" s="56"/>
      <c r="M4" s="56"/>
      <c r="N4" s="56"/>
      <c r="O4" s="56"/>
      <c r="P4" s="56"/>
      <c r="Q4" s="56"/>
    </row>
    <row r="5" spans="1:22" ht="24.75" customHeight="1" thickBot="1">
      <c r="A5" s="57"/>
      <c r="B5" s="322"/>
      <c r="C5" s="322"/>
      <c r="D5" s="322"/>
      <c r="E5" s="322"/>
      <c r="F5" s="58"/>
      <c r="G5" s="323" t="s">
        <v>573</v>
      </c>
      <c r="H5" s="323"/>
      <c r="I5" s="323"/>
      <c r="J5" s="323"/>
      <c r="K5" s="323"/>
      <c r="L5" s="56"/>
      <c r="M5" s="323" t="s">
        <v>574</v>
      </c>
      <c r="N5" s="323"/>
      <c r="O5" s="323"/>
      <c r="P5" s="323"/>
      <c r="Q5" s="323"/>
    </row>
    <row r="6" spans="1:22" ht="46.5" customHeight="1" thickBot="1">
      <c r="A6" s="59" t="s">
        <v>37</v>
      </c>
      <c r="B6" s="165"/>
      <c r="C6" s="60" t="s">
        <v>23</v>
      </c>
      <c r="D6" s="165"/>
      <c r="E6" s="60" t="s">
        <v>34</v>
      </c>
      <c r="F6" s="165"/>
      <c r="G6" s="61" t="s">
        <v>54</v>
      </c>
      <c r="H6" s="163"/>
      <c r="I6" s="61" t="s">
        <v>39</v>
      </c>
      <c r="J6" s="163"/>
      <c r="K6" s="61" t="s">
        <v>40</v>
      </c>
      <c r="L6" s="56"/>
      <c r="M6" s="61" t="s">
        <v>54</v>
      </c>
      <c r="N6" s="163"/>
      <c r="O6" s="61" t="s">
        <v>39</v>
      </c>
      <c r="P6" s="163"/>
      <c r="Q6" s="61" t="s">
        <v>40</v>
      </c>
    </row>
    <row r="7" spans="1:22" ht="24">
      <c r="A7" s="59" t="s">
        <v>230</v>
      </c>
      <c r="B7" s="165"/>
      <c r="C7" s="63" t="s">
        <v>81</v>
      </c>
      <c r="D7" s="165"/>
      <c r="E7" s="97" t="s">
        <v>81</v>
      </c>
      <c r="F7" s="165"/>
      <c r="G7" s="52">
        <v>18736573</v>
      </c>
      <c r="H7" s="52"/>
      <c r="I7" s="52">
        <v>0</v>
      </c>
      <c r="J7" s="52"/>
      <c r="K7" s="52">
        <v>18736573</v>
      </c>
      <c r="L7" s="52"/>
      <c r="M7" s="52">
        <v>341817029</v>
      </c>
      <c r="N7" s="52"/>
      <c r="O7" s="52">
        <v>0</v>
      </c>
      <c r="P7" s="52"/>
      <c r="Q7" s="52">
        <f>O7+M7</f>
        <v>341817029</v>
      </c>
    </row>
    <row r="8" spans="1:22" ht="24">
      <c r="A8" s="59" t="s">
        <v>455</v>
      </c>
      <c r="B8" s="165"/>
      <c r="C8" s="63"/>
      <c r="D8" s="165"/>
      <c r="E8" s="97"/>
      <c r="F8" s="165"/>
      <c r="G8" s="52">
        <v>6277</v>
      </c>
      <c r="H8" s="52"/>
      <c r="I8" s="52">
        <v>0</v>
      </c>
      <c r="J8" s="52"/>
      <c r="K8" s="52">
        <v>6277</v>
      </c>
      <c r="L8" s="52"/>
      <c r="M8" s="52">
        <v>60481</v>
      </c>
      <c r="N8" s="52"/>
      <c r="O8" s="52">
        <v>0</v>
      </c>
      <c r="P8" s="52"/>
      <c r="Q8" s="52">
        <f t="shared" ref="Q8:Q9" si="0">O8+M8</f>
        <v>60481</v>
      </c>
    </row>
    <row r="9" spans="1:22" s="4" customFormat="1">
      <c r="A9" s="151" t="s">
        <v>442</v>
      </c>
      <c r="B9" s="62"/>
      <c r="C9" s="63" t="s">
        <v>81</v>
      </c>
      <c r="E9" s="97" t="s">
        <v>81</v>
      </c>
      <c r="G9" s="52">
        <v>1649</v>
      </c>
      <c r="H9" s="52"/>
      <c r="I9" s="52">
        <v>0</v>
      </c>
      <c r="J9" s="52"/>
      <c r="K9" s="52">
        <v>1649</v>
      </c>
      <c r="L9" s="52"/>
      <c r="M9" s="52">
        <v>21506</v>
      </c>
      <c r="N9" s="52"/>
      <c r="O9" s="52">
        <v>0</v>
      </c>
      <c r="P9" s="52"/>
      <c r="Q9" s="52">
        <f t="shared" si="0"/>
        <v>21506</v>
      </c>
      <c r="R9" s="46"/>
      <c r="S9" s="64"/>
      <c r="U9" s="54"/>
      <c r="V9" s="54"/>
    </row>
    <row r="10" spans="1:22" s="4" customFormat="1" ht="24.75" thickBot="1">
      <c r="A10" s="43"/>
      <c r="B10" s="58"/>
      <c r="C10" s="58"/>
      <c r="D10" s="58"/>
      <c r="E10" s="58"/>
      <c r="F10" s="58"/>
      <c r="G10" s="147">
        <f>SUM(G7:G9)</f>
        <v>18744499</v>
      </c>
      <c r="H10" s="65"/>
      <c r="I10" s="147">
        <f>SUM(I9:I9)</f>
        <v>0</v>
      </c>
      <c r="J10" s="65"/>
      <c r="K10" s="147">
        <f>SUM(K7:K9)</f>
        <v>18744499</v>
      </c>
      <c r="L10" s="65"/>
      <c r="M10" s="147">
        <f>SUM(M7:M9)</f>
        <v>341899016</v>
      </c>
      <c r="N10" s="65"/>
      <c r="O10" s="147">
        <f>SUM(O9:O9)</f>
        <v>0</v>
      </c>
      <c r="P10" s="148" t="e">
        <f>SUM(#REF!)</f>
        <v>#REF!</v>
      </c>
      <c r="Q10" s="147">
        <f>SUM(Q7:Q9)</f>
        <v>341899016</v>
      </c>
      <c r="R10" s="46"/>
      <c r="S10" s="64"/>
      <c r="U10" s="54"/>
      <c r="V10" s="54"/>
    </row>
    <row r="11" spans="1:22" s="4" customFormat="1" ht="22.5" thickTop="1">
      <c r="A11" s="5"/>
      <c r="B11" s="5"/>
      <c r="C11" s="5"/>
      <c r="D11" s="5"/>
      <c r="E11" s="5"/>
      <c r="F11" s="5"/>
      <c r="G11" s="66"/>
      <c r="I11" s="66"/>
      <c r="K11" s="66"/>
      <c r="M11" s="66"/>
      <c r="O11" s="66"/>
      <c r="P11" s="66"/>
      <c r="Q11" s="66"/>
      <c r="R11" s="46"/>
      <c r="S11" s="64"/>
      <c r="T11" s="54"/>
      <c r="U11" s="54"/>
      <c r="V11" s="54"/>
    </row>
    <row r="12" spans="1:22" s="4" customFormat="1">
      <c r="A12" s="5"/>
      <c r="B12" s="5"/>
      <c r="C12" s="5"/>
      <c r="D12" s="5"/>
      <c r="E12" s="5"/>
      <c r="F12" s="5"/>
      <c r="G12" s="66"/>
      <c r="I12" s="66"/>
      <c r="K12" s="66"/>
      <c r="M12" s="66"/>
      <c r="O12" s="66"/>
      <c r="P12" s="66"/>
      <c r="Q12" s="66"/>
      <c r="R12" s="46"/>
      <c r="S12" s="64"/>
      <c r="U12" s="54"/>
      <c r="V12" s="54"/>
    </row>
    <row r="13" spans="1:22" s="67" customFormat="1">
      <c r="A13" s="5"/>
      <c r="B13" s="5"/>
      <c r="C13" s="5"/>
      <c r="D13" s="5"/>
      <c r="E13" s="5"/>
      <c r="F13" s="5"/>
      <c r="G13" s="66"/>
      <c r="H13" s="66"/>
      <c r="I13" s="66"/>
      <c r="J13" s="66"/>
      <c r="K13" s="45"/>
      <c r="L13" s="66"/>
      <c r="M13" s="66"/>
      <c r="N13" s="66"/>
      <c r="O13" s="66"/>
      <c r="P13" s="66"/>
      <c r="Q13" s="45"/>
      <c r="U13" s="54"/>
      <c r="V13" s="54"/>
    </row>
    <row r="14" spans="1:22" s="67" customFormat="1">
      <c r="A14" s="5"/>
      <c r="B14" s="5"/>
      <c r="C14" s="5"/>
      <c r="D14" s="5"/>
      <c r="E14" s="5"/>
      <c r="F14" s="5"/>
      <c r="G14" s="66"/>
      <c r="H14" s="66"/>
      <c r="I14" s="66"/>
      <c r="J14" s="66"/>
      <c r="K14" s="45"/>
      <c r="L14" s="66"/>
      <c r="M14" s="66"/>
      <c r="N14" s="66"/>
      <c r="O14" s="66"/>
      <c r="P14" s="66"/>
      <c r="Q14" s="45"/>
      <c r="U14" s="54"/>
      <c r="V14" s="54"/>
    </row>
    <row r="15" spans="1:22">
      <c r="K15" s="45"/>
      <c r="Q15" s="45"/>
    </row>
    <row r="16" spans="1:22">
      <c r="K16" s="45"/>
      <c r="Q16" s="45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69"/>
  <sheetViews>
    <sheetView rightToLeft="1" view="pageBreakPreview" topLeftCell="B1" zoomScale="80" zoomScaleNormal="100" zoomScaleSheetLayoutView="80" workbookViewId="0">
      <selection activeCell="J174" sqref="J174"/>
    </sheetView>
  </sheetViews>
  <sheetFormatPr defaultColWidth="9.140625" defaultRowHeight="21.75"/>
  <cols>
    <col min="1" max="1" width="11.5703125" style="52" hidden="1" customWidth="1"/>
    <col min="2" max="2" width="27.42578125" style="213" customWidth="1"/>
    <col min="3" max="3" width="0.5703125" style="213" customWidth="1"/>
    <col min="4" max="4" width="11.28515625" style="213" customWidth="1"/>
    <col min="5" max="5" width="0.85546875" style="213" customWidth="1"/>
    <col min="6" max="6" width="16" style="213" customWidth="1"/>
    <col min="7" max="7" width="1.140625" style="213" customWidth="1"/>
    <col min="8" max="8" width="9.42578125" style="213" bestFit="1" customWidth="1"/>
    <col min="9" max="9" width="0.5703125" style="213" customWidth="1"/>
    <col min="10" max="10" width="13.140625" style="213" customWidth="1"/>
    <col min="11" max="11" width="1" style="213" customWidth="1"/>
    <col min="12" max="12" width="13.5703125" style="213" customWidth="1"/>
    <col min="13" max="13" width="1.140625" style="213" customWidth="1"/>
    <col min="14" max="14" width="15.42578125" style="213" bestFit="1" customWidth="1"/>
    <col min="15" max="15" width="1" style="213" customWidth="1"/>
    <col min="16" max="16" width="18.85546875" style="213" bestFit="1" customWidth="1"/>
    <col min="17" max="17" width="1.140625" style="213" customWidth="1"/>
    <col min="18" max="18" width="16.28515625" style="213" bestFit="1" customWidth="1"/>
    <col min="19" max="19" width="1.140625" style="213" customWidth="1"/>
    <col min="20" max="20" width="14.42578125" style="213" customWidth="1"/>
    <col min="21" max="16384" width="9.140625" style="67"/>
  </cols>
  <sheetData>
    <row r="1" spans="1:20" ht="22.5">
      <c r="B1" s="326" t="s">
        <v>84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0" ht="22.5">
      <c r="B2" s="326" t="s">
        <v>53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0" ht="22.5">
      <c r="B3" s="326" t="str">
        <f>روکش!B26</f>
        <v>منتهی به 1402/03/31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</row>
    <row r="4" spans="1:20" ht="22.5">
      <c r="B4" s="327" t="s">
        <v>70</v>
      </c>
      <c r="C4" s="327"/>
      <c r="D4" s="327"/>
      <c r="E4" s="327"/>
      <c r="F4" s="327"/>
      <c r="G4" s="327"/>
      <c r="H4" s="327"/>
      <c r="I4" s="327"/>
      <c r="J4" s="328"/>
      <c r="K4" s="328"/>
      <c r="L4" s="328"/>
      <c r="M4" s="328"/>
      <c r="N4" s="328"/>
      <c r="O4" s="328"/>
      <c r="P4" s="328"/>
      <c r="Q4" s="328"/>
      <c r="R4" s="327"/>
      <c r="S4" s="327"/>
      <c r="T4" s="327"/>
    </row>
    <row r="6" spans="1:20">
      <c r="D6" s="324" t="s">
        <v>71</v>
      </c>
      <c r="E6" s="325"/>
      <c r="F6" s="325"/>
      <c r="G6" s="325"/>
      <c r="H6" s="325"/>
      <c r="J6" s="324" t="s">
        <v>575</v>
      </c>
      <c r="K6" s="325"/>
      <c r="L6" s="325"/>
      <c r="M6" s="325"/>
      <c r="N6" s="325"/>
      <c r="P6" s="324" t="s">
        <v>574</v>
      </c>
      <c r="Q6" s="325"/>
      <c r="R6" s="325"/>
      <c r="S6" s="325"/>
      <c r="T6" s="325"/>
    </row>
    <row r="7" spans="1:20" ht="56.25">
      <c r="B7" s="214" t="s">
        <v>72</v>
      </c>
      <c r="D7" s="215" t="s">
        <v>472</v>
      </c>
      <c r="F7" s="215" t="s">
        <v>473</v>
      </c>
      <c r="H7" s="215" t="s">
        <v>73</v>
      </c>
      <c r="J7" s="215" t="s">
        <v>74</v>
      </c>
      <c r="L7" s="215" t="s">
        <v>75</v>
      </c>
      <c r="N7" s="215" t="s">
        <v>76</v>
      </c>
      <c r="P7" s="215" t="s">
        <v>74</v>
      </c>
      <c r="R7" s="215" t="s">
        <v>75</v>
      </c>
      <c r="T7" s="215" t="s">
        <v>76</v>
      </c>
    </row>
    <row r="8" spans="1:20">
      <c r="A8" s="52" t="s">
        <v>279</v>
      </c>
      <c r="B8" s="216" t="s">
        <v>118</v>
      </c>
      <c r="C8" s="217"/>
      <c r="D8" s="218" t="s">
        <v>769</v>
      </c>
      <c r="E8" s="219">
        <v>6436755</v>
      </c>
      <c r="F8" s="220">
        <v>705900</v>
      </c>
      <c r="G8" s="219"/>
      <c r="H8" s="104">
        <v>449</v>
      </c>
      <c r="I8" s="219"/>
      <c r="J8" s="45">
        <v>316949100</v>
      </c>
      <c r="K8" s="45"/>
      <c r="L8" s="45">
        <v>-5964096</v>
      </c>
      <c r="M8" s="45"/>
      <c r="N8" s="45">
        <f>L8+J8</f>
        <v>310985004</v>
      </c>
      <c r="O8" s="45"/>
      <c r="P8" s="45">
        <f>N8-L8</f>
        <v>316949100</v>
      </c>
      <c r="Q8" s="45"/>
      <c r="R8" s="45">
        <v>-5964096</v>
      </c>
      <c r="S8" s="45"/>
      <c r="T8" s="45">
        <f>P8+R8</f>
        <v>310985004</v>
      </c>
    </row>
    <row r="9" spans="1:20">
      <c r="A9" s="52" t="s">
        <v>280</v>
      </c>
      <c r="B9" s="216" t="s">
        <v>191</v>
      </c>
      <c r="C9" s="217"/>
      <c r="D9" s="218" t="s">
        <v>233</v>
      </c>
      <c r="E9" s="219">
        <v>710475</v>
      </c>
      <c r="F9" s="220">
        <v>6436755</v>
      </c>
      <c r="G9" s="219"/>
      <c r="H9" s="104">
        <v>70</v>
      </c>
      <c r="I9" s="219"/>
      <c r="J9" s="45">
        <v>0</v>
      </c>
      <c r="K9" s="45"/>
      <c r="L9" s="45">
        <v>0</v>
      </c>
      <c r="M9" s="45"/>
      <c r="N9" s="45">
        <f t="shared" ref="N9:N72" si="0">L9+J9</f>
        <v>0</v>
      </c>
      <c r="O9" s="45"/>
      <c r="P9" s="45">
        <v>450572850</v>
      </c>
      <c r="Q9" s="45"/>
      <c r="R9" s="45">
        <v>0</v>
      </c>
      <c r="S9" s="45"/>
      <c r="T9" s="45">
        <f t="shared" ref="T9:T72" si="1">P9+R9</f>
        <v>450572850</v>
      </c>
    </row>
    <row r="10" spans="1:20">
      <c r="A10" s="52" t="s">
        <v>281</v>
      </c>
      <c r="B10" s="216" t="s">
        <v>510</v>
      </c>
      <c r="C10" s="217"/>
      <c r="D10" s="218" t="s">
        <v>769</v>
      </c>
      <c r="E10" s="219">
        <v>1940047</v>
      </c>
      <c r="F10" s="220">
        <v>2271985</v>
      </c>
      <c r="G10" s="219"/>
      <c r="H10" s="104">
        <v>133</v>
      </c>
      <c r="I10" s="219"/>
      <c r="J10" s="45">
        <v>302174005</v>
      </c>
      <c r="K10" s="45"/>
      <c r="L10" s="45">
        <v>-15883254</v>
      </c>
      <c r="M10" s="45"/>
      <c r="N10" s="45">
        <f t="shared" si="0"/>
        <v>286290751</v>
      </c>
      <c r="O10" s="45"/>
      <c r="P10" s="45">
        <v>302174005</v>
      </c>
      <c r="Q10" s="45"/>
      <c r="R10" s="45">
        <v>-15883254</v>
      </c>
      <c r="S10" s="45"/>
      <c r="T10" s="45">
        <f t="shared" si="1"/>
        <v>286290751</v>
      </c>
    </row>
    <row r="11" spans="1:20">
      <c r="A11" s="52" t="s">
        <v>284</v>
      </c>
      <c r="B11" s="216" t="s">
        <v>109</v>
      </c>
      <c r="C11" s="217"/>
      <c r="D11" s="218" t="s">
        <v>243</v>
      </c>
      <c r="E11" s="219">
        <v>707643</v>
      </c>
      <c r="F11" s="220">
        <v>710475</v>
      </c>
      <c r="G11" s="219"/>
      <c r="H11" s="104">
        <v>50</v>
      </c>
      <c r="I11" s="219"/>
      <c r="J11" s="45">
        <v>0</v>
      </c>
      <c r="K11" s="45"/>
      <c r="L11" s="45">
        <v>0</v>
      </c>
      <c r="M11" s="45"/>
      <c r="N11" s="45">
        <f t="shared" si="0"/>
        <v>0</v>
      </c>
      <c r="O11" s="45"/>
      <c r="P11" s="45">
        <v>35523750</v>
      </c>
      <c r="Q11" s="45"/>
      <c r="R11" s="45">
        <v>0</v>
      </c>
      <c r="S11" s="45"/>
      <c r="T11" s="45">
        <f t="shared" si="1"/>
        <v>35523750</v>
      </c>
    </row>
    <row r="12" spans="1:20">
      <c r="A12" s="52" t="s">
        <v>285</v>
      </c>
      <c r="B12" s="216" t="s">
        <v>173</v>
      </c>
      <c r="C12" s="217"/>
      <c r="D12" s="218" t="s">
        <v>242</v>
      </c>
      <c r="E12" s="219">
        <v>475245</v>
      </c>
      <c r="F12" s="220">
        <v>1940047</v>
      </c>
      <c r="G12" s="219"/>
      <c r="H12" s="104">
        <v>100</v>
      </c>
      <c r="I12" s="219"/>
      <c r="J12" s="45">
        <v>0</v>
      </c>
      <c r="K12" s="45"/>
      <c r="L12" s="45">
        <v>0</v>
      </c>
      <c r="M12" s="45"/>
      <c r="N12" s="45">
        <f t="shared" si="0"/>
        <v>0</v>
      </c>
      <c r="O12" s="45"/>
      <c r="P12" s="45">
        <v>194004700</v>
      </c>
      <c r="Q12" s="45"/>
      <c r="R12" s="45">
        <v>0</v>
      </c>
      <c r="S12" s="45"/>
      <c r="T12" s="45">
        <f t="shared" si="1"/>
        <v>194004700</v>
      </c>
    </row>
    <row r="13" spans="1:20">
      <c r="A13" s="52" t="s">
        <v>286</v>
      </c>
      <c r="B13" s="216" t="s">
        <v>212</v>
      </c>
      <c r="C13" s="217"/>
      <c r="D13" s="218" t="s">
        <v>247</v>
      </c>
      <c r="E13" s="219">
        <v>2429809</v>
      </c>
      <c r="F13" s="220">
        <v>707643</v>
      </c>
      <c r="G13" s="219"/>
      <c r="H13" s="104">
        <v>22</v>
      </c>
      <c r="I13" s="219"/>
      <c r="J13" s="45">
        <v>0</v>
      </c>
      <c r="K13" s="45"/>
      <c r="L13" s="45">
        <v>0</v>
      </c>
      <c r="M13" s="45"/>
      <c r="N13" s="45">
        <f t="shared" si="0"/>
        <v>0</v>
      </c>
      <c r="O13" s="45"/>
      <c r="P13" s="45">
        <v>15568146</v>
      </c>
      <c r="Q13" s="45"/>
      <c r="R13" s="45">
        <v>0</v>
      </c>
      <c r="S13" s="45"/>
      <c r="T13" s="45">
        <f t="shared" si="1"/>
        <v>15568146</v>
      </c>
    </row>
    <row r="14" spans="1:20">
      <c r="A14" s="52" t="s">
        <v>287</v>
      </c>
      <c r="B14" s="216" t="s">
        <v>99</v>
      </c>
      <c r="C14" s="217"/>
      <c r="D14" s="218" t="s">
        <v>247</v>
      </c>
      <c r="E14" s="219">
        <v>7612002</v>
      </c>
      <c r="F14" s="220">
        <v>475245</v>
      </c>
      <c r="G14" s="219"/>
      <c r="H14" s="104">
        <v>1350</v>
      </c>
      <c r="I14" s="219"/>
      <c r="J14" s="45">
        <v>0</v>
      </c>
      <c r="K14" s="45"/>
      <c r="L14" s="45">
        <v>0</v>
      </c>
      <c r="M14" s="45"/>
      <c r="N14" s="45">
        <f t="shared" si="0"/>
        <v>0</v>
      </c>
      <c r="O14" s="45"/>
      <c r="P14" s="45">
        <v>641580750</v>
      </c>
      <c r="Q14" s="45"/>
      <c r="R14" s="45">
        <v>0</v>
      </c>
      <c r="S14" s="45"/>
      <c r="T14" s="45">
        <f t="shared" si="1"/>
        <v>641580750</v>
      </c>
    </row>
    <row r="15" spans="1:20">
      <c r="A15" s="52" t="s">
        <v>288</v>
      </c>
      <c r="B15" s="216" t="s">
        <v>129</v>
      </c>
      <c r="C15" s="217"/>
      <c r="D15" s="218" t="s">
        <v>235</v>
      </c>
      <c r="E15" s="219">
        <v>4644799</v>
      </c>
      <c r="F15" s="220">
        <v>2429809</v>
      </c>
      <c r="G15" s="219"/>
      <c r="H15" s="104">
        <v>34</v>
      </c>
      <c r="I15" s="219"/>
      <c r="J15" s="45">
        <v>0</v>
      </c>
      <c r="K15" s="45"/>
      <c r="L15" s="45">
        <v>0</v>
      </c>
      <c r="M15" s="45"/>
      <c r="N15" s="45">
        <f t="shared" si="0"/>
        <v>0</v>
      </c>
      <c r="O15" s="45"/>
      <c r="P15" s="45">
        <v>82613506</v>
      </c>
      <c r="Q15" s="45"/>
      <c r="R15" s="45">
        <v>0</v>
      </c>
      <c r="S15" s="45"/>
      <c r="T15" s="45">
        <f t="shared" si="1"/>
        <v>82613506</v>
      </c>
    </row>
    <row r="16" spans="1:20">
      <c r="A16" s="52" t="s">
        <v>292</v>
      </c>
      <c r="B16" s="216" t="s">
        <v>213</v>
      </c>
      <c r="C16" s="217"/>
      <c r="D16" s="218" t="s">
        <v>247</v>
      </c>
      <c r="E16" s="219">
        <v>1290936</v>
      </c>
      <c r="F16" s="220">
        <v>7612002</v>
      </c>
      <c r="G16" s="219"/>
      <c r="H16" s="104">
        <v>200</v>
      </c>
      <c r="I16" s="219"/>
      <c r="J16" s="45">
        <v>0</v>
      </c>
      <c r="K16" s="45"/>
      <c r="L16" s="45">
        <v>0</v>
      </c>
      <c r="M16" s="45"/>
      <c r="N16" s="45">
        <f t="shared" si="0"/>
        <v>0</v>
      </c>
      <c r="O16" s="45"/>
      <c r="P16" s="45">
        <v>1522400400</v>
      </c>
      <c r="Q16" s="45"/>
      <c r="R16" s="45">
        <v>0</v>
      </c>
      <c r="S16" s="45"/>
      <c r="T16" s="45">
        <f t="shared" si="1"/>
        <v>1522400400</v>
      </c>
    </row>
    <row r="17" spans="1:20">
      <c r="A17" s="52" t="s">
        <v>293</v>
      </c>
      <c r="B17" s="216" t="s">
        <v>110</v>
      </c>
      <c r="C17" s="217"/>
      <c r="D17" s="218" t="s">
        <v>252</v>
      </c>
      <c r="E17" s="219">
        <v>3166253</v>
      </c>
      <c r="F17" s="220">
        <v>4644799</v>
      </c>
      <c r="G17" s="219"/>
      <c r="H17" s="104">
        <v>29</v>
      </c>
      <c r="I17" s="219"/>
      <c r="J17" s="45">
        <v>0</v>
      </c>
      <c r="K17" s="45"/>
      <c r="L17" s="45">
        <v>0</v>
      </c>
      <c r="M17" s="45"/>
      <c r="N17" s="45">
        <f t="shared" si="0"/>
        <v>0</v>
      </c>
      <c r="O17" s="45"/>
      <c r="P17" s="45">
        <v>134699171</v>
      </c>
      <c r="Q17" s="45"/>
      <c r="R17" s="45">
        <v>0</v>
      </c>
      <c r="S17" s="45"/>
      <c r="T17" s="45">
        <f t="shared" si="1"/>
        <v>134699171</v>
      </c>
    </row>
    <row r="18" spans="1:20">
      <c r="A18" s="52" t="s">
        <v>297</v>
      </c>
      <c r="B18" s="216" t="s">
        <v>140</v>
      </c>
      <c r="C18" s="217"/>
      <c r="D18" s="218" t="s">
        <v>571</v>
      </c>
      <c r="E18" s="219">
        <v>3984345</v>
      </c>
      <c r="F18" s="220">
        <v>56200252</v>
      </c>
      <c r="G18" s="219"/>
      <c r="H18" s="104">
        <v>130</v>
      </c>
      <c r="I18" s="219"/>
      <c r="J18" s="45">
        <v>7306032760</v>
      </c>
      <c r="K18" s="45"/>
      <c r="L18" s="45">
        <v>-1046169010</v>
      </c>
      <c r="M18" s="45"/>
      <c r="N18" s="45">
        <f t="shared" si="0"/>
        <v>6259863750</v>
      </c>
      <c r="O18" s="45"/>
      <c r="P18" s="45">
        <v>7306032760</v>
      </c>
      <c r="Q18" s="45"/>
      <c r="R18" s="45">
        <v>-1046169010</v>
      </c>
      <c r="S18" s="45"/>
      <c r="T18" s="45">
        <f t="shared" si="1"/>
        <v>6259863750</v>
      </c>
    </row>
    <row r="19" spans="1:20">
      <c r="A19" s="52" t="s">
        <v>301</v>
      </c>
      <c r="B19" s="216" t="s">
        <v>222</v>
      </c>
      <c r="C19" s="217"/>
      <c r="D19" s="218" t="s">
        <v>518</v>
      </c>
      <c r="E19" s="219">
        <v>365663</v>
      </c>
      <c r="F19" s="220">
        <v>1290936</v>
      </c>
      <c r="G19" s="219"/>
      <c r="H19" s="104">
        <v>307</v>
      </c>
      <c r="I19" s="219"/>
      <c r="J19" s="45">
        <v>0</v>
      </c>
      <c r="K19" s="45"/>
      <c r="L19" s="45">
        <v>28470350</v>
      </c>
      <c r="M19" s="45"/>
      <c r="N19" s="45">
        <f t="shared" si="0"/>
        <v>28470350</v>
      </c>
      <c r="O19" s="45"/>
      <c r="P19" s="45">
        <v>396317352</v>
      </c>
      <c r="Q19" s="45"/>
      <c r="R19" s="45">
        <v>0</v>
      </c>
      <c r="S19" s="45"/>
      <c r="T19" s="45">
        <f t="shared" si="1"/>
        <v>396317352</v>
      </c>
    </row>
    <row r="20" spans="1:20">
      <c r="A20" s="52" t="s">
        <v>302</v>
      </c>
      <c r="B20" s="216" t="s">
        <v>113</v>
      </c>
      <c r="C20" s="217"/>
      <c r="D20" s="218" t="s">
        <v>549</v>
      </c>
      <c r="E20" s="219">
        <v>6146333</v>
      </c>
      <c r="F20" s="220">
        <v>30619873</v>
      </c>
      <c r="G20" s="219"/>
      <c r="H20" s="104">
        <v>300</v>
      </c>
      <c r="I20" s="219"/>
      <c r="J20" s="45">
        <v>0</v>
      </c>
      <c r="K20" s="45"/>
      <c r="L20" s="45">
        <v>151163234</v>
      </c>
      <c r="M20" s="45"/>
      <c r="N20" s="45">
        <f t="shared" si="0"/>
        <v>151163234</v>
      </c>
      <c r="O20" s="45"/>
      <c r="P20" s="45">
        <v>9185961900</v>
      </c>
      <c r="Q20" s="45"/>
      <c r="R20" s="45">
        <v>-1023147308</v>
      </c>
      <c r="S20" s="45"/>
      <c r="T20" s="45">
        <f t="shared" si="1"/>
        <v>8162814592</v>
      </c>
    </row>
    <row r="21" spans="1:20">
      <c r="A21" s="52" t="s">
        <v>303</v>
      </c>
      <c r="B21" s="216" t="s">
        <v>149</v>
      </c>
      <c r="C21" s="217"/>
      <c r="D21" s="218" t="s">
        <v>234</v>
      </c>
      <c r="E21" s="219">
        <v>882636</v>
      </c>
      <c r="F21" s="220">
        <v>3166253</v>
      </c>
      <c r="G21" s="219"/>
      <c r="H21" s="104">
        <v>130</v>
      </c>
      <c r="I21" s="219"/>
      <c r="J21" s="45">
        <v>0</v>
      </c>
      <c r="K21" s="45"/>
      <c r="L21" s="45">
        <v>0</v>
      </c>
      <c r="M21" s="45"/>
      <c r="N21" s="45">
        <f t="shared" si="0"/>
        <v>0</v>
      </c>
      <c r="O21" s="45"/>
      <c r="P21" s="45">
        <v>411613827</v>
      </c>
      <c r="Q21" s="45"/>
      <c r="R21" s="45">
        <v>0</v>
      </c>
      <c r="S21" s="45"/>
      <c r="T21" s="45">
        <f t="shared" si="1"/>
        <v>411613827</v>
      </c>
    </row>
    <row r="22" spans="1:20">
      <c r="A22" s="52" t="s">
        <v>304</v>
      </c>
      <c r="B22" s="216" t="s">
        <v>92</v>
      </c>
      <c r="C22" s="217"/>
      <c r="D22" s="218" t="s">
        <v>241</v>
      </c>
      <c r="E22" s="219">
        <v>642599</v>
      </c>
      <c r="F22" s="220">
        <v>3984345</v>
      </c>
      <c r="G22" s="219"/>
      <c r="H22" s="104">
        <v>120</v>
      </c>
      <c r="I22" s="219"/>
      <c r="J22" s="45">
        <v>0</v>
      </c>
      <c r="K22" s="45"/>
      <c r="L22" s="45">
        <v>0</v>
      </c>
      <c r="M22" s="45"/>
      <c r="N22" s="45">
        <f t="shared" si="0"/>
        <v>0</v>
      </c>
      <c r="O22" s="45"/>
      <c r="P22" s="45">
        <v>478121400</v>
      </c>
      <c r="Q22" s="45"/>
      <c r="R22" s="45">
        <v>0</v>
      </c>
      <c r="S22" s="45"/>
      <c r="T22" s="45">
        <f t="shared" si="1"/>
        <v>478121400</v>
      </c>
    </row>
    <row r="23" spans="1:20">
      <c r="A23" s="52" t="s">
        <v>305</v>
      </c>
      <c r="B23" s="216" t="s">
        <v>202</v>
      </c>
      <c r="C23" s="217"/>
      <c r="D23" s="218" t="s">
        <v>770</v>
      </c>
      <c r="E23" s="219">
        <v>271970</v>
      </c>
      <c r="F23" s="220">
        <v>12703709</v>
      </c>
      <c r="G23" s="219"/>
      <c r="H23" s="104">
        <v>150</v>
      </c>
      <c r="I23" s="219"/>
      <c r="J23" s="45">
        <v>1905556350</v>
      </c>
      <c r="K23" s="45"/>
      <c r="L23" s="45">
        <v>-12962968</v>
      </c>
      <c r="M23" s="45"/>
      <c r="N23" s="45">
        <f t="shared" si="0"/>
        <v>1892593382</v>
      </c>
      <c r="O23" s="45"/>
      <c r="P23" s="45">
        <v>1905556350</v>
      </c>
      <c r="Q23" s="45"/>
      <c r="R23" s="45">
        <v>-12962968</v>
      </c>
      <c r="S23" s="45"/>
      <c r="T23" s="45">
        <f t="shared" si="1"/>
        <v>1892593382</v>
      </c>
    </row>
    <row r="24" spans="1:20">
      <c r="A24" s="52" t="s">
        <v>306</v>
      </c>
      <c r="B24" s="216" t="s">
        <v>111</v>
      </c>
      <c r="C24" s="217"/>
      <c r="D24" s="218" t="s">
        <v>561</v>
      </c>
      <c r="E24" s="219">
        <v>108155</v>
      </c>
      <c r="F24" s="220">
        <v>13005591</v>
      </c>
      <c r="G24" s="219"/>
      <c r="H24" s="104">
        <v>220</v>
      </c>
      <c r="I24" s="219"/>
      <c r="J24" s="45">
        <v>0</v>
      </c>
      <c r="K24" s="45"/>
      <c r="L24" s="45">
        <v>402492039</v>
      </c>
      <c r="M24" s="45"/>
      <c r="N24" s="45">
        <f t="shared" si="0"/>
        <v>402492039</v>
      </c>
      <c r="O24" s="45"/>
      <c r="P24" s="45">
        <v>2861230020</v>
      </c>
      <c r="Q24" s="45"/>
      <c r="R24" s="45">
        <v>0</v>
      </c>
      <c r="S24" s="45"/>
      <c r="T24" s="45">
        <f t="shared" si="1"/>
        <v>2861230020</v>
      </c>
    </row>
    <row r="25" spans="1:20">
      <c r="A25" s="52" t="s">
        <v>312</v>
      </c>
      <c r="B25" s="216" t="s">
        <v>108</v>
      </c>
      <c r="C25" s="217"/>
      <c r="D25" s="218" t="s">
        <v>235</v>
      </c>
      <c r="E25" s="219">
        <v>1119769</v>
      </c>
      <c r="F25" s="220">
        <v>365663</v>
      </c>
      <c r="G25" s="219"/>
      <c r="H25" s="104">
        <v>3400</v>
      </c>
      <c r="I25" s="219"/>
      <c r="J25" s="45">
        <v>0</v>
      </c>
      <c r="K25" s="45"/>
      <c r="L25" s="45">
        <v>0</v>
      </c>
      <c r="M25" s="45"/>
      <c r="N25" s="45">
        <f t="shared" si="0"/>
        <v>0</v>
      </c>
      <c r="O25" s="45"/>
      <c r="P25" s="45">
        <v>1243254200</v>
      </c>
      <c r="Q25" s="45"/>
      <c r="R25" s="45">
        <v>0</v>
      </c>
      <c r="S25" s="45"/>
      <c r="T25" s="45">
        <f t="shared" si="1"/>
        <v>1243254200</v>
      </c>
    </row>
    <row r="26" spans="1:20">
      <c r="A26" s="52" t="s">
        <v>313</v>
      </c>
      <c r="B26" s="216" t="s">
        <v>271</v>
      </c>
      <c r="C26" s="217"/>
      <c r="D26" s="218" t="s">
        <v>771</v>
      </c>
      <c r="E26" s="219">
        <v>240173</v>
      </c>
      <c r="F26" s="220">
        <v>17010152</v>
      </c>
      <c r="G26" s="219"/>
      <c r="H26" s="104">
        <v>243</v>
      </c>
      <c r="I26" s="219"/>
      <c r="J26" s="45">
        <v>4133466936</v>
      </c>
      <c r="K26" s="45"/>
      <c r="L26" s="45">
        <v>-255021096</v>
      </c>
      <c r="M26" s="45"/>
      <c r="N26" s="45">
        <f t="shared" si="0"/>
        <v>3878445840</v>
      </c>
      <c r="O26" s="45"/>
      <c r="P26" s="45">
        <v>4133466936</v>
      </c>
      <c r="Q26" s="45"/>
      <c r="R26" s="45">
        <v>-255021096</v>
      </c>
      <c r="S26" s="45"/>
      <c r="T26" s="45">
        <f t="shared" si="1"/>
        <v>3878445840</v>
      </c>
    </row>
    <row r="27" spans="1:20">
      <c r="A27" s="52" t="s">
        <v>315</v>
      </c>
      <c r="B27" s="216" t="s">
        <v>88</v>
      </c>
      <c r="C27" s="217"/>
      <c r="D27" s="218" t="s">
        <v>246</v>
      </c>
      <c r="E27" s="219">
        <v>2787425</v>
      </c>
      <c r="F27" s="220">
        <v>6146333</v>
      </c>
      <c r="G27" s="219"/>
      <c r="H27" s="115">
        <v>650</v>
      </c>
      <c r="I27" s="219"/>
      <c r="J27" s="114">
        <v>0</v>
      </c>
      <c r="K27" s="114"/>
      <c r="L27" s="45">
        <v>0</v>
      </c>
      <c r="M27" s="114"/>
      <c r="N27" s="45">
        <f t="shared" si="0"/>
        <v>0</v>
      </c>
      <c r="O27" s="114"/>
      <c r="P27" s="114">
        <v>3995116450</v>
      </c>
      <c r="Q27" s="114"/>
      <c r="R27" s="114">
        <v>0</v>
      </c>
      <c r="S27" s="114"/>
      <c r="T27" s="45">
        <f t="shared" si="1"/>
        <v>3995116450</v>
      </c>
    </row>
    <row r="28" spans="1:20">
      <c r="A28" s="52" t="s">
        <v>316</v>
      </c>
      <c r="B28" s="216" t="s">
        <v>183</v>
      </c>
      <c r="C28" s="217"/>
      <c r="D28" s="218" t="s">
        <v>246</v>
      </c>
      <c r="E28" s="219">
        <v>2714040</v>
      </c>
      <c r="F28" s="220">
        <v>882636</v>
      </c>
      <c r="G28" s="219"/>
      <c r="H28" s="104">
        <v>230</v>
      </c>
      <c r="I28" s="219"/>
      <c r="J28" s="45">
        <v>0</v>
      </c>
      <c r="K28" s="45"/>
      <c r="L28" s="45">
        <v>0</v>
      </c>
      <c r="M28" s="45"/>
      <c r="N28" s="45">
        <f t="shared" si="0"/>
        <v>0</v>
      </c>
      <c r="O28" s="45"/>
      <c r="P28" s="45">
        <v>203006280</v>
      </c>
      <c r="Q28" s="45"/>
      <c r="R28" s="45">
        <v>0</v>
      </c>
      <c r="S28" s="45"/>
      <c r="T28" s="45">
        <f t="shared" si="1"/>
        <v>203006280</v>
      </c>
    </row>
    <row r="29" spans="1:20">
      <c r="A29" s="52" t="s">
        <v>320</v>
      </c>
      <c r="B29" s="216" t="s">
        <v>188</v>
      </c>
      <c r="C29" s="217"/>
      <c r="D29" s="218" t="s">
        <v>491</v>
      </c>
      <c r="E29" s="219">
        <v>727710</v>
      </c>
      <c r="F29" s="220">
        <v>642599</v>
      </c>
      <c r="G29" s="219"/>
      <c r="H29" s="104">
        <v>6000</v>
      </c>
      <c r="I29" s="219"/>
      <c r="J29" s="45">
        <v>0</v>
      </c>
      <c r="K29" s="45"/>
      <c r="L29" s="45">
        <v>0</v>
      </c>
      <c r="M29" s="45"/>
      <c r="N29" s="45">
        <f t="shared" si="0"/>
        <v>0</v>
      </c>
      <c r="O29" s="45"/>
      <c r="P29" s="45">
        <v>3855594000</v>
      </c>
      <c r="Q29" s="45"/>
      <c r="R29" s="45">
        <v>0</v>
      </c>
      <c r="S29" s="45"/>
      <c r="T29" s="45">
        <f t="shared" si="1"/>
        <v>3855594000</v>
      </c>
    </row>
    <row r="30" spans="1:20">
      <c r="B30" s="216" t="s">
        <v>221</v>
      </c>
      <c r="C30" s="217"/>
      <c r="D30" s="218" t="s">
        <v>244</v>
      </c>
      <c r="E30" s="219"/>
      <c r="F30" s="220">
        <v>271970</v>
      </c>
      <c r="G30" s="219"/>
      <c r="H30" s="104">
        <v>5000</v>
      </c>
      <c r="I30" s="219"/>
      <c r="J30" s="45">
        <v>0</v>
      </c>
      <c r="K30" s="45"/>
      <c r="L30" s="45">
        <v>0</v>
      </c>
      <c r="M30" s="45"/>
      <c r="N30" s="45">
        <f t="shared" si="0"/>
        <v>0</v>
      </c>
      <c r="O30" s="45"/>
      <c r="P30" s="45">
        <v>1359850000</v>
      </c>
      <c r="Q30" s="45"/>
      <c r="R30" s="45">
        <v>0</v>
      </c>
      <c r="S30" s="45"/>
      <c r="T30" s="45">
        <f t="shared" si="1"/>
        <v>1359850000</v>
      </c>
    </row>
    <row r="31" spans="1:20" s="194" customFormat="1">
      <c r="A31" s="52" t="s">
        <v>321</v>
      </c>
      <c r="B31" s="216" t="s">
        <v>221</v>
      </c>
      <c r="C31" s="217"/>
      <c r="D31" s="218" t="s">
        <v>772</v>
      </c>
      <c r="E31" s="219">
        <v>301384</v>
      </c>
      <c r="F31" s="220">
        <v>392287</v>
      </c>
      <c r="G31" s="219"/>
      <c r="H31" s="104">
        <v>6300</v>
      </c>
      <c r="I31" s="219"/>
      <c r="J31" s="45">
        <v>2471408100</v>
      </c>
      <c r="K31" s="45"/>
      <c r="L31" s="45">
        <v>0</v>
      </c>
      <c r="M31" s="45"/>
      <c r="N31" s="45">
        <f>L31+J31</f>
        <v>2471408100</v>
      </c>
      <c r="O31" s="45"/>
      <c r="P31" s="45">
        <v>2471408100</v>
      </c>
      <c r="Q31" s="45"/>
      <c r="R31" s="45">
        <v>0</v>
      </c>
      <c r="S31" s="45"/>
      <c r="T31" s="45">
        <f t="shared" si="1"/>
        <v>2471408100</v>
      </c>
    </row>
    <row r="32" spans="1:20">
      <c r="A32" s="52" t="s">
        <v>329</v>
      </c>
      <c r="B32" s="216" t="s">
        <v>126</v>
      </c>
      <c r="C32" s="217"/>
      <c r="D32" s="218" t="s">
        <v>237</v>
      </c>
      <c r="E32" s="219">
        <v>6014827</v>
      </c>
      <c r="F32" s="220">
        <v>108155</v>
      </c>
      <c r="G32" s="219"/>
      <c r="H32" s="104">
        <v>3750</v>
      </c>
      <c r="I32" s="219"/>
      <c r="J32" s="45">
        <v>0</v>
      </c>
      <c r="K32" s="45"/>
      <c r="L32" s="45">
        <v>0</v>
      </c>
      <c r="M32" s="45"/>
      <c r="N32" s="45">
        <f t="shared" si="0"/>
        <v>0</v>
      </c>
      <c r="O32" s="45"/>
      <c r="P32" s="45">
        <v>405581250</v>
      </c>
      <c r="Q32" s="45"/>
      <c r="R32" s="45">
        <v>0</v>
      </c>
      <c r="S32" s="45"/>
      <c r="T32" s="45">
        <f t="shared" si="1"/>
        <v>405581250</v>
      </c>
    </row>
    <row r="33" spans="1:20">
      <c r="A33" s="52" t="s">
        <v>330</v>
      </c>
      <c r="B33" s="216" t="s">
        <v>186</v>
      </c>
      <c r="C33" s="217"/>
      <c r="D33" s="218" t="s">
        <v>245</v>
      </c>
      <c r="E33" s="219">
        <v>216299</v>
      </c>
      <c r="F33" s="220">
        <v>1119769</v>
      </c>
      <c r="G33" s="219"/>
      <c r="H33" s="104">
        <v>1000</v>
      </c>
      <c r="I33" s="219"/>
      <c r="J33" s="45">
        <v>0</v>
      </c>
      <c r="K33" s="45"/>
      <c r="L33" s="45">
        <v>0</v>
      </c>
      <c r="M33" s="45"/>
      <c r="N33" s="45">
        <f t="shared" si="0"/>
        <v>0</v>
      </c>
      <c r="O33" s="45"/>
      <c r="P33" s="45">
        <v>1119769000</v>
      </c>
      <c r="Q33" s="45"/>
      <c r="R33" s="45">
        <v>0</v>
      </c>
      <c r="S33" s="45"/>
      <c r="T33" s="45">
        <f t="shared" si="1"/>
        <v>1119769000</v>
      </c>
    </row>
    <row r="34" spans="1:20">
      <c r="A34" s="52" t="s">
        <v>332</v>
      </c>
      <c r="B34" s="216" t="s">
        <v>181</v>
      </c>
      <c r="C34" s="217"/>
      <c r="D34" s="218" t="s">
        <v>539</v>
      </c>
      <c r="E34" s="219">
        <v>569239</v>
      </c>
      <c r="F34" s="220">
        <v>205054</v>
      </c>
      <c r="G34" s="219"/>
      <c r="H34" s="104">
        <v>90</v>
      </c>
      <c r="I34" s="219"/>
      <c r="J34" s="45">
        <v>0</v>
      </c>
      <c r="K34" s="45"/>
      <c r="L34" s="45">
        <v>0</v>
      </c>
      <c r="M34" s="45"/>
      <c r="N34" s="45">
        <f t="shared" si="0"/>
        <v>0</v>
      </c>
      <c r="O34" s="45"/>
      <c r="P34" s="45">
        <v>18454860</v>
      </c>
      <c r="Q34" s="45"/>
      <c r="R34" s="45">
        <v>0</v>
      </c>
      <c r="S34" s="45"/>
      <c r="T34" s="45">
        <f t="shared" si="1"/>
        <v>18454860</v>
      </c>
    </row>
    <row r="35" spans="1:20">
      <c r="A35" s="52" t="s">
        <v>333</v>
      </c>
      <c r="B35" s="216" t="s">
        <v>263</v>
      </c>
      <c r="C35" s="217"/>
      <c r="D35" s="218" t="s">
        <v>773</v>
      </c>
      <c r="E35" s="219">
        <v>104826</v>
      </c>
      <c r="F35" s="220">
        <v>1949508</v>
      </c>
      <c r="G35" s="219"/>
      <c r="H35" s="104">
        <v>2380</v>
      </c>
      <c r="I35" s="219"/>
      <c r="J35" s="45">
        <v>4639829040</v>
      </c>
      <c r="K35" s="45"/>
      <c r="L35" s="45">
        <v>-191929895</v>
      </c>
      <c r="M35" s="45"/>
      <c r="N35" s="45">
        <f t="shared" si="0"/>
        <v>4447899145</v>
      </c>
      <c r="O35" s="45"/>
      <c r="P35" s="45">
        <v>4639829040</v>
      </c>
      <c r="Q35" s="45"/>
      <c r="R35" s="45">
        <v>-191929895</v>
      </c>
      <c r="S35" s="45"/>
      <c r="T35" s="45">
        <f t="shared" si="1"/>
        <v>4447899145</v>
      </c>
    </row>
    <row r="36" spans="1:20">
      <c r="A36" s="52" t="s">
        <v>335</v>
      </c>
      <c r="B36" s="216" t="s">
        <v>257</v>
      </c>
      <c r="C36" s="217"/>
      <c r="D36" s="218" t="s">
        <v>774</v>
      </c>
      <c r="E36" s="219">
        <v>221685</v>
      </c>
      <c r="F36" s="220">
        <v>4421959</v>
      </c>
      <c r="G36" s="219"/>
      <c r="H36" s="104">
        <v>930</v>
      </c>
      <c r="I36" s="219"/>
      <c r="J36" s="45">
        <v>4112421870</v>
      </c>
      <c r="K36" s="45"/>
      <c r="L36" s="45">
        <v>-8432854</v>
      </c>
      <c r="M36" s="45"/>
      <c r="N36" s="45">
        <f t="shared" si="0"/>
        <v>4103989016</v>
      </c>
      <c r="O36" s="45"/>
      <c r="P36" s="45">
        <v>4112421870</v>
      </c>
      <c r="Q36" s="45"/>
      <c r="R36" s="45">
        <v>-8432854</v>
      </c>
      <c r="S36" s="45"/>
      <c r="T36" s="45">
        <f t="shared" si="1"/>
        <v>4103989016</v>
      </c>
    </row>
    <row r="37" spans="1:20">
      <c r="B37" s="216" t="s">
        <v>258</v>
      </c>
      <c r="C37" s="217"/>
      <c r="D37" s="218" t="s">
        <v>775</v>
      </c>
      <c r="E37" s="219"/>
      <c r="F37" s="220">
        <v>7845960</v>
      </c>
      <c r="G37" s="219"/>
      <c r="H37" s="104">
        <v>380</v>
      </c>
      <c r="I37" s="219"/>
      <c r="J37" s="45">
        <v>2981464800</v>
      </c>
      <c r="K37" s="45"/>
      <c r="L37" s="45">
        <v>-123330455</v>
      </c>
      <c r="M37" s="45"/>
      <c r="N37" s="45">
        <f t="shared" si="0"/>
        <v>2858134345</v>
      </c>
      <c r="O37" s="45"/>
      <c r="P37" s="45">
        <v>2981464800</v>
      </c>
      <c r="Q37" s="45"/>
      <c r="R37" s="45">
        <v>-123330455</v>
      </c>
      <c r="S37" s="45"/>
      <c r="T37" s="45">
        <f t="shared" si="1"/>
        <v>2858134345</v>
      </c>
    </row>
    <row r="38" spans="1:20">
      <c r="A38" s="52" t="s">
        <v>337</v>
      </c>
      <c r="B38" s="216" t="s">
        <v>210</v>
      </c>
      <c r="C38" s="217"/>
      <c r="D38" s="218" t="s">
        <v>460</v>
      </c>
      <c r="E38" s="219">
        <v>4147582</v>
      </c>
      <c r="F38" s="220">
        <v>240173</v>
      </c>
      <c r="G38" s="219"/>
      <c r="H38" s="104">
        <v>800</v>
      </c>
      <c r="I38" s="219"/>
      <c r="J38" s="45">
        <v>0</v>
      </c>
      <c r="K38" s="45"/>
      <c r="L38" s="45">
        <v>0</v>
      </c>
      <c r="M38" s="45"/>
      <c r="N38" s="45">
        <f t="shared" si="0"/>
        <v>0</v>
      </c>
      <c r="O38" s="45"/>
      <c r="P38" s="45">
        <v>192138400</v>
      </c>
      <c r="Q38" s="45"/>
      <c r="R38" s="45">
        <v>0</v>
      </c>
      <c r="S38" s="45"/>
      <c r="T38" s="45">
        <f t="shared" si="1"/>
        <v>192138400</v>
      </c>
    </row>
    <row r="39" spans="1:20">
      <c r="A39" s="52" t="s">
        <v>339</v>
      </c>
      <c r="B39" s="216" t="s">
        <v>146</v>
      </c>
      <c r="C39" s="217"/>
      <c r="D39" s="218" t="s">
        <v>246</v>
      </c>
      <c r="E39" s="219">
        <v>4047359</v>
      </c>
      <c r="F39" s="220">
        <v>2787425</v>
      </c>
      <c r="G39" s="219"/>
      <c r="H39" s="104">
        <v>35</v>
      </c>
      <c r="I39" s="219"/>
      <c r="J39" s="45">
        <v>0</v>
      </c>
      <c r="K39" s="45"/>
      <c r="L39" s="45">
        <v>0</v>
      </c>
      <c r="M39" s="45"/>
      <c r="N39" s="45">
        <f t="shared" si="0"/>
        <v>0</v>
      </c>
      <c r="O39" s="45"/>
      <c r="P39" s="45">
        <v>97559875</v>
      </c>
      <c r="Q39" s="45"/>
      <c r="R39" s="45">
        <v>0</v>
      </c>
      <c r="S39" s="45"/>
      <c r="T39" s="45">
        <f t="shared" si="1"/>
        <v>97559875</v>
      </c>
    </row>
    <row r="40" spans="1:20">
      <c r="A40" s="52" t="s">
        <v>342</v>
      </c>
      <c r="B40" s="216" t="s">
        <v>146</v>
      </c>
      <c r="C40" s="217"/>
      <c r="D40" s="218" t="s">
        <v>550</v>
      </c>
      <c r="E40" s="219">
        <v>2219908</v>
      </c>
      <c r="F40" s="220">
        <v>14496293</v>
      </c>
      <c r="G40" s="219"/>
      <c r="H40" s="104">
        <v>33</v>
      </c>
      <c r="I40" s="219"/>
      <c r="J40" s="45">
        <v>0</v>
      </c>
      <c r="K40" s="45"/>
      <c r="L40" s="45">
        <v>0</v>
      </c>
      <c r="M40" s="45"/>
      <c r="N40" s="45">
        <f t="shared" si="0"/>
        <v>0</v>
      </c>
      <c r="O40" s="45"/>
      <c r="P40" s="45">
        <v>478377669</v>
      </c>
      <c r="Q40" s="45"/>
      <c r="R40" s="45">
        <v>0</v>
      </c>
      <c r="S40" s="45"/>
      <c r="T40" s="45">
        <f t="shared" si="1"/>
        <v>478377669</v>
      </c>
    </row>
    <row r="41" spans="1:20">
      <c r="A41" s="52" t="s">
        <v>343</v>
      </c>
      <c r="B41" s="216" t="s">
        <v>200</v>
      </c>
      <c r="C41" s="217"/>
      <c r="D41" s="218" t="s">
        <v>771</v>
      </c>
      <c r="E41" s="219">
        <v>1415917</v>
      </c>
      <c r="F41" s="220">
        <v>24035326</v>
      </c>
      <c r="G41" s="219"/>
      <c r="H41" s="104">
        <v>572</v>
      </c>
      <c r="I41" s="219"/>
      <c r="J41" s="45">
        <v>13748206472</v>
      </c>
      <c r="K41" s="45"/>
      <c r="L41" s="45">
        <v>-312877523</v>
      </c>
      <c r="M41" s="45"/>
      <c r="N41" s="45">
        <f t="shared" si="0"/>
        <v>13435328949</v>
      </c>
      <c r="O41" s="45"/>
      <c r="P41" s="45">
        <v>13748206472</v>
      </c>
      <c r="Q41" s="45"/>
      <c r="R41" s="45">
        <v>-312877523</v>
      </c>
      <c r="S41" s="45"/>
      <c r="T41" s="45">
        <f t="shared" si="1"/>
        <v>13435328949</v>
      </c>
    </row>
    <row r="42" spans="1:20">
      <c r="A42" s="52" t="s">
        <v>344</v>
      </c>
      <c r="B42" s="216" t="s">
        <v>155</v>
      </c>
      <c r="C42" s="217"/>
      <c r="D42" s="218" t="s">
        <v>240</v>
      </c>
      <c r="E42" s="219">
        <v>1126816</v>
      </c>
      <c r="F42" s="220">
        <v>2714040</v>
      </c>
      <c r="G42" s="219"/>
      <c r="H42" s="104">
        <v>500</v>
      </c>
      <c r="I42" s="219"/>
      <c r="J42" s="45">
        <v>0</v>
      </c>
      <c r="K42" s="45"/>
      <c r="L42" s="45">
        <v>0</v>
      </c>
      <c r="M42" s="45"/>
      <c r="N42" s="45">
        <f t="shared" si="0"/>
        <v>0</v>
      </c>
      <c r="O42" s="45"/>
      <c r="P42" s="45">
        <v>1357020000</v>
      </c>
      <c r="Q42" s="45"/>
      <c r="R42" s="45">
        <v>0</v>
      </c>
      <c r="S42" s="45"/>
      <c r="T42" s="45">
        <f t="shared" si="1"/>
        <v>1357020000</v>
      </c>
    </row>
    <row r="43" spans="1:20">
      <c r="A43" s="52" t="s">
        <v>346</v>
      </c>
      <c r="B43" s="216" t="s">
        <v>93</v>
      </c>
      <c r="C43" s="217"/>
      <c r="D43" s="218" t="s">
        <v>241</v>
      </c>
      <c r="E43" s="219">
        <v>3293765</v>
      </c>
      <c r="F43" s="220">
        <v>727710</v>
      </c>
      <c r="G43" s="219"/>
      <c r="H43" s="115">
        <v>700</v>
      </c>
      <c r="I43" s="219"/>
      <c r="J43" s="114">
        <v>0</v>
      </c>
      <c r="K43" s="114"/>
      <c r="L43" s="45">
        <v>0</v>
      </c>
      <c r="M43" s="114"/>
      <c r="N43" s="45">
        <f t="shared" si="0"/>
        <v>0</v>
      </c>
      <c r="O43" s="114"/>
      <c r="P43" s="114">
        <v>509397000</v>
      </c>
      <c r="Q43" s="114"/>
      <c r="R43" s="114">
        <v>0</v>
      </c>
      <c r="S43" s="114"/>
      <c r="T43" s="45">
        <f t="shared" si="1"/>
        <v>509397000</v>
      </c>
    </row>
    <row r="44" spans="1:20">
      <c r="A44" s="52" t="s">
        <v>347</v>
      </c>
      <c r="B44" s="216" t="s">
        <v>216</v>
      </c>
      <c r="C44" s="217"/>
      <c r="D44" s="218" t="s">
        <v>776</v>
      </c>
      <c r="E44" s="219">
        <v>1677595</v>
      </c>
      <c r="F44" s="220">
        <v>9285368</v>
      </c>
      <c r="G44" s="219"/>
      <c r="H44" s="104">
        <v>1800</v>
      </c>
      <c r="I44" s="219"/>
      <c r="J44" s="45">
        <v>16713662400</v>
      </c>
      <c r="K44" s="45"/>
      <c r="L44" s="45">
        <v>-1010993736</v>
      </c>
      <c r="M44" s="45"/>
      <c r="N44" s="45">
        <f t="shared" si="0"/>
        <v>15702668664</v>
      </c>
      <c r="O44" s="45"/>
      <c r="P44" s="45">
        <v>16713662400</v>
      </c>
      <c r="Q44" s="45"/>
      <c r="R44" s="45">
        <v>-1010993736</v>
      </c>
      <c r="S44" s="45"/>
      <c r="T44" s="45">
        <f t="shared" si="1"/>
        <v>15702668664</v>
      </c>
    </row>
    <row r="45" spans="1:20">
      <c r="A45" s="52" t="s">
        <v>351</v>
      </c>
      <c r="B45" s="216" t="s">
        <v>226</v>
      </c>
      <c r="C45" s="217"/>
      <c r="D45" s="218" t="s">
        <v>551</v>
      </c>
      <c r="E45" s="219">
        <v>1318171</v>
      </c>
      <c r="F45" s="220">
        <v>39771495</v>
      </c>
      <c r="G45" s="219"/>
      <c r="H45" s="104">
        <v>193</v>
      </c>
      <c r="I45" s="219"/>
      <c r="J45" s="45">
        <v>0</v>
      </c>
      <c r="K45" s="45"/>
      <c r="L45" s="45">
        <v>135805097</v>
      </c>
      <c r="M45" s="45"/>
      <c r="N45" s="45">
        <f t="shared" si="0"/>
        <v>135805097</v>
      </c>
      <c r="O45" s="45"/>
      <c r="P45" s="45">
        <v>7675898535</v>
      </c>
      <c r="Q45" s="45"/>
      <c r="R45" s="45">
        <v>-600891047</v>
      </c>
      <c r="S45" s="45"/>
      <c r="T45" s="45">
        <f t="shared" si="1"/>
        <v>7075007488</v>
      </c>
    </row>
    <row r="46" spans="1:20">
      <c r="A46" s="52" t="s">
        <v>356</v>
      </c>
      <c r="B46" s="216" t="s">
        <v>479</v>
      </c>
      <c r="C46" s="217"/>
      <c r="D46" s="218" t="s">
        <v>535</v>
      </c>
      <c r="E46" s="219">
        <v>2009331</v>
      </c>
      <c r="F46" s="220">
        <v>282123</v>
      </c>
      <c r="G46" s="219"/>
      <c r="H46" s="104">
        <v>75</v>
      </c>
      <c r="I46" s="219"/>
      <c r="J46" s="45">
        <v>0</v>
      </c>
      <c r="K46" s="45"/>
      <c r="L46" s="45">
        <v>404635</v>
      </c>
      <c r="M46" s="45"/>
      <c r="N46" s="45">
        <f t="shared" si="0"/>
        <v>404635</v>
      </c>
      <c r="O46" s="45"/>
      <c r="P46" s="45">
        <v>21159225</v>
      </c>
      <c r="Q46" s="45"/>
      <c r="R46" s="45">
        <v>-875267</v>
      </c>
      <c r="S46" s="45"/>
      <c r="T46" s="45">
        <f t="shared" si="1"/>
        <v>20283958</v>
      </c>
    </row>
    <row r="47" spans="1:20">
      <c r="A47" s="52" t="s">
        <v>365</v>
      </c>
      <c r="B47" s="216" t="s">
        <v>130</v>
      </c>
      <c r="C47" s="217"/>
      <c r="D47" s="218" t="s">
        <v>238</v>
      </c>
      <c r="E47" s="219">
        <v>1045247</v>
      </c>
      <c r="F47" s="220">
        <v>301384</v>
      </c>
      <c r="G47" s="219"/>
      <c r="H47" s="104">
        <v>1590</v>
      </c>
      <c r="I47" s="219"/>
      <c r="J47" s="45">
        <v>0</v>
      </c>
      <c r="K47" s="45"/>
      <c r="L47" s="45">
        <v>0</v>
      </c>
      <c r="M47" s="45"/>
      <c r="N47" s="45">
        <f t="shared" si="0"/>
        <v>0</v>
      </c>
      <c r="O47" s="45"/>
      <c r="P47" s="45">
        <v>479200560</v>
      </c>
      <c r="Q47" s="45"/>
      <c r="R47" s="45">
        <v>0</v>
      </c>
      <c r="S47" s="45"/>
      <c r="T47" s="45">
        <f t="shared" si="1"/>
        <v>479200560</v>
      </c>
    </row>
    <row r="48" spans="1:20">
      <c r="A48" s="52" t="s">
        <v>367</v>
      </c>
      <c r="B48" s="216" t="s">
        <v>103</v>
      </c>
      <c r="C48" s="217"/>
      <c r="D48" s="218" t="s">
        <v>253</v>
      </c>
      <c r="E48" s="219">
        <v>357051</v>
      </c>
      <c r="F48" s="220">
        <v>6014827</v>
      </c>
      <c r="G48" s="219"/>
      <c r="H48" s="104">
        <v>190</v>
      </c>
      <c r="I48" s="219"/>
      <c r="J48" s="45">
        <v>0</v>
      </c>
      <c r="K48" s="45"/>
      <c r="L48" s="45">
        <v>0</v>
      </c>
      <c r="M48" s="45"/>
      <c r="N48" s="45">
        <f t="shared" si="0"/>
        <v>0</v>
      </c>
      <c r="O48" s="45"/>
      <c r="P48" s="45">
        <v>1142817130</v>
      </c>
      <c r="Q48" s="45"/>
      <c r="R48" s="45">
        <v>0</v>
      </c>
      <c r="S48" s="45"/>
      <c r="T48" s="45">
        <f t="shared" si="1"/>
        <v>1142817130</v>
      </c>
    </row>
    <row r="49" spans="1:20">
      <c r="A49" s="52" t="s">
        <v>369</v>
      </c>
      <c r="B49" s="216" t="s">
        <v>439</v>
      </c>
      <c r="C49" s="217"/>
      <c r="D49" s="218" t="s">
        <v>562</v>
      </c>
      <c r="E49" s="219">
        <v>623239</v>
      </c>
      <c r="F49" s="220">
        <v>3076686</v>
      </c>
      <c r="G49" s="219"/>
      <c r="H49" s="104">
        <v>125</v>
      </c>
      <c r="I49" s="219"/>
      <c r="J49" s="45">
        <v>0</v>
      </c>
      <c r="K49" s="45"/>
      <c r="L49" s="45">
        <v>7269257</v>
      </c>
      <c r="M49" s="45"/>
      <c r="N49" s="45">
        <f t="shared" si="0"/>
        <v>7269257</v>
      </c>
      <c r="O49" s="45"/>
      <c r="P49" s="45">
        <v>384585750</v>
      </c>
      <c r="Q49" s="45"/>
      <c r="R49" s="45">
        <v>-18074526</v>
      </c>
      <c r="S49" s="45"/>
      <c r="T49" s="45">
        <f t="shared" si="1"/>
        <v>366511224</v>
      </c>
    </row>
    <row r="50" spans="1:20">
      <c r="A50" s="52" t="s">
        <v>370</v>
      </c>
      <c r="B50" s="216" t="s">
        <v>132</v>
      </c>
      <c r="C50" s="217"/>
      <c r="D50" s="218" t="s">
        <v>777</v>
      </c>
      <c r="E50" s="219">
        <v>870763</v>
      </c>
      <c r="F50" s="220">
        <v>1424350</v>
      </c>
      <c r="G50" s="219"/>
      <c r="H50" s="104">
        <v>1750</v>
      </c>
      <c r="I50" s="219"/>
      <c r="J50" s="45">
        <v>2492612500</v>
      </c>
      <c r="K50" s="45"/>
      <c r="L50" s="45">
        <v>-1706100</v>
      </c>
      <c r="M50" s="45"/>
      <c r="N50" s="45">
        <f t="shared" si="0"/>
        <v>2490906400</v>
      </c>
      <c r="O50" s="45"/>
      <c r="P50" s="45">
        <v>2492612500</v>
      </c>
      <c r="Q50" s="45"/>
      <c r="R50" s="45">
        <v>-1706100</v>
      </c>
      <c r="S50" s="45"/>
      <c r="T50" s="45">
        <f t="shared" si="1"/>
        <v>2490906400</v>
      </c>
    </row>
    <row r="51" spans="1:20">
      <c r="A51" s="52" t="s">
        <v>372</v>
      </c>
      <c r="B51" s="216" t="s">
        <v>147</v>
      </c>
      <c r="C51" s="217"/>
      <c r="D51" s="218" t="s">
        <v>563</v>
      </c>
      <c r="E51" s="219">
        <v>922577</v>
      </c>
      <c r="F51" s="220">
        <v>8355223</v>
      </c>
      <c r="G51" s="219"/>
      <c r="H51" s="104">
        <v>210</v>
      </c>
      <c r="I51" s="219"/>
      <c r="J51" s="45">
        <v>0</v>
      </c>
      <c r="K51" s="45"/>
      <c r="L51" s="45">
        <v>35749905</v>
      </c>
      <c r="M51" s="45"/>
      <c r="N51" s="45">
        <f t="shared" si="0"/>
        <v>35749905</v>
      </c>
      <c r="O51" s="45"/>
      <c r="P51" s="45">
        <v>1754596830</v>
      </c>
      <c r="Q51" s="45"/>
      <c r="R51" s="45">
        <v>-17843358</v>
      </c>
      <c r="S51" s="45"/>
      <c r="T51" s="45">
        <f t="shared" si="1"/>
        <v>1736753472</v>
      </c>
    </row>
    <row r="52" spans="1:20">
      <c r="A52" s="52" t="s">
        <v>373</v>
      </c>
      <c r="B52" s="216" t="s">
        <v>185</v>
      </c>
      <c r="C52" s="217"/>
      <c r="D52" s="218" t="s">
        <v>773</v>
      </c>
      <c r="E52" s="219">
        <v>139761</v>
      </c>
      <c r="F52" s="220">
        <v>4512160</v>
      </c>
      <c r="G52" s="219"/>
      <c r="H52" s="104">
        <v>3460</v>
      </c>
      <c r="I52" s="219"/>
      <c r="J52" s="45">
        <v>15612073600</v>
      </c>
      <c r="K52" s="45"/>
      <c r="L52" s="45">
        <v>-1489627840</v>
      </c>
      <c r="M52" s="45"/>
      <c r="N52" s="45">
        <f t="shared" si="0"/>
        <v>14122445760</v>
      </c>
      <c r="O52" s="45"/>
      <c r="P52" s="45">
        <v>15612073600</v>
      </c>
      <c r="Q52" s="45"/>
      <c r="R52" s="45">
        <v>-1489627840</v>
      </c>
      <c r="S52" s="45"/>
      <c r="T52" s="45">
        <f t="shared" si="1"/>
        <v>14122445760</v>
      </c>
    </row>
    <row r="53" spans="1:20">
      <c r="A53" s="52" t="s">
        <v>375</v>
      </c>
      <c r="B53" s="216" t="s">
        <v>128</v>
      </c>
      <c r="C53" s="217"/>
      <c r="D53" s="218" t="s">
        <v>777</v>
      </c>
      <c r="E53" s="219">
        <v>4403047</v>
      </c>
      <c r="F53" s="220">
        <v>13433190</v>
      </c>
      <c r="G53" s="219"/>
      <c r="H53" s="104">
        <v>100</v>
      </c>
      <c r="I53" s="219"/>
      <c r="J53" s="45">
        <v>1343319000</v>
      </c>
      <c r="K53" s="45"/>
      <c r="L53" s="45">
        <v>-105158811</v>
      </c>
      <c r="M53" s="45"/>
      <c r="N53" s="45">
        <f t="shared" si="0"/>
        <v>1238160189</v>
      </c>
      <c r="O53" s="45"/>
      <c r="P53" s="45">
        <v>1343319000</v>
      </c>
      <c r="Q53" s="45"/>
      <c r="R53" s="45">
        <v>-105158811</v>
      </c>
      <c r="S53" s="45"/>
      <c r="T53" s="45">
        <f t="shared" si="1"/>
        <v>1238160189</v>
      </c>
    </row>
    <row r="54" spans="1:20">
      <c r="A54" s="52" t="s">
        <v>376</v>
      </c>
      <c r="B54" s="216" t="s">
        <v>176</v>
      </c>
      <c r="C54" s="217"/>
      <c r="D54" s="218" t="s">
        <v>778</v>
      </c>
      <c r="E54" s="219">
        <v>69093</v>
      </c>
      <c r="F54" s="220">
        <v>2817081</v>
      </c>
      <c r="G54" s="219"/>
      <c r="H54" s="104">
        <v>1200</v>
      </c>
      <c r="I54" s="219"/>
      <c r="J54" s="45">
        <v>3380497200</v>
      </c>
      <c r="K54" s="45"/>
      <c r="L54" s="45">
        <v>-421548812</v>
      </c>
      <c r="M54" s="45"/>
      <c r="N54" s="45">
        <f t="shared" si="0"/>
        <v>2958948388</v>
      </c>
      <c r="O54" s="45"/>
      <c r="P54" s="45">
        <v>3380497200</v>
      </c>
      <c r="Q54" s="45"/>
      <c r="R54" s="45">
        <v>-421548812</v>
      </c>
      <c r="S54" s="45"/>
      <c r="T54" s="45">
        <f t="shared" si="1"/>
        <v>2958948388</v>
      </c>
    </row>
    <row r="55" spans="1:20">
      <c r="A55" s="52" t="s">
        <v>380</v>
      </c>
      <c r="B55" s="216" t="s">
        <v>555</v>
      </c>
      <c r="C55" s="217"/>
      <c r="D55" s="218" t="s">
        <v>779</v>
      </c>
      <c r="E55" s="219">
        <v>293469</v>
      </c>
      <c r="F55" s="220">
        <v>1906112</v>
      </c>
      <c r="G55" s="219"/>
      <c r="H55" s="104">
        <v>2529</v>
      </c>
      <c r="I55" s="219"/>
      <c r="J55" s="45">
        <v>4820557248</v>
      </c>
      <c r="K55" s="45"/>
      <c r="L55" s="45">
        <v>-663431683</v>
      </c>
      <c r="M55" s="45"/>
      <c r="N55" s="45">
        <f t="shared" si="0"/>
        <v>4157125565</v>
      </c>
      <c r="O55" s="45"/>
      <c r="P55" s="45">
        <v>4820557248</v>
      </c>
      <c r="Q55" s="45"/>
      <c r="R55" s="45">
        <v>-663431683</v>
      </c>
      <c r="S55" s="45"/>
      <c r="T55" s="45">
        <f t="shared" si="1"/>
        <v>4157125565</v>
      </c>
    </row>
    <row r="56" spans="1:20">
      <c r="A56" s="52" t="s">
        <v>381</v>
      </c>
      <c r="B56" s="216" t="s">
        <v>179</v>
      </c>
      <c r="C56" s="217"/>
      <c r="D56" s="218" t="s">
        <v>540</v>
      </c>
      <c r="E56" s="219">
        <v>355050</v>
      </c>
      <c r="F56" s="220">
        <v>4781286</v>
      </c>
      <c r="G56" s="219"/>
      <c r="H56" s="104">
        <v>230</v>
      </c>
      <c r="I56" s="219"/>
      <c r="J56" s="45">
        <v>0</v>
      </c>
      <c r="K56" s="45"/>
      <c r="L56" s="45">
        <v>0</v>
      </c>
      <c r="M56" s="45"/>
      <c r="N56" s="45">
        <f t="shared" si="0"/>
        <v>0</v>
      </c>
      <c r="O56" s="45"/>
      <c r="P56" s="45">
        <v>1099695780</v>
      </c>
      <c r="Q56" s="45"/>
      <c r="R56" s="45">
        <v>0</v>
      </c>
      <c r="S56" s="45"/>
      <c r="T56" s="45">
        <f t="shared" si="1"/>
        <v>1099695780</v>
      </c>
    </row>
    <row r="57" spans="1:20">
      <c r="A57" s="52" t="s">
        <v>385</v>
      </c>
      <c r="B57" s="216" t="s">
        <v>144</v>
      </c>
      <c r="D57" s="218" t="s">
        <v>776</v>
      </c>
      <c r="E57" s="219">
        <v>491633</v>
      </c>
      <c r="F57" s="220">
        <v>871678</v>
      </c>
      <c r="H57" s="114">
        <v>4214</v>
      </c>
      <c r="J57" s="114">
        <v>3673251092</v>
      </c>
      <c r="K57" s="221"/>
      <c r="L57" s="45">
        <v>-109831428</v>
      </c>
      <c r="M57" s="221"/>
      <c r="N57" s="45">
        <f t="shared" si="0"/>
        <v>3563419664</v>
      </c>
      <c r="O57" s="221"/>
      <c r="P57" s="114">
        <v>3673251092</v>
      </c>
      <c r="Q57" s="221"/>
      <c r="R57" s="114">
        <v>-109831428</v>
      </c>
      <c r="S57" s="221"/>
      <c r="T57" s="45">
        <f t="shared" si="1"/>
        <v>3563419664</v>
      </c>
    </row>
    <row r="58" spans="1:20">
      <c r="A58" s="52" t="s">
        <v>386</v>
      </c>
      <c r="B58" s="221" t="s">
        <v>166</v>
      </c>
      <c r="C58" s="217"/>
      <c r="D58" s="218" t="s">
        <v>243</v>
      </c>
      <c r="E58" s="219">
        <v>1369159</v>
      </c>
      <c r="F58" s="220">
        <v>216299</v>
      </c>
      <c r="G58" s="219"/>
      <c r="H58" s="104">
        <v>4720</v>
      </c>
      <c r="I58" s="219"/>
      <c r="J58" s="45">
        <v>0</v>
      </c>
      <c r="K58" s="45"/>
      <c r="L58" s="45">
        <v>0</v>
      </c>
      <c r="M58" s="45"/>
      <c r="N58" s="45">
        <f t="shared" si="0"/>
        <v>0</v>
      </c>
      <c r="O58" s="45"/>
      <c r="P58" s="45">
        <v>1020931280</v>
      </c>
      <c r="Q58" s="45"/>
      <c r="R58" s="45">
        <v>0</v>
      </c>
      <c r="S58" s="45"/>
      <c r="T58" s="45">
        <f t="shared" si="1"/>
        <v>1020931280</v>
      </c>
    </row>
    <row r="59" spans="1:20">
      <c r="A59" s="52" t="s">
        <v>387</v>
      </c>
      <c r="B59" s="216" t="s">
        <v>135</v>
      </c>
      <c r="C59" s="217"/>
      <c r="D59" s="218" t="s">
        <v>250</v>
      </c>
      <c r="E59" s="219">
        <v>105355</v>
      </c>
      <c r="F59" s="220">
        <v>569239</v>
      </c>
      <c r="G59" s="219"/>
      <c r="H59" s="104">
        <v>18</v>
      </c>
      <c r="I59" s="219"/>
      <c r="J59" s="45">
        <v>0</v>
      </c>
      <c r="K59" s="45"/>
      <c r="L59" s="45">
        <v>0</v>
      </c>
      <c r="M59" s="45"/>
      <c r="N59" s="45">
        <f t="shared" si="0"/>
        <v>0</v>
      </c>
      <c r="O59" s="45"/>
      <c r="P59" s="45">
        <v>10246302</v>
      </c>
      <c r="Q59" s="45"/>
      <c r="R59" s="45">
        <v>0</v>
      </c>
      <c r="S59" s="45"/>
      <c r="T59" s="45">
        <f t="shared" si="1"/>
        <v>10246302</v>
      </c>
    </row>
    <row r="60" spans="1:20">
      <c r="A60" s="52" t="s">
        <v>388</v>
      </c>
      <c r="B60" s="216" t="s">
        <v>269</v>
      </c>
      <c r="C60" s="217"/>
      <c r="D60" s="218" t="s">
        <v>562</v>
      </c>
      <c r="E60" s="219">
        <v>1048281</v>
      </c>
      <c r="F60" s="220">
        <v>4505066</v>
      </c>
      <c r="G60" s="219"/>
      <c r="H60" s="104">
        <v>1800</v>
      </c>
      <c r="I60" s="219"/>
      <c r="J60" s="45">
        <v>0</v>
      </c>
      <c r="K60" s="45"/>
      <c r="L60" s="45">
        <v>151702000</v>
      </c>
      <c r="M60" s="45"/>
      <c r="N60" s="45">
        <f t="shared" si="0"/>
        <v>151702000</v>
      </c>
      <c r="O60" s="45"/>
      <c r="P60" s="45">
        <v>8109118800</v>
      </c>
      <c r="Q60" s="45"/>
      <c r="R60" s="45">
        <v>-421252925</v>
      </c>
      <c r="S60" s="45"/>
      <c r="T60" s="45">
        <f t="shared" si="1"/>
        <v>7687865875</v>
      </c>
    </row>
    <row r="61" spans="1:20">
      <c r="A61" s="52" t="s">
        <v>392</v>
      </c>
      <c r="B61" s="216" t="s">
        <v>265</v>
      </c>
      <c r="C61" s="217"/>
      <c r="D61" s="218" t="s">
        <v>461</v>
      </c>
      <c r="E61" s="219">
        <v>1976188</v>
      </c>
      <c r="F61" s="220">
        <v>104826</v>
      </c>
      <c r="G61" s="219"/>
      <c r="H61" s="104">
        <v>850</v>
      </c>
      <c r="I61" s="219"/>
      <c r="J61" s="45">
        <v>0</v>
      </c>
      <c r="K61" s="45"/>
      <c r="L61" s="114">
        <v>0</v>
      </c>
      <c r="M61" s="45"/>
      <c r="N61" s="45">
        <f t="shared" si="0"/>
        <v>0</v>
      </c>
      <c r="O61" s="45"/>
      <c r="P61" s="45">
        <v>89102100</v>
      </c>
      <c r="Q61" s="45"/>
      <c r="R61" s="45">
        <v>0</v>
      </c>
      <c r="S61" s="45"/>
      <c r="T61" s="45">
        <f t="shared" si="1"/>
        <v>89102100</v>
      </c>
    </row>
    <row r="62" spans="1:20">
      <c r="A62" s="52" t="s">
        <v>393</v>
      </c>
      <c r="B62" s="216" t="s">
        <v>438</v>
      </c>
      <c r="C62" s="217"/>
      <c r="D62" s="218" t="s">
        <v>780</v>
      </c>
      <c r="E62" s="219">
        <v>2821</v>
      </c>
      <c r="F62" s="220">
        <v>2827098</v>
      </c>
      <c r="G62" s="219"/>
      <c r="H62" s="104">
        <v>700</v>
      </c>
      <c r="I62" s="219"/>
      <c r="J62" s="45">
        <v>1978968600</v>
      </c>
      <c r="K62" s="45"/>
      <c r="L62" s="114">
        <v>-124479411</v>
      </c>
      <c r="M62" s="45"/>
      <c r="N62" s="45">
        <f t="shared" si="0"/>
        <v>1854489189</v>
      </c>
      <c r="O62" s="45"/>
      <c r="P62" s="45">
        <v>1978968600</v>
      </c>
      <c r="Q62" s="45"/>
      <c r="R62" s="45">
        <v>-124479411</v>
      </c>
      <c r="S62" s="45"/>
      <c r="T62" s="45">
        <f t="shared" si="1"/>
        <v>1854489189</v>
      </c>
    </row>
    <row r="63" spans="1:20">
      <c r="A63" s="52" t="s">
        <v>394</v>
      </c>
      <c r="B63" s="216" t="s">
        <v>180</v>
      </c>
      <c r="C63" s="217"/>
      <c r="D63" s="218" t="s">
        <v>244</v>
      </c>
      <c r="E63" s="219">
        <v>226122</v>
      </c>
      <c r="F63" s="220">
        <v>221685</v>
      </c>
      <c r="G63" s="219"/>
      <c r="H63" s="104">
        <v>270</v>
      </c>
      <c r="I63" s="219"/>
      <c r="J63" s="45">
        <v>0</v>
      </c>
      <c r="K63" s="45"/>
      <c r="L63" s="114">
        <v>0</v>
      </c>
      <c r="M63" s="45"/>
      <c r="N63" s="45">
        <f t="shared" si="0"/>
        <v>0</v>
      </c>
      <c r="O63" s="45"/>
      <c r="P63" s="45">
        <v>59854950</v>
      </c>
      <c r="Q63" s="45"/>
      <c r="R63" s="45">
        <v>0</v>
      </c>
      <c r="S63" s="45"/>
      <c r="T63" s="45">
        <f t="shared" si="1"/>
        <v>59854950</v>
      </c>
    </row>
    <row r="64" spans="1:20" ht="36">
      <c r="A64" s="52" t="s">
        <v>396</v>
      </c>
      <c r="B64" s="216" t="s">
        <v>117</v>
      </c>
      <c r="C64" s="217"/>
      <c r="D64" s="218" t="s">
        <v>531</v>
      </c>
      <c r="E64" s="219">
        <v>1754536</v>
      </c>
      <c r="F64" s="220">
        <v>6430734</v>
      </c>
      <c r="G64" s="219"/>
      <c r="H64" s="104">
        <v>400</v>
      </c>
      <c r="I64" s="219"/>
      <c r="J64" s="45">
        <v>0</v>
      </c>
      <c r="K64" s="45"/>
      <c r="L64" s="114">
        <v>0</v>
      </c>
      <c r="M64" s="45"/>
      <c r="N64" s="45">
        <f t="shared" si="0"/>
        <v>0</v>
      </c>
      <c r="O64" s="45"/>
      <c r="P64" s="45">
        <v>2572293600</v>
      </c>
      <c r="Q64" s="45"/>
      <c r="R64" s="45">
        <v>0</v>
      </c>
      <c r="S64" s="45"/>
      <c r="T64" s="45">
        <f t="shared" si="1"/>
        <v>2572293600</v>
      </c>
    </row>
    <row r="65" spans="1:20">
      <c r="A65" s="52" t="s">
        <v>397</v>
      </c>
      <c r="B65" s="216" t="s">
        <v>90</v>
      </c>
      <c r="C65" s="217"/>
      <c r="D65" s="218" t="s">
        <v>239</v>
      </c>
      <c r="E65" s="219">
        <v>528705</v>
      </c>
      <c r="F65" s="220">
        <v>4147582</v>
      </c>
      <c r="G65" s="219"/>
      <c r="H65" s="104">
        <v>100</v>
      </c>
      <c r="I65" s="219"/>
      <c r="J65" s="45">
        <v>0</v>
      </c>
      <c r="K65" s="45"/>
      <c r="L65" s="114">
        <v>0</v>
      </c>
      <c r="M65" s="45"/>
      <c r="N65" s="45">
        <f t="shared" si="0"/>
        <v>0</v>
      </c>
      <c r="O65" s="45"/>
      <c r="P65" s="45">
        <v>414758200</v>
      </c>
      <c r="Q65" s="45"/>
      <c r="R65" s="45">
        <v>0</v>
      </c>
      <c r="S65" s="45"/>
      <c r="T65" s="45">
        <f t="shared" si="1"/>
        <v>414758200</v>
      </c>
    </row>
    <row r="66" spans="1:20">
      <c r="A66" s="52" t="s">
        <v>398</v>
      </c>
      <c r="B66" s="216" t="s">
        <v>214</v>
      </c>
      <c r="C66" s="217"/>
      <c r="D66" s="218" t="s">
        <v>780</v>
      </c>
      <c r="E66" s="219">
        <v>633854</v>
      </c>
      <c r="F66" s="220">
        <v>4803958</v>
      </c>
      <c r="G66" s="219"/>
      <c r="H66" s="104">
        <v>1000</v>
      </c>
      <c r="I66" s="219"/>
      <c r="J66" s="45">
        <v>4803958000</v>
      </c>
      <c r="K66" s="45"/>
      <c r="L66" s="114">
        <v>-198719208</v>
      </c>
      <c r="M66" s="45"/>
      <c r="N66" s="45">
        <f t="shared" si="0"/>
        <v>4605238792</v>
      </c>
      <c r="O66" s="45"/>
      <c r="P66" s="45">
        <v>4803958000</v>
      </c>
      <c r="Q66" s="45"/>
      <c r="R66" s="45">
        <v>-198719208</v>
      </c>
      <c r="S66" s="45"/>
      <c r="T66" s="45">
        <f t="shared" si="1"/>
        <v>4605238792</v>
      </c>
    </row>
    <row r="67" spans="1:20" s="194" customFormat="1">
      <c r="A67" s="52" t="s">
        <v>400</v>
      </c>
      <c r="B67" s="216" t="s">
        <v>143</v>
      </c>
      <c r="C67" s="217"/>
      <c r="D67" s="218" t="s">
        <v>235</v>
      </c>
      <c r="E67" s="219">
        <v>302497</v>
      </c>
      <c r="F67" s="220">
        <v>4047359</v>
      </c>
      <c r="G67" s="219"/>
      <c r="H67" s="115">
        <v>12</v>
      </c>
      <c r="I67" s="219"/>
      <c r="J67" s="114">
        <v>0</v>
      </c>
      <c r="K67" s="114"/>
      <c r="L67" s="114">
        <v>0</v>
      </c>
      <c r="M67" s="114"/>
      <c r="N67" s="45">
        <f t="shared" si="0"/>
        <v>0</v>
      </c>
      <c r="O67" s="114"/>
      <c r="P67" s="114">
        <v>48568308</v>
      </c>
      <c r="Q67" s="114"/>
      <c r="R67" s="114">
        <v>0</v>
      </c>
      <c r="S67" s="114"/>
      <c r="T67" s="45">
        <f t="shared" si="1"/>
        <v>48568308</v>
      </c>
    </row>
    <row r="68" spans="1:20" s="194" customFormat="1">
      <c r="A68" s="52" t="s">
        <v>402</v>
      </c>
      <c r="B68" s="216" t="s">
        <v>143</v>
      </c>
      <c r="C68" s="217"/>
      <c r="D68" s="218" t="s">
        <v>571</v>
      </c>
      <c r="E68" s="219">
        <v>521923</v>
      </c>
      <c r="F68" s="220">
        <v>10401282</v>
      </c>
      <c r="G68" s="219"/>
      <c r="H68" s="104">
        <v>4</v>
      </c>
      <c r="I68" s="219"/>
      <c r="J68" s="45">
        <v>41605128</v>
      </c>
      <c r="K68" s="45"/>
      <c r="L68" s="114">
        <v>-5957542</v>
      </c>
      <c r="M68" s="45"/>
      <c r="N68" s="45">
        <f t="shared" si="0"/>
        <v>35647586</v>
      </c>
      <c r="O68" s="45"/>
      <c r="P68" s="45">
        <v>41605128</v>
      </c>
      <c r="Q68" s="45"/>
      <c r="R68" s="45">
        <v>-5957542</v>
      </c>
      <c r="S68" s="45"/>
      <c r="T68" s="45">
        <f t="shared" si="1"/>
        <v>35647586</v>
      </c>
    </row>
    <row r="69" spans="1:20">
      <c r="A69" s="52" t="s">
        <v>458</v>
      </c>
      <c r="B69" s="216" t="s">
        <v>207</v>
      </c>
      <c r="C69" s="217"/>
      <c r="D69" s="218" t="s">
        <v>247</v>
      </c>
      <c r="E69" s="219">
        <v>813670</v>
      </c>
      <c r="F69" s="220">
        <v>2219908</v>
      </c>
      <c r="G69" s="219"/>
      <c r="H69" s="104">
        <v>150</v>
      </c>
      <c r="I69" s="219"/>
      <c r="J69" s="45">
        <v>0</v>
      </c>
      <c r="K69" s="45"/>
      <c r="L69" s="114">
        <v>0</v>
      </c>
      <c r="M69" s="45"/>
      <c r="N69" s="45">
        <f t="shared" si="0"/>
        <v>0</v>
      </c>
      <c r="O69" s="45"/>
      <c r="P69" s="45">
        <v>332986200</v>
      </c>
      <c r="Q69" s="45"/>
      <c r="R69" s="45">
        <v>0</v>
      </c>
      <c r="S69" s="45"/>
      <c r="T69" s="45">
        <f t="shared" si="1"/>
        <v>332986200</v>
      </c>
    </row>
    <row r="70" spans="1:20">
      <c r="A70" s="52" t="s">
        <v>404</v>
      </c>
      <c r="B70" s="216" t="s">
        <v>184</v>
      </c>
      <c r="C70" s="217"/>
      <c r="D70" s="218" t="s">
        <v>514</v>
      </c>
      <c r="E70" s="219">
        <v>104252</v>
      </c>
      <c r="F70" s="220">
        <v>1415917</v>
      </c>
      <c r="G70" s="219"/>
      <c r="H70" s="104">
        <v>650</v>
      </c>
      <c r="I70" s="219"/>
      <c r="J70" s="45">
        <v>0</v>
      </c>
      <c r="K70" s="45"/>
      <c r="L70" s="114">
        <v>0</v>
      </c>
      <c r="M70" s="45"/>
      <c r="N70" s="45">
        <f t="shared" si="0"/>
        <v>0</v>
      </c>
      <c r="O70" s="45"/>
      <c r="P70" s="45">
        <v>920346050</v>
      </c>
      <c r="Q70" s="45"/>
      <c r="R70" s="45">
        <v>0</v>
      </c>
      <c r="S70" s="45"/>
      <c r="T70" s="45">
        <f t="shared" si="1"/>
        <v>920346050</v>
      </c>
    </row>
    <row r="71" spans="1:20">
      <c r="A71" s="52" t="s">
        <v>407</v>
      </c>
      <c r="B71" s="216" t="s">
        <v>205</v>
      </c>
      <c r="C71" s="217"/>
      <c r="D71" s="218" t="s">
        <v>541</v>
      </c>
      <c r="E71" s="219">
        <v>901999</v>
      </c>
      <c r="F71" s="220">
        <v>8321537</v>
      </c>
      <c r="G71" s="219"/>
      <c r="H71" s="115">
        <v>1050</v>
      </c>
      <c r="I71" s="219"/>
      <c r="J71" s="114">
        <v>0</v>
      </c>
      <c r="K71" s="114"/>
      <c r="L71" s="114">
        <v>0</v>
      </c>
      <c r="M71" s="114"/>
      <c r="N71" s="45">
        <f t="shared" si="0"/>
        <v>0</v>
      </c>
      <c r="O71" s="114"/>
      <c r="P71" s="114">
        <v>8737613850</v>
      </c>
      <c r="Q71" s="114"/>
      <c r="R71" s="114">
        <v>0</v>
      </c>
      <c r="S71" s="114"/>
      <c r="T71" s="45">
        <f t="shared" si="1"/>
        <v>8737613850</v>
      </c>
    </row>
    <row r="72" spans="1:20">
      <c r="A72" s="52" t="s">
        <v>408</v>
      </c>
      <c r="B72" s="216" t="s">
        <v>557</v>
      </c>
      <c r="C72" s="217"/>
      <c r="D72" s="218" t="s">
        <v>776</v>
      </c>
      <c r="E72" s="219">
        <v>91306</v>
      </c>
      <c r="F72" s="220">
        <v>1973868</v>
      </c>
      <c r="G72" s="219"/>
      <c r="H72" s="104">
        <v>400</v>
      </c>
      <c r="I72" s="219"/>
      <c r="J72" s="45">
        <v>789547200</v>
      </c>
      <c r="K72" s="45"/>
      <c r="L72" s="114">
        <v>-56718902</v>
      </c>
      <c r="M72" s="45"/>
      <c r="N72" s="45">
        <f t="shared" si="0"/>
        <v>732828298</v>
      </c>
      <c r="O72" s="45"/>
      <c r="P72" s="45">
        <v>789547200</v>
      </c>
      <c r="Q72" s="45"/>
      <c r="R72" s="45">
        <v>-56718902</v>
      </c>
      <c r="S72" s="45"/>
      <c r="T72" s="45">
        <f t="shared" si="1"/>
        <v>732828298</v>
      </c>
    </row>
    <row r="73" spans="1:20">
      <c r="A73" s="52" t="s">
        <v>410</v>
      </c>
      <c r="B73" s="216" t="s">
        <v>158</v>
      </c>
      <c r="C73" s="217"/>
      <c r="D73" s="218" t="s">
        <v>445</v>
      </c>
      <c r="E73" s="219">
        <v>125122</v>
      </c>
      <c r="F73" s="220">
        <v>1126816</v>
      </c>
      <c r="G73" s="219"/>
      <c r="H73" s="104">
        <v>2750</v>
      </c>
      <c r="I73" s="219"/>
      <c r="J73" s="45">
        <v>0</v>
      </c>
      <c r="K73" s="45"/>
      <c r="L73" s="114">
        <v>0</v>
      </c>
      <c r="M73" s="45"/>
      <c r="N73" s="45">
        <f t="shared" ref="N73:N136" si="2">L73+J73</f>
        <v>0</v>
      </c>
      <c r="O73" s="45"/>
      <c r="P73" s="45">
        <v>3098744000</v>
      </c>
      <c r="Q73" s="45"/>
      <c r="R73" s="45">
        <v>0</v>
      </c>
      <c r="S73" s="45"/>
      <c r="T73" s="45">
        <f t="shared" ref="T73:T136" si="3">P73+R73</f>
        <v>3098744000</v>
      </c>
    </row>
    <row r="74" spans="1:20">
      <c r="A74" s="52" t="s">
        <v>459</v>
      </c>
      <c r="B74" s="216" t="s">
        <v>160</v>
      </c>
      <c r="C74" s="217"/>
      <c r="D74" s="218" t="s">
        <v>240</v>
      </c>
      <c r="E74" s="219">
        <v>7379981</v>
      </c>
      <c r="F74" s="220">
        <v>3293765</v>
      </c>
      <c r="G74" s="219"/>
      <c r="H74" s="104">
        <v>200</v>
      </c>
      <c r="I74" s="219"/>
      <c r="J74" s="45">
        <v>0</v>
      </c>
      <c r="K74" s="45"/>
      <c r="L74" s="114">
        <v>0</v>
      </c>
      <c r="M74" s="45"/>
      <c r="N74" s="45">
        <f t="shared" si="2"/>
        <v>0</v>
      </c>
      <c r="O74" s="45"/>
      <c r="P74" s="45">
        <v>658753000</v>
      </c>
      <c r="Q74" s="45"/>
      <c r="R74" s="45">
        <v>0</v>
      </c>
      <c r="S74" s="45"/>
      <c r="T74" s="45">
        <f t="shared" si="3"/>
        <v>658753000</v>
      </c>
    </row>
    <row r="75" spans="1:20">
      <c r="A75" s="52" t="s">
        <v>343</v>
      </c>
      <c r="B75" s="216" t="s">
        <v>123</v>
      </c>
      <c r="C75" s="217"/>
      <c r="D75" s="218" t="s">
        <v>462</v>
      </c>
      <c r="E75" s="219">
        <v>467028</v>
      </c>
      <c r="F75" s="220">
        <v>1677595</v>
      </c>
      <c r="G75" s="219"/>
      <c r="H75" s="104">
        <v>30</v>
      </c>
      <c r="I75" s="219"/>
      <c r="J75" s="45">
        <v>0</v>
      </c>
      <c r="K75" s="45"/>
      <c r="L75" s="114">
        <v>0</v>
      </c>
      <c r="M75" s="45"/>
      <c r="N75" s="45">
        <f t="shared" si="2"/>
        <v>0</v>
      </c>
      <c r="O75" s="45"/>
      <c r="P75" s="45">
        <v>50327850</v>
      </c>
      <c r="Q75" s="45"/>
      <c r="R75" s="45">
        <v>0</v>
      </c>
      <c r="S75" s="45"/>
      <c r="T75" s="45">
        <f t="shared" si="3"/>
        <v>50327850</v>
      </c>
    </row>
    <row r="76" spans="1:20">
      <c r="A76" s="52" t="s">
        <v>419</v>
      </c>
      <c r="B76" s="216" t="s">
        <v>197</v>
      </c>
      <c r="C76" s="217"/>
      <c r="D76" s="218" t="s">
        <v>780</v>
      </c>
      <c r="E76" s="219">
        <v>966662</v>
      </c>
      <c r="F76" s="220">
        <v>2997472</v>
      </c>
      <c r="G76" s="219"/>
      <c r="H76" s="104">
        <v>2100</v>
      </c>
      <c r="I76" s="219"/>
      <c r="J76" s="45">
        <v>6294691200</v>
      </c>
      <c r="K76" s="45"/>
      <c r="L76" s="114">
        <v>-492766230</v>
      </c>
      <c r="M76" s="45"/>
      <c r="N76" s="45">
        <f t="shared" si="2"/>
        <v>5801924970</v>
      </c>
      <c r="O76" s="45"/>
      <c r="P76" s="45">
        <v>6294691200</v>
      </c>
      <c r="Q76" s="45"/>
      <c r="R76" s="45">
        <v>-492766230</v>
      </c>
      <c r="S76" s="45"/>
      <c r="T76" s="45">
        <f t="shared" si="3"/>
        <v>5801924970</v>
      </c>
    </row>
    <row r="77" spans="1:20">
      <c r="A77" s="52" t="s">
        <v>422</v>
      </c>
      <c r="B77" s="216" t="s">
        <v>125</v>
      </c>
      <c r="C77" s="217"/>
      <c r="D77" s="218" t="s">
        <v>254</v>
      </c>
      <c r="E77" s="219">
        <v>353719</v>
      </c>
      <c r="F77" s="220">
        <v>1318171</v>
      </c>
      <c r="G77" s="219"/>
      <c r="H77" s="104">
        <v>1300</v>
      </c>
      <c r="I77" s="219"/>
      <c r="J77" s="45">
        <v>0</v>
      </c>
      <c r="K77" s="45"/>
      <c r="L77" s="114">
        <v>0</v>
      </c>
      <c r="M77" s="45"/>
      <c r="N77" s="45">
        <f t="shared" si="2"/>
        <v>0</v>
      </c>
      <c r="O77" s="45"/>
      <c r="P77" s="45">
        <v>1713622300</v>
      </c>
      <c r="Q77" s="45"/>
      <c r="R77" s="45">
        <v>0</v>
      </c>
      <c r="S77" s="45"/>
      <c r="T77" s="45">
        <f t="shared" si="3"/>
        <v>1713622300</v>
      </c>
    </row>
    <row r="78" spans="1:20">
      <c r="A78" s="52" t="s">
        <v>426</v>
      </c>
      <c r="B78" s="216" t="s">
        <v>157</v>
      </c>
      <c r="C78" s="217"/>
      <c r="D78" s="218" t="s">
        <v>246</v>
      </c>
      <c r="E78" s="219">
        <v>1548536</v>
      </c>
      <c r="F78" s="220">
        <v>2009331</v>
      </c>
      <c r="G78" s="219"/>
      <c r="H78" s="104">
        <v>2400</v>
      </c>
      <c r="I78" s="219"/>
      <c r="J78" s="45">
        <v>0</v>
      </c>
      <c r="K78" s="45"/>
      <c r="L78" s="114">
        <v>0</v>
      </c>
      <c r="M78" s="45"/>
      <c r="N78" s="45">
        <f t="shared" si="2"/>
        <v>0</v>
      </c>
      <c r="O78" s="45"/>
      <c r="P78" s="45">
        <v>4822394400</v>
      </c>
      <c r="Q78" s="45"/>
      <c r="R78" s="45">
        <v>0</v>
      </c>
      <c r="S78" s="45"/>
      <c r="T78" s="45">
        <f t="shared" si="3"/>
        <v>4822394400</v>
      </c>
    </row>
    <row r="79" spans="1:20">
      <c r="A79" s="52" t="s">
        <v>427</v>
      </c>
      <c r="B79" s="216" t="s">
        <v>156</v>
      </c>
      <c r="C79" s="217"/>
      <c r="D79" s="218" t="s">
        <v>545</v>
      </c>
      <c r="E79" s="219">
        <v>1477813</v>
      </c>
      <c r="F79" s="220">
        <v>6983787</v>
      </c>
      <c r="G79" s="219"/>
      <c r="H79" s="104">
        <v>2350</v>
      </c>
      <c r="I79" s="219"/>
      <c r="J79" s="45">
        <v>0</v>
      </c>
      <c r="K79" s="45"/>
      <c r="L79" s="114">
        <v>0</v>
      </c>
      <c r="M79" s="45"/>
      <c r="N79" s="45">
        <f t="shared" si="2"/>
        <v>0</v>
      </c>
      <c r="O79" s="45"/>
      <c r="P79" s="45">
        <v>16411899450</v>
      </c>
      <c r="Q79" s="45"/>
      <c r="R79" s="45">
        <v>0</v>
      </c>
      <c r="S79" s="45"/>
      <c r="T79" s="45">
        <f t="shared" si="3"/>
        <v>16411899450</v>
      </c>
    </row>
    <row r="80" spans="1:20">
      <c r="A80" s="52" t="s">
        <v>428</v>
      </c>
      <c r="B80" s="216" t="s">
        <v>483</v>
      </c>
      <c r="C80" s="217"/>
      <c r="D80" s="218" t="s">
        <v>536</v>
      </c>
      <c r="E80" s="219">
        <v>3966117</v>
      </c>
      <c r="F80" s="220">
        <v>2742097</v>
      </c>
      <c r="G80" s="219"/>
      <c r="H80" s="104">
        <v>50</v>
      </c>
      <c r="I80" s="219"/>
      <c r="J80" s="45">
        <v>0</v>
      </c>
      <c r="K80" s="45"/>
      <c r="L80" s="114">
        <v>0</v>
      </c>
      <c r="M80" s="45"/>
      <c r="N80" s="45">
        <f t="shared" si="2"/>
        <v>0</v>
      </c>
      <c r="O80" s="45"/>
      <c r="P80" s="45">
        <v>137104850</v>
      </c>
      <c r="Q80" s="45"/>
      <c r="R80" s="45">
        <v>0</v>
      </c>
      <c r="S80" s="45"/>
      <c r="T80" s="45">
        <f t="shared" si="3"/>
        <v>137104850</v>
      </c>
    </row>
    <row r="81" spans="1:20">
      <c r="A81" s="52" t="s">
        <v>432</v>
      </c>
      <c r="B81" s="216" t="s">
        <v>134</v>
      </c>
      <c r="C81" s="217"/>
      <c r="D81" s="218" t="s">
        <v>549</v>
      </c>
      <c r="E81" s="219">
        <v>516554</v>
      </c>
      <c r="F81" s="220">
        <v>6531895</v>
      </c>
      <c r="G81" s="219"/>
      <c r="H81" s="104">
        <v>1200</v>
      </c>
      <c r="I81" s="219"/>
      <c r="J81" s="45">
        <v>0</v>
      </c>
      <c r="K81" s="45"/>
      <c r="L81" s="114">
        <v>147494403</v>
      </c>
      <c r="M81" s="45"/>
      <c r="N81" s="45">
        <f t="shared" si="2"/>
        <v>147494403</v>
      </c>
      <c r="O81" s="45"/>
      <c r="P81" s="45">
        <v>7838274000</v>
      </c>
      <c r="Q81" s="45"/>
      <c r="R81" s="45">
        <v>0</v>
      </c>
      <c r="S81" s="45"/>
      <c r="T81" s="45">
        <f t="shared" si="3"/>
        <v>7838274000</v>
      </c>
    </row>
    <row r="82" spans="1:20">
      <c r="B82" s="216" t="s">
        <v>121</v>
      </c>
      <c r="C82" s="217"/>
      <c r="D82" s="218" t="s">
        <v>254</v>
      </c>
      <c r="E82" s="219">
        <v>6709841</v>
      </c>
      <c r="F82" s="220">
        <v>1045247</v>
      </c>
      <c r="G82" s="219"/>
      <c r="H82" s="104">
        <v>2150</v>
      </c>
      <c r="I82" s="219"/>
      <c r="J82" s="45">
        <v>0</v>
      </c>
      <c r="K82" s="45"/>
      <c r="L82" s="114">
        <v>0</v>
      </c>
      <c r="M82" s="45"/>
      <c r="N82" s="45">
        <f t="shared" si="2"/>
        <v>0</v>
      </c>
      <c r="O82" s="45"/>
      <c r="P82" s="45">
        <v>2247281050</v>
      </c>
      <c r="Q82" s="45"/>
      <c r="R82" s="45">
        <v>0</v>
      </c>
      <c r="S82" s="45"/>
      <c r="T82" s="45">
        <f t="shared" si="3"/>
        <v>2247281050</v>
      </c>
    </row>
    <row r="83" spans="1:20" ht="36">
      <c r="B83" s="216" t="s">
        <v>768</v>
      </c>
      <c r="C83" s="217"/>
      <c r="D83" s="218" t="s">
        <v>773</v>
      </c>
      <c r="E83" s="219">
        <v>1336086</v>
      </c>
      <c r="F83" s="220">
        <v>471808</v>
      </c>
      <c r="G83" s="219"/>
      <c r="H83" s="104">
        <v>1850</v>
      </c>
      <c r="I83" s="219"/>
      <c r="J83" s="45">
        <v>872844800</v>
      </c>
      <c r="K83" s="45"/>
      <c r="L83" s="114">
        <v>-57519523</v>
      </c>
      <c r="M83" s="45"/>
      <c r="N83" s="45">
        <f t="shared" si="2"/>
        <v>815325277</v>
      </c>
      <c r="O83" s="45"/>
      <c r="P83" s="45">
        <v>872844800</v>
      </c>
      <c r="Q83" s="45"/>
      <c r="R83" s="45">
        <v>-57519523</v>
      </c>
      <c r="S83" s="45"/>
      <c r="T83" s="45">
        <f t="shared" si="3"/>
        <v>815325277</v>
      </c>
    </row>
    <row r="84" spans="1:20">
      <c r="B84" s="216" t="s">
        <v>512</v>
      </c>
      <c r="C84" s="217"/>
      <c r="D84" s="218" t="s">
        <v>777</v>
      </c>
      <c r="E84" s="219">
        <v>1256325</v>
      </c>
      <c r="F84" s="220">
        <v>13836199</v>
      </c>
      <c r="G84" s="219"/>
      <c r="H84" s="104">
        <v>2400</v>
      </c>
      <c r="I84" s="219"/>
      <c r="J84" s="45">
        <v>33206877600</v>
      </c>
      <c r="K84" s="45"/>
      <c r="L84" s="114">
        <v>-2008652828</v>
      </c>
      <c r="M84" s="45"/>
      <c r="N84" s="45">
        <f t="shared" si="2"/>
        <v>31198224772</v>
      </c>
      <c r="O84" s="45"/>
      <c r="P84" s="45">
        <v>33206877600</v>
      </c>
      <c r="Q84" s="45"/>
      <c r="R84" s="45">
        <v>-2008652828</v>
      </c>
      <c r="S84" s="45"/>
      <c r="T84" s="45">
        <f t="shared" si="3"/>
        <v>31198224772</v>
      </c>
    </row>
    <row r="85" spans="1:20">
      <c r="B85" s="216" t="s">
        <v>141</v>
      </c>
      <c r="C85" s="217"/>
      <c r="D85" s="218" t="s">
        <v>241</v>
      </c>
      <c r="E85" s="219">
        <v>1084467</v>
      </c>
      <c r="F85" s="220">
        <v>357051</v>
      </c>
      <c r="G85" s="219"/>
      <c r="H85" s="104">
        <v>2570</v>
      </c>
      <c r="I85" s="219"/>
      <c r="J85" s="45">
        <v>0</v>
      </c>
      <c r="K85" s="45"/>
      <c r="L85" s="114">
        <v>0</v>
      </c>
      <c r="M85" s="45"/>
      <c r="N85" s="45">
        <f t="shared" si="2"/>
        <v>0</v>
      </c>
      <c r="O85" s="45"/>
      <c r="P85" s="45">
        <v>917621070</v>
      </c>
      <c r="Q85" s="45"/>
      <c r="R85" s="45">
        <v>0</v>
      </c>
      <c r="S85" s="45"/>
      <c r="T85" s="45">
        <f t="shared" si="3"/>
        <v>917621070</v>
      </c>
    </row>
    <row r="86" spans="1:20">
      <c r="B86" s="216" t="s">
        <v>199</v>
      </c>
      <c r="C86" s="217"/>
      <c r="D86" s="218" t="s">
        <v>564</v>
      </c>
      <c r="E86" s="219">
        <v>121684</v>
      </c>
      <c r="F86" s="220">
        <v>190971</v>
      </c>
      <c r="G86" s="219"/>
      <c r="H86" s="104">
        <v>11280</v>
      </c>
      <c r="I86" s="219"/>
      <c r="J86" s="45">
        <v>0</v>
      </c>
      <c r="K86" s="45"/>
      <c r="L86" s="114">
        <v>-73176710</v>
      </c>
      <c r="M86" s="45"/>
      <c r="N86" s="45">
        <f t="shared" si="2"/>
        <v>-73176710</v>
      </c>
      <c r="O86" s="45"/>
      <c r="P86" s="45">
        <v>2154152880</v>
      </c>
      <c r="Q86" s="45"/>
      <c r="R86" s="45">
        <v>-106585689</v>
      </c>
      <c r="S86" s="45"/>
      <c r="T86" s="45">
        <f t="shared" si="3"/>
        <v>2047567191</v>
      </c>
    </row>
    <row r="87" spans="1:20">
      <c r="B87" s="216" t="s">
        <v>104</v>
      </c>
      <c r="C87" s="217"/>
      <c r="D87" s="218" t="s">
        <v>565</v>
      </c>
      <c r="E87" s="219">
        <v>1974707</v>
      </c>
      <c r="F87" s="220">
        <v>7664254</v>
      </c>
      <c r="G87" s="219"/>
      <c r="H87" s="104">
        <v>3370</v>
      </c>
      <c r="I87" s="219"/>
      <c r="J87" s="45">
        <v>0</v>
      </c>
      <c r="K87" s="45"/>
      <c r="L87" s="114">
        <v>481949178</v>
      </c>
      <c r="M87" s="45"/>
      <c r="N87" s="45">
        <f t="shared" si="2"/>
        <v>481949178</v>
      </c>
      <c r="O87" s="45"/>
      <c r="P87" s="45">
        <v>25828535980</v>
      </c>
      <c r="Q87" s="45"/>
      <c r="R87" s="45">
        <v>-1373501913</v>
      </c>
      <c r="S87" s="45"/>
      <c r="T87" s="45">
        <f t="shared" si="3"/>
        <v>24455034067</v>
      </c>
    </row>
    <row r="88" spans="1:20">
      <c r="B88" s="216" t="s">
        <v>187</v>
      </c>
      <c r="C88" s="217"/>
      <c r="D88" s="218" t="s">
        <v>541</v>
      </c>
      <c r="E88" s="219">
        <v>3802934</v>
      </c>
      <c r="F88" s="220">
        <v>6805440</v>
      </c>
      <c r="G88" s="219"/>
      <c r="H88" s="104">
        <v>2840</v>
      </c>
      <c r="I88" s="219"/>
      <c r="J88" s="45">
        <v>0</v>
      </c>
      <c r="K88" s="45"/>
      <c r="L88" s="114">
        <v>362501510</v>
      </c>
      <c r="M88" s="45"/>
      <c r="N88" s="45">
        <f t="shared" si="2"/>
        <v>362501510</v>
      </c>
      <c r="O88" s="45"/>
      <c r="P88" s="45">
        <v>19327449600</v>
      </c>
      <c r="Q88" s="45"/>
      <c r="R88" s="45">
        <v>-980195753</v>
      </c>
      <c r="S88" s="45"/>
      <c r="T88" s="45">
        <f t="shared" si="3"/>
        <v>18347253847</v>
      </c>
    </row>
    <row r="89" spans="1:20">
      <c r="B89" s="216" t="s">
        <v>189</v>
      </c>
      <c r="C89" s="217"/>
      <c r="D89" s="218" t="s">
        <v>561</v>
      </c>
      <c r="E89" s="219"/>
      <c r="F89" s="220">
        <v>712913</v>
      </c>
      <c r="G89" s="219"/>
      <c r="H89" s="104">
        <v>5000</v>
      </c>
      <c r="I89" s="219"/>
      <c r="J89" s="45">
        <v>0</v>
      </c>
      <c r="K89" s="45"/>
      <c r="L89" s="114">
        <v>67813256</v>
      </c>
      <c r="M89" s="45"/>
      <c r="N89" s="45">
        <f t="shared" si="2"/>
        <v>67813256</v>
      </c>
      <c r="O89" s="45"/>
      <c r="P89" s="45">
        <v>3564565000</v>
      </c>
      <c r="Q89" s="45"/>
      <c r="R89" s="45">
        <v>-156402001</v>
      </c>
      <c r="S89" s="45"/>
      <c r="T89" s="45">
        <f t="shared" si="3"/>
        <v>3408162999</v>
      </c>
    </row>
    <row r="90" spans="1:20">
      <c r="B90" s="216" t="s">
        <v>484</v>
      </c>
      <c r="C90" s="217"/>
      <c r="D90" s="218" t="s">
        <v>549</v>
      </c>
      <c r="E90" s="219"/>
      <c r="F90" s="220">
        <v>2165077</v>
      </c>
      <c r="G90" s="219"/>
      <c r="H90" s="104">
        <v>1180</v>
      </c>
      <c r="I90" s="219"/>
      <c r="J90" s="45">
        <v>0</v>
      </c>
      <c r="K90" s="45"/>
      <c r="L90" s="114">
        <v>42296036</v>
      </c>
      <c r="M90" s="45"/>
      <c r="N90" s="45">
        <f t="shared" si="2"/>
        <v>42296036</v>
      </c>
      <c r="O90" s="45"/>
      <c r="P90" s="45">
        <v>2554790860</v>
      </c>
      <c r="Q90" s="45"/>
      <c r="R90" s="45">
        <v>-277626846</v>
      </c>
      <c r="S90" s="45"/>
      <c r="T90" s="45">
        <f t="shared" si="3"/>
        <v>2277164014</v>
      </c>
    </row>
    <row r="91" spans="1:20">
      <c r="B91" s="216" t="s">
        <v>485</v>
      </c>
      <c r="C91" s="217"/>
      <c r="D91" s="218" t="s">
        <v>519</v>
      </c>
      <c r="E91" s="219"/>
      <c r="F91" s="220">
        <v>623239</v>
      </c>
      <c r="G91" s="219"/>
      <c r="H91" s="104">
        <v>850</v>
      </c>
      <c r="I91" s="219"/>
      <c r="J91" s="45">
        <v>0</v>
      </c>
      <c r="K91" s="45"/>
      <c r="L91" s="114">
        <v>10170275</v>
      </c>
      <c r="M91" s="45"/>
      <c r="N91" s="45">
        <f t="shared" si="2"/>
        <v>10170275</v>
      </c>
      <c r="O91" s="45"/>
      <c r="P91" s="45">
        <v>529753150</v>
      </c>
      <c r="Q91" s="45"/>
      <c r="R91" s="45">
        <v>-20911309</v>
      </c>
      <c r="S91" s="45"/>
      <c r="T91" s="45">
        <f t="shared" si="3"/>
        <v>508841841</v>
      </c>
    </row>
    <row r="92" spans="1:20">
      <c r="B92" s="216" t="s">
        <v>218</v>
      </c>
      <c r="C92" s="217"/>
      <c r="D92" s="218" t="s">
        <v>240</v>
      </c>
      <c r="E92" s="219"/>
      <c r="F92" s="220">
        <v>870763</v>
      </c>
      <c r="G92" s="219"/>
      <c r="H92" s="104">
        <v>300</v>
      </c>
      <c r="I92" s="219"/>
      <c r="J92" s="45">
        <v>0</v>
      </c>
      <c r="K92" s="45"/>
      <c r="L92" s="114">
        <v>0</v>
      </c>
      <c r="M92" s="45"/>
      <c r="N92" s="45">
        <f t="shared" si="2"/>
        <v>0</v>
      </c>
      <c r="O92" s="45"/>
      <c r="P92" s="45">
        <v>261228900</v>
      </c>
      <c r="Q92" s="45"/>
      <c r="R92" s="45">
        <v>0</v>
      </c>
      <c r="S92" s="45"/>
      <c r="T92" s="45">
        <f t="shared" si="3"/>
        <v>261228900</v>
      </c>
    </row>
    <row r="93" spans="1:20">
      <c r="B93" s="216" t="s">
        <v>218</v>
      </c>
      <c r="C93" s="217"/>
      <c r="D93" s="218" t="s">
        <v>781</v>
      </c>
      <c r="E93" s="219"/>
      <c r="F93" s="220">
        <v>2693048</v>
      </c>
      <c r="G93" s="219"/>
      <c r="H93" s="104">
        <v>300</v>
      </c>
      <c r="I93" s="219"/>
      <c r="J93" s="45">
        <v>807914400</v>
      </c>
      <c r="K93" s="45"/>
      <c r="L93" s="114">
        <v>-56126622</v>
      </c>
      <c r="M93" s="45"/>
      <c r="N93" s="45">
        <f t="shared" si="2"/>
        <v>751787778</v>
      </c>
      <c r="O93" s="45"/>
      <c r="P93" s="45">
        <v>807914400</v>
      </c>
      <c r="Q93" s="45"/>
      <c r="R93" s="45">
        <v>-56126622</v>
      </c>
      <c r="S93" s="45"/>
      <c r="T93" s="45">
        <f t="shared" si="3"/>
        <v>751787778</v>
      </c>
    </row>
    <row r="94" spans="1:20">
      <c r="B94" s="216" t="s">
        <v>486</v>
      </c>
      <c r="C94" s="217"/>
      <c r="D94" s="218" t="s">
        <v>775</v>
      </c>
      <c r="E94" s="219"/>
      <c r="F94" s="220">
        <v>7796279</v>
      </c>
      <c r="G94" s="219"/>
      <c r="H94" s="104">
        <v>50</v>
      </c>
      <c r="I94" s="219"/>
      <c r="J94" s="45">
        <v>389813950</v>
      </c>
      <c r="K94" s="45"/>
      <c r="L94" s="114">
        <v>-25688315</v>
      </c>
      <c r="M94" s="45"/>
      <c r="N94" s="45">
        <f t="shared" si="2"/>
        <v>364125635</v>
      </c>
      <c r="O94" s="45"/>
      <c r="P94" s="45">
        <v>389813950</v>
      </c>
      <c r="Q94" s="45"/>
      <c r="R94" s="45">
        <v>-25688315</v>
      </c>
      <c r="S94" s="45"/>
      <c r="T94" s="45">
        <f t="shared" si="3"/>
        <v>364125635</v>
      </c>
    </row>
    <row r="95" spans="1:20">
      <c r="B95" s="216" t="s">
        <v>255</v>
      </c>
      <c r="C95" s="217"/>
      <c r="D95" s="218" t="s">
        <v>782</v>
      </c>
      <c r="E95" s="219"/>
      <c r="F95" s="220">
        <v>26440361</v>
      </c>
      <c r="G95" s="219"/>
      <c r="H95" s="104">
        <v>50</v>
      </c>
      <c r="I95" s="219"/>
      <c r="J95" s="45">
        <v>1322018050</v>
      </c>
      <c r="K95" s="45"/>
      <c r="L95" s="114">
        <v>-77565211</v>
      </c>
      <c r="M95" s="45"/>
      <c r="N95" s="45">
        <f t="shared" si="2"/>
        <v>1244452839</v>
      </c>
      <c r="O95" s="45"/>
      <c r="P95" s="45">
        <v>1322018050</v>
      </c>
      <c r="Q95" s="45"/>
      <c r="R95" s="45">
        <v>-77565211</v>
      </c>
      <c r="S95" s="45"/>
      <c r="T95" s="45">
        <f t="shared" si="3"/>
        <v>1244452839</v>
      </c>
    </row>
    <row r="96" spans="1:20">
      <c r="B96" s="216" t="s">
        <v>220</v>
      </c>
      <c r="C96" s="217"/>
      <c r="D96" s="218" t="s">
        <v>457</v>
      </c>
      <c r="E96" s="219"/>
      <c r="F96" s="220">
        <v>922577</v>
      </c>
      <c r="G96" s="219"/>
      <c r="H96" s="104">
        <v>250</v>
      </c>
      <c r="I96" s="219"/>
      <c r="J96" s="45">
        <v>0</v>
      </c>
      <c r="K96" s="45"/>
      <c r="L96" s="114">
        <v>0</v>
      </c>
      <c r="M96" s="45"/>
      <c r="N96" s="45">
        <f t="shared" si="2"/>
        <v>0</v>
      </c>
      <c r="O96" s="45"/>
      <c r="P96" s="45">
        <v>230644250</v>
      </c>
      <c r="Q96" s="45"/>
      <c r="R96" s="45">
        <v>0</v>
      </c>
      <c r="S96" s="45"/>
      <c r="T96" s="45">
        <f t="shared" si="3"/>
        <v>230644250</v>
      </c>
    </row>
    <row r="97" spans="2:20">
      <c r="B97" s="216" t="s">
        <v>198</v>
      </c>
      <c r="C97" s="217"/>
      <c r="D97" s="218" t="s">
        <v>783</v>
      </c>
      <c r="E97" s="219"/>
      <c r="F97" s="220">
        <v>1543976</v>
      </c>
      <c r="G97" s="219"/>
      <c r="H97" s="104">
        <v>3048</v>
      </c>
      <c r="I97" s="219"/>
      <c r="J97" s="45">
        <v>4706038848</v>
      </c>
      <c r="K97" s="45"/>
      <c r="L97" s="114">
        <v>-526709944</v>
      </c>
      <c r="M97" s="45"/>
      <c r="N97" s="45">
        <f t="shared" si="2"/>
        <v>4179328904</v>
      </c>
      <c r="O97" s="45"/>
      <c r="P97" s="45">
        <v>4706038848</v>
      </c>
      <c r="Q97" s="45"/>
      <c r="R97" s="45">
        <v>-526709944</v>
      </c>
      <c r="S97" s="45"/>
      <c r="T97" s="45">
        <f t="shared" si="3"/>
        <v>4179328904</v>
      </c>
    </row>
    <row r="98" spans="2:20">
      <c r="B98" s="216" t="s">
        <v>164</v>
      </c>
      <c r="C98" s="217"/>
      <c r="D98" s="218" t="s">
        <v>236</v>
      </c>
      <c r="E98" s="219"/>
      <c r="F98" s="220">
        <v>139761</v>
      </c>
      <c r="G98" s="219"/>
      <c r="H98" s="104">
        <v>5700</v>
      </c>
      <c r="I98" s="219"/>
      <c r="J98" s="45">
        <v>0</v>
      </c>
      <c r="K98" s="45"/>
      <c r="L98" s="114">
        <v>0</v>
      </c>
      <c r="M98" s="45"/>
      <c r="N98" s="45">
        <f t="shared" si="2"/>
        <v>0</v>
      </c>
      <c r="O98" s="45"/>
      <c r="P98" s="45">
        <v>796637700</v>
      </c>
      <c r="Q98" s="45"/>
      <c r="R98" s="45">
        <v>0</v>
      </c>
      <c r="S98" s="45"/>
      <c r="T98" s="45">
        <f t="shared" si="3"/>
        <v>796637700</v>
      </c>
    </row>
    <row r="99" spans="2:20">
      <c r="B99" s="216" t="s">
        <v>169</v>
      </c>
      <c r="C99" s="217"/>
      <c r="D99" s="218" t="s">
        <v>233</v>
      </c>
      <c r="E99" s="219"/>
      <c r="F99" s="220">
        <v>4403047</v>
      </c>
      <c r="G99" s="219"/>
      <c r="H99" s="104">
        <v>32</v>
      </c>
      <c r="I99" s="219"/>
      <c r="J99" s="45">
        <v>0</v>
      </c>
      <c r="K99" s="45"/>
      <c r="L99" s="114">
        <v>0</v>
      </c>
      <c r="M99" s="45"/>
      <c r="N99" s="45">
        <f t="shared" si="2"/>
        <v>0</v>
      </c>
      <c r="O99" s="45"/>
      <c r="P99" s="45">
        <v>140897504</v>
      </c>
      <c r="Q99" s="45"/>
      <c r="R99" s="45">
        <v>0</v>
      </c>
      <c r="S99" s="45"/>
      <c r="T99" s="45">
        <f t="shared" si="3"/>
        <v>140897504</v>
      </c>
    </row>
    <row r="100" spans="2:20">
      <c r="B100" s="216" t="s">
        <v>169</v>
      </c>
      <c r="C100" s="217"/>
      <c r="D100" s="218" t="s">
        <v>784</v>
      </c>
      <c r="E100" s="219"/>
      <c r="F100" s="220">
        <v>15666720</v>
      </c>
      <c r="G100" s="219"/>
      <c r="H100" s="104">
        <v>130</v>
      </c>
      <c r="I100" s="219"/>
      <c r="J100" s="45">
        <v>2036673600</v>
      </c>
      <c r="K100" s="45"/>
      <c r="L100" s="114">
        <v>-194329451</v>
      </c>
      <c r="M100" s="45"/>
      <c r="N100" s="45">
        <f t="shared" si="2"/>
        <v>1842344149</v>
      </c>
      <c r="O100" s="45"/>
      <c r="P100" s="45">
        <v>2036673600</v>
      </c>
      <c r="Q100" s="45"/>
      <c r="R100" s="45">
        <v>-194329451</v>
      </c>
      <c r="S100" s="45"/>
      <c r="T100" s="45">
        <f t="shared" si="3"/>
        <v>1842344149</v>
      </c>
    </row>
    <row r="101" spans="2:20">
      <c r="B101" s="216" t="s">
        <v>145</v>
      </c>
      <c r="C101" s="217"/>
      <c r="D101" s="218" t="s">
        <v>542</v>
      </c>
      <c r="E101" s="219"/>
      <c r="F101" s="220">
        <v>2761181</v>
      </c>
      <c r="G101" s="219"/>
      <c r="H101" s="104">
        <v>1350</v>
      </c>
      <c r="I101" s="219"/>
      <c r="J101" s="45">
        <v>0</v>
      </c>
      <c r="K101" s="45"/>
      <c r="L101" s="114">
        <v>0</v>
      </c>
      <c r="M101" s="45"/>
      <c r="N101" s="45">
        <f t="shared" si="2"/>
        <v>0</v>
      </c>
      <c r="O101" s="45"/>
      <c r="P101" s="45">
        <v>3727594350</v>
      </c>
      <c r="Q101" s="45"/>
      <c r="R101" s="45">
        <v>0</v>
      </c>
      <c r="S101" s="45"/>
      <c r="T101" s="45">
        <f t="shared" si="3"/>
        <v>3727594350</v>
      </c>
    </row>
    <row r="102" spans="2:20">
      <c r="B102" s="216" t="s">
        <v>211</v>
      </c>
      <c r="C102" s="217"/>
      <c r="D102" s="218" t="s">
        <v>238</v>
      </c>
      <c r="E102" s="219"/>
      <c r="F102" s="220">
        <v>69093</v>
      </c>
      <c r="G102" s="219"/>
      <c r="H102" s="104">
        <v>400</v>
      </c>
      <c r="I102" s="219"/>
      <c r="J102" s="45">
        <v>0</v>
      </c>
      <c r="K102" s="45"/>
      <c r="L102" s="114">
        <v>0</v>
      </c>
      <c r="M102" s="45"/>
      <c r="N102" s="45">
        <f t="shared" si="2"/>
        <v>0</v>
      </c>
      <c r="O102" s="45"/>
      <c r="P102" s="45">
        <v>27637200</v>
      </c>
      <c r="Q102" s="45"/>
      <c r="R102" s="45">
        <v>0</v>
      </c>
      <c r="S102" s="45"/>
      <c r="T102" s="45">
        <f t="shared" si="3"/>
        <v>27637200</v>
      </c>
    </row>
    <row r="103" spans="2:20">
      <c r="B103" s="216" t="s">
        <v>124</v>
      </c>
      <c r="C103" s="217"/>
      <c r="D103" s="218" t="s">
        <v>241</v>
      </c>
      <c r="E103" s="219"/>
      <c r="F103" s="220">
        <v>293469</v>
      </c>
      <c r="G103" s="219"/>
      <c r="H103" s="104">
        <v>740</v>
      </c>
      <c r="I103" s="219"/>
      <c r="J103" s="45">
        <v>0</v>
      </c>
      <c r="K103" s="45"/>
      <c r="L103" s="114">
        <v>0</v>
      </c>
      <c r="M103" s="45"/>
      <c r="N103" s="45">
        <f t="shared" si="2"/>
        <v>0</v>
      </c>
      <c r="O103" s="45"/>
      <c r="P103" s="45">
        <v>217167060</v>
      </c>
      <c r="Q103" s="45"/>
      <c r="R103" s="45">
        <v>0</v>
      </c>
      <c r="S103" s="45"/>
      <c r="T103" s="45">
        <f t="shared" si="3"/>
        <v>217167060</v>
      </c>
    </row>
    <row r="104" spans="2:20">
      <c r="B104" s="216" t="s">
        <v>105</v>
      </c>
      <c r="C104" s="217"/>
      <c r="D104" s="218" t="s">
        <v>549</v>
      </c>
      <c r="E104" s="219"/>
      <c r="F104" s="220">
        <v>17073148</v>
      </c>
      <c r="G104" s="219"/>
      <c r="H104" s="104">
        <v>170</v>
      </c>
      <c r="I104" s="219"/>
      <c r="J104" s="45">
        <v>0</v>
      </c>
      <c r="K104" s="45"/>
      <c r="L104" s="114">
        <v>53333096</v>
      </c>
      <c r="M104" s="45"/>
      <c r="N104" s="45">
        <f t="shared" si="2"/>
        <v>53333096</v>
      </c>
      <c r="O104" s="45"/>
      <c r="P104" s="45">
        <v>2902435160</v>
      </c>
      <c r="Q104" s="45"/>
      <c r="R104" s="45">
        <v>-175565576</v>
      </c>
      <c r="S104" s="45"/>
      <c r="T104" s="45">
        <f t="shared" si="3"/>
        <v>2726869584</v>
      </c>
    </row>
    <row r="105" spans="2:20">
      <c r="B105" s="216" t="s">
        <v>153</v>
      </c>
      <c r="C105" s="217"/>
      <c r="D105" s="218" t="s">
        <v>240</v>
      </c>
      <c r="E105" s="219"/>
      <c r="F105" s="220">
        <v>355050</v>
      </c>
      <c r="G105" s="219"/>
      <c r="H105" s="104">
        <v>2000</v>
      </c>
      <c r="I105" s="219"/>
      <c r="J105" s="45">
        <v>0</v>
      </c>
      <c r="K105" s="45"/>
      <c r="L105" s="114">
        <v>0</v>
      </c>
      <c r="M105" s="45"/>
      <c r="N105" s="45">
        <f t="shared" si="2"/>
        <v>0</v>
      </c>
      <c r="O105" s="45"/>
      <c r="P105" s="45">
        <v>710100000</v>
      </c>
      <c r="Q105" s="45"/>
      <c r="R105" s="45">
        <v>0</v>
      </c>
      <c r="S105" s="45"/>
      <c r="T105" s="45">
        <f t="shared" si="3"/>
        <v>710100000</v>
      </c>
    </row>
    <row r="106" spans="2:20">
      <c r="B106" s="216" t="s">
        <v>98</v>
      </c>
      <c r="C106" s="217"/>
      <c r="D106" s="218" t="s">
        <v>246</v>
      </c>
      <c r="E106" s="219"/>
      <c r="F106" s="220">
        <v>491633</v>
      </c>
      <c r="G106" s="219"/>
      <c r="H106" s="104">
        <v>4350</v>
      </c>
      <c r="I106" s="219"/>
      <c r="J106" s="45">
        <v>0</v>
      </c>
      <c r="K106" s="45"/>
      <c r="L106" s="114">
        <v>0</v>
      </c>
      <c r="M106" s="45"/>
      <c r="N106" s="45">
        <f t="shared" si="2"/>
        <v>0</v>
      </c>
      <c r="O106" s="45"/>
      <c r="P106" s="45">
        <v>2138603550</v>
      </c>
      <c r="Q106" s="45"/>
      <c r="R106" s="45">
        <v>0</v>
      </c>
      <c r="S106" s="45"/>
      <c r="T106" s="45">
        <f t="shared" si="3"/>
        <v>2138603550</v>
      </c>
    </row>
    <row r="107" spans="2:20">
      <c r="B107" s="216" t="s">
        <v>229</v>
      </c>
      <c r="C107" s="217"/>
      <c r="D107" s="218" t="s">
        <v>566</v>
      </c>
      <c r="E107" s="219"/>
      <c r="F107" s="220">
        <v>3543277</v>
      </c>
      <c r="G107" s="219"/>
      <c r="H107" s="104">
        <v>36</v>
      </c>
      <c r="I107" s="219"/>
      <c r="J107" s="45">
        <v>0</v>
      </c>
      <c r="K107" s="45"/>
      <c r="L107" s="114">
        <v>2256807</v>
      </c>
      <c r="M107" s="45"/>
      <c r="N107" s="45">
        <f t="shared" si="2"/>
        <v>2256807</v>
      </c>
      <c r="O107" s="45"/>
      <c r="P107" s="45">
        <v>127557972</v>
      </c>
      <c r="Q107" s="45"/>
      <c r="R107" s="45">
        <v>-9985599</v>
      </c>
      <c r="S107" s="45"/>
      <c r="T107" s="45">
        <f t="shared" si="3"/>
        <v>117572373</v>
      </c>
    </row>
    <row r="108" spans="2:20">
      <c r="B108" s="216" t="s">
        <v>102</v>
      </c>
      <c r="C108" s="217"/>
      <c r="D108" s="218" t="s">
        <v>785</v>
      </c>
      <c r="E108" s="219"/>
      <c r="F108" s="220">
        <v>3002050</v>
      </c>
      <c r="G108" s="219"/>
      <c r="H108" s="104">
        <v>650</v>
      </c>
      <c r="I108" s="219"/>
      <c r="J108" s="45">
        <v>1951332500</v>
      </c>
      <c r="K108" s="45"/>
      <c r="L108" s="114">
        <v>-143625996</v>
      </c>
      <c r="M108" s="45"/>
      <c r="N108" s="45">
        <f t="shared" si="2"/>
        <v>1807706504</v>
      </c>
      <c r="O108" s="45"/>
      <c r="P108" s="45">
        <v>1951332500</v>
      </c>
      <c r="Q108" s="45"/>
      <c r="R108" s="45">
        <v>-143625996</v>
      </c>
      <c r="S108" s="45"/>
      <c r="T108" s="45">
        <f t="shared" si="3"/>
        <v>1807706504</v>
      </c>
    </row>
    <row r="109" spans="2:20">
      <c r="B109" s="216" t="s">
        <v>100</v>
      </c>
      <c r="C109" s="217"/>
      <c r="D109" s="218" t="s">
        <v>567</v>
      </c>
      <c r="E109" s="219"/>
      <c r="F109" s="220">
        <v>3110273</v>
      </c>
      <c r="G109" s="219"/>
      <c r="H109" s="104">
        <v>176</v>
      </c>
      <c r="I109" s="219"/>
      <c r="J109" s="45">
        <v>0</v>
      </c>
      <c r="K109" s="45"/>
      <c r="L109" s="114">
        <v>8721776</v>
      </c>
      <c r="M109" s="45"/>
      <c r="N109" s="45">
        <f t="shared" si="2"/>
        <v>8721776</v>
      </c>
      <c r="O109" s="45"/>
      <c r="P109" s="45">
        <v>547408048</v>
      </c>
      <c r="Q109" s="45"/>
      <c r="R109" s="45">
        <v>-68835743</v>
      </c>
      <c r="S109" s="45"/>
      <c r="T109" s="45">
        <f t="shared" si="3"/>
        <v>478572305</v>
      </c>
    </row>
    <row r="110" spans="2:20">
      <c r="B110" s="216" t="s">
        <v>152</v>
      </c>
      <c r="C110" s="217"/>
      <c r="D110" s="218" t="s">
        <v>240</v>
      </c>
      <c r="E110" s="219"/>
      <c r="F110" s="220">
        <v>1369159</v>
      </c>
      <c r="G110" s="219"/>
      <c r="H110" s="104">
        <v>700</v>
      </c>
      <c r="I110" s="219"/>
      <c r="J110" s="45">
        <v>0</v>
      </c>
      <c r="K110" s="45"/>
      <c r="L110" s="114">
        <v>0</v>
      </c>
      <c r="M110" s="45"/>
      <c r="N110" s="45">
        <f t="shared" si="2"/>
        <v>0</v>
      </c>
      <c r="O110" s="45"/>
      <c r="P110" s="45">
        <v>958411300</v>
      </c>
      <c r="Q110" s="45"/>
      <c r="R110" s="45">
        <v>0</v>
      </c>
      <c r="S110" s="45"/>
      <c r="T110" s="45">
        <f t="shared" si="3"/>
        <v>958411300</v>
      </c>
    </row>
    <row r="111" spans="2:20">
      <c r="B111" s="216" t="s">
        <v>163</v>
      </c>
      <c r="C111" s="217"/>
      <c r="D111" s="218" t="s">
        <v>238</v>
      </c>
      <c r="E111" s="219"/>
      <c r="F111" s="220">
        <v>105355</v>
      </c>
      <c r="G111" s="219"/>
      <c r="H111" s="104">
        <v>400</v>
      </c>
      <c r="I111" s="219"/>
      <c r="J111" s="45">
        <v>0</v>
      </c>
      <c r="K111" s="45"/>
      <c r="L111" s="114">
        <v>0</v>
      </c>
      <c r="M111" s="45"/>
      <c r="N111" s="45">
        <f t="shared" si="2"/>
        <v>0</v>
      </c>
      <c r="O111" s="45"/>
      <c r="P111" s="45">
        <v>42142000</v>
      </c>
      <c r="Q111" s="45"/>
      <c r="R111" s="45">
        <v>0</v>
      </c>
      <c r="S111" s="45"/>
      <c r="T111" s="45">
        <f t="shared" si="3"/>
        <v>42142000</v>
      </c>
    </row>
    <row r="112" spans="2:20">
      <c r="B112" s="216" t="s">
        <v>260</v>
      </c>
      <c r="C112" s="217"/>
      <c r="D112" s="218" t="s">
        <v>782</v>
      </c>
      <c r="E112" s="219"/>
      <c r="F112" s="220">
        <v>5120071</v>
      </c>
      <c r="G112" s="219"/>
      <c r="H112" s="104">
        <v>500</v>
      </c>
      <c r="I112" s="219"/>
      <c r="J112" s="45">
        <v>2560035500</v>
      </c>
      <c r="K112" s="45"/>
      <c r="L112" s="114">
        <v>-185415532</v>
      </c>
      <c r="M112" s="45"/>
      <c r="N112" s="45">
        <f t="shared" si="2"/>
        <v>2374619968</v>
      </c>
      <c r="O112" s="45"/>
      <c r="P112" s="45">
        <v>2560035500</v>
      </c>
      <c r="Q112" s="45"/>
      <c r="R112" s="45">
        <v>-185415532</v>
      </c>
      <c r="S112" s="45"/>
      <c r="T112" s="45">
        <f t="shared" si="3"/>
        <v>2374619968</v>
      </c>
    </row>
    <row r="113" spans="2:20">
      <c r="B113" s="216" t="s">
        <v>101</v>
      </c>
      <c r="C113" s="217"/>
      <c r="D113" s="218" t="s">
        <v>246</v>
      </c>
      <c r="E113" s="219"/>
      <c r="F113" s="220">
        <v>1048281</v>
      </c>
      <c r="G113" s="219"/>
      <c r="H113" s="104">
        <v>85</v>
      </c>
      <c r="I113" s="219"/>
      <c r="J113" s="45">
        <v>0</v>
      </c>
      <c r="K113" s="45"/>
      <c r="L113" s="114">
        <v>0</v>
      </c>
      <c r="M113" s="45"/>
      <c r="N113" s="45">
        <f t="shared" si="2"/>
        <v>0</v>
      </c>
      <c r="O113" s="45"/>
      <c r="P113" s="45">
        <v>89103885</v>
      </c>
      <c r="Q113" s="45"/>
      <c r="R113" s="45">
        <v>0</v>
      </c>
      <c r="S113" s="45"/>
      <c r="T113" s="45">
        <f t="shared" si="3"/>
        <v>89103885</v>
      </c>
    </row>
    <row r="114" spans="2:20">
      <c r="B114" s="216" t="s">
        <v>119</v>
      </c>
      <c r="C114" s="217"/>
      <c r="D114" s="218" t="s">
        <v>246</v>
      </c>
      <c r="E114" s="219"/>
      <c r="F114" s="220">
        <v>1976188</v>
      </c>
      <c r="G114" s="219"/>
      <c r="H114" s="104">
        <v>640</v>
      </c>
      <c r="I114" s="219"/>
      <c r="J114" s="45">
        <v>0</v>
      </c>
      <c r="K114" s="45"/>
      <c r="L114" s="114">
        <v>0</v>
      </c>
      <c r="M114" s="45"/>
      <c r="N114" s="45">
        <f t="shared" si="2"/>
        <v>0</v>
      </c>
      <c r="O114" s="45"/>
      <c r="P114" s="45">
        <v>1264760320</v>
      </c>
      <c r="Q114" s="45"/>
      <c r="R114" s="45">
        <v>0</v>
      </c>
      <c r="S114" s="45"/>
      <c r="T114" s="45">
        <f t="shared" si="3"/>
        <v>1264760320</v>
      </c>
    </row>
    <row r="115" spans="2:20">
      <c r="B115" s="216" t="s">
        <v>119</v>
      </c>
      <c r="C115" s="217"/>
      <c r="D115" s="218" t="s">
        <v>571</v>
      </c>
      <c r="E115" s="219"/>
      <c r="F115" s="220">
        <v>19958164</v>
      </c>
      <c r="G115" s="219"/>
      <c r="H115" s="104">
        <v>690</v>
      </c>
      <c r="I115" s="219"/>
      <c r="J115" s="45">
        <v>13771133160</v>
      </c>
      <c r="K115" s="45"/>
      <c r="L115" s="114">
        <v>-1971922823</v>
      </c>
      <c r="M115" s="45"/>
      <c r="N115" s="45">
        <f t="shared" si="2"/>
        <v>11799210337</v>
      </c>
      <c r="O115" s="45"/>
      <c r="P115" s="45">
        <v>13771133160</v>
      </c>
      <c r="Q115" s="45"/>
      <c r="R115" s="45">
        <v>-1971922823</v>
      </c>
      <c r="S115" s="45"/>
      <c r="T115" s="45">
        <f t="shared" si="3"/>
        <v>11799210337</v>
      </c>
    </row>
    <row r="116" spans="2:20">
      <c r="B116" s="216" t="s">
        <v>192</v>
      </c>
      <c r="C116" s="217"/>
      <c r="D116" s="218" t="s">
        <v>251</v>
      </c>
      <c r="E116" s="219"/>
      <c r="F116" s="220">
        <v>2821</v>
      </c>
      <c r="G116" s="219"/>
      <c r="H116" s="104">
        <v>1700</v>
      </c>
      <c r="I116" s="219"/>
      <c r="J116" s="45">
        <v>0</v>
      </c>
      <c r="K116" s="45"/>
      <c r="L116" s="114">
        <v>0</v>
      </c>
      <c r="M116" s="45"/>
      <c r="N116" s="45">
        <f t="shared" si="2"/>
        <v>0</v>
      </c>
      <c r="O116" s="45"/>
      <c r="P116" s="45">
        <v>4795700</v>
      </c>
      <c r="Q116" s="45"/>
      <c r="R116" s="45">
        <v>0</v>
      </c>
      <c r="S116" s="45"/>
      <c r="T116" s="45">
        <f t="shared" si="3"/>
        <v>4795700</v>
      </c>
    </row>
    <row r="117" spans="2:20">
      <c r="B117" s="216" t="s">
        <v>137</v>
      </c>
      <c r="C117" s="217"/>
      <c r="D117" s="218" t="s">
        <v>237</v>
      </c>
      <c r="E117" s="219"/>
      <c r="F117" s="220">
        <v>226122</v>
      </c>
      <c r="G117" s="219"/>
      <c r="H117" s="104">
        <v>1250</v>
      </c>
      <c r="I117" s="219"/>
      <c r="J117" s="45">
        <v>0</v>
      </c>
      <c r="K117" s="45"/>
      <c r="L117" s="114">
        <v>0</v>
      </c>
      <c r="M117" s="45"/>
      <c r="N117" s="45">
        <f t="shared" si="2"/>
        <v>0</v>
      </c>
      <c r="O117" s="45"/>
      <c r="P117" s="45">
        <v>282652500</v>
      </c>
      <c r="Q117" s="45"/>
      <c r="R117" s="45">
        <v>0</v>
      </c>
      <c r="S117" s="45"/>
      <c r="T117" s="45">
        <f t="shared" si="3"/>
        <v>282652500</v>
      </c>
    </row>
    <row r="118" spans="2:20">
      <c r="B118" s="216" t="s">
        <v>159</v>
      </c>
      <c r="C118" s="217"/>
      <c r="D118" s="218" t="s">
        <v>784</v>
      </c>
      <c r="E118" s="219"/>
      <c r="F118" s="220">
        <v>10003609</v>
      </c>
      <c r="G118" s="219"/>
      <c r="H118" s="104">
        <v>31</v>
      </c>
      <c r="I118" s="219"/>
      <c r="J118" s="45">
        <v>310111879</v>
      </c>
      <c r="K118" s="45"/>
      <c r="L118" s="114">
        <v>-43780501</v>
      </c>
      <c r="M118" s="45"/>
      <c r="N118" s="45">
        <f t="shared" si="2"/>
        <v>266331378</v>
      </c>
      <c r="O118" s="45"/>
      <c r="P118" s="45">
        <v>310111879</v>
      </c>
      <c r="Q118" s="45"/>
      <c r="R118" s="45">
        <v>-43780501</v>
      </c>
      <c r="S118" s="45"/>
      <c r="T118" s="45">
        <f t="shared" si="3"/>
        <v>266331378</v>
      </c>
    </row>
    <row r="119" spans="2:20">
      <c r="B119" s="216" t="s">
        <v>223</v>
      </c>
      <c r="C119" s="217"/>
      <c r="D119" s="218" t="s">
        <v>246</v>
      </c>
      <c r="E119" s="219"/>
      <c r="F119" s="220">
        <v>1754536</v>
      </c>
      <c r="G119" s="219"/>
      <c r="H119" s="104">
        <v>450</v>
      </c>
      <c r="I119" s="219"/>
      <c r="J119" s="45">
        <v>0</v>
      </c>
      <c r="K119" s="45"/>
      <c r="L119" s="114">
        <v>0</v>
      </c>
      <c r="M119" s="45"/>
      <c r="N119" s="45">
        <f t="shared" si="2"/>
        <v>0</v>
      </c>
      <c r="O119" s="45"/>
      <c r="P119" s="45">
        <v>789541200</v>
      </c>
      <c r="Q119" s="45"/>
      <c r="R119" s="45">
        <v>0</v>
      </c>
      <c r="S119" s="45"/>
      <c r="T119" s="45">
        <f t="shared" si="3"/>
        <v>789541200</v>
      </c>
    </row>
    <row r="120" spans="2:20">
      <c r="B120" s="216" t="s">
        <v>228</v>
      </c>
      <c r="C120" s="217"/>
      <c r="D120" s="218" t="s">
        <v>492</v>
      </c>
      <c r="E120" s="219"/>
      <c r="F120" s="220">
        <v>528705</v>
      </c>
      <c r="G120" s="219"/>
      <c r="H120" s="104">
        <v>265</v>
      </c>
      <c r="I120" s="219"/>
      <c r="J120" s="45">
        <v>0</v>
      </c>
      <c r="K120" s="45"/>
      <c r="L120" s="114">
        <v>0</v>
      </c>
      <c r="M120" s="45"/>
      <c r="N120" s="45">
        <f t="shared" si="2"/>
        <v>0</v>
      </c>
      <c r="O120" s="45"/>
      <c r="P120" s="45">
        <v>140106825</v>
      </c>
      <c r="Q120" s="45"/>
      <c r="R120" s="45">
        <v>0</v>
      </c>
      <c r="S120" s="45"/>
      <c r="T120" s="45">
        <f t="shared" si="3"/>
        <v>140106825</v>
      </c>
    </row>
    <row r="121" spans="2:20">
      <c r="B121" s="216" t="s">
        <v>209</v>
      </c>
      <c r="C121" s="217"/>
      <c r="D121" s="218" t="s">
        <v>245</v>
      </c>
      <c r="E121" s="219"/>
      <c r="F121" s="220">
        <v>633854</v>
      </c>
      <c r="G121" s="219"/>
      <c r="H121" s="104">
        <v>400</v>
      </c>
      <c r="I121" s="219"/>
      <c r="J121" s="45">
        <v>0</v>
      </c>
      <c r="K121" s="45"/>
      <c r="L121" s="114">
        <v>0</v>
      </c>
      <c r="M121" s="45"/>
      <c r="N121" s="45">
        <f t="shared" si="2"/>
        <v>0</v>
      </c>
      <c r="O121" s="45"/>
      <c r="P121" s="45">
        <v>253541600</v>
      </c>
      <c r="Q121" s="45"/>
      <c r="R121" s="45">
        <v>0</v>
      </c>
      <c r="S121" s="45"/>
      <c r="T121" s="45">
        <f t="shared" si="3"/>
        <v>253541600</v>
      </c>
    </row>
    <row r="122" spans="2:20">
      <c r="B122" s="216" t="s">
        <v>114</v>
      </c>
      <c r="C122" s="217"/>
      <c r="D122" s="218" t="s">
        <v>543</v>
      </c>
      <c r="E122" s="219"/>
      <c r="F122" s="220">
        <v>4850515</v>
      </c>
      <c r="G122" s="219"/>
      <c r="H122" s="104">
        <v>14</v>
      </c>
      <c r="I122" s="219"/>
      <c r="J122" s="45">
        <v>0</v>
      </c>
      <c r="K122" s="45"/>
      <c r="L122" s="114">
        <v>0</v>
      </c>
      <c r="M122" s="45"/>
      <c r="N122" s="45">
        <f t="shared" si="2"/>
        <v>0</v>
      </c>
      <c r="O122" s="45"/>
      <c r="P122" s="45">
        <v>67907210</v>
      </c>
      <c r="Q122" s="45"/>
      <c r="R122" s="45">
        <v>0</v>
      </c>
      <c r="S122" s="45"/>
      <c r="T122" s="45">
        <f t="shared" si="3"/>
        <v>67907210</v>
      </c>
    </row>
    <row r="123" spans="2:20">
      <c r="B123" s="216" t="s">
        <v>487</v>
      </c>
      <c r="C123" s="217"/>
      <c r="D123" s="218" t="s">
        <v>772</v>
      </c>
      <c r="E123" s="219"/>
      <c r="F123" s="220">
        <v>23722</v>
      </c>
      <c r="G123" s="219"/>
      <c r="H123" s="104">
        <v>3135</v>
      </c>
      <c r="I123" s="219"/>
      <c r="J123" s="45">
        <v>74368470</v>
      </c>
      <c r="K123" s="45"/>
      <c r="L123" s="114">
        <v>-4498479</v>
      </c>
      <c r="M123" s="45"/>
      <c r="N123" s="45">
        <f t="shared" si="2"/>
        <v>69869991</v>
      </c>
      <c r="O123" s="45"/>
      <c r="P123" s="45">
        <v>74368470</v>
      </c>
      <c r="Q123" s="45"/>
      <c r="R123" s="45">
        <v>-4498479</v>
      </c>
      <c r="S123" s="45"/>
      <c r="T123" s="45">
        <f t="shared" si="3"/>
        <v>69869991</v>
      </c>
    </row>
    <row r="124" spans="2:20">
      <c r="B124" s="216" t="s">
        <v>162</v>
      </c>
      <c r="C124" s="217"/>
      <c r="D124" s="218" t="s">
        <v>233</v>
      </c>
      <c r="E124" s="219"/>
      <c r="F124" s="220">
        <v>302497</v>
      </c>
      <c r="G124" s="219"/>
      <c r="H124" s="104">
        <v>2650</v>
      </c>
      <c r="I124" s="219"/>
      <c r="J124" s="45">
        <v>0</v>
      </c>
      <c r="K124" s="45"/>
      <c r="L124" s="114">
        <v>0</v>
      </c>
      <c r="M124" s="45"/>
      <c r="N124" s="45">
        <f t="shared" si="2"/>
        <v>0</v>
      </c>
      <c r="O124" s="45"/>
      <c r="P124" s="45">
        <v>801617050</v>
      </c>
      <c r="Q124" s="45"/>
      <c r="R124" s="45">
        <v>0</v>
      </c>
      <c r="S124" s="45"/>
      <c r="T124" s="45">
        <f t="shared" si="3"/>
        <v>801617050</v>
      </c>
    </row>
    <row r="125" spans="2:20">
      <c r="B125" s="216" t="s">
        <v>165</v>
      </c>
      <c r="C125" s="217"/>
      <c r="D125" s="218" t="s">
        <v>238</v>
      </c>
      <c r="E125" s="219"/>
      <c r="F125" s="220">
        <v>521923</v>
      </c>
      <c r="G125" s="219"/>
      <c r="H125" s="104">
        <v>510</v>
      </c>
      <c r="I125" s="219"/>
      <c r="J125" s="45">
        <v>0</v>
      </c>
      <c r="K125" s="45"/>
      <c r="L125" s="114">
        <v>0</v>
      </c>
      <c r="M125" s="45"/>
      <c r="N125" s="45">
        <f t="shared" si="2"/>
        <v>0</v>
      </c>
      <c r="O125" s="45"/>
      <c r="P125" s="45">
        <v>266180730</v>
      </c>
      <c r="Q125" s="45"/>
      <c r="R125" s="45">
        <v>0</v>
      </c>
      <c r="S125" s="45"/>
      <c r="T125" s="45">
        <f t="shared" si="3"/>
        <v>266180730</v>
      </c>
    </row>
    <row r="126" spans="2:20">
      <c r="B126" s="216" t="s">
        <v>165</v>
      </c>
      <c r="C126" s="217"/>
      <c r="D126" s="218" t="s">
        <v>552</v>
      </c>
      <c r="E126" s="219"/>
      <c r="F126" s="220">
        <v>3722163</v>
      </c>
      <c r="G126" s="219"/>
      <c r="H126" s="104">
        <v>930</v>
      </c>
      <c r="I126" s="219"/>
      <c r="J126" s="45">
        <v>0</v>
      </c>
      <c r="K126" s="45"/>
      <c r="L126" s="114">
        <v>332577681</v>
      </c>
      <c r="M126" s="45"/>
      <c r="N126" s="45">
        <f t="shared" si="2"/>
        <v>332577681</v>
      </c>
      <c r="O126" s="45"/>
      <c r="P126" s="45">
        <v>3461611590</v>
      </c>
      <c r="Q126" s="45"/>
      <c r="R126" s="45">
        <v>-164838647</v>
      </c>
      <c r="S126" s="45"/>
      <c r="T126" s="45">
        <f t="shared" si="3"/>
        <v>3296772943</v>
      </c>
    </row>
    <row r="127" spans="2:20">
      <c r="B127" s="216" t="s">
        <v>94</v>
      </c>
      <c r="C127" s="217"/>
      <c r="D127" s="218" t="s">
        <v>245</v>
      </c>
      <c r="E127" s="219"/>
      <c r="F127" s="220">
        <v>813670</v>
      </c>
      <c r="G127" s="219"/>
      <c r="H127" s="104">
        <v>36</v>
      </c>
      <c r="I127" s="219"/>
      <c r="J127" s="45">
        <v>0</v>
      </c>
      <c r="K127" s="45"/>
      <c r="L127" s="114">
        <v>0</v>
      </c>
      <c r="M127" s="45"/>
      <c r="N127" s="45">
        <f t="shared" si="2"/>
        <v>0</v>
      </c>
      <c r="O127" s="45"/>
      <c r="P127" s="45">
        <v>29292120</v>
      </c>
      <c r="Q127" s="45"/>
      <c r="R127" s="45">
        <v>0</v>
      </c>
      <c r="S127" s="45"/>
      <c r="T127" s="45">
        <f t="shared" si="3"/>
        <v>29292120</v>
      </c>
    </row>
    <row r="128" spans="2:20">
      <c r="B128" s="216" t="s">
        <v>127</v>
      </c>
      <c r="C128" s="217"/>
      <c r="D128" s="218" t="s">
        <v>245</v>
      </c>
      <c r="E128" s="219"/>
      <c r="F128" s="220">
        <v>104252</v>
      </c>
      <c r="G128" s="219"/>
      <c r="H128" s="104">
        <v>3680</v>
      </c>
      <c r="I128" s="219"/>
      <c r="J128" s="45">
        <v>0</v>
      </c>
      <c r="K128" s="45"/>
      <c r="L128" s="114">
        <v>0</v>
      </c>
      <c r="M128" s="45"/>
      <c r="N128" s="45">
        <f t="shared" si="2"/>
        <v>0</v>
      </c>
      <c r="O128" s="45"/>
      <c r="P128" s="45">
        <v>383647360</v>
      </c>
      <c r="Q128" s="45"/>
      <c r="R128" s="45">
        <v>0</v>
      </c>
      <c r="S128" s="45"/>
      <c r="T128" s="45">
        <f t="shared" si="3"/>
        <v>383647360</v>
      </c>
    </row>
    <row r="129" spans="2:20">
      <c r="B129" s="216" t="s">
        <v>150</v>
      </c>
      <c r="C129" s="217"/>
      <c r="D129" s="218" t="s">
        <v>544</v>
      </c>
      <c r="E129" s="219"/>
      <c r="F129" s="220">
        <v>11427441</v>
      </c>
      <c r="G129" s="219"/>
      <c r="H129" s="104">
        <v>140</v>
      </c>
      <c r="I129" s="219"/>
      <c r="J129" s="45">
        <v>0</v>
      </c>
      <c r="K129" s="45"/>
      <c r="L129" s="114">
        <v>28234387</v>
      </c>
      <c r="M129" s="45"/>
      <c r="N129" s="45">
        <f t="shared" si="2"/>
        <v>28234387</v>
      </c>
      <c r="O129" s="45"/>
      <c r="P129" s="45">
        <v>1599841740</v>
      </c>
      <c r="Q129" s="45"/>
      <c r="R129" s="45">
        <v>-127099659</v>
      </c>
      <c r="S129" s="45"/>
      <c r="T129" s="45">
        <f t="shared" si="3"/>
        <v>1472742081</v>
      </c>
    </row>
    <row r="130" spans="2:20">
      <c r="B130" s="216" t="s">
        <v>182</v>
      </c>
      <c r="C130" s="217"/>
      <c r="D130" s="218" t="s">
        <v>247</v>
      </c>
      <c r="E130" s="219"/>
      <c r="F130" s="220">
        <v>901999</v>
      </c>
      <c r="G130" s="219"/>
      <c r="H130" s="104">
        <v>2000</v>
      </c>
      <c r="I130" s="219"/>
      <c r="J130" s="45">
        <v>0</v>
      </c>
      <c r="K130" s="45"/>
      <c r="L130" s="114">
        <v>0</v>
      </c>
      <c r="M130" s="45"/>
      <c r="N130" s="45">
        <f t="shared" si="2"/>
        <v>0</v>
      </c>
      <c r="O130" s="45"/>
      <c r="P130" s="45">
        <v>1803998000</v>
      </c>
      <c r="Q130" s="45"/>
      <c r="R130" s="45">
        <v>0</v>
      </c>
      <c r="S130" s="45"/>
      <c r="T130" s="45">
        <f t="shared" si="3"/>
        <v>1803998000</v>
      </c>
    </row>
    <row r="131" spans="2:20">
      <c r="B131" s="216" t="s">
        <v>560</v>
      </c>
      <c r="C131" s="217"/>
      <c r="D131" s="218" t="s">
        <v>775</v>
      </c>
      <c r="E131" s="219"/>
      <c r="F131" s="220">
        <v>5229112</v>
      </c>
      <c r="G131" s="219"/>
      <c r="H131" s="104">
        <v>563</v>
      </c>
      <c r="I131" s="219"/>
      <c r="J131" s="45">
        <v>2943990056</v>
      </c>
      <c r="K131" s="45"/>
      <c r="L131" s="114">
        <v>-206266819</v>
      </c>
      <c r="M131" s="45"/>
      <c r="N131" s="45">
        <f t="shared" si="2"/>
        <v>2737723237</v>
      </c>
      <c r="O131" s="45"/>
      <c r="P131" s="45">
        <v>2943990056</v>
      </c>
      <c r="Q131" s="45"/>
      <c r="R131" s="45">
        <v>-206266819</v>
      </c>
      <c r="S131" s="45"/>
      <c r="T131" s="45">
        <f t="shared" si="3"/>
        <v>2737723237</v>
      </c>
    </row>
    <row r="132" spans="2:20">
      <c r="B132" s="216" t="s">
        <v>178</v>
      </c>
      <c r="C132" s="217"/>
      <c r="D132" s="218" t="s">
        <v>457</v>
      </c>
      <c r="E132" s="219"/>
      <c r="F132" s="220">
        <v>91306</v>
      </c>
      <c r="G132" s="219"/>
      <c r="H132" s="104">
        <v>170</v>
      </c>
      <c r="I132" s="219"/>
      <c r="J132" s="45">
        <v>0</v>
      </c>
      <c r="K132" s="45"/>
      <c r="L132" s="114">
        <v>0</v>
      </c>
      <c r="M132" s="45"/>
      <c r="N132" s="45">
        <f t="shared" si="2"/>
        <v>0</v>
      </c>
      <c r="O132" s="45"/>
      <c r="P132" s="45">
        <v>15522020</v>
      </c>
      <c r="Q132" s="45"/>
      <c r="R132" s="45">
        <v>0</v>
      </c>
      <c r="S132" s="45"/>
      <c r="T132" s="45">
        <f t="shared" si="3"/>
        <v>15522020</v>
      </c>
    </row>
    <row r="133" spans="2:20">
      <c r="B133" s="216" t="s">
        <v>264</v>
      </c>
      <c r="C133" s="217"/>
      <c r="D133" s="218" t="s">
        <v>463</v>
      </c>
      <c r="E133" s="219"/>
      <c r="F133" s="220">
        <v>125122</v>
      </c>
      <c r="G133" s="219"/>
      <c r="H133" s="104">
        <v>2900</v>
      </c>
      <c r="I133" s="219"/>
      <c r="J133" s="45">
        <v>0</v>
      </c>
      <c r="K133" s="45"/>
      <c r="L133" s="114">
        <v>0</v>
      </c>
      <c r="M133" s="45"/>
      <c r="N133" s="45">
        <f t="shared" si="2"/>
        <v>0</v>
      </c>
      <c r="O133" s="45"/>
      <c r="P133" s="45">
        <v>362853800</v>
      </c>
      <c r="Q133" s="45"/>
      <c r="R133" s="45">
        <v>0</v>
      </c>
      <c r="S133" s="45"/>
      <c r="T133" s="45">
        <f t="shared" si="3"/>
        <v>362853800</v>
      </c>
    </row>
    <row r="134" spans="2:20">
      <c r="B134" s="216" t="s">
        <v>219</v>
      </c>
      <c r="C134" s="217"/>
      <c r="D134" s="218" t="s">
        <v>543</v>
      </c>
      <c r="E134" s="219"/>
      <c r="F134" s="220">
        <v>7243924</v>
      </c>
      <c r="G134" s="219"/>
      <c r="H134" s="104">
        <v>540</v>
      </c>
      <c r="I134" s="219"/>
      <c r="J134" s="45">
        <v>0</v>
      </c>
      <c r="K134" s="45"/>
      <c r="L134" s="114">
        <v>69207711</v>
      </c>
      <c r="M134" s="45"/>
      <c r="N134" s="45">
        <f t="shared" si="2"/>
        <v>69207711</v>
      </c>
      <c r="O134" s="45"/>
      <c r="P134" s="45">
        <v>3911718960</v>
      </c>
      <c r="Q134" s="45"/>
      <c r="R134" s="45">
        <v>-306220424</v>
      </c>
      <c r="S134" s="45"/>
      <c r="T134" s="45">
        <f t="shared" si="3"/>
        <v>3605498536</v>
      </c>
    </row>
    <row r="135" spans="2:20">
      <c r="B135" s="216" t="s">
        <v>193</v>
      </c>
      <c r="C135" s="217"/>
      <c r="D135" s="218" t="s">
        <v>561</v>
      </c>
      <c r="E135" s="219"/>
      <c r="F135" s="220">
        <v>1555187</v>
      </c>
      <c r="G135" s="219"/>
      <c r="H135" s="104">
        <v>2400</v>
      </c>
      <c r="I135" s="219"/>
      <c r="J135" s="45">
        <v>0</v>
      </c>
      <c r="K135" s="45"/>
      <c r="L135" s="114">
        <v>59609981</v>
      </c>
      <c r="M135" s="45"/>
      <c r="N135" s="45">
        <f t="shared" si="2"/>
        <v>59609981</v>
      </c>
      <c r="O135" s="45"/>
      <c r="P135" s="45">
        <v>3732448800</v>
      </c>
      <c r="Q135" s="45"/>
      <c r="R135" s="45">
        <v>-465437260</v>
      </c>
      <c r="S135" s="45"/>
      <c r="T135" s="45">
        <f t="shared" si="3"/>
        <v>3267011540</v>
      </c>
    </row>
    <row r="136" spans="2:20">
      <c r="B136" s="216" t="s">
        <v>217</v>
      </c>
      <c r="C136" s="217"/>
      <c r="D136" s="218" t="s">
        <v>245</v>
      </c>
      <c r="E136" s="219"/>
      <c r="F136" s="220">
        <v>7379981</v>
      </c>
      <c r="G136" s="219"/>
      <c r="H136" s="104">
        <v>7</v>
      </c>
      <c r="I136" s="219"/>
      <c r="J136" s="45">
        <v>0</v>
      </c>
      <c r="K136" s="45"/>
      <c r="L136" s="114">
        <v>0</v>
      </c>
      <c r="M136" s="45"/>
      <c r="N136" s="45">
        <f t="shared" si="2"/>
        <v>0</v>
      </c>
      <c r="O136" s="45"/>
      <c r="P136" s="45">
        <v>51659867</v>
      </c>
      <c r="Q136" s="45"/>
      <c r="R136" s="45">
        <v>0</v>
      </c>
      <c r="S136" s="45"/>
      <c r="T136" s="45">
        <f t="shared" si="3"/>
        <v>51659867</v>
      </c>
    </row>
    <row r="137" spans="2:20">
      <c r="B137" s="216" t="s">
        <v>142</v>
      </c>
      <c r="C137" s="217"/>
      <c r="D137" s="218" t="s">
        <v>457</v>
      </c>
      <c r="E137" s="219"/>
      <c r="F137" s="220">
        <v>467028</v>
      </c>
      <c r="G137" s="219"/>
      <c r="H137" s="104">
        <v>350</v>
      </c>
      <c r="I137" s="219"/>
      <c r="J137" s="45">
        <v>0</v>
      </c>
      <c r="K137" s="45"/>
      <c r="L137" s="114">
        <v>0</v>
      </c>
      <c r="M137" s="45"/>
      <c r="N137" s="45">
        <f t="shared" ref="N137:N162" si="4">L137+J137</f>
        <v>0</v>
      </c>
      <c r="O137" s="45"/>
      <c r="P137" s="45">
        <v>163459800</v>
      </c>
      <c r="Q137" s="45"/>
      <c r="R137" s="45">
        <v>0</v>
      </c>
      <c r="S137" s="45"/>
      <c r="T137" s="45">
        <f t="shared" ref="T137:T162" si="5">P137+R137</f>
        <v>163459800</v>
      </c>
    </row>
    <row r="138" spans="2:20">
      <c r="B138" s="216" t="s">
        <v>89</v>
      </c>
      <c r="C138" s="217"/>
      <c r="D138" s="218" t="s">
        <v>520</v>
      </c>
      <c r="E138" s="219"/>
      <c r="F138" s="220">
        <v>966662</v>
      </c>
      <c r="G138" s="219"/>
      <c r="H138" s="104">
        <v>5100</v>
      </c>
      <c r="I138" s="219"/>
      <c r="J138" s="45">
        <v>0</v>
      </c>
      <c r="K138" s="45"/>
      <c r="L138" s="114">
        <v>0</v>
      </c>
      <c r="M138" s="45"/>
      <c r="N138" s="45">
        <f t="shared" si="4"/>
        <v>0</v>
      </c>
      <c r="O138" s="45"/>
      <c r="P138" s="45">
        <v>4929976200</v>
      </c>
      <c r="Q138" s="45"/>
      <c r="R138" s="45">
        <v>0</v>
      </c>
      <c r="S138" s="45"/>
      <c r="T138" s="45">
        <f t="shared" si="5"/>
        <v>4929976200</v>
      </c>
    </row>
    <row r="139" spans="2:20">
      <c r="B139" s="216" t="s">
        <v>170</v>
      </c>
      <c r="C139" s="217"/>
      <c r="D139" s="218" t="s">
        <v>238</v>
      </c>
      <c r="E139" s="219"/>
      <c r="F139" s="220">
        <v>353719</v>
      </c>
      <c r="G139" s="219"/>
      <c r="H139" s="104">
        <v>1270</v>
      </c>
      <c r="I139" s="219"/>
      <c r="J139" s="45">
        <v>0</v>
      </c>
      <c r="K139" s="45"/>
      <c r="L139" s="114">
        <v>0</v>
      </c>
      <c r="M139" s="45"/>
      <c r="N139" s="45">
        <f t="shared" si="4"/>
        <v>0</v>
      </c>
      <c r="O139" s="45"/>
      <c r="P139" s="45">
        <v>449223130</v>
      </c>
      <c r="Q139" s="45"/>
      <c r="R139" s="45">
        <v>0</v>
      </c>
      <c r="S139" s="45"/>
      <c r="T139" s="45">
        <f t="shared" si="5"/>
        <v>449223130</v>
      </c>
    </row>
    <row r="140" spans="2:20">
      <c r="B140" s="216" t="s">
        <v>266</v>
      </c>
      <c r="C140" s="217"/>
      <c r="D140" s="218" t="s">
        <v>521</v>
      </c>
      <c r="E140" s="219"/>
      <c r="F140" s="220">
        <v>1548536</v>
      </c>
      <c r="G140" s="219"/>
      <c r="H140" s="104">
        <v>100</v>
      </c>
      <c r="I140" s="219"/>
      <c r="J140" s="45">
        <v>0</v>
      </c>
      <c r="K140" s="45"/>
      <c r="L140" s="114">
        <v>0</v>
      </c>
      <c r="M140" s="45"/>
      <c r="N140" s="45">
        <f t="shared" si="4"/>
        <v>0</v>
      </c>
      <c r="O140" s="45"/>
      <c r="P140" s="45">
        <v>154853600</v>
      </c>
      <c r="Q140" s="45"/>
      <c r="R140" s="45">
        <v>0</v>
      </c>
      <c r="S140" s="45"/>
      <c r="T140" s="45">
        <f t="shared" si="5"/>
        <v>154853600</v>
      </c>
    </row>
    <row r="141" spans="2:20">
      <c r="B141" s="216" t="s">
        <v>204</v>
      </c>
      <c r="C141" s="217"/>
      <c r="D141" s="218" t="s">
        <v>568</v>
      </c>
      <c r="E141" s="219"/>
      <c r="F141" s="220">
        <v>626468</v>
      </c>
      <c r="G141" s="219"/>
      <c r="H141" s="104">
        <v>5000</v>
      </c>
      <c r="I141" s="219"/>
      <c r="J141" s="45">
        <v>0</v>
      </c>
      <c r="K141" s="45"/>
      <c r="L141" s="114">
        <v>50384327</v>
      </c>
      <c r="M141" s="45"/>
      <c r="N141" s="45">
        <f t="shared" si="4"/>
        <v>50384327</v>
      </c>
      <c r="O141" s="45"/>
      <c r="P141" s="45">
        <v>3132340000</v>
      </c>
      <c r="Q141" s="45"/>
      <c r="R141" s="45">
        <v>-380705584</v>
      </c>
      <c r="S141" s="45"/>
      <c r="T141" s="45">
        <f t="shared" si="5"/>
        <v>2751634416</v>
      </c>
    </row>
    <row r="142" spans="2:20">
      <c r="B142" s="216" t="s">
        <v>172</v>
      </c>
      <c r="C142" s="217"/>
      <c r="D142" s="218" t="s">
        <v>247</v>
      </c>
      <c r="E142" s="219"/>
      <c r="F142" s="220">
        <v>1477813</v>
      </c>
      <c r="G142" s="219"/>
      <c r="H142" s="104">
        <v>120</v>
      </c>
      <c r="I142" s="219"/>
      <c r="J142" s="45">
        <v>0</v>
      </c>
      <c r="K142" s="45"/>
      <c r="L142" s="114">
        <v>0</v>
      </c>
      <c r="M142" s="45"/>
      <c r="N142" s="45">
        <f t="shared" si="4"/>
        <v>0</v>
      </c>
      <c r="O142" s="45"/>
      <c r="P142" s="45">
        <v>177337560</v>
      </c>
      <c r="Q142" s="45"/>
      <c r="R142" s="45">
        <v>0</v>
      </c>
      <c r="S142" s="45"/>
      <c r="T142" s="45">
        <f t="shared" si="5"/>
        <v>177337560</v>
      </c>
    </row>
    <row r="143" spans="2:20">
      <c r="B143" s="216" t="s">
        <v>115</v>
      </c>
      <c r="C143" s="217"/>
      <c r="D143" s="218" t="s">
        <v>544</v>
      </c>
      <c r="E143" s="219"/>
      <c r="F143" s="220">
        <v>640956</v>
      </c>
      <c r="G143" s="219"/>
      <c r="H143" s="104">
        <v>125</v>
      </c>
      <c r="I143" s="219"/>
      <c r="J143" s="45">
        <v>0</v>
      </c>
      <c r="K143" s="45"/>
      <c r="L143" s="114">
        <v>0</v>
      </c>
      <c r="M143" s="45"/>
      <c r="N143" s="45">
        <f t="shared" si="4"/>
        <v>0</v>
      </c>
      <c r="O143" s="45"/>
      <c r="P143" s="45">
        <v>80119500</v>
      </c>
      <c r="Q143" s="45"/>
      <c r="R143" s="45">
        <v>0</v>
      </c>
      <c r="S143" s="45"/>
      <c r="T143" s="45">
        <f t="shared" si="5"/>
        <v>80119500</v>
      </c>
    </row>
    <row r="144" spans="2:20">
      <c r="B144" s="216" t="s">
        <v>174</v>
      </c>
      <c r="C144" s="217"/>
      <c r="D144" s="218" t="s">
        <v>236</v>
      </c>
      <c r="E144" s="219"/>
      <c r="F144" s="220">
        <v>3966117</v>
      </c>
      <c r="G144" s="219"/>
      <c r="H144" s="104">
        <v>130</v>
      </c>
      <c r="I144" s="219"/>
      <c r="J144" s="45">
        <v>0</v>
      </c>
      <c r="K144" s="45"/>
      <c r="L144" s="114">
        <v>0</v>
      </c>
      <c r="M144" s="45"/>
      <c r="N144" s="45">
        <f t="shared" si="4"/>
        <v>0</v>
      </c>
      <c r="O144" s="45"/>
      <c r="P144" s="45">
        <v>515595210</v>
      </c>
      <c r="Q144" s="45"/>
      <c r="R144" s="45">
        <v>0</v>
      </c>
      <c r="S144" s="45"/>
      <c r="T144" s="45">
        <f t="shared" si="5"/>
        <v>515595210</v>
      </c>
    </row>
    <row r="145" spans="2:20">
      <c r="B145" s="216" t="s">
        <v>97</v>
      </c>
      <c r="C145" s="217"/>
      <c r="D145" s="218" t="s">
        <v>535</v>
      </c>
      <c r="E145" s="219"/>
      <c r="F145" s="220">
        <v>3576219</v>
      </c>
      <c r="G145" s="219"/>
      <c r="H145" s="104">
        <v>250</v>
      </c>
      <c r="I145" s="219"/>
      <c r="J145" s="45">
        <v>0</v>
      </c>
      <c r="K145" s="45"/>
      <c r="L145" s="114">
        <v>9092082</v>
      </c>
      <c r="M145" s="45"/>
      <c r="N145" s="45">
        <f t="shared" si="4"/>
        <v>9092082</v>
      </c>
      <c r="O145" s="45"/>
      <c r="P145" s="45">
        <v>894054750</v>
      </c>
      <c r="Q145" s="45"/>
      <c r="R145" s="45">
        <v>0</v>
      </c>
      <c r="S145" s="45"/>
      <c r="T145" s="45">
        <f t="shared" si="5"/>
        <v>894054750</v>
      </c>
    </row>
    <row r="146" spans="2:20">
      <c r="B146" s="216" t="s">
        <v>154</v>
      </c>
      <c r="C146" s="217"/>
      <c r="D146" s="218" t="s">
        <v>232</v>
      </c>
      <c r="E146" s="219"/>
      <c r="F146" s="220">
        <v>516554</v>
      </c>
      <c r="G146" s="219"/>
      <c r="H146" s="104">
        <v>200</v>
      </c>
      <c r="I146" s="219"/>
      <c r="J146" s="45">
        <v>0</v>
      </c>
      <c r="K146" s="45"/>
      <c r="L146" s="114">
        <v>0</v>
      </c>
      <c r="M146" s="45"/>
      <c r="N146" s="45">
        <f t="shared" si="4"/>
        <v>0</v>
      </c>
      <c r="O146" s="45"/>
      <c r="P146" s="45">
        <v>103310800</v>
      </c>
      <c r="Q146" s="45"/>
      <c r="R146" s="45">
        <v>0</v>
      </c>
      <c r="S146" s="45"/>
      <c r="T146" s="45">
        <f t="shared" si="5"/>
        <v>103310800</v>
      </c>
    </row>
    <row r="147" spans="2:20">
      <c r="B147" s="216" t="s">
        <v>131</v>
      </c>
      <c r="C147" s="217"/>
      <c r="D147" s="218" t="s">
        <v>520</v>
      </c>
      <c r="E147" s="219"/>
      <c r="F147" s="220">
        <v>6709841</v>
      </c>
      <c r="G147" s="219"/>
      <c r="H147" s="104">
        <v>20</v>
      </c>
      <c r="I147" s="219"/>
      <c r="J147" s="45">
        <v>0</v>
      </c>
      <c r="K147" s="45"/>
      <c r="L147" s="114">
        <v>2536524</v>
      </c>
      <c r="M147" s="45"/>
      <c r="N147" s="45">
        <f t="shared" si="4"/>
        <v>2536524</v>
      </c>
      <c r="O147" s="45"/>
      <c r="P147" s="45">
        <v>134196820</v>
      </c>
      <c r="Q147" s="45"/>
      <c r="R147" s="45">
        <v>-6306900</v>
      </c>
      <c r="S147" s="45"/>
      <c r="T147" s="45">
        <f t="shared" si="5"/>
        <v>127889920</v>
      </c>
    </row>
    <row r="148" spans="2:20">
      <c r="B148" s="216" t="s">
        <v>190</v>
      </c>
      <c r="C148" s="217"/>
      <c r="D148" s="218" t="s">
        <v>244</v>
      </c>
      <c r="E148" s="219"/>
      <c r="F148" s="220">
        <v>1336086</v>
      </c>
      <c r="G148" s="219"/>
      <c r="H148" s="104">
        <v>6500</v>
      </c>
      <c r="I148" s="219"/>
      <c r="J148" s="45">
        <v>0</v>
      </c>
      <c r="K148" s="45"/>
      <c r="L148" s="114">
        <v>0</v>
      </c>
      <c r="M148" s="45"/>
      <c r="N148" s="45">
        <f t="shared" si="4"/>
        <v>0</v>
      </c>
      <c r="O148" s="45"/>
      <c r="P148" s="45">
        <v>8684559000</v>
      </c>
      <c r="Q148" s="45"/>
      <c r="R148" s="45">
        <v>0</v>
      </c>
      <c r="S148" s="45"/>
      <c r="T148" s="45">
        <f t="shared" si="5"/>
        <v>8684559000</v>
      </c>
    </row>
    <row r="149" spans="2:20" ht="36">
      <c r="B149" s="216" t="s">
        <v>96</v>
      </c>
      <c r="C149" s="217"/>
      <c r="D149" s="218" t="s">
        <v>545</v>
      </c>
      <c r="E149" s="219"/>
      <c r="F149" s="220">
        <v>3077353</v>
      </c>
      <c r="G149" s="219"/>
      <c r="H149" s="104">
        <v>750</v>
      </c>
      <c r="I149" s="219"/>
      <c r="J149" s="45">
        <v>0</v>
      </c>
      <c r="K149" s="45"/>
      <c r="L149" s="114">
        <v>39152001</v>
      </c>
      <c r="M149" s="45"/>
      <c r="N149" s="45">
        <f t="shared" si="4"/>
        <v>39152001</v>
      </c>
      <c r="O149" s="45"/>
      <c r="P149" s="45">
        <v>2308014750</v>
      </c>
      <c r="Q149" s="45"/>
      <c r="R149" s="45">
        <v>-225380921</v>
      </c>
      <c r="S149" s="45"/>
      <c r="T149" s="45">
        <f t="shared" si="5"/>
        <v>2082633829</v>
      </c>
    </row>
    <row r="150" spans="2:20">
      <c r="B150" s="216" t="s">
        <v>194</v>
      </c>
      <c r="C150" s="217"/>
      <c r="D150" s="218" t="s">
        <v>786</v>
      </c>
      <c r="E150" s="219"/>
      <c r="F150" s="220">
        <v>19535841</v>
      </c>
      <c r="G150" s="219"/>
      <c r="H150" s="104">
        <v>565</v>
      </c>
      <c r="I150" s="219"/>
      <c r="J150" s="45">
        <v>11037750165</v>
      </c>
      <c r="K150" s="45"/>
      <c r="L150" s="114">
        <v>-1580522911</v>
      </c>
      <c r="M150" s="45"/>
      <c r="N150" s="45">
        <f t="shared" si="4"/>
        <v>9457227254</v>
      </c>
      <c r="O150" s="45"/>
      <c r="P150" s="45">
        <v>11037750165</v>
      </c>
      <c r="Q150" s="45"/>
      <c r="R150" s="45">
        <v>-1580522911</v>
      </c>
      <c r="S150" s="45"/>
      <c r="T150" s="45">
        <f t="shared" si="5"/>
        <v>9457227254</v>
      </c>
    </row>
    <row r="151" spans="2:20">
      <c r="B151" s="216" t="s">
        <v>95</v>
      </c>
      <c r="C151" s="217"/>
      <c r="D151" s="218" t="s">
        <v>552</v>
      </c>
      <c r="E151" s="219"/>
      <c r="F151" s="220">
        <v>466054</v>
      </c>
      <c r="G151" s="219"/>
      <c r="H151" s="104">
        <v>1430</v>
      </c>
      <c r="I151" s="219"/>
      <c r="J151" s="45">
        <v>0</v>
      </c>
      <c r="K151" s="45"/>
      <c r="L151" s="114">
        <v>10568345</v>
      </c>
      <c r="M151" s="45"/>
      <c r="N151" s="45">
        <f t="shared" si="4"/>
        <v>10568345</v>
      </c>
      <c r="O151" s="45"/>
      <c r="P151" s="45">
        <v>666457220</v>
      </c>
      <c r="Q151" s="45"/>
      <c r="R151" s="45">
        <v>-85198235</v>
      </c>
      <c r="S151" s="45"/>
      <c r="T151" s="45">
        <f t="shared" si="5"/>
        <v>581258985</v>
      </c>
    </row>
    <row r="152" spans="2:20">
      <c r="B152" s="216" t="s">
        <v>206</v>
      </c>
      <c r="C152" s="217"/>
      <c r="D152" s="218" t="s">
        <v>246</v>
      </c>
      <c r="E152" s="219"/>
      <c r="F152" s="220">
        <v>1256325</v>
      </c>
      <c r="G152" s="219"/>
      <c r="H152" s="104">
        <v>700</v>
      </c>
      <c r="I152" s="219"/>
      <c r="J152" s="45">
        <v>0</v>
      </c>
      <c r="K152" s="45"/>
      <c r="L152" s="114">
        <v>0</v>
      </c>
      <c r="M152" s="45"/>
      <c r="N152" s="45">
        <f t="shared" si="4"/>
        <v>0</v>
      </c>
      <c r="O152" s="45"/>
      <c r="P152" s="45">
        <v>879427500</v>
      </c>
      <c r="Q152" s="45"/>
      <c r="R152" s="45">
        <v>0</v>
      </c>
      <c r="S152" s="45"/>
      <c r="T152" s="45">
        <f t="shared" si="5"/>
        <v>879427500</v>
      </c>
    </row>
    <row r="153" spans="2:20">
      <c r="B153" s="216" t="s">
        <v>177</v>
      </c>
      <c r="C153" s="217"/>
      <c r="D153" s="218" t="s">
        <v>246</v>
      </c>
      <c r="E153" s="219"/>
      <c r="F153" s="220">
        <v>1084467</v>
      </c>
      <c r="G153" s="219"/>
      <c r="H153" s="104">
        <v>102</v>
      </c>
      <c r="I153" s="219"/>
      <c r="J153" s="45">
        <v>0</v>
      </c>
      <c r="K153" s="45"/>
      <c r="L153" s="114">
        <v>0</v>
      </c>
      <c r="M153" s="45"/>
      <c r="N153" s="45">
        <f t="shared" si="4"/>
        <v>0</v>
      </c>
      <c r="O153" s="45"/>
      <c r="P153" s="45">
        <v>110615634</v>
      </c>
      <c r="Q153" s="45"/>
      <c r="R153" s="45">
        <v>0</v>
      </c>
      <c r="S153" s="45"/>
      <c r="T153" s="45">
        <f t="shared" si="5"/>
        <v>110615634</v>
      </c>
    </row>
    <row r="154" spans="2:20">
      <c r="B154" s="216" t="s">
        <v>175</v>
      </c>
      <c r="C154" s="217"/>
      <c r="D154" s="218" t="s">
        <v>444</v>
      </c>
      <c r="E154" s="219"/>
      <c r="F154" s="220">
        <v>121684</v>
      </c>
      <c r="G154" s="219"/>
      <c r="H154" s="104">
        <v>50</v>
      </c>
      <c r="I154" s="219"/>
      <c r="J154" s="45">
        <v>0</v>
      </c>
      <c r="K154" s="45"/>
      <c r="L154" s="114">
        <v>0</v>
      </c>
      <c r="M154" s="45"/>
      <c r="N154" s="45">
        <f t="shared" si="4"/>
        <v>0</v>
      </c>
      <c r="O154" s="45"/>
      <c r="P154" s="45">
        <v>6084200</v>
      </c>
      <c r="Q154" s="45"/>
      <c r="R154" s="45">
        <v>0</v>
      </c>
      <c r="S154" s="45"/>
      <c r="T154" s="45">
        <f t="shared" si="5"/>
        <v>6084200</v>
      </c>
    </row>
    <row r="155" spans="2:20">
      <c r="B155" s="216" t="s">
        <v>120</v>
      </c>
      <c r="C155" s="217"/>
      <c r="D155" s="218" t="s">
        <v>775</v>
      </c>
      <c r="E155" s="219"/>
      <c r="F155" s="220">
        <v>1659074</v>
      </c>
      <c r="G155" s="219"/>
      <c r="H155" s="104">
        <v>6446</v>
      </c>
      <c r="I155" s="219"/>
      <c r="J155" s="45">
        <v>10694391004</v>
      </c>
      <c r="K155" s="45"/>
      <c r="L155" s="114">
        <v>-1191158584</v>
      </c>
      <c r="M155" s="45"/>
      <c r="N155" s="45">
        <f t="shared" si="4"/>
        <v>9503232420</v>
      </c>
      <c r="O155" s="45"/>
      <c r="P155" s="45">
        <v>10694391004</v>
      </c>
      <c r="Q155" s="45"/>
      <c r="R155" s="45">
        <v>-1191158584</v>
      </c>
      <c r="S155" s="45"/>
      <c r="T155" s="45">
        <f t="shared" si="5"/>
        <v>9503232420</v>
      </c>
    </row>
    <row r="156" spans="2:20">
      <c r="B156" s="216" t="s">
        <v>171</v>
      </c>
      <c r="C156" s="217"/>
      <c r="D156" s="218" t="s">
        <v>780</v>
      </c>
      <c r="E156" s="219"/>
      <c r="F156" s="220">
        <v>13095706</v>
      </c>
      <c r="G156" s="219"/>
      <c r="H156" s="104">
        <v>300</v>
      </c>
      <c r="I156" s="219"/>
      <c r="J156" s="45">
        <v>3928711800</v>
      </c>
      <c r="K156" s="45"/>
      <c r="L156" s="114">
        <v>-247120511</v>
      </c>
      <c r="M156" s="45"/>
      <c r="N156" s="45">
        <f t="shared" si="4"/>
        <v>3681591289</v>
      </c>
      <c r="O156" s="45"/>
      <c r="P156" s="45">
        <v>3928711800</v>
      </c>
      <c r="Q156" s="45"/>
      <c r="R156" s="45">
        <v>-247120511</v>
      </c>
      <c r="S156" s="45"/>
      <c r="T156" s="45">
        <f t="shared" si="5"/>
        <v>3681591289</v>
      </c>
    </row>
    <row r="157" spans="2:20">
      <c r="B157" s="216" t="s">
        <v>268</v>
      </c>
      <c r="C157" s="217"/>
      <c r="D157" s="218" t="s">
        <v>515</v>
      </c>
      <c r="E157" s="219"/>
      <c r="F157" s="220">
        <v>1974707</v>
      </c>
      <c r="G157" s="219"/>
      <c r="H157" s="104">
        <v>280</v>
      </c>
      <c r="I157" s="219"/>
      <c r="J157" s="45">
        <v>0</v>
      </c>
      <c r="K157" s="45"/>
      <c r="L157" s="114">
        <v>11013023</v>
      </c>
      <c r="M157" s="45"/>
      <c r="N157" s="45">
        <f t="shared" si="4"/>
        <v>11013023</v>
      </c>
      <c r="O157" s="45"/>
      <c r="P157" s="45">
        <v>552917960</v>
      </c>
      <c r="Q157" s="45"/>
      <c r="R157" s="45">
        <v>-11858830</v>
      </c>
      <c r="S157" s="45"/>
      <c r="T157" s="45">
        <f t="shared" si="5"/>
        <v>541059130</v>
      </c>
    </row>
    <row r="158" spans="2:20">
      <c r="B158" s="216" t="s">
        <v>148</v>
      </c>
      <c r="C158" s="217"/>
      <c r="D158" s="218" t="s">
        <v>236</v>
      </c>
      <c r="E158" s="219"/>
      <c r="F158" s="220">
        <v>3802934</v>
      </c>
      <c r="G158" s="219"/>
      <c r="H158" s="104">
        <v>600</v>
      </c>
      <c r="I158" s="219"/>
      <c r="J158" s="45">
        <v>0</v>
      </c>
      <c r="K158" s="45"/>
      <c r="L158" s="114">
        <v>0</v>
      </c>
      <c r="M158" s="45"/>
      <c r="N158" s="45">
        <f t="shared" si="4"/>
        <v>0</v>
      </c>
      <c r="O158" s="45"/>
      <c r="P158" s="45">
        <v>2281760400</v>
      </c>
      <c r="Q158" s="45"/>
      <c r="R158" s="45">
        <v>0</v>
      </c>
      <c r="S158" s="45"/>
      <c r="T158" s="45">
        <f t="shared" si="5"/>
        <v>2281760400</v>
      </c>
    </row>
    <row r="159" spans="2:20">
      <c r="B159" s="216" t="s">
        <v>112</v>
      </c>
      <c r="C159" s="217"/>
      <c r="D159" s="218" t="s">
        <v>569</v>
      </c>
      <c r="E159" s="219"/>
      <c r="F159" s="220">
        <v>1256017</v>
      </c>
      <c r="G159" s="219"/>
      <c r="H159" s="104">
        <v>1000</v>
      </c>
      <c r="I159" s="219"/>
      <c r="J159" s="45">
        <v>0</v>
      </c>
      <c r="K159" s="45"/>
      <c r="L159" s="114">
        <v>23109121</v>
      </c>
      <c r="M159" s="45"/>
      <c r="N159" s="45">
        <f t="shared" si="4"/>
        <v>23109121</v>
      </c>
      <c r="O159" s="45"/>
      <c r="P159" s="45">
        <v>1256017000</v>
      </c>
      <c r="Q159" s="45"/>
      <c r="R159" s="45">
        <v>-75215442</v>
      </c>
      <c r="S159" s="45"/>
      <c r="T159" s="45">
        <f t="shared" si="5"/>
        <v>1180801558</v>
      </c>
    </row>
    <row r="160" spans="2:20">
      <c r="B160" s="216" t="s">
        <v>151</v>
      </c>
      <c r="C160" s="217"/>
      <c r="D160" s="218" t="s">
        <v>533</v>
      </c>
      <c r="E160" s="219"/>
      <c r="F160" s="220">
        <v>701575</v>
      </c>
      <c r="G160" s="219"/>
      <c r="H160" s="104">
        <v>2</v>
      </c>
      <c r="I160" s="219"/>
      <c r="J160" s="45">
        <v>0</v>
      </c>
      <c r="K160" s="45"/>
      <c r="L160" s="114">
        <v>0</v>
      </c>
      <c r="M160" s="45"/>
      <c r="N160" s="45">
        <f t="shared" si="4"/>
        <v>0</v>
      </c>
      <c r="O160" s="45"/>
      <c r="P160" s="45">
        <v>1403150</v>
      </c>
      <c r="Q160" s="45"/>
      <c r="R160" s="45">
        <v>0</v>
      </c>
      <c r="S160" s="45"/>
      <c r="T160" s="45">
        <f t="shared" si="5"/>
        <v>1403150</v>
      </c>
    </row>
    <row r="161" spans="1:20">
      <c r="B161" s="216" t="s">
        <v>490</v>
      </c>
      <c r="C161" s="217"/>
      <c r="D161" s="218" t="s">
        <v>534</v>
      </c>
      <c r="E161" s="219"/>
      <c r="F161" s="220">
        <v>1043338</v>
      </c>
      <c r="G161" s="219"/>
      <c r="H161" s="104">
        <v>3000</v>
      </c>
      <c r="I161" s="219"/>
      <c r="J161" s="45">
        <v>0</v>
      </c>
      <c r="K161" s="45"/>
      <c r="L161" s="114">
        <v>0</v>
      </c>
      <c r="M161" s="45"/>
      <c r="N161" s="45">
        <f t="shared" si="4"/>
        <v>0</v>
      </c>
      <c r="O161" s="45"/>
      <c r="P161" s="45">
        <v>3130014000</v>
      </c>
      <c r="Q161" s="45"/>
      <c r="R161" s="45">
        <v>0</v>
      </c>
      <c r="S161" s="45"/>
      <c r="T161" s="45">
        <f>P161+R161</f>
        <v>3130014000</v>
      </c>
    </row>
    <row r="162" spans="1:20">
      <c r="B162" s="213" t="s">
        <v>139</v>
      </c>
      <c r="C162" s="217"/>
      <c r="D162" s="218" t="s">
        <v>787</v>
      </c>
      <c r="E162" s="219"/>
      <c r="F162" s="220">
        <v>2722108</v>
      </c>
      <c r="G162" s="219"/>
      <c r="H162" s="104">
        <v>800</v>
      </c>
      <c r="I162" s="219"/>
      <c r="J162" s="45">
        <v>2177686400</v>
      </c>
      <c r="K162" s="45"/>
      <c r="L162" s="114">
        <v>0</v>
      </c>
      <c r="M162" s="45"/>
      <c r="N162" s="45">
        <f t="shared" si="4"/>
        <v>2177686400</v>
      </c>
      <c r="O162" s="45"/>
      <c r="P162" s="45">
        <v>2177686400</v>
      </c>
      <c r="Q162" s="45"/>
      <c r="R162" s="45">
        <v>0</v>
      </c>
      <c r="S162" s="45"/>
      <c r="T162" s="45">
        <f t="shared" si="5"/>
        <v>2177686400</v>
      </c>
    </row>
    <row r="163" spans="1:20" ht="22.5" thickBot="1">
      <c r="C163" s="217"/>
      <c r="D163" s="218"/>
      <c r="E163" s="219"/>
      <c r="F163" s="220"/>
      <c r="G163" s="219"/>
      <c r="H163" s="115"/>
      <c r="I163" s="219"/>
      <c r="J163" s="122">
        <f>SUM(J8:J162)</f>
        <v>196653944783</v>
      </c>
      <c r="K163" s="45"/>
      <c r="L163" s="122">
        <f>SUM(L8:L162)</f>
        <v>-12522513577</v>
      </c>
      <c r="M163" s="45"/>
      <c r="N163" s="122">
        <f>SUM(N8:N162)</f>
        <v>184131431206</v>
      </c>
      <c r="O163" s="45"/>
      <c r="P163" s="122">
        <f>SUM(P8:P162)</f>
        <v>417381318884</v>
      </c>
      <c r="Q163" s="45"/>
      <c r="R163" s="122">
        <f>SUM(R8:R162)</f>
        <v>-22274371666</v>
      </c>
      <c r="S163" s="45"/>
      <c r="T163" s="122">
        <f>SUM(T8:T162)</f>
        <v>395106947218</v>
      </c>
    </row>
    <row r="164" spans="1:20" ht="22.5" thickTop="1">
      <c r="B164" s="216"/>
      <c r="C164" s="217"/>
      <c r="D164" s="218"/>
      <c r="E164" s="219"/>
      <c r="F164" s="220"/>
      <c r="G164" s="219"/>
      <c r="H164" s="115"/>
      <c r="I164" s="219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</row>
    <row r="165" spans="1:20" hidden="1">
      <c r="B165" s="222" t="s">
        <v>490</v>
      </c>
      <c r="J165" s="219"/>
      <c r="L165" s="219"/>
      <c r="N165" s="219"/>
      <c r="P165" s="223"/>
      <c r="R165" s="219"/>
      <c r="T165" s="219"/>
    </row>
    <row r="166" spans="1:20" ht="16.5" hidden="1" customHeight="1">
      <c r="B166" s="216"/>
      <c r="J166" s="224">
        <v>38570395850</v>
      </c>
      <c r="L166" s="224">
        <v>-3150453439</v>
      </c>
      <c r="N166" s="126">
        <f>J166+L166</f>
        <v>35419942411</v>
      </c>
      <c r="P166" s="126">
        <v>113791094950</v>
      </c>
      <c r="R166" s="224">
        <v>-3445799944</v>
      </c>
      <c r="T166" s="126">
        <f>P166+R166</f>
        <v>110345295006</v>
      </c>
    </row>
    <row r="167" spans="1:20" s="45" customFormat="1" hidden="1">
      <c r="A167" s="52"/>
      <c r="B167" s="213"/>
      <c r="J167" s="126">
        <f>J166-J163</f>
        <v>-158083548933</v>
      </c>
      <c r="L167" s="126">
        <f>L166-L163</f>
        <v>9372060138</v>
      </c>
      <c r="N167" s="126">
        <f>N166-N163</f>
        <v>-148711488795</v>
      </c>
      <c r="P167" s="126">
        <f>P166-P163</f>
        <v>-303590223934</v>
      </c>
      <c r="R167" s="126">
        <f>R166-R163</f>
        <v>18828571722</v>
      </c>
      <c r="T167" s="126">
        <f>T166-T163</f>
        <v>-284761652212</v>
      </c>
    </row>
    <row r="168" spans="1:20">
      <c r="B168" s="45"/>
    </row>
    <row r="169" spans="1:20">
      <c r="B169" s="45"/>
    </row>
  </sheetData>
  <autoFilter ref="A7:T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EQ264"/>
  <sheetViews>
    <sheetView rightToLeft="1" view="pageBreakPreview" zoomScale="80" zoomScaleNormal="100" zoomScaleSheetLayoutView="80" workbookViewId="0">
      <selection activeCell="Q268" sqref="Q268"/>
    </sheetView>
  </sheetViews>
  <sheetFormatPr defaultColWidth="9.140625" defaultRowHeight="21.75"/>
  <cols>
    <col min="1" max="1" width="2.28515625" style="67" customWidth="1"/>
    <col min="2" max="2" width="11.5703125" style="52" hidden="1" customWidth="1"/>
    <col min="3" max="3" width="36" style="67" bestFit="1" customWidth="1"/>
    <col min="4" max="4" width="1.28515625" style="67" customWidth="1"/>
    <col min="5" max="5" width="14" style="67" customWidth="1"/>
    <col min="6" max="6" width="0.85546875" style="67" customWidth="1"/>
    <col min="7" max="7" width="19" style="74" bestFit="1" customWidth="1"/>
    <col min="8" max="8" width="0.5703125" style="74" customWidth="1"/>
    <col min="9" max="9" width="23.28515625" style="74" bestFit="1" customWidth="1"/>
    <col min="10" max="10" width="0.85546875" style="74" customWidth="1"/>
    <col min="11" max="11" width="20.140625" style="75" bestFit="1" customWidth="1"/>
    <col min="12" max="12" width="0.5703125" style="75" customWidth="1"/>
    <col min="13" max="13" width="15.42578125" style="75" bestFit="1" customWidth="1"/>
    <col min="14" max="14" width="0.42578125" style="75" customWidth="1"/>
    <col min="15" max="15" width="19.28515625" style="75" bestFit="1" customWidth="1"/>
    <col min="16" max="16" width="0.42578125" style="75" customWidth="1"/>
    <col min="17" max="17" width="19.85546875" style="75" bestFit="1" customWidth="1"/>
    <col min="18" max="18" width="0.5703125" style="75" customWidth="1"/>
    <col min="19" max="19" width="23.7109375" style="75" bestFit="1" customWidth="1"/>
    <col min="20" max="16384" width="9.140625" style="67"/>
  </cols>
  <sheetData>
    <row r="1" spans="2:19" ht="22.5">
      <c r="C1" s="326" t="s">
        <v>84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2:19" ht="22.5">
      <c r="C2" s="326" t="s">
        <v>53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2:19" ht="22.5">
      <c r="C3" s="326" t="str">
        <f>' سهام'!A3</f>
        <v>برای ماه منتهی به 1402/03/31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2:19" ht="22.5"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</row>
    <row r="5" spans="2:19" ht="22.5">
      <c r="C5" s="226" t="s">
        <v>85</v>
      </c>
      <c r="D5" s="226"/>
      <c r="E5" s="226"/>
      <c r="F5" s="226"/>
      <c r="G5" s="226"/>
      <c r="H5" s="226"/>
      <c r="I5" s="226"/>
      <c r="J5" s="226"/>
      <c r="K5" s="226"/>
      <c r="L5" s="108"/>
      <c r="M5" s="108"/>
      <c r="N5" s="108"/>
      <c r="O5" s="108"/>
      <c r="P5" s="108"/>
      <c r="Q5" s="108"/>
      <c r="R5" s="108"/>
      <c r="S5" s="108"/>
    </row>
    <row r="6" spans="2:19" ht="15.75" customHeight="1" thickBot="1">
      <c r="C6" s="227"/>
      <c r="D6" s="227"/>
      <c r="E6" s="333" t="str">
        <f>'سود اوراق بهادار و سپرده بانکی'!G5</f>
        <v>طی خرداد  ماه</v>
      </c>
      <c r="F6" s="333"/>
      <c r="G6" s="333"/>
      <c r="H6" s="333"/>
      <c r="I6" s="333"/>
      <c r="J6" s="333"/>
      <c r="K6" s="333"/>
      <c r="L6" s="2"/>
      <c r="M6" s="332" t="str">
        <f>'سود اوراق بهادار و سپرده بانکی'!$M$5</f>
        <v>از ابتدای سال مالی تا پایان  خرداد ماه</v>
      </c>
      <c r="N6" s="332"/>
      <c r="O6" s="332"/>
      <c r="P6" s="332"/>
      <c r="Q6" s="332"/>
      <c r="R6" s="332"/>
      <c r="S6" s="332"/>
    </row>
    <row r="7" spans="2:19" ht="44.25" thickBot="1">
      <c r="C7" s="228" t="s">
        <v>37</v>
      </c>
      <c r="D7" s="228"/>
      <c r="E7" s="229" t="s">
        <v>3</v>
      </c>
      <c r="F7" s="228"/>
      <c r="G7" s="105" t="s">
        <v>467</v>
      </c>
      <c r="H7" s="69"/>
      <c r="I7" s="110" t="s">
        <v>41</v>
      </c>
      <c r="J7" s="69"/>
      <c r="K7" s="98" t="s">
        <v>465</v>
      </c>
      <c r="L7" s="2"/>
      <c r="M7" s="99" t="s">
        <v>3</v>
      </c>
      <c r="N7" s="70"/>
      <c r="O7" s="98" t="s">
        <v>466</v>
      </c>
      <c r="P7" s="70"/>
      <c r="Q7" s="99" t="s">
        <v>41</v>
      </c>
      <c r="R7" s="70"/>
      <c r="S7" s="98" t="s">
        <v>465</v>
      </c>
    </row>
    <row r="8" spans="2:19">
      <c r="B8" s="52" t="s">
        <v>437</v>
      </c>
      <c r="C8" s="230" t="s">
        <v>118</v>
      </c>
      <c r="D8" s="231"/>
      <c r="E8" s="71">
        <v>79437</v>
      </c>
      <c r="F8" s="231"/>
      <c r="G8" s="71">
        <v>501000594</v>
      </c>
      <c r="H8" s="52"/>
      <c r="I8" s="71">
        <v>-439963638</v>
      </c>
      <c r="J8" s="231"/>
      <c r="K8" s="71">
        <f t="shared" ref="K8:K71" si="0">I8+G8</f>
        <v>61036956</v>
      </c>
      <c r="L8" s="71"/>
      <c r="M8" s="52">
        <v>4835531</v>
      </c>
      <c r="N8" s="71"/>
      <c r="O8" s="71">
        <v>33019206053</v>
      </c>
      <c r="P8" s="231"/>
      <c r="Q8" s="71">
        <v>-30267230173</v>
      </c>
      <c r="R8" s="71"/>
      <c r="S8" s="71">
        <f t="shared" ref="S8" si="1">O8+Q8</f>
        <v>2751975880</v>
      </c>
    </row>
    <row r="9" spans="2:19">
      <c r="B9" s="52" t="s">
        <v>435</v>
      </c>
      <c r="C9" s="230" t="s">
        <v>446</v>
      </c>
      <c r="D9" s="231"/>
      <c r="E9" s="71">
        <v>0</v>
      </c>
      <c r="F9" s="231"/>
      <c r="G9" s="71">
        <v>0</v>
      </c>
      <c r="H9" s="52"/>
      <c r="I9" s="71">
        <v>0</v>
      </c>
      <c r="J9" s="231"/>
      <c r="K9" s="71">
        <f t="shared" si="0"/>
        <v>0</v>
      </c>
      <c r="L9" s="71"/>
      <c r="M9" s="52">
        <v>1200</v>
      </c>
      <c r="N9" s="71"/>
      <c r="O9" s="71">
        <v>815072242</v>
      </c>
      <c r="P9" s="231"/>
      <c r="Q9" s="71">
        <v>-813843449</v>
      </c>
      <c r="R9" s="71"/>
      <c r="S9" s="71">
        <v>1376551</v>
      </c>
    </row>
    <row r="10" spans="2:19">
      <c r="B10" s="52" t="s">
        <v>434</v>
      </c>
      <c r="C10" s="230" t="s">
        <v>272</v>
      </c>
      <c r="D10" s="231"/>
      <c r="E10" s="71">
        <v>0</v>
      </c>
      <c r="F10" s="231"/>
      <c r="G10" s="71">
        <v>0</v>
      </c>
      <c r="H10" s="52"/>
      <c r="I10" s="71">
        <v>0</v>
      </c>
      <c r="J10" s="231"/>
      <c r="K10" s="71">
        <f t="shared" si="0"/>
        <v>0</v>
      </c>
      <c r="L10" s="71"/>
      <c r="M10" s="52">
        <v>94102</v>
      </c>
      <c r="N10" s="71"/>
      <c r="O10" s="71">
        <v>447108217</v>
      </c>
      <c r="P10" s="231"/>
      <c r="Q10" s="71">
        <v>-435356155</v>
      </c>
      <c r="R10" s="71"/>
      <c r="S10" s="71">
        <f t="shared" ref="S10:S37" si="2">O10+Q10</f>
        <v>11752062</v>
      </c>
    </row>
    <row r="11" spans="2:19">
      <c r="B11" s="52" t="s">
        <v>433</v>
      </c>
      <c r="C11" s="230" t="s">
        <v>546</v>
      </c>
      <c r="D11" s="231"/>
      <c r="E11" s="71">
        <v>53343</v>
      </c>
      <c r="F11" s="231"/>
      <c r="G11" s="71">
        <v>557383457</v>
      </c>
      <c r="H11" s="52"/>
      <c r="I11" s="71">
        <v>-635349273</v>
      </c>
      <c r="J11" s="231"/>
      <c r="K11" s="71">
        <f t="shared" si="0"/>
        <v>-77965816</v>
      </c>
      <c r="L11" s="71"/>
      <c r="M11" s="52">
        <v>115138</v>
      </c>
      <c r="N11" s="71"/>
      <c r="O11" s="71">
        <v>1374886112</v>
      </c>
      <c r="P11" s="231"/>
      <c r="Q11" s="71">
        <v>-1574774068</v>
      </c>
      <c r="R11" s="71"/>
      <c r="S11" s="71">
        <f t="shared" si="2"/>
        <v>-199887956</v>
      </c>
    </row>
    <row r="12" spans="2:19">
      <c r="B12" s="52" t="s">
        <v>432</v>
      </c>
      <c r="C12" s="230" t="s">
        <v>474</v>
      </c>
      <c r="D12" s="231"/>
      <c r="E12" s="71">
        <v>673470</v>
      </c>
      <c r="F12" s="231"/>
      <c r="G12" s="71">
        <v>8257741757</v>
      </c>
      <c r="H12" s="52"/>
      <c r="I12" s="71">
        <v>-6749473467</v>
      </c>
      <c r="J12" s="231"/>
      <c r="K12" s="71">
        <f t="shared" si="0"/>
        <v>1508268290</v>
      </c>
      <c r="L12" s="71"/>
      <c r="M12" s="52">
        <v>742385</v>
      </c>
      <c r="N12" s="71"/>
      <c r="O12" s="71">
        <v>8949152231</v>
      </c>
      <c r="P12" s="231"/>
      <c r="Q12" s="71">
        <v>-7381209954</v>
      </c>
      <c r="R12" s="71"/>
      <c r="S12" s="71">
        <f t="shared" si="2"/>
        <v>1567942277</v>
      </c>
    </row>
    <row r="13" spans="2:19">
      <c r="B13" s="52" t="s">
        <v>508</v>
      </c>
      <c r="C13" s="230" t="s">
        <v>191</v>
      </c>
      <c r="D13" s="231"/>
      <c r="E13" s="71">
        <v>2836124</v>
      </c>
      <c r="F13" s="231"/>
      <c r="G13" s="71">
        <v>8282515588</v>
      </c>
      <c r="H13" s="52"/>
      <c r="I13" s="71">
        <v>-8245954808</v>
      </c>
      <c r="J13" s="231"/>
      <c r="K13" s="71">
        <f t="shared" si="0"/>
        <v>36560780</v>
      </c>
      <c r="L13" s="71"/>
      <c r="M13" s="52">
        <v>14790565</v>
      </c>
      <c r="N13" s="71"/>
      <c r="O13" s="71">
        <v>42008981934</v>
      </c>
      <c r="P13" s="231"/>
      <c r="Q13" s="71">
        <v>-36309494215</v>
      </c>
      <c r="R13" s="71"/>
      <c r="S13" s="71">
        <f t="shared" si="2"/>
        <v>5699487719</v>
      </c>
    </row>
    <row r="14" spans="2:19">
      <c r="B14" s="52" t="s">
        <v>431</v>
      </c>
      <c r="C14" s="230" t="s">
        <v>510</v>
      </c>
      <c r="D14" s="231"/>
      <c r="E14" s="71">
        <v>367985</v>
      </c>
      <c r="F14" s="231"/>
      <c r="G14" s="71">
        <v>5135963578</v>
      </c>
      <c r="H14" s="52"/>
      <c r="I14" s="71">
        <v>-4201440851</v>
      </c>
      <c r="J14" s="231"/>
      <c r="K14" s="71">
        <f t="shared" si="0"/>
        <v>934522727</v>
      </c>
      <c r="L14" s="71"/>
      <c r="M14" s="52">
        <v>732557</v>
      </c>
      <c r="N14" s="71"/>
      <c r="O14" s="71">
        <v>9705147076</v>
      </c>
      <c r="P14" s="231"/>
      <c r="Q14" s="71">
        <v>-8061357285</v>
      </c>
      <c r="R14" s="71"/>
      <c r="S14" s="71">
        <f t="shared" si="2"/>
        <v>1643789791</v>
      </c>
    </row>
    <row r="15" spans="2:19">
      <c r="B15" s="52" t="s">
        <v>430</v>
      </c>
      <c r="C15" s="230" t="s">
        <v>109</v>
      </c>
      <c r="D15" s="231"/>
      <c r="E15" s="71">
        <v>3030520</v>
      </c>
      <c r="F15" s="231"/>
      <c r="G15" s="71">
        <v>12332733669</v>
      </c>
      <c r="H15" s="52"/>
      <c r="I15" s="71">
        <v>-10894800831</v>
      </c>
      <c r="J15" s="231"/>
      <c r="K15" s="71">
        <f t="shared" si="0"/>
        <v>1437932838</v>
      </c>
      <c r="L15" s="71"/>
      <c r="M15" s="52">
        <v>6590586</v>
      </c>
      <c r="N15" s="71"/>
      <c r="O15" s="71">
        <v>23662625719</v>
      </c>
      <c r="P15" s="231"/>
      <c r="Q15" s="71">
        <v>-20688381455</v>
      </c>
      <c r="R15" s="71"/>
      <c r="S15" s="71">
        <f t="shared" si="2"/>
        <v>2974244264</v>
      </c>
    </row>
    <row r="16" spans="2:19">
      <c r="B16" s="52" t="s">
        <v>429</v>
      </c>
      <c r="C16" s="230" t="s">
        <v>173</v>
      </c>
      <c r="D16" s="231"/>
      <c r="E16" s="71">
        <v>251320</v>
      </c>
      <c r="F16" s="231"/>
      <c r="G16" s="71">
        <v>2391734379</v>
      </c>
      <c r="H16" s="52"/>
      <c r="I16" s="71">
        <v>-1355465906</v>
      </c>
      <c r="J16" s="231"/>
      <c r="K16" s="71">
        <f t="shared" si="0"/>
        <v>1036268473</v>
      </c>
      <c r="L16" s="71"/>
      <c r="M16" s="52">
        <v>1758824</v>
      </c>
      <c r="N16" s="71"/>
      <c r="O16" s="71">
        <v>11232236227</v>
      </c>
      <c r="P16" s="231"/>
      <c r="Q16" s="71">
        <v>-9805091164</v>
      </c>
      <c r="R16" s="71"/>
      <c r="S16" s="71">
        <f t="shared" si="2"/>
        <v>1427145063</v>
      </c>
    </row>
    <row r="17" spans="2:19">
      <c r="B17" s="52" t="s">
        <v>428</v>
      </c>
      <c r="C17" s="230" t="s">
        <v>168</v>
      </c>
      <c r="D17" s="231"/>
      <c r="E17" s="71">
        <v>2076483</v>
      </c>
      <c r="F17" s="231"/>
      <c r="G17" s="71">
        <v>4887363381</v>
      </c>
      <c r="H17" s="52"/>
      <c r="I17" s="71">
        <v>-3564129180</v>
      </c>
      <c r="J17" s="231"/>
      <c r="K17" s="71">
        <f t="shared" si="0"/>
        <v>1323234201</v>
      </c>
      <c r="L17" s="71"/>
      <c r="M17" s="52">
        <v>6277209</v>
      </c>
      <c r="N17" s="71"/>
      <c r="O17" s="71">
        <v>9988214015</v>
      </c>
      <c r="P17" s="231"/>
      <c r="Q17" s="71">
        <v>-7562474220</v>
      </c>
      <c r="R17" s="71"/>
      <c r="S17" s="71">
        <f t="shared" si="2"/>
        <v>2425739795</v>
      </c>
    </row>
    <row r="18" spans="2:19">
      <c r="B18" s="52" t="s">
        <v>427</v>
      </c>
      <c r="C18" s="230" t="s">
        <v>267</v>
      </c>
      <c r="D18" s="231"/>
      <c r="E18" s="71">
        <v>0</v>
      </c>
      <c r="F18" s="231"/>
      <c r="G18" s="71">
        <v>0</v>
      </c>
      <c r="H18" s="52"/>
      <c r="I18" s="71">
        <v>0</v>
      </c>
      <c r="J18" s="231"/>
      <c r="K18" s="71">
        <f t="shared" si="0"/>
        <v>0</v>
      </c>
      <c r="L18" s="71"/>
      <c r="M18" s="52">
        <v>211750</v>
      </c>
      <c r="N18" s="71"/>
      <c r="O18" s="71">
        <v>2808521399</v>
      </c>
      <c r="P18" s="231"/>
      <c r="Q18" s="71">
        <v>-2267246207</v>
      </c>
      <c r="R18" s="71"/>
      <c r="S18" s="71">
        <f t="shared" si="2"/>
        <v>541275192</v>
      </c>
    </row>
    <row r="19" spans="2:19">
      <c r="B19" s="52" t="s">
        <v>426</v>
      </c>
      <c r="C19" s="230" t="s">
        <v>212</v>
      </c>
      <c r="D19" s="231"/>
      <c r="E19" s="71">
        <v>484390</v>
      </c>
      <c r="F19" s="231"/>
      <c r="G19" s="71">
        <v>4700190580</v>
      </c>
      <c r="H19" s="52"/>
      <c r="I19" s="71">
        <v>-3803127574</v>
      </c>
      <c r="J19" s="231"/>
      <c r="K19" s="71">
        <f t="shared" si="0"/>
        <v>897063006</v>
      </c>
      <c r="L19" s="71"/>
      <c r="M19" s="52">
        <v>1399613</v>
      </c>
      <c r="N19" s="71"/>
      <c r="O19" s="71">
        <v>11905828028</v>
      </c>
      <c r="P19" s="231"/>
      <c r="Q19" s="71">
        <v>-10472106993</v>
      </c>
      <c r="R19" s="71"/>
      <c r="S19" s="71">
        <f t="shared" si="2"/>
        <v>1433721035</v>
      </c>
    </row>
    <row r="20" spans="2:19">
      <c r="B20" s="52" t="s">
        <v>425</v>
      </c>
      <c r="C20" s="230" t="s">
        <v>99</v>
      </c>
      <c r="D20" s="231"/>
      <c r="E20" s="71">
        <v>2080474</v>
      </c>
      <c r="F20" s="231"/>
      <c r="G20" s="71">
        <v>18236891929</v>
      </c>
      <c r="H20" s="52"/>
      <c r="I20" s="71">
        <v>-14330084712</v>
      </c>
      <c r="J20" s="231"/>
      <c r="K20" s="71">
        <f t="shared" si="0"/>
        <v>3906807217</v>
      </c>
      <c r="L20" s="71"/>
      <c r="M20" s="52">
        <v>7143859</v>
      </c>
      <c r="N20" s="71"/>
      <c r="O20" s="71">
        <v>56594990944</v>
      </c>
      <c r="P20" s="231"/>
      <c r="Q20" s="71">
        <v>-44647444932</v>
      </c>
      <c r="R20" s="71"/>
      <c r="S20" s="71">
        <f t="shared" si="2"/>
        <v>11947546012</v>
      </c>
    </row>
    <row r="21" spans="2:19">
      <c r="B21" s="52" t="s">
        <v>424</v>
      </c>
      <c r="C21" s="230" t="s">
        <v>129</v>
      </c>
      <c r="D21" s="231"/>
      <c r="E21" s="71">
        <v>628395</v>
      </c>
      <c r="F21" s="231"/>
      <c r="G21" s="71">
        <v>3603342536</v>
      </c>
      <c r="H21" s="52"/>
      <c r="I21" s="71">
        <v>-2611752329</v>
      </c>
      <c r="J21" s="231"/>
      <c r="K21" s="71">
        <f t="shared" si="0"/>
        <v>991590207</v>
      </c>
      <c r="L21" s="71"/>
      <c r="M21" s="52">
        <v>8103395</v>
      </c>
      <c r="N21" s="71"/>
      <c r="O21" s="71">
        <v>50176828197</v>
      </c>
      <c r="P21" s="231"/>
      <c r="Q21" s="71">
        <v>-32638937414</v>
      </c>
      <c r="R21" s="71"/>
      <c r="S21" s="71">
        <f t="shared" si="2"/>
        <v>17537890783</v>
      </c>
    </row>
    <row r="22" spans="2:19">
      <c r="B22" s="52" t="s">
        <v>423</v>
      </c>
      <c r="C22" s="230" t="s">
        <v>213</v>
      </c>
      <c r="D22" s="231"/>
      <c r="E22" s="71">
        <v>11273737</v>
      </c>
      <c r="F22" s="231"/>
      <c r="G22" s="71">
        <v>58057558788</v>
      </c>
      <c r="H22" s="52"/>
      <c r="I22" s="71">
        <v>-51771162374</v>
      </c>
      <c r="J22" s="231"/>
      <c r="K22" s="71">
        <f t="shared" si="0"/>
        <v>6286396414</v>
      </c>
      <c r="L22" s="71"/>
      <c r="M22" s="52">
        <v>29062820</v>
      </c>
      <c r="N22" s="71"/>
      <c r="O22" s="71">
        <v>135880354686</v>
      </c>
      <c r="P22" s="231"/>
      <c r="Q22" s="71">
        <v>-125540281588</v>
      </c>
      <c r="R22" s="71"/>
      <c r="S22" s="71">
        <f t="shared" si="2"/>
        <v>10340073098</v>
      </c>
    </row>
    <row r="23" spans="2:19">
      <c r="B23" s="52" t="s">
        <v>422</v>
      </c>
      <c r="C23" s="230" t="s">
        <v>110</v>
      </c>
      <c r="D23" s="231"/>
      <c r="E23" s="71">
        <v>0</v>
      </c>
      <c r="F23" s="231"/>
      <c r="G23" s="71">
        <v>0</v>
      </c>
      <c r="H23" s="52"/>
      <c r="I23" s="71">
        <v>0</v>
      </c>
      <c r="J23" s="231"/>
      <c r="K23" s="71">
        <f t="shared" si="0"/>
        <v>0</v>
      </c>
      <c r="L23" s="71"/>
      <c r="M23" s="52">
        <v>8474932</v>
      </c>
      <c r="N23" s="71"/>
      <c r="O23" s="71">
        <v>28226831219</v>
      </c>
      <c r="P23" s="231"/>
      <c r="Q23" s="71">
        <v>-22610421173</v>
      </c>
      <c r="R23" s="71"/>
      <c r="S23" s="71">
        <f t="shared" si="2"/>
        <v>5616410046</v>
      </c>
    </row>
    <row r="24" spans="2:19">
      <c r="B24" s="52" t="s">
        <v>421</v>
      </c>
      <c r="C24" s="230" t="s">
        <v>140</v>
      </c>
      <c r="D24" s="231"/>
      <c r="E24" s="71">
        <v>19822704</v>
      </c>
      <c r="F24" s="231"/>
      <c r="G24" s="71">
        <v>99187356315</v>
      </c>
      <c r="H24" s="52"/>
      <c r="I24" s="71">
        <v>-65908522448</v>
      </c>
      <c r="J24" s="231"/>
      <c r="K24" s="71">
        <f t="shared" si="0"/>
        <v>33278833867</v>
      </c>
      <c r="L24" s="71"/>
      <c r="M24" s="52">
        <v>61617718</v>
      </c>
      <c r="N24" s="71"/>
      <c r="O24" s="71">
        <v>261365225464</v>
      </c>
      <c r="P24" s="231"/>
      <c r="Q24" s="71">
        <v>-200685108053</v>
      </c>
      <c r="R24" s="71"/>
      <c r="S24" s="71">
        <f t="shared" si="2"/>
        <v>60680117411</v>
      </c>
    </row>
    <row r="25" spans="2:19">
      <c r="B25" s="52" t="s">
        <v>420</v>
      </c>
      <c r="C25" s="230" t="s">
        <v>475</v>
      </c>
      <c r="D25" s="231"/>
      <c r="E25" s="71">
        <v>827618</v>
      </c>
      <c r="F25" s="231"/>
      <c r="G25" s="71">
        <v>11919001522</v>
      </c>
      <c r="H25" s="52"/>
      <c r="I25" s="71">
        <v>-10261025365</v>
      </c>
      <c r="J25" s="231"/>
      <c r="K25" s="71">
        <f t="shared" si="0"/>
        <v>1657976157</v>
      </c>
      <c r="L25" s="71"/>
      <c r="M25" s="52">
        <v>1519353</v>
      </c>
      <c r="N25" s="71"/>
      <c r="O25" s="71">
        <v>19750013094</v>
      </c>
      <c r="P25" s="231"/>
      <c r="Q25" s="71">
        <v>-17367411821</v>
      </c>
      <c r="R25" s="71"/>
      <c r="S25" s="71">
        <f t="shared" si="2"/>
        <v>2382601273</v>
      </c>
    </row>
    <row r="26" spans="2:19">
      <c r="B26" s="52" t="s">
        <v>419</v>
      </c>
      <c r="C26" s="230" t="s">
        <v>222</v>
      </c>
      <c r="D26" s="231"/>
      <c r="E26" s="71">
        <v>736343</v>
      </c>
      <c r="F26" s="231"/>
      <c r="G26" s="71">
        <v>8899253181</v>
      </c>
      <c r="H26" s="52"/>
      <c r="I26" s="71">
        <v>-8887794335</v>
      </c>
      <c r="J26" s="231"/>
      <c r="K26" s="71">
        <f t="shared" si="0"/>
        <v>11458846</v>
      </c>
      <c r="L26" s="71"/>
      <c r="M26" s="52">
        <v>2069622</v>
      </c>
      <c r="N26" s="71"/>
      <c r="O26" s="71">
        <v>24973294366</v>
      </c>
      <c r="P26" s="231"/>
      <c r="Q26" s="71">
        <v>-23815809356</v>
      </c>
      <c r="R26" s="71"/>
      <c r="S26" s="71">
        <f t="shared" si="2"/>
        <v>1157485010</v>
      </c>
    </row>
    <row r="27" spans="2:19">
      <c r="B27" s="52" t="s">
        <v>418</v>
      </c>
      <c r="C27" s="230" t="s">
        <v>578</v>
      </c>
      <c r="D27" s="231"/>
      <c r="E27" s="71">
        <v>1429000</v>
      </c>
      <c r="F27" s="231"/>
      <c r="G27" s="71">
        <v>39930755607</v>
      </c>
      <c r="H27" s="52"/>
      <c r="I27" s="71">
        <v>-25459296064</v>
      </c>
      <c r="J27" s="231"/>
      <c r="K27" s="71">
        <f t="shared" si="0"/>
        <v>14471459543</v>
      </c>
      <c r="L27" s="71"/>
      <c r="M27" s="52">
        <v>1429000</v>
      </c>
      <c r="N27" s="71"/>
      <c r="O27" s="71">
        <v>39930755607</v>
      </c>
      <c r="P27" s="231"/>
      <c r="Q27" s="71">
        <v>-25459296064</v>
      </c>
      <c r="R27" s="71"/>
      <c r="S27" s="71">
        <f t="shared" si="2"/>
        <v>14471459543</v>
      </c>
    </row>
    <row r="28" spans="2:19">
      <c r="B28" s="52" t="s">
        <v>417</v>
      </c>
      <c r="C28" s="230" t="s">
        <v>113</v>
      </c>
      <c r="D28" s="231"/>
      <c r="E28" s="71">
        <v>1668278</v>
      </c>
      <c r="F28" s="231"/>
      <c r="G28" s="71">
        <v>5107665267</v>
      </c>
      <c r="H28" s="52"/>
      <c r="I28" s="71">
        <v>-3415916634</v>
      </c>
      <c r="J28" s="231"/>
      <c r="K28" s="71">
        <f t="shared" si="0"/>
        <v>1691748633</v>
      </c>
      <c r="L28" s="71"/>
      <c r="M28" s="52">
        <v>30414196</v>
      </c>
      <c r="N28" s="71"/>
      <c r="O28" s="71">
        <v>93535490107</v>
      </c>
      <c r="P28" s="231"/>
      <c r="Q28" s="71">
        <v>-57491391722</v>
      </c>
      <c r="R28" s="71"/>
      <c r="S28" s="71">
        <f t="shared" si="2"/>
        <v>36044098385</v>
      </c>
    </row>
    <row r="29" spans="2:19">
      <c r="B29" s="52" t="s">
        <v>507</v>
      </c>
      <c r="C29" s="230" t="s">
        <v>476</v>
      </c>
      <c r="D29" s="231"/>
      <c r="E29" s="71">
        <v>456643</v>
      </c>
      <c r="F29" s="231"/>
      <c r="G29" s="71">
        <v>3382108116</v>
      </c>
      <c r="H29" s="52"/>
      <c r="I29" s="71">
        <v>-3319418235</v>
      </c>
      <c r="J29" s="231"/>
      <c r="K29" s="71">
        <f t="shared" si="0"/>
        <v>62689881</v>
      </c>
      <c r="L29" s="71"/>
      <c r="M29" s="52">
        <v>1610491</v>
      </c>
      <c r="N29" s="71"/>
      <c r="O29" s="71">
        <v>11092068916</v>
      </c>
      <c r="P29" s="231"/>
      <c r="Q29" s="71">
        <v>-10364328233</v>
      </c>
      <c r="R29" s="71"/>
      <c r="S29" s="71">
        <f t="shared" si="2"/>
        <v>727740683</v>
      </c>
    </row>
    <row r="30" spans="2:19">
      <c r="B30" s="52" t="s">
        <v>416</v>
      </c>
      <c r="C30" s="230" t="s">
        <v>477</v>
      </c>
      <c r="D30" s="231"/>
      <c r="E30" s="71">
        <v>493443</v>
      </c>
      <c r="F30" s="231"/>
      <c r="G30" s="71">
        <v>10729567866</v>
      </c>
      <c r="H30" s="52"/>
      <c r="I30" s="71">
        <v>-10544710338</v>
      </c>
      <c r="J30" s="231"/>
      <c r="K30" s="71">
        <f t="shared" si="0"/>
        <v>184857528</v>
      </c>
      <c r="L30" s="71"/>
      <c r="M30" s="52">
        <v>1861817</v>
      </c>
      <c r="N30" s="71"/>
      <c r="O30" s="71">
        <v>43543179424</v>
      </c>
      <c r="P30" s="231"/>
      <c r="Q30" s="71">
        <v>-38238536804</v>
      </c>
      <c r="R30" s="71"/>
      <c r="S30" s="71">
        <f t="shared" si="2"/>
        <v>5304642620</v>
      </c>
    </row>
    <row r="31" spans="2:19">
      <c r="B31" s="52" t="s">
        <v>415</v>
      </c>
      <c r="C31" s="230" t="s">
        <v>149</v>
      </c>
      <c r="D31" s="231"/>
      <c r="E31" s="71">
        <v>3357130</v>
      </c>
      <c r="F31" s="231"/>
      <c r="G31" s="71">
        <v>10963379206</v>
      </c>
      <c r="H31" s="52"/>
      <c r="I31" s="71">
        <v>-8592971092</v>
      </c>
      <c r="J31" s="231"/>
      <c r="K31" s="71">
        <f t="shared" si="0"/>
        <v>2370408114</v>
      </c>
      <c r="L31" s="71"/>
      <c r="M31" s="52">
        <v>19589493</v>
      </c>
      <c r="N31" s="71"/>
      <c r="O31" s="71">
        <v>56246389433</v>
      </c>
      <c r="P31" s="231"/>
      <c r="Q31" s="71">
        <v>-45858608637</v>
      </c>
      <c r="R31" s="71"/>
      <c r="S31" s="71">
        <f t="shared" si="2"/>
        <v>10387780796</v>
      </c>
    </row>
    <row r="32" spans="2:19">
      <c r="B32" s="52" t="s">
        <v>414</v>
      </c>
      <c r="C32" s="230" t="s">
        <v>92</v>
      </c>
      <c r="D32" s="231"/>
      <c r="E32" s="71">
        <v>2761978</v>
      </c>
      <c r="F32" s="231"/>
      <c r="G32" s="71">
        <v>6358798792</v>
      </c>
      <c r="H32" s="52"/>
      <c r="I32" s="71">
        <v>-4698946175</v>
      </c>
      <c r="J32" s="231"/>
      <c r="K32" s="71">
        <f t="shared" si="0"/>
        <v>1659852617</v>
      </c>
      <c r="L32" s="71"/>
      <c r="M32" s="52">
        <v>8487815</v>
      </c>
      <c r="N32" s="71"/>
      <c r="O32" s="71">
        <v>18558796411</v>
      </c>
      <c r="P32" s="231"/>
      <c r="Q32" s="71">
        <v>-14223125496</v>
      </c>
      <c r="R32" s="71"/>
      <c r="S32" s="71">
        <f t="shared" si="2"/>
        <v>4335670915</v>
      </c>
    </row>
    <row r="33" spans="2:19">
      <c r="B33" s="52" t="s">
        <v>413</v>
      </c>
      <c r="C33" s="230" t="s">
        <v>202</v>
      </c>
      <c r="D33" s="231"/>
      <c r="E33" s="71">
        <v>2194105</v>
      </c>
      <c r="F33" s="231"/>
      <c r="G33" s="71">
        <v>8528698109</v>
      </c>
      <c r="H33" s="52"/>
      <c r="I33" s="71">
        <v>-8395588770</v>
      </c>
      <c r="J33" s="231"/>
      <c r="K33" s="71">
        <f t="shared" si="0"/>
        <v>133109339</v>
      </c>
      <c r="L33" s="71"/>
      <c r="M33" s="52">
        <v>6346015</v>
      </c>
      <c r="N33" s="71"/>
      <c r="O33" s="71">
        <v>23450072053</v>
      </c>
      <c r="P33" s="231"/>
      <c r="Q33" s="71">
        <v>-23308216760</v>
      </c>
      <c r="R33" s="71"/>
      <c r="S33" s="71">
        <f t="shared" si="2"/>
        <v>141855293</v>
      </c>
    </row>
    <row r="34" spans="2:19" s="194" customFormat="1">
      <c r="B34" s="184" t="s">
        <v>412</v>
      </c>
      <c r="C34" s="230" t="s">
        <v>441</v>
      </c>
      <c r="D34" s="231"/>
      <c r="E34" s="71">
        <v>0</v>
      </c>
      <c r="F34" s="231"/>
      <c r="G34" s="71">
        <v>0</v>
      </c>
      <c r="H34" s="52"/>
      <c r="I34" s="71">
        <v>0</v>
      </c>
      <c r="J34" s="231"/>
      <c r="K34" s="71">
        <f t="shared" si="0"/>
        <v>0</v>
      </c>
      <c r="L34" s="71"/>
      <c r="M34" s="52">
        <v>169440</v>
      </c>
      <c r="N34" s="71"/>
      <c r="O34" s="71">
        <v>349826780</v>
      </c>
      <c r="P34" s="231"/>
      <c r="Q34" s="71">
        <v>-394257566</v>
      </c>
      <c r="R34" s="71"/>
      <c r="S34" s="71">
        <f>O34+Q34-447</f>
        <v>-44431233</v>
      </c>
    </row>
    <row r="35" spans="2:19">
      <c r="B35" s="52" t="s">
        <v>411</v>
      </c>
      <c r="C35" s="230" t="s">
        <v>111</v>
      </c>
      <c r="D35" s="231"/>
      <c r="E35" s="71">
        <v>2043755</v>
      </c>
      <c r="F35" s="231"/>
      <c r="G35" s="71">
        <v>7995140709</v>
      </c>
      <c r="H35" s="52"/>
      <c r="I35" s="71">
        <v>-7446223495</v>
      </c>
      <c r="J35" s="231"/>
      <c r="K35" s="71">
        <f t="shared" si="0"/>
        <v>548917214</v>
      </c>
      <c r="L35" s="71"/>
      <c r="M35" s="52">
        <v>6311582</v>
      </c>
      <c r="N35" s="71"/>
      <c r="O35" s="71">
        <v>24380721791</v>
      </c>
      <c r="P35" s="231"/>
      <c r="Q35" s="71">
        <v>-22030843439</v>
      </c>
      <c r="R35" s="71"/>
      <c r="S35" s="71">
        <f t="shared" si="2"/>
        <v>2349878352</v>
      </c>
    </row>
    <row r="36" spans="2:19">
      <c r="B36" s="52" t="s">
        <v>410</v>
      </c>
      <c r="C36" s="230" t="s">
        <v>547</v>
      </c>
      <c r="D36" s="231"/>
      <c r="E36" s="71">
        <v>1117340</v>
      </c>
      <c r="F36" s="231"/>
      <c r="G36" s="71">
        <v>28750015638</v>
      </c>
      <c r="H36" s="52"/>
      <c r="I36" s="71">
        <v>-31358017676</v>
      </c>
      <c r="J36" s="231"/>
      <c r="K36" s="71">
        <f t="shared" si="0"/>
        <v>-2608002038</v>
      </c>
      <c r="L36" s="71"/>
      <c r="M36" s="52">
        <v>3226187</v>
      </c>
      <c r="N36" s="71"/>
      <c r="O36" s="71">
        <v>88728956615</v>
      </c>
      <c r="P36" s="231"/>
      <c r="Q36" s="71">
        <v>-90173722968</v>
      </c>
      <c r="R36" s="71"/>
      <c r="S36" s="71">
        <f t="shared" si="2"/>
        <v>-1444766353</v>
      </c>
    </row>
    <row r="37" spans="2:19">
      <c r="B37" s="52" t="s">
        <v>409</v>
      </c>
      <c r="C37" s="230" t="s">
        <v>273</v>
      </c>
      <c r="D37" s="231"/>
      <c r="E37" s="71">
        <v>180258</v>
      </c>
      <c r="F37" s="231"/>
      <c r="G37" s="71">
        <v>2973604998</v>
      </c>
      <c r="H37" s="52"/>
      <c r="I37" s="71">
        <v>-2820944684</v>
      </c>
      <c r="J37" s="231"/>
      <c r="K37" s="71">
        <f t="shared" si="0"/>
        <v>152660314</v>
      </c>
      <c r="L37" s="71"/>
      <c r="M37" s="52">
        <v>388080</v>
      </c>
      <c r="N37" s="71"/>
      <c r="O37" s="71">
        <v>7720776809</v>
      </c>
      <c r="P37" s="231"/>
      <c r="Q37" s="71">
        <v>-6669660705</v>
      </c>
      <c r="R37" s="71"/>
      <c r="S37" s="71">
        <f t="shared" si="2"/>
        <v>1051116104</v>
      </c>
    </row>
    <row r="38" spans="2:19">
      <c r="B38" s="52" t="s">
        <v>408</v>
      </c>
      <c r="C38" s="230" t="s">
        <v>108</v>
      </c>
      <c r="D38" s="231"/>
      <c r="E38" s="71">
        <v>168394</v>
      </c>
      <c r="F38" s="231"/>
      <c r="G38" s="71">
        <v>10357852685</v>
      </c>
      <c r="H38" s="52"/>
      <c r="I38" s="71">
        <v>-7500943529</v>
      </c>
      <c r="J38" s="231"/>
      <c r="K38" s="71">
        <f t="shared" si="0"/>
        <v>2856909156</v>
      </c>
      <c r="L38" s="71"/>
      <c r="M38" s="52">
        <v>584722</v>
      </c>
      <c r="N38" s="71"/>
      <c r="O38" s="71">
        <v>28072271394</v>
      </c>
      <c r="P38" s="231"/>
      <c r="Q38" s="71">
        <v>-22213347169</v>
      </c>
      <c r="R38" s="71"/>
      <c r="S38" s="71">
        <f t="shared" ref="S38:S67" si="3">O38+Q38</f>
        <v>5858924225</v>
      </c>
    </row>
    <row r="39" spans="2:19">
      <c r="B39" s="52" t="s">
        <v>407</v>
      </c>
      <c r="C39" s="230" t="s">
        <v>116</v>
      </c>
      <c r="D39" s="231"/>
      <c r="E39" s="71">
        <v>109439</v>
      </c>
      <c r="F39" s="231"/>
      <c r="G39" s="71">
        <v>975304978</v>
      </c>
      <c r="H39" s="52"/>
      <c r="I39" s="71">
        <v>-800051805</v>
      </c>
      <c r="J39" s="231"/>
      <c r="K39" s="71">
        <f t="shared" si="0"/>
        <v>175253173</v>
      </c>
      <c r="L39" s="71"/>
      <c r="M39" s="52">
        <v>673080</v>
      </c>
      <c r="N39" s="71"/>
      <c r="O39" s="71">
        <v>4758147571</v>
      </c>
      <c r="P39" s="231"/>
      <c r="Q39" s="71">
        <v>-4390134358</v>
      </c>
      <c r="R39" s="71"/>
      <c r="S39" s="71">
        <f t="shared" si="3"/>
        <v>368013213</v>
      </c>
    </row>
    <row r="40" spans="2:19">
      <c r="B40" s="52" t="s">
        <v>406</v>
      </c>
      <c r="C40" s="230" t="s">
        <v>579</v>
      </c>
      <c r="D40" s="231"/>
      <c r="E40" s="71">
        <v>119669</v>
      </c>
      <c r="F40" s="231"/>
      <c r="G40" s="71">
        <v>3819328859</v>
      </c>
      <c r="H40" s="52"/>
      <c r="I40" s="71">
        <v>-3992269153</v>
      </c>
      <c r="J40" s="231"/>
      <c r="K40" s="71">
        <f t="shared" si="0"/>
        <v>-172940294</v>
      </c>
      <c r="L40" s="71"/>
      <c r="M40" s="52">
        <v>119669</v>
      </c>
      <c r="N40" s="71"/>
      <c r="O40" s="71">
        <v>3819328859</v>
      </c>
      <c r="P40" s="231"/>
      <c r="Q40" s="71">
        <v>-3992269153</v>
      </c>
      <c r="R40" s="71"/>
      <c r="S40" s="71">
        <f t="shared" si="3"/>
        <v>-172940294</v>
      </c>
    </row>
    <row r="41" spans="2:19">
      <c r="B41" s="52" t="s">
        <v>405</v>
      </c>
      <c r="C41" s="230" t="s">
        <v>271</v>
      </c>
      <c r="D41" s="231"/>
      <c r="E41" s="71">
        <v>2003969</v>
      </c>
      <c r="F41" s="231"/>
      <c r="G41" s="71">
        <v>8469690104</v>
      </c>
      <c r="H41" s="52"/>
      <c r="I41" s="71">
        <v>-8173671757</v>
      </c>
      <c r="J41" s="231"/>
      <c r="K41" s="71">
        <f t="shared" si="0"/>
        <v>296018347</v>
      </c>
      <c r="L41" s="71"/>
      <c r="M41" s="52">
        <v>6118388</v>
      </c>
      <c r="N41" s="71"/>
      <c r="O41" s="71">
        <v>23744385918</v>
      </c>
      <c r="P41" s="231"/>
      <c r="Q41" s="71">
        <v>-22415411776</v>
      </c>
      <c r="R41" s="71"/>
      <c r="S41" s="71">
        <f t="shared" si="3"/>
        <v>1328974142</v>
      </c>
    </row>
    <row r="42" spans="2:19">
      <c r="B42" s="52" t="s">
        <v>404</v>
      </c>
      <c r="C42" s="230" t="s">
        <v>256</v>
      </c>
      <c r="D42" s="231"/>
      <c r="E42" s="71">
        <v>0</v>
      </c>
      <c r="F42" s="231"/>
      <c r="G42" s="71">
        <v>0</v>
      </c>
      <c r="H42" s="52"/>
      <c r="I42" s="71">
        <v>0</v>
      </c>
      <c r="J42" s="231"/>
      <c r="K42" s="71">
        <f t="shared" si="0"/>
        <v>0</v>
      </c>
      <c r="L42" s="71"/>
      <c r="M42" s="52">
        <v>824530</v>
      </c>
      <c r="N42" s="71"/>
      <c r="O42" s="71">
        <v>1710963470</v>
      </c>
      <c r="P42" s="231"/>
      <c r="Q42" s="71">
        <v>-1479686491</v>
      </c>
      <c r="R42" s="71"/>
      <c r="S42" s="71">
        <f t="shared" si="3"/>
        <v>231276979</v>
      </c>
    </row>
    <row r="43" spans="2:19">
      <c r="B43" s="52" t="s">
        <v>403</v>
      </c>
      <c r="C43" s="230" t="s">
        <v>88</v>
      </c>
      <c r="D43" s="231"/>
      <c r="E43" s="71">
        <v>24092717</v>
      </c>
      <c r="F43" s="231"/>
      <c r="G43" s="71">
        <v>235762642837</v>
      </c>
      <c r="H43" s="52"/>
      <c r="I43" s="71">
        <v>-181982987840</v>
      </c>
      <c r="J43" s="231"/>
      <c r="K43" s="71">
        <f t="shared" si="0"/>
        <v>53779654997</v>
      </c>
      <c r="L43" s="71"/>
      <c r="M43" s="52">
        <v>59567067</v>
      </c>
      <c r="N43" s="71"/>
      <c r="O43" s="71">
        <v>546315022674</v>
      </c>
      <c r="P43" s="231"/>
      <c r="Q43" s="71">
        <v>-443850136011</v>
      </c>
      <c r="R43" s="71"/>
      <c r="S43" s="71">
        <f t="shared" si="3"/>
        <v>102464886663</v>
      </c>
    </row>
    <row r="44" spans="2:19">
      <c r="B44" s="52" t="s">
        <v>402</v>
      </c>
      <c r="C44" s="230" t="s">
        <v>553</v>
      </c>
      <c r="D44" s="231"/>
      <c r="E44" s="71">
        <v>2639699</v>
      </c>
      <c r="F44" s="231"/>
      <c r="G44" s="71">
        <v>45462248169</v>
      </c>
      <c r="H44" s="52"/>
      <c r="I44" s="71">
        <v>-52806627690</v>
      </c>
      <c r="J44" s="231"/>
      <c r="K44" s="71">
        <f t="shared" si="0"/>
        <v>-7344379521</v>
      </c>
      <c r="L44" s="71"/>
      <c r="M44" s="52">
        <v>3107784</v>
      </c>
      <c r="N44" s="71"/>
      <c r="O44" s="71">
        <v>54324304769</v>
      </c>
      <c r="P44" s="231"/>
      <c r="Q44" s="71">
        <v>-62185141986</v>
      </c>
      <c r="R44" s="71"/>
      <c r="S44" s="71">
        <f t="shared" si="3"/>
        <v>-7860837217</v>
      </c>
    </row>
    <row r="45" spans="2:19">
      <c r="B45" s="52" t="s">
        <v>401</v>
      </c>
      <c r="C45" s="230" t="s">
        <v>183</v>
      </c>
      <c r="D45" s="231"/>
      <c r="E45" s="71">
        <v>0</v>
      </c>
      <c r="F45" s="231"/>
      <c r="G45" s="71">
        <v>0</v>
      </c>
      <c r="H45" s="52"/>
      <c r="I45" s="71">
        <v>0</v>
      </c>
      <c r="J45" s="231"/>
      <c r="K45" s="71">
        <f t="shared" si="0"/>
        <v>0</v>
      </c>
      <c r="L45" s="71"/>
      <c r="M45" s="52">
        <v>1437637</v>
      </c>
      <c r="N45" s="71"/>
      <c r="O45" s="71">
        <v>5688722205</v>
      </c>
      <c r="P45" s="231"/>
      <c r="Q45" s="71">
        <v>-4944631262</v>
      </c>
      <c r="R45" s="71"/>
      <c r="S45" s="71">
        <f t="shared" si="3"/>
        <v>744090943</v>
      </c>
    </row>
    <row r="46" spans="2:19">
      <c r="B46" s="52" t="s">
        <v>400</v>
      </c>
      <c r="C46" s="230" t="s">
        <v>188</v>
      </c>
      <c r="D46" s="231"/>
      <c r="E46" s="71">
        <v>1193446</v>
      </c>
      <c r="F46" s="231"/>
      <c r="G46" s="71">
        <v>71419021892</v>
      </c>
      <c r="H46" s="52"/>
      <c r="I46" s="71">
        <v>-58702414251</v>
      </c>
      <c r="J46" s="231"/>
      <c r="K46" s="71">
        <f t="shared" si="0"/>
        <v>12716607641</v>
      </c>
      <c r="L46" s="71"/>
      <c r="M46" s="52">
        <v>3679692</v>
      </c>
      <c r="N46" s="71"/>
      <c r="O46" s="71">
        <v>198616002367</v>
      </c>
      <c r="P46" s="231"/>
      <c r="Q46" s="71">
        <v>-169041148146</v>
      </c>
      <c r="R46" s="71"/>
      <c r="S46" s="71">
        <f t="shared" si="3"/>
        <v>29574854221</v>
      </c>
    </row>
    <row r="47" spans="2:19">
      <c r="B47" s="52" t="s">
        <v>399</v>
      </c>
      <c r="C47" s="230" t="s">
        <v>221</v>
      </c>
      <c r="D47" s="231"/>
      <c r="E47" s="71">
        <v>30480</v>
      </c>
      <c r="F47" s="231"/>
      <c r="G47" s="71">
        <v>1735776220</v>
      </c>
      <c r="H47" s="52"/>
      <c r="I47" s="71">
        <v>-1805656411</v>
      </c>
      <c r="J47" s="231"/>
      <c r="K47" s="71">
        <f t="shared" si="0"/>
        <v>-69880191</v>
      </c>
      <c r="L47" s="71"/>
      <c r="M47" s="52">
        <v>301101</v>
      </c>
      <c r="N47" s="71"/>
      <c r="O47" s="71">
        <v>16704148107</v>
      </c>
      <c r="P47" s="231"/>
      <c r="Q47" s="71">
        <v>-16048949132</v>
      </c>
      <c r="R47" s="71"/>
      <c r="S47" s="71">
        <f t="shared" si="3"/>
        <v>655198975</v>
      </c>
    </row>
    <row r="48" spans="2:19">
      <c r="B48" s="52" t="s">
        <v>398</v>
      </c>
      <c r="C48" s="230" t="s">
        <v>126</v>
      </c>
      <c r="D48" s="231"/>
      <c r="E48" s="71">
        <v>0</v>
      </c>
      <c r="F48" s="231"/>
      <c r="G48" s="71">
        <v>0</v>
      </c>
      <c r="H48" s="52"/>
      <c r="I48" s="71">
        <v>0</v>
      </c>
      <c r="J48" s="231"/>
      <c r="K48" s="71">
        <f t="shared" si="0"/>
        <v>0</v>
      </c>
      <c r="L48" s="71"/>
      <c r="M48" s="52">
        <v>374687</v>
      </c>
      <c r="N48" s="71"/>
      <c r="O48" s="71">
        <v>14347267416</v>
      </c>
      <c r="P48" s="231"/>
      <c r="Q48" s="71">
        <v>-11808415247</v>
      </c>
      <c r="R48" s="71"/>
      <c r="S48" s="71">
        <f t="shared" si="3"/>
        <v>2538852169</v>
      </c>
    </row>
    <row r="49" spans="2:19">
      <c r="B49" s="52" t="s">
        <v>397</v>
      </c>
      <c r="C49" s="230" t="s">
        <v>537</v>
      </c>
      <c r="D49" s="231"/>
      <c r="E49" s="71">
        <v>1573221</v>
      </c>
      <c r="F49" s="231"/>
      <c r="G49" s="71">
        <v>11634806520</v>
      </c>
      <c r="H49" s="52"/>
      <c r="I49" s="71">
        <v>-12354706916</v>
      </c>
      <c r="J49" s="231"/>
      <c r="K49" s="71">
        <f t="shared" si="0"/>
        <v>-719900396</v>
      </c>
      <c r="L49" s="71"/>
      <c r="M49" s="52">
        <v>3195325</v>
      </c>
      <c r="N49" s="71"/>
      <c r="O49" s="71">
        <v>24047257396</v>
      </c>
      <c r="P49" s="231"/>
      <c r="Q49" s="71">
        <v>-24753270799</v>
      </c>
      <c r="R49" s="71"/>
      <c r="S49" s="71">
        <f t="shared" si="3"/>
        <v>-706013403</v>
      </c>
    </row>
    <row r="50" spans="2:19">
      <c r="B50" s="52" t="s">
        <v>396</v>
      </c>
      <c r="C50" s="230" t="s">
        <v>186</v>
      </c>
      <c r="D50" s="231"/>
      <c r="E50" s="71">
        <v>3122546</v>
      </c>
      <c r="F50" s="231"/>
      <c r="G50" s="71">
        <v>50676028559</v>
      </c>
      <c r="H50" s="52"/>
      <c r="I50" s="71">
        <v>-38306258520</v>
      </c>
      <c r="J50" s="231"/>
      <c r="K50" s="71">
        <f t="shared" si="0"/>
        <v>12369770039</v>
      </c>
      <c r="L50" s="71"/>
      <c r="M50" s="52">
        <v>5953633</v>
      </c>
      <c r="N50" s="71"/>
      <c r="O50" s="71">
        <v>86637711141</v>
      </c>
      <c r="P50" s="231"/>
      <c r="Q50" s="71">
        <v>-73022322652</v>
      </c>
      <c r="R50" s="71"/>
      <c r="S50" s="71">
        <f t="shared" si="3"/>
        <v>13615388489</v>
      </c>
    </row>
    <row r="51" spans="2:19">
      <c r="B51" s="52" t="s">
        <v>506</v>
      </c>
      <c r="C51" s="230" t="s">
        <v>181</v>
      </c>
      <c r="D51" s="231"/>
      <c r="E51" s="71">
        <v>44889</v>
      </c>
      <c r="F51" s="231"/>
      <c r="G51" s="71">
        <v>733448778</v>
      </c>
      <c r="H51" s="52"/>
      <c r="I51" s="71">
        <v>-726132540</v>
      </c>
      <c r="J51" s="231"/>
      <c r="K51" s="71">
        <f t="shared" si="0"/>
        <v>7316238</v>
      </c>
      <c r="L51" s="71"/>
      <c r="M51" s="52">
        <v>323606</v>
      </c>
      <c r="N51" s="71"/>
      <c r="O51" s="71">
        <v>5762292453</v>
      </c>
      <c r="P51" s="231"/>
      <c r="Q51" s="71">
        <v>-5357084815</v>
      </c>
      <c r="R51" s="71"/>
      <c r="S51" s="71">
        <f t="shared" si="3"/>
        <v>405207638</v>
      </c>
    </row>
    <row r="52" spans="2:19">
      <c r="B52" s="52" t="s">
        <v>395</v>
      </c>
      <c r="C52" s="230" t="s">
        <v>478</v>
      </c>
      <c r="D52" s="231"/>
      <c r="E52" s="71">
        <v>0</v>
      </c>
      <c r="F52" s="231"/>
      <c r="G52" s="71">
        <v>0</v>
      </c>
      <c r="H52" s="52"/>
      <c r="I52" s="71">
        <v>0</v>
      </c>
      <c r="J52" s="231"/>
      <c r="K52" s="71">
        <f t="shared" si="0"/>
        <v>0</v>
      </c>
      <c r="L52" s="71"/>
      <c r="M52" s="52">
        <v>150690</v>
      </c>
      <c r="N52" s="71"/>
      <c r="O52" s="71">
        <v>667614624</v>
      </c>
      <c r="P52" s="231"/>
      <c r="Q52" s="71">
        <v>-600432569</v>
      </c>
      <c r="R52" s="71"/>
      <c r="S52" s="71">
        <f t="shared" si="3"/>
        <v>67182055</v>
      </c>
    </row>
    <row r="53" spans="2:19">
      <c r="B53" s="52" t="s">
        <v>394</v>
      </c>
      <c r="C53" s="230" t="s">
        <v>263</v>
      </c>
      <c r="D53" s="231"/>
      <c r="E53" s="71">
        <v>338306</v>
      </c>
      <c r="F53" s="231"/>
      <c r="G53" s="71">
        <v>3815245776</v>
      </c>
      <c r="H53" s="52"/>
      <c r="I53" s="71">
        <v>-3033323324</v>
      </c>
      <c r="J53" s="231"/>
      <c r="K53" s="71">
        <f t="shared" si="0"/>
        <v>781922452</v>
      </c>
      <c r="L53" s="71"/>
      <c r="M53" s="52">
        <v>731874</v>
      </c>
      <c r="N53" s="71"/>
      <c r="O53" s="71">
        <v>7374145776</v>
      </c>
      <c r="P53" s="231"/>
      <c r="Q53" s="71">
        <v>-6257633925</v>
      </c>
      <c r="R53" s="71"/>
      <c r="S53" s="71">
        <f t="shared" si="3"/>
        <v>1116511851</v>
      </c>
    </row>
    <row r="54" spans="2:19">
      <c r="B54" s="52" t="s">
        <v>393</v>
      </c>
      <c r="C54" s="230" t="s">
        <v>257</v>
      </c>
      <c r="D54" s="231"/>
      <c r="E54" s="71">
        <v>467741</v>
      </c>
      <c r="F54" s="231"/>
      <c r="G54" s="71">
        <v>8943139818</v>
      </c>
      <c r="H54" s="52"/>
      <c r="I54" s="71">
        <v>-8913260242</v>
      </c>
      <c r="J54" s="231"/>
      <c r="K54" s="71">
        <f t="shared" si="0"/>
        <v>29879576</v>
      </c>
      <c r="L54" s="71"/>
      <c r="M54" s="52">
        <v>1302293</v>
      </c>
      <c r="N54" s="71"/>
      <c r="O54" s="71">
        <v>25123181839</v>
      </c>
      <c r="P54" s="231"/>
      <c r="Q54" s="71">
        <v>-23989199443</v>
      </c>
      <c r="R54" s="71"/>
      <c r="S54" s="71">
        <f t="shared" si="3"/>
        <v>1133982396</v>
      </c>
    </row>
    <row r="55" spans="2:19">
      <c r="B55" s="52" t="s">
        <v>392</v>
      </c>
      <c r="C55" s="230" t="s">
        <v>258</v>
      </c>
      <c r="D55" s="231"/>
      <c r="E55" s="71">
        <v>1017877</v>
      </c>
      <c r="F55" s="231"/>
      <c r="G55" s="71">
        <v>8605987328</v>
      </c>
      <c r="H55" s="52"/>
      <c r="I55" s="71">
        <v>-8013206832</v>
      </c>
      <c r="J55" s="231"/>
      <c r="K55" s="71">
        <f t="shared" si="0"/>
        <v>592780496</v>
      </c>
      <c r="L55" s="71"/>
      <c r="M55" s="52">
        <v>2971522</v>
      </c>
      <c r="N55" s="71"/>
      <c r="O55" s="71">
        <v>22353022951</v>
      </c>
      <c r="P55" s="231"/>
      <c r="Q55" s="71">
        <v>-18435589908</v>
      </c>
      <c r="R55" s="71"/>
      <c r="S55" s="71">
        <f t="shared" si="3"/>
        <v>3917433043</v>
      </c>
    </row>
    <row r="56" spans="2:19">
      <c r="B56" s="52" t="s">
        <v>391</v>
      </c>
      <c r="C56" s="230" t="s">
        <v>225</v>
      </c>
      <c r="D56" s="231"/>
      <c r="E56" s="71">
        <v>206777</v>
      </c>
      <c r="F56" s="231"/>
      <c r="G56" s="71">
        <v>1956816436</v>
      </c>
      <c r="H56" s="52"/>
      <c r="I56" s="71">
        <v>-955422338</v>
      </c>
      <c r="J56" s="231"/>
      <c r="K56" s="71">
        <f t="shared" si="0"/>
        <v>1001394098</v>
      </c>
      <c r="L56" s="71"/>
      <c r="M56" s="52">
        <v>3541701</v>
      </c>
      <c r="N56" s="71"/>
      <c r="O56" s="71">
        <v>19708084025</v>
      </c>
      <c r="P56" s="231"/>
      <c r="Q56" s="71">
        <v>-13752856730</v>
      </c>
      <c r="R56" s="71"/>
      <c r="S56" s="71">
        <f t="shared" si="3"/>
        <v>5955227295</v>
      </c>
    </row>
    <row r="57" spans="2:19">
      <c r="B57" s="52" t="s">
        <v>390</v>
      </c>
      <c r="C57" s="230" t="s">
        <v>210</v>
      </c>
      <c r="D57" s="231"/>
      <c r="E57" s="71">
        <v>215685</v>
      </c>
      <c r="F57" s="231"/>
      <c r="G57" s="71">
        <v>6752759930</v>
      </c>
      <c r="H57" s="52"/>
      <c r="I57" s="71">
        <v>-5454329957</v>
      </c>
      <c r="J57" s="231"/>
      <c r="K57" s="71">
        <f t="shared" si="0"/>
        <v>1298429973</v>
      </c>
      <c r="L57" s="71"/>
      <c r="M57" s="52">
        <v>724068</v>
      </c>
      <c r="N57" s="71"/>
      <c r="O57" s="71">
        <v>20209312786</v>
      </c>
      <c r="P57" s="231"/>
      <c r="Q57" s="71">
        <v>-17027474275</v>
      </c>
      <c r="R57" s="71"/>
      <c r="S57" s="71">
        <f t="shared" si="3"/>
        <v>3181838511</v>
      </c>
    </row>
    <row r="58" spans="2:19">
      <c r="B58" s="52" t="s">
        <v>389</v>
      </c>
      <c r="C58" s="230" t="s">
        <v>580</v>
      </c>
      <c r="D58" s="231"/>
      <c r="E58" s="71">
        <v>183746</v>
      </c>
      <c r="F58" s="231"/>
      <c r="G58" s="71">
        <v>7450703467</v>
      </c>
      <c r="H58" s="52"/>
      <c r="I58" s="71">
        <v>-7072999104</v>
      </c>
      <c r="J58" s="231"/>
      <c r="K58" s="71">
        <f t="shared" si="0"/>
        <v>377704363</v>
      </c>
      <c r="L58" s="71"/>
      <c r="M58" s="52">
        <v>183746</v>
      </c>
      <c r="N58" s="71"/>
      <c r="O58" s="71">
        <v>7450703467</v>
      </c>
      <c r="P58" s="231"/>
      <c r="Q58" s="71">
        <v>-7072999104</v>
      </c>
      <c r="R58" s="71"/>
      <c r="S58" s="71">
        <f t="shared" si="3"/>
        <v>377704363</v>
      </c>
    </row>
    <row r="59" spans="2:19">
      <c r="B59" s="52" t="s">
        <v>388</v>
      </c>
      <c r="C59" s="230" t="s">
        <v>146</v>
      </c>
      <c r="D59" s="231"/>
      <c r="E59" s="71">
        <v>3631154</v>
      </c>
      <c r="F59" s="231"/>
      <c r="G59" s="71">
        <v>10100008997</v>
      </c>
      <c r="H59" s="52"/>
      <c r="I59" s="71">
        <v>-9312934584</v>
      </c>
      <c r="J59" s="231"/>
      <c r="K59" s="71">
        <f t="shared" si="0"/>
        <v>787074413</v>
      </c>
      <c r="L59" s="71"/>
      <c r="M59" s="52">
        <v>9496897</v>
      </c>
      <c r="N59" s="71"/>
      <c r="O59" s="71">
        <v>27003290796</v>
      </c>
      <c r="P59" s="231"/>
      <c r="Q59" s="71">
        <v>-25735621889</v>
      </c>
      <c r="R59" s="71"/>
      <c r="S59" s="71">
        <f t="shared" si="3"/>
        <v>1267668907</v>
      </c>
    </row>
    <row r="60" spans="2:19">
      <c r="B60" s="52" t="s">
        <v>530</v>
      </c>
      <c r="C60" s="230" t="s">
        <v>200</v>
      </c>
      <c r="D60" s="231"/>
      <c r="E60" s="71">
        <v>2701909</v>
      </c>
      <c r="F60" s="231"/>
      <c r="G60" s="71">
        <v>11711290434</v>
      </c>
      <c r="H60" s="52"/>
      <c r="I60" s="71">
        <v>-12008000984</v>
      </c>
      <c r="J60" s="231"/>
      <c r="K60" s="71">
        <f t="shared" si="0"/>
        <v>-296710550</v>
      </c>
      <c r="L60" s="71"/>
      <c r="M60" s="52">
        <v>6163439</v>
      </c>
      <c r="N60" s="71"/>
      <c r="O60" s="71">
        <v>27572774889</v>
      </c>
      <c r="P60" s="231"/>
      <c r="Q60" s="71">
        <v>-26949985002</v>
      </c>
      <c r="R60" s="71"/>
      <c r="S60" s="71">
        <f t="shared" si="3"/>
        <v>622789887</v>
      </c>
    </row>
    <row r="61" spans="2:19">
      <c r="B61" s="52" t="s">
        <v>387</v>
      </c>
      <c r="C61" s="230" t="s">
        <v>155</v>
      </c>
      <c r="D61" s="231"/>
      <c r="E61" s="71">
        <v>1624758</v>
      </c>
      <c r="F61" s="231"/>
      <c r="G61" s="71">
        <v>10706029073</v>
      </c>
      <c r="H61" s="52"/>
      <c r="I61" s="71">
        <v>-10264796791</v>
      </c>
      <c r="J61" s="231"/>
      <c r="K61" s="71">
        <f t="shared" si="0"/>
        <v>441232282</v>
      </c>
      <c r="L61" s="71"/>
      <c r="M61" s="52">
        <v>11887518</v>
      </c>
      <c r="N61" s="71"/>
      <c r="O61" s="71">
        <v>75913791119</v>
      </c>
      <c r="P61" s="231"/>
      <c r="Q61" s="71">
        <v>-71655618089</v>
      </c>
      <c r="R61" s="71"/>
      <c r="S61" s="71">
        <f t="shared" si="3"/>
        <v>4258173030</v>
      </c>
    </row>
    <row r="62" spans="2:19">
      <c r="B62" s="52" t="s">
        <v>386</v>
      </c>
      <c r="C62" s="230" t="s">
        <v>93</v>
      </c>
      <c r="D62" s="231"/>
      <c r="E62" s="71">
        <v>1646062</v>
      </c>
      <c r="F62" s="231"/>
      <c r="G62" s="71">
        <v>18176386439</v>
      </c>
      <c r="H62" s="52"/>
      <c r="I62" s="71">
        <v>-13401844523</v>
      </c>
      <c r="J62" s="231"/>
      <c r="K62" s="71">
        <f t="shared" si="0"/>
        <v>4774541916</v>
      </c>
      <c r="L62" s="71"/>
      <c r="M62" s="52">
        <v>2305189</v>
      </c>
      <c r="N62" s="71"/>
      <c r="O62" s="71">
        <v>34589108832</v>
      </c>
      <c r="P62" s="231"/>
      <c r="Q62" s="71">
        <v>-26133531853</v>
      </c>
      <c r="R62" s="71"/>
      <c r="S62" s="71">
        <f t="shared" si="3"/>
        <v>8455576979</v>
      </c>
    </row>
    <row r="63" spans="2:19">
      <c r="B63" s="52" t="s">
        <v>385</v>
      </c>
      <c r="C63" s="230" t="s">
        <v>554</v>
      </c>
      <c r="D63" s="231"/>
      <c r="E63" s="71">
        <v>309154</v>
      </c>
      <c r="F63" s="231"/>
      <c r="G63" s="71">
        <v>1371700541</v>
      </c>
      <c r="H63" s="52"/>
      <c r="I63" s="71">
        <v>-1471347847</v>
      </c>
      <c r="J63" s="231"/>
      <c r="K63" s="71">
        <f t="shared" si="0"/>
        <v>-99647306</v>
      </c>
      <c r="L63" s="71"/>
      <c r="M63" s="52">
        <v>309154</v>
      </c>
      <c r="N63" s="71"/>
      <c r="O63" s="71">
        <v>1371700541</v>
      </c>
      <c r="P63" s="231"/>
      <c r="Q63" s="71">
        <v>-1471347847</v>
      </c>
      <c r="R63" s="71"/>
      <c r="S63" s="71">
        <f t="shared" si="3"/>
        <v>-99647306</v>
      </c>
    </row>
    <row r="64" spans="2:19">
      <c r="B64" s="52" t="s">
        <v>384</v>
      </c>
      <c r="C64" s="230" t="s">
        <v>216</v>
      </c>
      <c r="D64" s="231"/>
      <c r="E64" s="71">
        <v>1303863</v>
      </c>
      <c r="F64" s="231"/>
      <c r="G64" s="71">
        <v>30355219509</v>
      </c>
      <c r="H64" s="52"/>
      <c r="I64" s="71">
        <v>-26735793224</v>
      </c>
      <c r="J64" s="231"/>
      <c r="K64" s="71">
        <f t="shared" si="0"/>
        <v>3619426285</v>
      </c>
      <c r="L64" s="71"/>
      <c r="M64" s="52">
        <v>5610232</v>
      </c>
      <c r="N64" s="71"/>
      <c r="O64" s="71">
        <v>120878964574</v>
      </c>
      <c r="P64" s="231"/>
      <c r="Q64" s="71">
        <v>-109500515862</v>
      </c>
      <c r="R64" s="71"/>
      <c r="S64" s="71">
        <f t="shared" si="3"/>
        <v>11378448712</v>
      </c>
    </row>
    <row r="65" spans="2:19">
      <c r="B65" s="52" t="s">
        <v>383</v>
      </c>
      <c r="C65" s="230" t="s">
        <v>226</v>
      </c>
      <c r="D65" s="231"/>
      <c r="E65" s="71">
        <v>3898753</v>
      </c>
      <c r="F65" s="231"/>
      <c r="G65" s="71">
        <v>10070399408</v>
      </c>
      <c r="H65" s="52"/>
      <c r="I65" s="71">
        <v>-7797664675</v>
      </c>
      <c r="J65" s="231"/>
      <c r="K65" s="71">
        <f t="shared" si="0"/>
        <v>2272734733</v>
      </c>
      <c r="L65" s="71"/>
      <c r="M65" s="52">
        <v>21413152</v>
      </c>
      <c r="N65" s="71"/>
      <c r="O65" s="71">
        <v>48608546510</v>
      </c>
      <c r="P65" s="231"/>
      <c r="Q65" s="71">
        <v>-38490682363</v>
      </c>
      <c r="R65" s="71"/>
      <c r="S65" s="71">
        <f t="shared" si="3"/>
        <v>10117864147</v>
      </c>
    </row>
    <row r="66" spans="2:19">
      <c r="B66" s="52" t="s">
        <v>382</v>
      </c>
      <c r="C66" s="230" t="s">
        <v>161</v>
      </c>
      <c r="D66" s="231"/>
      <c r="E66" s="71">
        <v>0</v>
      </c>
      <c r="F66" s="231"/>
      <c r="G66" s="71">
        <v>0</v>
      </c>
      <c r="H66" s="52"/>
      <c r="I66" s="71">
        <v>0</v>
      </c>
      <c r="J66" s="231"/>
      <c r="K66" s="71">
        <f t="shared" si="0"/>
        <v>0</v>
      </c>
      <c r="L66" s="71"/>
      <c r="M66" s="52">
        <v>166078</v>
      </c>
      <c r="N66" s="71"/>
      <c r="O66" s="71">
        <v>7801292968</v>
      </c>
      <c r="P66" s="231"/>
      <c r="Q66" s="71">
        <v>-6639451402</v>
      </c>
      <c r="R66" s="71"/>
      <c r="S66" s="71">
        <f t="shared" si="3"/>
        <v>1161841566</v>
      </c>
    </row>
    <row r="67" spans="2:19">
      <c r="B67" s="52" t="s">
        <v>381</v>
      </c>
      <c r="C67" s="230" t="s">
        <v>479</v>
      </c>
      <c r="D67" s="231"/>
      <c r="E67" s="71">
        <v>0</v>
      </c>
      <c r="F67" s="231"/>
      <c r="G67" s="71">
        <v>0</v>
      </c>
      <c r="H67" s="52"/>
      <c r="I67" s="71">
        <v>0</v>
      </c>
      <c r="J67" s="231"/>
      <c r="K67" s="71">
        <f t="shared" si="0"/>
        <v>0</v>
      </c>
      <c r="L67" s="71"/>
      <c r="M67" s="52">
        <v>164616</v>
      </c>
      <c r="N67" s="71"/>
      <c r="O67" s="71">
        <v>5435055574</v>
      </c>
      <c r="P67" s="231"/>
      <c r="Q67" s="71">
        <v>-4408007779</v>
      </c>
      <c r="R67" s="71"/>
      <c r="S67" s="71">
        <f t="shared" si="3"/>
        <v>1027047795</v>
      </c>
    </row>
    <row r="68" spans="2:19">
      <c r="B68" s="52" t="s">
        <v>380</v>
      </c>
      <c r="C68" s="230" t="s">
        <v>130</v>
      </c>
      <c r="D68" s="231"/>
      <c r="E68" s="71">
        <v>0</v>
      </c>
      <c r="F68" s="231"/>
      <c r="G68" s="71">
        <v>0</v>
      </c>
      <c r="H68" s="52"/>
      <c r="I68" s="71">
        <v>0</v>
      </c>
      <c r="J68" s="231"/>
      <c r="K68" s="71">
        <f t="shared" si="0"/>
        <v>0</v>
      </c>
      <c r="L68" s="71"/>
      <c r="M68" s="52">
        <v>837823</v>
      </c>
      <c r="N68" s="71"/>
      <c r="O68" s="71">
        <v>8484780462</v>
      </c>
      <c r="P68" s="231"/>
      <c r="Q68" s="71">
        <v>-8460679734</v>
      </c>
      <c r="R68" s="71"/>
      <c r="S68" s="71">
        <f t="shared" ref="S68:S131" si="4">O68+Q68</f>
        <v>24100728</v>
      </c>
    </row>
    <row r="69" spans="2:19">
      <c r="B69" s="52" t="s">
        <v>379</v>
      </c>
      <c r="C69" s="230" t="s">
        <v>480</v>
      </c>
      <c r="D69" s="231"/>
      <c r="E69" s="71">
        <v>1696672</v>
      </c>
      <c r="F69" s="231"/>
      <c r="G69" s="71">
        <v>5364478590</v>
      </c>
      <c r="H69" s="52"/>
      <c r="I69" s="71">
        <v>-4193248481</v>
      </c>
      <c r="J69" s="231"/>
      <c r="K69" s="71">
        <f t="shared" si="0"/>
        <v>1171230109</v>
      </c>
      <c r="L69" s="71"/>
      <c r="M69" s="52">
        <v>4132871</v>
      </c>
      <c r="N69" s="71"/>
      <c r="O69" s="71">
        <v>10839735263</v>
      </c>
      <c r="P69" s="231"/>
      <c r="Q69" s="71">
        <v>-9006205676</v>
      </c>
      <c r="R69" s="71"/>
      <c r="S69" s="71">
        <f t="shared" si="4"/>
        <v>1833529587</v>
      </c>
    </row>
    <row r="70" spans="2:19">
      <c r="B70" s="52" t="s">
        <v>378</v>
      </c>
      <c r="C70" s="230" t="s">
        <v>103</v>
      </c>
      <c r="D70" s="231"/>
      <c r="E70" s="71">
        <v>4982789</v>
      </c>
      <c r="F70" s="231"/>
      <c r="G70" s="71">
        <v>31043543946</v>
      </c>
      <c r="H70" s="52"/>
      <c r="I70" s="71">
        <v>-24118593605</v>
      </c>
      <c r="J70" s="231"/>
      <c r="K70" s="71">
        <f t="shared" si="0"/>
        <v>6924950341</v>
      </c>
      <c r="L70" s="71"/>
      <c r="M70" s="52">
        <v>22892104</v>
      </c>
      <c r="N70" s="71"/>
      <c r="O70" s="71">
        <v>122969601963</v>
      </c>
      <c r="P70" s="231"/>
      <c r="Q70" s="71">
        <v>-99938461402</v>
      </c>
      <c r="R70" s="71"/>
      <c r="S70" s="71">
        <f t="shared" si="4"/>
        <v>23031140561</v>
      </c>
    </row>
    <row r="71" spans="2:19">
      <c r="B71" s="52" t="s">
        <v>377</v>
      </c>
      <c r="C71" s="230" t="s">
        <v>439</v>
      </c>
      <c r="D71" s="231"/>
      <c r="E71" s="71">
        <v>567549</v>
      </c>
      <c r="F71" s="231"/>
      <c r="G71" s="71">
        <v>2245348772</v>
      </c>
      <c r="H71" s="52"/>
      <c r="I71" s="71">
        <v>-1679064570</v>
      </c>
      <c r="J71" s="231"/>
      <c r="K71" s="71">
        <f t="shared" si="0"/>
        <v>566284202</v>
      </c>
      <c r="L71" s="71"/>
      <c r="M71" s="52">
        <v>1190571</v>
      </c>
      <c r="N71" s="71"/>
      <c r="O71" s="71">
        <v>6267689712</v>
      </c>
      <c r="P71" s="231"/>
      <c r="Q71" s="71">
        <v>-5186440432</v>
      </c>
      <c r="R71" s="71"/>
      <c r="S71" s="71">
        <f t="shared" si="4"/>
        <v>1081249280</v>
      </c>
    </row>
    <row r="72" spans="2:19">
      <c r="B72" s="52" t="s">
        <v>376</v>
      </c>
      <c r="C72" s="230" t="s">
        <v>538</v>
      </c>
      <c r="D72" s="231"/>
      <c r="E72" s="71">
        <v>0</v>
      </c>
      <c r="F72" s="231"/>
      <c r="G72" s="71">
        <v>0</v>
      </c>
      <c r="H72" s="52"/>
      <c r="I72" s="71">
        <v>0</v>
      </c>
      <c r="J72" s="231"/>
      <c r="K72" s="71">
        <f t="shared" ref="K72:K135" si="5">I72+G72</f>
        <v>0</v>
      </c>
      <c r="L72" s="71"/>
      <c r="M72" s="52">
        <v>192015</v>
      </c>
      <c r="N72" s="71"/>
      <c r="O72" s="71">
        <v>464734012</v>
      </c>
      <c r="P72" s="231"/>
      <c r="Q72" s="71">
        <v>-307979433</v>
      </c>
      <c r="R72" s="71"/>
      <c r="S72" s="71">
        <f t="shared" si="4"/>
        <v>156754579</v>
      </c>
    </row>
    <row r="73" spans="2:19">
      <c r="B73" s="52" t="s">
        <v>375</v>
      </c>
      <c r="C73" s="230" t="s">
        <v>132</v>
      </c>
      <c r="D73" s="231"/>
      <c r="E73" s="71">
        <v>215210</v>
      </c>
      <c r="F73" s="231"/>
      <c r="G73" s="71">
        <v>3583209901</v>
      </c>
      <c r="H73" s="52"/>
      <c r="I73" s="71">
        <v>-3378515822</v>
      </c>
      <c r="J73" s="231"/>
      <c r="K73" s="71">
        <f t="shared" si="5"/>
        <v>204694079</v>
      </c>
      <c r="L73" s="71"/>
      <c r="M73" s="52">
        <v>820559</v>
      </c>
      <c r="N73" s="71"/>
      <c r="O73" s="71">
        <v>12793162656</v>
      </c>
      <c r="P73" s="231"/>
      <c r="Q73" s="71">
        <v>-12057342985</v>
      </c>
      <c r="R73" s="71"/>
      <c r="S73" s="71">
        <f t="shared" si="4"/>
        <v>735819671</v>
      </c>
    </row>
    <row r="74" spans="2:19">
      <c r="B74" s="52" t="s">
        <v>374</v>
      </c>
      <c r="C74" s="230" t="s">
        <v>147</v>
      </c>
      <c r="D74" s="231"/>
      <c r="E74" s="71">
        <v>1480195</v>
      </c>
      <c r="F74" s="231"/>
      <c r="G74" s="71">
        <v>9692902877</v>
      </c>
      <c r="H74" s="52"/>
      <c r="I74" s="71">
        <v>-7663359544</v>
      </c>
      <c r="J74" s="231"/>
      <c r="K74" s="71">
        <f t="shared" si="5"/>
        <v>2029543333</v>
      </c>
      <c r="L74" s="71"/>
      <c r="M74" s="52">
        <v>4790345</v>
      </c>
      <c r="N74" s="71"/>
      <c r="O74" s="71">
        <v>26101998392</v>
      </c>
      <c r="P74" s="231"/>
      <c r="Q74" s="71">
        <v>-22170109611</v>
      </c>
      <c r="R74" s="71"/>
      <c r="S74" s="71">
        <f t="shared" si="4"/>
        <v>3931888781</v>
      </c>
    </row>
    <row r="75" spans="2:19">
      <c r="B75" s="52" t="s">
        <v>373</v>
      </c>
      <c r="C75" s="230" t="s">
        <v>516</v>
      </c>
      <c r="D75" s="231"/>
      <c r="E75" s="71">
        <v>0</v>
      </c>
      <c r="F75" s="231"/>
      <c r="G75" s="71">
        <v>0</v>
      </c>
      <c r="H75" s="52"/>
      <c r="I75" s="71">
        <v>0</v>
      </c>
      <c r="J75" s="231"/>
      <c r="K75" s="71">
        <f t="shared" si="5"/>
        <v>0</v>
      </c>
      <c r="L75" s="71"/>
      <c r="M75" s="52">
        <v>3838006</v>
      </c>
      <c r="N75" s="71"/>
      <c r="O75" s="71">
        <v>9552367009</v>
      </c>
      <c r="P75" s="231"/>
      <c r="Q75" s="71">
        <v>-9974522303</v>
      </c>
      <c r="R75" s="71"/>
      <c r="S75" s="71">
        <f t="shared" si="4"/>
        <v>-422155294</v>
      </c>
    </row>
    <row r="76" spans="2:19">
      <c r="B76" s="52" t="s">
        <v>372</v>
      </c>
      <c r="C76" s="230" t="s">
        <v>185</v>
      </c>
      <c r="D76" s="231"/>
      <c r="E76" s="71">
        <v>730555</v>
      </c>
      <c r="F76" s="231"/>
      <c r="G76" s="71">
        <v>19788483169</v>
      </c>
      <c r="H76" s="52"/>
      <c r="I76" s="71">
        <v>-20665842186</v>
      </c>
      <c r="J76" s="231"/>
      <c r="K76" s="71">
        <f t="shared" si="5"/>
        <v>-877359017</v>
      </c>
      <c r="L76" s="71"/>
      <c r="M76" s="52">
        <v>1474857</v>
      </c>
      <c r="N76" s="71"/>
      <c r="O76" s="71">
        <v>38021014358</v>
      </c>
      <c r="P76" s="231"/>
      <c r="Q76" s="71">
        <v>-37994218301</v>
      </c>
      <c r="R76" s="71"/>
      <c r="S76" s="71">
        <f t="shared" si="4"/>
        <v>26796057</v>
      </c>
    </row>
    <row r="77" spans="2:19">
      <c r="B77" s="52" t="s">
        <v>371</v>
      </c>
      <c r="C77" s="230" t="s">
        <v>128</v>
      </c>
      <c r="D77" s="231"/>
      <c r="E77" s="71">
        <v>2382764</v>
      </c>
      <c r="F77" s="231"/>
      <c r="G77" s="71">
        <v>14733247715</v>
      </c>
      <c r="H77" s="52"/>
      <c r="I77" s="71">
        <v>-9110707034</v>
      </c>
      <c r="J77" s="231"/>
      <c r="K77" s="71">
        <f t="shared" si="5"/>
        <v>5622540681</v>
      </c>
      <c r="L77" s="71"/>
      <c r="M77" s="52">
        <v>5321551</v>
      </c>
      <c r="N77" s="71"/>
      <c r="O77" s="71">
        <v>26591727853</v>
      </c>
      <c r="P77" s="231"/>
      <c r="Q77" s="71">
        <v>-18468058262</v>
      </c>
      <c r="R77" s="71"/>
      <c r="S77" s="71">
        <f t="shared" si="4"/>
        <v>8123669591</v>
      </c>
    </row>
    <row r="78" spans="2:19">
      <c r="B78" s="52" t="s">
        <v>370</v>
      </c>
      <c r="C78" s="230" t="s">
        <v>176</v>
      </c>
      <c r="D78" s="231"/>
      <c r="E78" s="71">
        <v>286476</v>
      </c>
      <c r="F78" s="231"/>
      <c r="G78" s="71">
        <v>4790999294</v>
      </c>
      <c r="H78" s="52"/>
      <c r="I78" s="71">
        <v>-4307608257</v>
      </c>
      <c r="J78" s="231"/>
      <c r="K78" s="71">
        <f t="shared" si="5"/>
        <v>483391037</v>
      </c>
      <c r="L78" s="71"/>
      <c r="M78" s="52">
        <v>1140037</v>
      </c>
      <c r="N78" s="71"/>
      <c r="O78" s="71">
        <v>16024559177</v>
      </c>
      <c r="P78" s="231"/>
      <c r="Q78" s="71">
        <v>-14291206991</v>
      </c>
      <c r="R78" s="71"/>
      <c r="S78" s="71">
        <f t="shared" si="4"/>
        <v>1733352186</v>
      </c>
    </row>
    <row r="79" spans="2:19">
      <c r="B79" s="52" t="s">
        <v>369</v>
      </c>
      <c r="C79" s="230" t="s">
        <v>555</v>
      </c>
      <c r="D79" s="231"/>
      <c r="E79" s="71">
        <v>291699</v>
      </c>
      <c r="F79" s="231"/>
      <c r="G79" s="71">
        <v>4701165572</v>
      </c>
      <c r="H79" s="52"/>
      <c r="I79" s="71">
        <v>-5546768553</v>
      </c>
      <c r="J79" s="231"/>
      <c r="K79" s="71">
        <f t="shared" si="5"/>
        <v>-845602981</v>
      </c>
      <c r="L79" s="71"/>
      <c r="M79" s="52">
        <v>292938</v>
      </c>
      <c r="N79" s="71"/>
      <c r="O79" s="71">
        <v>4724079178</v>
      </c>
      <c r="P79" s="231"/>
      <c r="Q79" s="71">
        <v>-5570904560</v>
      </c>
      <c r="R79" s="71"/>
      <c r="S79" s="71">
        <f t="shared" si="4"/>
        <v>-846825382</v>
      </c>
    </row>
    <row r="80" spans="2:19">
      <c r="B80" s="52" t="s">
        <v>368</v>
      </c>
      <c r="C80" s="230" t="s">
        <v>179</v>
      </c>
      <c r="D80" s="231"/>
      <c r="E80" s="71">
        <v>4059650</v>
      </c>
      <c r="F80" s="231"/>
      <c r="G80" s="71">
        <v>98277797905</v>
      </c>
      <c r="H80" s="52"/>
      <c r="I80" s="71">
        <v>-68095204929</v>
      </c>
      <c r="J80" s="231"/>
      <c r="K80" s="71">
        <f t="shared" si="5"/>
        <v>30182592976</v>
      </c>
      <c r="L80" s="71"/>
      <c r="M80" s="52">
        <v>7772664</v>
      </c>
      <c r="N80" s="71"/>
      <c r="O80" s="71">
        <v>168343342828</v>
      </c>
      <c r="P80" s="231"/>
      <c r="Q80" s="71">
        <v>-121665189455</v>
      </c>
      <c r="R80" s="71"/>
      <c r="S80" s="71">
        <f t="shared" si="4"/>
        <v>46678153373</v>
      </c>
    </row>
    <row r="81" spans="2:19">
      <c r="B81" s="52" t="s">
        <v>464</v>
      </c>
      <c r="C81" s="230" t="s">
        <v>144</v>
      </c>
      <c r="D81" s="231"/>
      <c r="E81" s="71">
        <v>155487</v>
      </c>
      <c r="F81" s="231"/>
      <c r="G81" s="71">
        <v>5475379903</v>
      </c>
      <c r="H81" s="52"/>
      <c r="I81" s="71">
        <v>-4436479965</v>
      </c>
      <c r="J81" s="231"/>
      <c r="K81" s="71">
        <f t="shared" si="5"/>
        <v>1038899938</v>
      </c>
      <c r="L81" s="71"/>
      <c r="M81" s="52">
        <v>586650</v>
      </c>
      <c r="N81" s="71"/>
      <c r="O81" s="71">
        <v>14534236385</v>
      </c>
      <c r="P81" s="231"/>
      <c r="Q81" s="71">
        <v>-11096026740</v>
      </c>
      <c r="R81" s="71"/>
      <c r="S81" s="71">
        <f t="shared" si="4"/>
        <v>3438209645</v>
      </c>
    </row>
    <row r="82" spans="2:19">
      <c r="B82" s="52" t="s">
        <v>367</v>
      </c>
      <c r="C82" s="230" t="s">
        <v>581</v>
      </c>
      <c r="D82" s="231"/>
      <c r="E82" s="71">
        <v>1597010</v>
      </c>
      <c r="F82" s="231"/>
      <c r="G82" s="71">
        <v>5360161362</v>
      </c>
      <c r="H82" s="52"/>
      <c r="I82" s="71">
        <v>-5816040176</v>
      </c>
      <c r="J82" s="231"/>
      <c r="K82" s="71">
        <f t="shared" si="5"/>
        <v>-455878814</v>
      </c>
      <c r="L82" s="71"/>
      <c r="M82" s="52">
        <v>1597010</v>
      </c>
      <c r="N82" s="71"/>
      <c r="O82" s="71">
        <v>5360161362</v>
      </c>
      <c r="P82" s="231"/>
      <c r="Q82" s="71">
        <v>-5816040176</v>
      </c>
      <c r="R82" s="71"/>
      <c r="S82" s="71">
        <f t="shared" si="4"/>
        <v>-455878814</v>
      </c>
    </row>
    <row r="83" spans="2:19">
      <c r="B83" s="52" t="s">
        <v>366</v>
      </c>
      <c r="C83" s="230" t="s">
        <v>582</v>
      </c>
      <c r="D83" s="231"/>
      <c r="E83" s="71">
        <v>4340</v>
      </c>
      <c r="F83" s="231"/>
      <c r="G83" s="71">
        <v>84219823</v>
      </c>
      <c r="H83" s="52"/>
      <c r="I83" s="71">
        <v>-75918137</v>
      </c>
      <c r="J83" s="231"/>
      <c r="K83" s="71">
        <f t="shared" si="5"/>
        <v>8301686</v>
      </c>
      <c r="L83" s="71"/>
      <c r="M83" s="52">
        <v>4340</v>
      </c>
      <c r="N83" s="71"/>
      <c r="O83" s="71">
        <v>84219823</v>
      </c>
      <c r="P83" s="231"/>
      <c r="Q83" s="71">
        <v>-75918137</v>
      </c>
      <c r="R83" s="71"/>
      <c r="S83" s="71">
        <f t="shared" si="4"/>
        <v>8301686</v>
      </c>
    </row>
    <row r="84" spans="2:19">
      <c r="B84" s="52" t="s">
        <v>505</v>
      </c>
      <c r="C84" s="230" t="s">
        <v>166</v>
      </c>
      <c r="D84" s="231"/>
      <c r="E84" s="71">
        <v>5610</v>
      </c>
      <c r="F84" s="231"/>
      <c r="G84" s="71">
        <v>155399969</v>
      </c>
      <c r="H84" s="52"/>
      <c r="I84" s="71">
        <v>-106259907</v>
      </c>
      <c r="J84" s="231"/>
      <c r="K84" s="71">
        <f t="shared" si="5"/>
        <v>49140062</v>
      </c>
      <c r="L84" s="71"/>
      <c r="M84" s="52">
        <v>1033098</v>
      </c>
      <c r="N84" s="71"/>
      <c r="O84" s="71">
        <v>52903295867</v>
      </c>
      <c r="P84" s="231"/>
      <c r="Q84" s="71">
        <v>-43055562590</v>
      </c>
      <c r="R84" s="71"/>
      <c r="S84" s="71">
        <f t="shared" si="4"/>
        <v>9847733277</v>
      </c>
    </row>
    <row r="85" spans="2:19">
      <c r="B85" s="52" t="s">
        <v>365</v>
      </c>
      <c r="C85" s="230" t="s">
        <v>481</v>
      </c>
      <c r="D85" s="231"/>
      <c r="E85" s="71">
        <v>351797</v>
      </c>
      <c r="F85" s="231"/>
      <c r="G85" s="71">
        <v>6448193828</v>
      </c>
      <c r="H85" s="52"/>
      <c r="I85" s="71">
        <v>-5007161133</v>
      </c>
      <c r="J85" s="231"/>
      <c r="K85" s="71">
        <f t="shared" si="5"/>
        <v>1441032695</v>
      </c>
      <c r="L85" s="71"/>
      <c r="M85" s="52">
        <v>3081294</v>
      </c>
      <c r="N85" s="71"/>
      <c r="O85" s="71">
        <v>55584565735</v>
      </c>
      <c r="P85" s="231"/>
      <c r="Q85" s="71">
        <v>-40263772621</v>
      </c>
      <c r="R85" s="71"/>
      <c r="S85" s="71">
        <f t="shared" si="4"/>
        <v>15320793114</v>
      </c>
    </row>
    <row r="86" spans="2:19">
      <c r="B86" s="52" t="s">
        <v>504</v>
      </c>
      <c r="C86" s="230" t="s">
        <v>135</v>
      </c>
      <c r="D86" s="231"/>
      <c r="E86" s="71">
        <v>205183</v>
      </c>
      <c r="F86" s="231"/>
      <c r="G86" s="71">
        <v>2252239374</v>
      </c>
      <c r="H86" s="52"/>
      <c r="I86" s="71">
        <v>-2275324422</v>
      </c>
      <c r="J86" s="231"/>
      <c r="K86" s="71">
        <f t="shared" si="5"/>
        <v>-23085048</v>
      </c>
      <c r="L86" s="71"/>
      <c r="M86" s="52">
        <v>705985</v>
      </c>
      <c r="N86" s="71"/>
      <c r="O86" s="71">
        <v>6731189525</v>
      </c>
      <c r="P86" s="231"/>
      <c r="Q86" s="71">
        <v>-5841057706</v>
      </c>
      <c r="R86" s="71"/>
      <c r="S86" s="71">
        <f t="shared" si="4"/>
        <v>890131819</v>
      </c>
    </row>
    <row r="87" spans="2:19">
      <c r="B87" s="52" t="s">
        <v>503</v>
      </c>
      <c r="C87" s="230" t="s">
        <v>269</v>
      </c>
      <c r="D87" s="231"/>
      <c r="E87" s="71">
        <v>756674</v>
      </c>
      <c r="F87" s="231"/>
      <c r="G87" s="71">
        <v>12100499334</v>
      </c>
      <c r="H87" s="52"/>
      <c r="I87" s="71">
        <v>-11654354024</v>
      </c>
      <c r="J87" s="231"/>
      <c r="K87" s="71">
        <f t="shared" si="5"/>
        <v>446145310</v>
      </c>
      <c r="L87" s="71"/>
      <c r="M87" s="52">
        <v>1702697</v>
      </c>
      <c r="N87" s="71"/>
      <c r="O87" s="71">
        <v>24563272076</v>
      </c>
      <c r="P87" s="231"/>
      <c r="Q87" s="71">
        <v>-23779239182</v>
      </c>
      <c r="R87" s="71"/>
      <c r="S87" s="71">
        <f t="shared" si="4"/>
        <v>784032894</v>
      </c>
    </row>
    <row r="88" spans="2:19">
      <c r="B88" s="52" t="s">
        <v>364</v>
      </c>
      <c r="C88" s="230" t="s">
        <v>265</v>
      </c>
      <c r="D88" s="231"/>
      <c r="E88" s="71">
        <v>268349</v>
      </c>
      <c r="F88" s="231"/>
      <c r="G88" s="71">
        <v>5583542292</v>
      </c>
      <c r="H88" s="52"/>
      <c r="I88" s="71">
        <v>-5233856213</v>
      </c>
      <c r="J88" s="231"/>
      <c r="K88" s="71">
        <f t="shared" si="5"/>
        <v>349686079</v>
      </c>
      <c r="L88" s="71"/>
      <c r="M88" s="52">
        <v>719784</v>
      </c>
      <c r="N88" s="71"/>
      <c r="O88" s="71">
        <v>13799142156</v>
      </c>
      <c r="P88" s="231"/>
      <c r="Q88" s="71">
        <v>-13041959914</v>
      </c>
      <c r="R88" s="71"/>
      <c r="S88" s="71">
        <f t="shared" si="4"/>
        <v>757182242</v>
      </c>
    </row>
    <row r="89" spans="2:19">
      <c r="B89" s="52" t="s">
        <v>363</v>
      </c>
      <c r="C89" s="230" t="s">
        <v>438</v>
      </c>
      <c r="D89" s="231"/>
      <c r="E89" s="71">
        <v>151084</v>
      </c>
      <c r="F89" s="231"/>
      <c r="G89" s="71">
        <v>3194520966</v>
      </c>
      <c r="H89" s="52"/>
      <c r="I89" s="71">
        <v>-1963901825</v>
      </c>
      <c r="J89" s="231"/>
      <c r="K89" s="71">
        <f t="shared" si="5"/>
        <v>1230619141</v>
      </c>
      <c r="L89" s="71"/>
      <c r="M89" s="52">
        <v>1112697</v>
      </c>
      <c r="N89" s="71"/>
      <c r="O89" s="71">
        <v>16359702445</v>
      </c>
      <c r="P89" s="231"/>
      <c r="Q89" s="71">
        <v>-12291062929</v>
      </c>
      <c r="R89" s="71"/>
      <c r="S89" s="71">
        <f t="shared" si="4"/>
        <v>4068639516</v>
      </c>
    </row>
    <row r="90" spans="2:19">
      <c r="B90" s="52" t="s">
        <v>362</v>
      </c>
      <c r="C90" s="230" t="s">
        <v>180</v>
      </c>
      <c r="D90" s="231"/>
      <c r="E90" s="71">
        <v>1028634</v>
      </c>
      <c r="F90" s="231"/>
      <c r="G90" s="71">
        <v>53335568057</v>
      </c>
      <c r="H90" s="52"/>
      <c r="I90" s="71">
        <v>-34465761402</v>
      </c>
      <c r="J90" s="231"/>
      <c r="K90" s="71">
        <f t="shared" si="5"/>
        <v>18869806655</v>
      </c>
      <c r="L90" s="71"/>
      <c r="M90" s="52">
        <v>1590457</v>
      </c>
      <c r="N90" s="71"/>
      <c r="O90" s="71">
        <v>70232429315</v>
      </c>
      <c r="P90" s="231"/>
      <c r="Q90" s="71">
        <v>-49072415338</v>
      </c>
      <c r="R90" s="71"/>
      <c r="S90" s="71">
        <f t="shared" si="4"/>
        <v>21160013977</v>
      </c>
    </row>
    <row r="91" spans="2:19">
      <c r="B91" s="52" t="s">
        <v>361</v>
      </c>
      <c r="C91" s="230" t="s">
        <v>482</v>
      </c>
      <c r="D91" s="231"/>
      <c r="E91" s="71">
        <v>551749</v>
      </c>
      <c r="F91" s="231"/>
      <c r="G91" s="71">
        <v>4803503401</v>
      </c>
      <c r="H91" s="52"/>
      <c r="I91" s="71">
        <v>-2323738273</v>
      </c>
      <c r="J91" s="231"/>
      <c r="K91" s="71">
        <f t="shared" si="5"/>
        <v>2479765128</v>
      </c>
      <c r="L91" s="71"/>
      <c r="M91" s="52">
        <v>980459</v>
      </c>
      <c r="N91" s="71"/>
      <c r="O91" s="71">
        <v>7644304630</v>
      </c>
      <c r="P91" s="231"/>
      <c r="Q91" s="71">
        <v>-4321305786</v>
      </c>
      <c r="R91" s="71"/>
      <c r="S91" s="71">
        <f t="shared" si="4"/>
        <v>3322998844</v>
      </c>
    </row>
    <row r="92" spans="2:19">
      <c r="B92" s="52" t="s">
        <v>360</v>
      </c>
      <c r="C92" s="230" t="s">
        <v>511</v>
      </c>
      <c r="D92" s="231"/>
      <c r="E92" s="71">
        <v>1759695</v>
      </c>
      <c r="F92" s="231"/>
      <c r="G92" s="71">
        <v>7369317623</v>
      </c>
      <c r="H92" s="52"/>
      <c r="I92" s="71">
        <v>-7215361789</v>
      </c>
      <c r="J92" s="231"/>
      <c r="K92" s="71">
        <f t="shared" si="5"/>
        <v>153955834</v>
      </c>
      <c r="L92" s="71"/>
      <c r="M92" s="52">
        <v>3517062</v>
      </c>
      <c r="N92" s="71"/>
      <c r="O92" s="71">
        <v>14017644153</v>
      </c>
      <c r="P92" s="231"/>
      <c r="Q92" s="71">
        <v>-14069996611</v>
      </c>
      <c r="R92" s="71"/>
      <c r="S92" s="71">
        <f t="shared" si="4"/>
        <v>-52352458</v>
      </c>
    </row>
    <row r="93" spans="2:19">
      <c r="B93" s="52" t="s">
        <v>359</v>
      </c>
      <c r="C93" s="230" t="s">
        <v>117</v>
      </c>
      <c r="D93" s="231"/>
      <c r="E93" s="71">
        <v>3790398</v>
      </c>
      <c r="F93" s="231"/>
      <c r="G93" s="71">
        <v>12950467479</v>
      </c>
      <c r="H93" s="52"/>
      <c r="I93" s="71">
        <v>-12739299714</v>
      </c>
      <c r="J93" s="231"/>
      <c r="K93" s="71">
        <f t="shared" si="5"/>
        <v>211167765</v>
      </c>
      <c r="L93" s="71"/>
      <c r="M93" s="52">
        <v>9827503</v>
      </c>
      <c r="N93" s="71"/>
      <c r="O93" s="71">
        <v>32558967903</v>
      </c>
      <c r="P93" s="231"/>
      <c r="Q93" s="71">
        <v>-31422156299</v>
      </c>
      <c r="R93" s="71"/>
      <c r="S93" s="71">
        <f t="shared" si="4"/>
        <v>1136811604</v>
      </c>
    </row>
    <row r="94" spans="2:19">
      <c r="B94" s="52" t="s">
        <v>358</v>
      </c>
      <c r="C94" s="230" t="s">
        <v>90</v>
      </c>
      <c r="D94" s="231"/>
      <c r="E94" s="71">
        <v>3087823</v>
      </c>
      <c r="F94" s="231"/>
      <c r="G94" s="71">
        <v>18622871117</v>
      </c>
      <c r="H94" s="52"/>
      <c r="I94" s="71">
        <v>-14885685383</v>
      </c>
      <c r="J94" s="231"/>
      <c r="K94" s="71">
        <f t="shared" si="5"/>
        <v>3737185734</v>
      </c>
      <c r="L94" s="71"/>
      <c r="M94" s="52">
        <v>7085947</v>
      </c>
      <c r="N94" s="71"/>
      <c r="O94" s="71">
        <v>35461153458</v>
      </c>
      <c r="P94" s="231"/>
      <c r="Q94" s="71">
        <v>-29311860363</v>
      </c>
      <c r="R94" s="71"/>
      <c r="S94" s="71">
        <f t="shared" si="4"/>
        <v>6149293095</v>
      </c>
    </row>
    <row r="95" spans="2:19">
      <c r="B95" s="52" t="s">
        <v>357</v>
      </c>
      <c r="C95" s="230" t="s">
        <v>214</v>
      </c>
      <c r="D95" s="231"/>
      <c r="E95" s="71">
        <v>1566292</v>
      </c>
      <c r="F95" s="231"/>
      <c r="G95" s="71">
        <v>43072515503</v>
      </c>
      <c r="H95" s="52"/>
      <c r="I95" s="71">
        <v>-37528149842</v>
      </c>
      <c r="J95" s="231"/>
      <c r="K95" s="71">
        <f t="shared" si="5"/>
        <v>5544365661</v>
      </c>
      <c r="L95" s="71"/>
      <c r="M95" s="52">
        <v>5937599</v>
      </c>
      <c r="N95" s="71"/>
      <c r="O95" s="71">
        <v>151451189351</v>
      </c>
      <c r="P95" s="231"/>
      <c r="Q95" s="71">
        <v>-134614937612</v>
      </c>
      <c r="R95" s="71"/>
      <c r="S95" s="71">
        <f t="shared" si="4"/>
        <v>16836251739</v>
      </c>
    </row>
    <row r="96" spans="2:19">
      <c r="B96" s="52" t="s">
        <v>356</v>
      </c>
      <c r="C96" s="230" t="s">
        <v>143</v>
      </c>
      <c r="D96" s="231"/>
      <c r="E96" s="71">
        <v>2373971</v>
      </c>
      <c r="F96" s="231"/>
      <c r="G96" s="71">
        <v>12661670037</v>
      </c>
      <c r="H96" s="52"/>
      <c r="I96" s="71">
        <v>-11224804860</v>
      </c>
      <c r="J96" s="231"/>
      <c r="K96" s="71">
        <f t="shared" si="5"/>
        <v>1436865177</v>
      </c>
      <c r="L96" s="71"/>
      <c r="M96" s="52">
        <v>19884950</v>
      </c>
      <c r="N96" s="71"/>
      <c r="O96" s="71">
        <v>107411673483</v>
      </c>
      <c r="P96" s="231"/>
      <c r="Q96" s="71">
        <v>-89409244445</v>
      </c>
      <c r="R96" s="71"/>
      <c r="S96" s="71">
        <f t="shared" si="4"/>
        <v>18002429038</v>
      </c>
    </row>
    <row r="97" spans="2:19">
      <c r="B97" s="52" t="s">
        <v>355</v>
      </c>
      <c r="C97" s="230" t="s">
        <v>227</v>
      </c>
      <c r="D97" s="231"/>
      <c r="E97" s="71">
        <v>0</v>
      </c>
      <c r="F97" s="231"/>
      <c r="G97" s="71">
        <v>0</v>
      </c>
      <c r="H97" s="52"/>
      <c r="I97" s="71">
        <v>0</v>
      </c>
      <c r="J97" s="231"/>
      <c r="K97" s="71">
        <f t="shared" si="5"/>
        <v>0</v>
      </c>
      <c r="L97" s="71"/>
      <c r="M97" s="52">
        <v>2476366</v>
      </c>
      <c r="N97" s="71"/>
      <c r="O97" s="71">
        <v>6908766707</v>
      </c>
      <c r="P97" s="231"/>
      <c r="Q97" s="71">
        <v>-6045079432</v>
      </c>
      <c r="R97" s="71"/>
      <c r="S97" s="71">
        <f t="shared" si="4"/>
        <v>863687275</v>
      </c>
    </row>
    <row r="98" spans="2:19">
      <c r="B98" s="52" t="s">
        <v>529</v>
      </c>
      <c r="C98" s="230" t="s">
        <v>207</v>
      </c>
      <c r="D98" s="231"/>
      <c r="E98" s="71">
        <v>4428586</v>
      </c>
      <c r="F98" s="231"/>
      <c r="G98" s="71">
        <v>35533834275</v>
      </c>
      <c r="H98" s="52"/>
      <c r="I98" s="71">
        <v>-26618550792</v>
      </c>
      <c r="J98" s="231"/>
      <c r="K98" s="71">
        <f t="shared" si="5"/>
        <v>8915283483</v>
      </c>
      <c r="L98" s="71"/>
      <c r="M98" s="52">
        <v>8449950</v>
      </c>
      <c r="N98" s="71"/>
      <c r="O98" s="71">
        <v>62680559150</v>
      </c>
      <c r="P98" s="231"/>
      <c r="Q98" s="71">
        <v>-49467432958</v>
      </c>
      <c r="R98" s="71"/>
      <c r="S98" s="71">
        <f t="shared" si="4"/>
        <v>13213126192</v>
      </c>
    </row>
    <row r="99" spans="2:19">
      <c r="B99" s="52" t="s">
        <v>354</v>
      </c>
      <c r="C99" s="230" t="s">
        <v>556</v>
      </c>
      <c r="D99" s="231"/>
      <c r="E99" s="71">
        <v>7018482</v>
      </c>
      <c r="F99" s="231"/>
      <c r="G99" s="71">
        <v>9185919339</v>
      </c>
      <c r="H99" s="52"/>
      <c r="I99" s="71">
        <v>-9848637088</v>
      </c>
      <c r="J99" s="231"/>
      <c r="K99" s="71">
        <f t="shared" si="5"/>
        <v>-662717749</v>
      </c>
      <c r="L99" s="71"/>
      <c r="M99" s="52">
        <v>7112558</v>
      </c>
      <c r="N99" s="71"/>
      <c r="O99" s="71">
        <v>9315439347</v>
      </c>
      <c r="P99" s="231"/>
      <c r="Q99" s="71">
        <v>-9980648594</v>
      </c>
      <c r="R99" s="71"/>
      <c r="S99" s="71">
        <f t="shared" si="4"/>
        <v>-665209247</v>
      </c>
    </row>
    <row r="100" spans="2:19">
      <c r="B100" s="52" t="s">
        <v>353</v>
      </c>
      <c r="C100" s="230" t="s">
        <v>184</v>
      </c>
      <c r="D100" s="231"/>
      <c r="E100" s="71">
        <v>367833</v>
      </c>
      <c r="F100" s="231"/>
      <c r="G100" s="71">
        <v>4305525779</v>
      </c>
      <c r="H100" s="52"/>
      <c r="I100" s="71">
        <v>-3602669562</v>
      </c>
      <c r="J100" s="231"/>
      <c r="K100" s="71">
        <f t="shared" si="5"/>
        <v>702856217</v>
      </c>
      <c r="L100" s="71"/>
      <c r="M100" s="52">
        <v>1556592</v>
      </c>
      <c r="N100" s="71"/>
      <c r="O100" s="71">
        <v>13879045387</v>
      </c>
      <c r="P100" s="231"/>
      <c r="Q100" s="71">
        <v>-13460793843</v>
      </c>
      <c r="R100" s="71"/>
      <c r="S100" s="71">
        <f t="shared" si="4"/>
        <v>418251544</v>
      </c>
    </row>
    <row r="101" spans="2:19">
      <c r="B101" s="52" t="s">
        <v>352</v>
      </c>
      <c r="C101" s="230" t="s">
        <v>205</v>
      </c>
      <c r="D101" s="231"/>
      <c r="E101" s="71">
        <v>3038326</v>
      </c>
      <c r="F101" s="231"/>
      <c r="G101" s="71">
        <v>16237330018</v>
      </c>
      <c r="H101" s="52"/>
      <c r="I101" s="71">
        <v>-16012038563</v>
      </c>
      <c r="J101" s="231"/>
      <c r="K101" s="71">
        <f t="shared" si="5"/>
        <v>225291455</v>
      </c>
      <c r="L101" s="71"/>
      <c r="M101" s="52">
        <v>7617815</v>
      </c>
      <c r="N101" s="71"/>
      <c r="O101" s="71">
        <v>40084941398</v>
      </c>
      <c r="P101" s="231"/>
      <c r="Q101" s="71">
        <v>-38870001198</v>
      </c>
      <c r="R101" s="71"/>
      <c r="S101" s="71">
        <f t="shared" si="4"/>
        <v>1214940200</v>
      </c>
    </row>
    <row r="102" spans="2:19">
      <c r="B102" s="52" t="s">
        <v>449</v>
      </c>
      <c r="C102" s="230" t="s">
        <v>557</v>
      </c>
      <c r="D102" s="231"/>
      <c r="E102" s="71">
        <v>276464</v>
      </c>
      <c r="F102" s="231"/>
      <c r="G102" s="71">
        <v>3415565700</v>
      </c>
      <c r="H102" s="52"/>
      <c r="I102" s="71">
        <v>-3840222048</v>
      </c>
      <c r="J102" s="231"/>
      <c r="K102" s="71">
        <f t="shared" si="5"/>
        <v>-424656348</v>
      </c>
      <c r="L102" s="71"/>
      <c r="M102" s="52">
        <v>282403</v>
      </c>
      <c r="N102" s="71"/>
      <c r="O102" s="71">
        <v>3493970330</v>
      </c>
      <c r="P102" s="231"/>
      <c r="Q102" s="71">
        <v>-3922717703</v>
      </c>
      <c r="R102" s="71"/>
      <c r="S102" s="71">
        <f t="shared" si="4"/>
        <v>-428747373</v>
      </c>
    </row>
    <row r="103" spans="2:19">
      <c r="B103" s="52" t="s">
        <v>351</v>
      </c>
      <c r="C103" s="230" t="s">
        <v>158</v>
      </c>
      <c r="D103" s="231"/>
      <c r="E103" s="71">
        <v>3172305</v>
      </c>
      <c r="F103" s="231"/>
      <c r="G103" s="71">
        <v>105601503343</v>
      </c>
      <c r="H103" s="52"/>
      <c r="I103" s="71">
        <v>-88245074518</v>
      </c>
      <c r="J103" s="231"/>
      <c r="K103" s="71">
        <f t="shared" si="5"/>
        <v>17356428825</v>
      </c>
      <c r="L103" s="71"/>
      <c r="M103" s="52">
        <v>6596992</v>
      </c>
      <c r="N103" s="71"/>
      <c r="O103" s="71">
        <v>201646255349</v>
      </c>
      <c r="P103" s="231"/>
      <c r="Q103" s="71">
        <v>-174577338822</v>
      </c>
      <c r="R103" s="71"/>
      <c r="S103" s="71">
        <f t="shared" si="4"/>
        <v>27068916527</v>
      </c>
    </row>
    <row r="104" spans="2:19">
      <c r="B104" s="52" t="s">
        <v>350</v>
      </c>
      <c r="C104" s="230" t="s">
        <v>160</v>
      </c>
      <c r="D104" s="231"/>
      <c r="E104" s="71">
        <v>1150552</v>
      </c>
      <c r="F104" s="231"/>
      <c r="G104" s="71">
        <v>6853630479</v>
      </c>
      <c r="H104" s="52"/>
      <c r="I104" s="71">
        <v>-5513014052</v>
      </c>
      <c r="J104" s="231"/>
      <c r="K104" s="71">
        <f t="shared" si="5"/>
        <v>1340616427</v>
      </c>
      <c r="L104" s="71"/>
      <c r="M104" s="52">
        <v>7233232</v>
      </c>
      <c r="N104" s="71"/>
      <c r="O104" s="71">
        <v>47360477340</v>
      </c>
      <c r="P104" s="231"/>
      <c r="Q104" s="71">
        <v>-39202140210</v>
      </c>
      <c r="R104" s="71"/>
      <c r="S104" s="71">
        <f t="shared" si="4"/>
        <v>8158337130</v>
      </c>
    </row>
    <row r="105" spans="2:19">
      <c r="B105" s="52" t="s">
        <v>349</v>
      </c>
      <c r="C105" s="230" t="s">
        <v>123</v>
      </c>
      <c r="D105" s="231"/>
      <c r="E105" s="71">
        <v>201110</v>
      </c>
      <c r="F105" s="231"/>
      <c r="G105" s="71">
        <v>4144193705</v>
      </c>
      <c r="H105" s="52"/>
      <c r="I105" s="71">
        <v>-2018751525</v>
      </c>
      <c r="J105" s="231"/>
      <c r="K105" s="71">
        <f t="shared" si="5"/>
        <v>2125442180</v>
      </c>
      <c r="L105" s="71"/>
      <c r="M105" s="52">
        <v>4781231</v>
      </c>
      <c r="N105" s="71"/>
      <c r="O105" s="71">
        <v>83373008827</v>
      </c>
      <c r="P105" s="231"/>
      <c r="Q105" s="71">
        <v>-43054069994</v>
      </c>
      <c r="R105" s="71"/>
      <c r="S105" s="71">
        <f t="shared" si="4"/>
        <v>40318938833</v>
      </c>
    </row>
    <row r="106" spans="2:19">
      <c r="B106" s="52" t="s">
        <v>451</v>
      </c>
      <c r="C106" s="230" t="s">
        <v>197</v>
      </c>
      <c r="D106" s="231"/>
      <c r="E106" s="71">
        <v>462326</v>
      </c>
      <c r="F106" s="231"/>
      <c r="G106" s="71">
        <v>9615782395</v>
      </c>
      <c r="H106" s="52"/>
      <c r="I106" s="71">
        <v>-9173902800</v>
      </c>
      <c r="J106" s="231"/>
      <c r="K106" s="71">
        <f t="shared" si="5"/>
        <v>441879595</v>
      </c>
      <c r="L106" s="71"/>
      <c r="M106" s="52">
        <v>1424413</v>
      </c>
      <c r="N106" s="71"/>
      <c r="O106" s="71">
        <v>28148813218</v>
      </c>
      <c r="P106" s="231"/>
      <c r="Q106" s="71">
        <v>-26700274263</v>
      </c>
      <c r="R106" s="71"/>
      <c r="S106" s="71">
        <f t="shared" si="4"/>
        <v>1448538955</v>
      </c>
    </row>
    <row r="107" spans="2:19">
      <c r="B107" s="52" t="s">
        <v>502</v>
      </c>
      <c r="C107" s="230" t="s">
        <v>585</v>
      </c>
      <c r="D107" s="231"/>
      <c r="E107" s="71">
        <v>1347354</v>
      </c>
      <c r="F107" s="231"/>
      <c r="G107" s="71">
        <v>4873816761</v>
      </c>
      <c r="H107" s="52"/>
      <c r="I107" s="71">
        <v>-4756536079</v>
      </c>
      <c r="J107" s="231"/>
      <c r="K107" s="71">
        <f t="shared" si="5"/>
        <v>117280682</v>
      </c>
      <c r="L107" s="71"/>
      <c r="M107" s="52">
        <v>1347354</v>
      </c>
      <c r="N107" s="71"/>
      <c r="O107" s="71">
        <v>4873816761</v>
      </c>
      <c r="P107" s="231"/>
      <c r="Q107" s="71">
        <v>-4756536079</v>
      </c>
      <c r="R107" s="71"/>
      <c r="S107" s="71">
        <f t="shared" si="4"/>
        <v>117280682</v>
      </c>
    </row>
    <row r="108" spans="2:19">
      <c r="B108" s="52" t="s">
        <v>348</v>
      </c>
      <c r="C108" s="230" t="s">
        <v>125</v>
      </c>
      <c r="D108" s="231"/>
      <c r="E108" s="71">
        <v>1566</v>
      </c>
      <c r="F108" s="231"/>
      <c r="G108" s="71">
        <v>13484096</v>
      </c>
      <c r="H108" s="52"/>
      <c r="I108" s="71">
        <v>-10070704</v>
      </c>
      <c r="J108" s="231"/>
      <c r="K108" s="71">
        <f t="shared" si="5"/>
        <v>3413392</v>
      </c>
      <c r="L108" s="71"/>
      <c r="M108" s="52">
        <v>9947482</v>
      </c>
      <c r="N108" s="71"/>
      <c r="O108" s="71">
        <v>111557440718</v>
      </c>
      <c r="P108" s="231"/>
      <c r="Q108" s="71">
        <v>-87263667656</v>
      </c>
      <c r="R108" s="71"/>
      <c r="S108" s="71">
        <f t="shared" si="4"/>
        <v>24293773062</v>
      </c>
    </row>
    <row r="109" spans="2:19">
      <c r="B109" s="52" t="s">
        <v>347</v>
      </c>
      <c r="C109" s="230" t="s">
        <v>558</v>
      </c>
      <c r="D109" s="231"/>
      <c r="E109" s="71">
        <v>191780</v>
      </c>
      <c r="F109" s="231"/>
      <c r="G109" s="71">
        <v>1078351468</v>
      </c>
      <c r="H109" s="52"/>
      <c r="I109" s="71">
        <v>-1070881138</v>
      </c>
      <c r="J109" s="231"/>
      <c r="K109" s="71">
        <f t="shared" si="5"/>
        <v>7470330</v>
      </c>
      <c r="L109" s="71"/>
      <c r="M109" s="52">
        <v>191780</v>
      </c>
      <c r="N109" s="71"/>
      <c r="O109" s="71">
        <v>1078351468</v>
      </c>
      <c r="P109" s="231"/>
      <c r="Q109" s="71">
        <v>-1070881138</v>
      </c>
      <c r="R109" s="71"/>
      <c r="S109" s="71">
        <f t="shared" si="4"/>
        <v>7470330</v>
      </c>
    </row>
    <row r="110" spans="2:19">
      <c r="B110" s="52" t="s">
        <v>346</v>
      </c>
      <c r="C110" s="230" t="s">
        <v>157</v>
      </c>
      <c r="D110" s="231"/>
      <c r="E110" s="71">
        <v>1262741</v>
      </c>
      <c r="F110" s="231"/>
      <c r="G110" s="71">
        <v>24827219619</v>
      </c>
      <c r="H110" s="52"/>
      <c r="I110" s="71">
        <v>-22419624365</v>
      </c>
      <c r="J110" s="231"/>
      <c r="K110" s="71">
        <f t="shared" si="5"/>
        <v>2407595254</v>
      </c>
      <c r="L110" s="71"/>
      <c r="M110" s="52">
        <v>6024974</v>
      </c>
      <c r="N110" s="71"/>
      <c r="O110" s="71">
        <v>116352657207</v>
      </c>
      <c r="P110" s="231"/>
      <c r="Q110" s="71">
        <v>-99359624511</v>
      </c>
      <c r="R110" s="71"/>
      <c r="S110" s="71">
        <f t="shared" si="4"/>
        <v>16993032696</v>
      </c>
    </row>
    <row r="111" spans="2:19">
      <c r="B111" s="52" t="s">
        <v>345</v>
      </c>
      <c r="C111" s="230" t="s">
        <v>156</v>
      </c>
      <c r="D111" s="231"/>
      <c r="E111" s="71">
        <v>1000697</v>
      </c>
      <c r="F111" s="231"/>
      <c r="G111" s="71">
        <v>21918712491</v>
      </c>
      <c r="H111" s="52"/>
      <c r="I111" s="71">
        <v>-23909447291</v>
      </c>
      <c r="J111" s="231"/>
      <c r="K111" s="71">
        <f t="shared" si="5"/>
        <v>-1990734800</v>
      </c>
      <c r="L111" s="71"/>
      <c r="M111" s="52">
        <v>16937250</v>
      </c>
      <c r="N111" s="71"/>
      <c r="O111" s="71">
        <v>381759141244</v>
      </c>
      <c r="P111" s="231"/>
      <c r="Q111" s="71">
        <v>-345182207667</v>
      </c>
      <c r="R111" s="71"/>
      <c r="S111" s="71">
        <f t="shared" si="4"/>
        <v>36576933577</v>
      </c>
    </row>
    <row r="112" spans="2:19">
      <c r="B112" s="52" t="s">
        <v>344</v>
      </c>
      <c r="C112" s="230" t="s">
        <v>483</v>
      </c>
      <c r="D112" s="231"/>
      <c r="E112" s="71">
        <v>1233699</v>
      </c>
      <c r="F112" s="231"/>
      <c r="G112" s="71">
        <v>9549698887</v>
      </c>
      <c r="H112" s="52"/>
      <c r="I112" s="71">
        <v>-6954929188</v>
      </c>
      <c r="J112" s="231"/>
      <c r="K112" s="71">
        <f t="shared" si="5"/>
        <v>2594769699</v>
      </c>
      <c r="L112" s="71"/>
      <c r="M112" s="52">
        <v>3650252</v>
      </c>
      <c r="N112" s="71"/>
      <c r="O112" s="71">
        <v>23936452353</v>
      </c>
      <c r="P112" s="231"/>
      <c r="Q112" s="71">
        <v>-18759327335</v>
      </c>
      <c r="R112" s="71"/>
      <c r="S112" s="71">
        <f t="shared" si="4"/>
        <v>5177125018</v>
      </c>
    </row>
    <row r="113" spans="2:19">
      <c r="B113" s="52" t="s">
        <v>343</v>
      </c>
      <c r="C113" s="230" t="s">
        <v>440</v>
      </c>
      <c r="D113" s="231"/>
      <c r="E113" s="71">
        <v>0</v>
      </c>
      <c r="F113" s="231"/>
      <c r="G113" s="71">
        <v>0</v>
      </c>
      <c r="H113" s="52"/>
      <c r="I113" s="71">
        <v>0</v>
      </c>
      <c r="J113" s="231"/>
      <c r="K113" s="71">
        <f t="shared" si="5"/>
        <v>0</v>
      </c>
      <c r="L113" s="71"/>
      <c r="M113" s="52">
        <v>8320</v>
      </c>
      <c r="N113" s="71"/>
      <c r="O113" s="71">
        <v>20520511</v>
      </c>
      <c r="P113" s="231"/>
      <c r="Q113" s="71">
        <v>-30843430</v>
      </c>
      <c r="R113" s="71"/>
      <c r="S113" s="71">
        <f t="shared" si="4"/>
        <v>-10322919</v>
      </c>
    </row>
    <row r="114" spans="2:19">
      <c r="B114" s="52" t="s">
        <v>342</v>
      </c>
      <c r="C114" s="230" t="s">
        <v>134</v>
      </c>
      <c r="D114" s="231"/>
      <c r="E114" s="71">
        <v>892457</v>
      </c>
      <c r="F114" s="231"/>
      <c r="G114" s="71">
        <v>7075292413</v>
      </c>
      <c r="H114" s="52"/>
      <c r="I114" s="71">
        <v>-6555885644</v>
      </c>
      <c r="J114" s="231"/>
      <c r="K114" s="71">
        <f t="shared" si="5"/>
        <v>519406769</v>
      </c>
      <c r="L114" s="71"/>
      <c r="M114" s="52">
        <v>7193626</v>
      </c>
      <c r="N114" s="71"/>
      <c r="O114" s="71">
        <v>63148510466</v>
      </c>
      <c r="P114" s="231"/>
      <c r="Q114" s="71">
        <v>-50069855064</v>
      </c>
      <c r="R114" s="71"/>
      <c r="S114" s="71">
        <f t="shared" si="4"/>
        <v>13078655402</v>
      </c>
    </row>
    <row r="115" spans="2:19">
      <c r="B115" s="52" t="s">
        <v>341</v>
      </c>
      <c r="C115" s="230" t="s">
        <v>261</v>
      </c>
      <c r="D115" s="231"/>
      <c r="E115" s="71">
        <v>1365011</v>
      </c>
      <c r="F115" s="231"/>
      <c r="G115" s="71">
        <v>8037060168</v>
      </c>
      <c r="H115" s="52"/>
      <c r="I115" s="71">
        <v>-8800461299</v>
      </c>
      <c r="J115" s="231"/>
      <c r="K115" s="71">
        <f t="shared" si="5"/>
        <v>-763401131</v>
      </c>
      <c r="L115" s="71"/>
      <c r="M115" s="52">
        <v>1986492</v>
      </c>
      <c r="N115" s="71"/>
      <c r="O115" s="71">
        <v>10388415059</v>
      </c>
      <c r="P115" s="231"/>
      <c r="Q115" s="71">
        <v>-10797099446</v>
      </c>
      <c r="R115" s="71"/>
      <c r="S115" s="71">
        <f t="shared" si="4"/>
        <v>-408684387</v>
      </c>
    </row>
    <row r="116" spans="2:19">
      <c r="B116" s="52" t="s">
        <v>340</v>
      </c>
      <c r="C116" s="230" t="s">
        <v>121</v>
      </c>
      <c r="D116" s="231"/>
      <c r="E116" s="71">
        <v>937853</v>
      </c>
      <c r="F116" s="231"/>
      <c r="G116" s="71">
        <v>16930785788</v>
      </c>
      <c r="H116" s="52"/>
      <c r="I116" s="71">
        <v>-15387294166</v>
      </c>
      <c r="J116" s="231"/>
      <c r="K116" s="71">
        <f t="shared" si="5"/>
        <v>1543491622</v>
      </c>
      <c r="L116" s="71"/>
      <c r="M116" s="52">
        <v>3512499</v>
      </c>
      <c r="N116" s="71"/>
      <c r="O116" s="71">
        <v>57209662486</v>
      </c>
      <c r="P116" s="231"/>
      <c r="Q116" s="71">
        <v>-52857683728</v>
      </c>
      <c r="R116" s="71"/>
      <c r="S116" s="71">
        <f t="shared" si="4"/>
        <v>4351978758</v>
      </c>
    </row>
    <row r="117" spans="2:19">
      <c r="B117" s="52" t="s">
        <v>339</v>
      </c>
      <c r="C117" s="230" t="s">
        <v>274</v>
      </c>
      <c r="D117" s="231"/>
      <c r="E117" s="71">
        <v>0</v>
      </c>
      <c r="F117" s="231"/>
      <c r="G117" s="71">
        <v>0</v>
      </c>
      <c r="H117" s="52"/>
      <c r="I117" s="71">
        <v>0</v>
      </c>
      <c r="J117" s="231"/>
      <c r="K117" s="71">
        <f t="shared" si="5"/>
        <v>0</v>
      </c>
      <c r="L117" s="71"/>
      <c r="M117" s="52">
        <v>256502</v>
      </c>
      <c r="N117" s="71"/>
      <c r="O117" s="71">
        <v>3450769471</v>
      </c>
      <c r="P117" s="231"/>
      <c r="Q117" s="71">
        <v>-3070565591</v>
      </c>
      <c r="R117" s="71"/>
      <c r="S117" s="71">
        <f t="shared" si="4"/>
        <v>380203880</v>
      </c>
    </row>
    <row r="118" spans="2:19">
      <c r="B118" s="52" t="s">
        <v>338</v>
      </c>
      <c r="C118" s="230" t="s">
        <v>262</v>
      </c>
      <c r="D118" s="231"/>
      <c r="E118" s="71">
        <v>338363</v>
      </c>
      <c r="F118" s="231"/>
      <c r="G118" s="71">
        <v>11292296964</v>
      </c>
      <c r="H118" s="52"/>
      <c r="I118" s="71">
        <v>-9951981922</v>
      </c>
      <c r="J118" s="231"/>
      <c r="K118" s="71">
        <f t="shared" si="5"/>
        <v>1340315042</v>
      </c>
      <c r="L118" s="71"/>
      <c r="M118" s="52">
        <v>874310</v>
      </c>
      <c r="N118" s="71"/>
      <c r="O118" s="71">
        <v>26833447295</v>
      </c>
      <c r="P118" s="231"/>
      <c r="Q118" s="71">
        <v>-24358508471</v>
      </c>
      <c r="R118" s="71"/>
      <c r="S118" s="71">
        <f t="shared" si="4"/>
        <v>2474938824</v>
      </c>
    </row>
    <row r="119" spans="2:19">
      <c r="B119" s="52" t="s">
        <v>337</v>
      </c>
      <c r="C119" s="230" t="s">
        <v>122</v>
      </c>
      <c r="D119" s="231"/>
      <c r="E119" s="71">
        <v>84970</v>
      </c>
      <c r="F119" s="231"/>
      <c r="G119" s="71">
        <v>1409253551</v>
      </c>
      <c r="H119" s="52"/>
      <c r="I119" s="71">
        <v>-1068358427</v>
      </c>
      <c r="J119" s="231"/>
      <c r="K119" s="71">
        <f t="shared" si="5"/>
        <v>340895124</v>
      </c>
      <c r="L119" s="71"/>
      <c r="M119" s="52">
        <v>3746943</v>
      </c>
      <c r="N119" s="71"/>
      <c r="O119" s="71">
        <v>54552393849</v>
      </c>
      <c r="P119" s="231"/>
      <c r="Q119" s="71">
        <v>-40266482150</v>
      </c>
      <c r="R119" s="71"/>
      <c r="S119" s="71">
        <f t="shared" si="4"/>
        <v>14285911699</v>
      </c>
    </row>
    <row r="120" spans="2:19">
      <c r="B120" s="52" t="s">
        <v>336</v>
      </c>
      <c r="C120" s="230" t="s">
        <v>517</v>
      </c>
      <c r="D120" s="231"/>
      <c r="E120" s="71">
        <v>0</v>
      </c>
      <c r="F120" s="231"/>
      <c r="G120" s="71">
        <v>0</v>
      </c>
      <c r="H120" s="52"/>
      <c r="I120" s="71">
        <v>0</v>
      </c>
      <c r="J120" s="231"/>
      <c r="K120" s="71">
        <f t="shared" si="5"/>
        <v>0</v>
      </c>
      <c r="L120" s="71"/>
      <c r="M120" s="52">
        <v>157</v>
      </c>
      <c r="N120" s="71"/>
      <c r="O120" s="71">
        <v>1824412</v>
      </c>
      <c r="P120" s="231"/>
      <c r="Q120" s="71">
        <v>-1571455</v>
      </c>
      <c r="R120" s="71"/>
      <c r="S120" s="71">
        <f t="shared" si="4"/>
        <v>252957</v>
      </c>
    </row>
    <row r="121" spans="2:19">
      <c r="B121" s="52" t="s">
        <v>335</v>
      </c>
      <c r="C121" s="230" t="s">
        <v>107</v>
      </c>
      <c r="D121" s="231"/>
      <c r="E121" s="71">
        <v>0</v>
      </c>
      <c r="F121" s="231"/>
      <c r="G121" s="71">
        <v>0</v>
      </c>
      <c r="H121" s="52"/>
      <c r="I121" s="71">
        <v>0</v>
      </c>
      <c r="J121" s="231"/>
      <c r="K121" s="71">
        <f t="shared" si="5"/>
        <v>0</v>
      </c>
      <c r="L121" s="71"/>
      <c r="M121" s="52">
        <v>234760</v>
      </c>
      <c r="N121" s="71"/>
      <c r="O121" s="71">
        <v>6389539493</v>
      </c>
      <c r="P121" s="231"/>
      <c r="Q121" s="71">
        <v>-7465036939</v>
      </c>
      <c r="R121" s="71"/>
      <c r="S121" s="71">
        <f t="shared" si="4"/>
        <v>-1075497446</v>
      </c>
    </row>
    <row r="122" spans="2:19">
      <c r="B122" s="52" t="s">
        <v>334</v>
      </c>
      <c r="C122" s="230" t="s">
        <v>512</v>
      </c>
      <c r="D122" s="231"/>
      <c r="E122" s="71">
        <v>2008144</v>
      </c>
      <c r="F122" s="231"/>
      <c r="G122" s="71">
        <v>40218108313</v>
      </c>
      <c r="H122" s="52"/>
      <c r="I122" s="71">
        <v>-34683049243</v>
      </c>
      <c r="J122" s="231"/>
      <c r="K122" s="71">
        <f t="shared" si="5"/>
        <v>5535059070</v>
      </c>
      <c r="L122" s="71"/>
      <c r="M122" s="52">
        <v>5712646</v>
      </c>
      <c r="N122" s="71"/>
      <c r="O122" s="71">
        <v>102061950221</v>
      </c>
      <c r="P122" s="231"/>
      <c r="Q122" s="71">
        <v>-92453016611</v>
      </c>
      <c r="R122" s="71"/>
      <c r="S122" s="71">
        <f t="shared" si="4"/>
        <v>9608933610</v>
      </c>
    </row>
    <row r="123" spans="2:19">
      <c r="B123" s="52" t="s">
        <v>527</v>
      </c>
      <c r="C123" s="230" t="s">
        <v>196</v>
      </c>
      <c r="D123" s="231"/>
      <c r="E123" s="71">
        <v>0</v>
      </c>
      <c r="F123" s="231"/>
      <c r="G123" s="71">
        <v>0</v>
      </c>
      <c r="H123" s="52"/>
      <c r="I123" s="71">
        <v>0</v>
      </c>
      <c r="J123" s="231"/>
      <c r="K123" s="71">
        <f t="shared" si="5"/>
        <v>0</v>
      </c>
      <c r="L123" s="71"/>
      <c r="M123" s="52">
        <v>181052</v>
      </c>
      <c r="N123" s="71"/>
      <c r="O123" s="71">
        <v>7029037778</v>
      </c>
      <c r="P123" s="231"/>
      <c r="Q123" s="71">
        <v>-7873192505</v>
      </c>
      <c r="R123" s="71"/>
      <c r="S123" s="71">
        <f t="shared" si="4"/>
        <v>-844154727</v>
      </c>
    </row>
    <row r="124" spans="2:19">
      <c r="B124" s="52" t="s">
        <v>501</v>
      </c>
      <c r="C124" s="230" t="s">
        <v>141</v>
      </c>
      <c r="D124" s="231"/>
      <c r="E124" s="71">
        <v>79286</v>
      </c>
      <c r="F124" s="231"/>
      <c r="G124" s="71">
        <v>4887388869</v>
      </c>
      <c r="H124" s="52"/>
      <c r="I124" s="71">
        <v>-3532578104</v>
      </c>
      <c r="J124" s="231"/>
      <c r="K124" s="71">
        <f t="shared" si="5"/>
        <v>1354810765</v>
      </c>
      <c r="L124" s="71"/>
      <c r="M124" s="52">
        <v>335659</v>
      </c>
      <c r="N124" s="71"/>
      <c r="O124" s="71">
        <v>14619356838</v>
      </c>
      <c r="P124" s="231"/>
      <c r="Q124" s="71">
        <v>-12836240380</v>
      </c>
      <c r="R124" s="71"/>
      <c r="S124" s="71">
        <f t="shared" si="4"/>
        <v>1783116458</v>
      </c>
    </row>
    <row r="125" spans="2:19">
      <c r="B125" s="52" t="s">
        <v>333</v>
      </c>
      <c r="C125" s="230" t="s">
        <v>199</v>
      </c>
      <c r="D125" s="231"/>
      <c r="E125" s="71">
        <v>105465</v>
      </c>
      <c r="F125" s="231"/>
      <c r="G125" s="71">
        <v>9508955348</v>
      </c>
      <c r="H125" s="52"/>
      <c r="I125" s="71">
        <v>-9594295438</v>
      </c>
      <c r="J125" s="231"/>
      <c r="K125" s="71">
        <f t="shared" si="5"/>
        <v>-85340090</v>
      </c>
      <c r="L125" s="71"/>
      <c r="M125" s="52">
        <v>338167</v>
      </c>
      <c r="N125" s="71"/>
      <c r="O125" s="71">
        <v>30316339139</v>
      </c>
      <c r="P125" s="231"/>
      <c r="Q125" s="71">
        <v>-26345921780</v>
      </c>
      <c r="R125" s="71"/>
      <c r="S125" s="71">
        <f t="shared" si="4"/>
        <v>3970417359</v>
      </c>
    </row>
    <row r="126" spans="2:19">
      <c r="B126" s="52" t="s">
        <v>448</v>
      </c>
      <c r="C126" s="230" t="s">
        <v>215</v>
      </c>
      <c r="D126" s="231"/>
      <c r="E126" s="71">
        <v>0</v>
      </c>
      <c r="F126" s="231"/>
      <c r="G126" s="71">
        <v>0</v>
      </c>
      <c r="H126" s="52"/>
      <c r="I126" s="71">
        <v>0</v>
      </c>
      <c r="J126" s="231"/>
      <c r="K126" s="71">
        <f t="shared" si="5"/>
        <v>0</v>
      </c>
      <c r="L126" s="71"/>
      <c r="M126" s="52">
        <v>1580579</v>
      </c>
      <c r="N126" s="71"/>
      <c r="O126" s="71">
        <v>61936023561</v>
      </c>
      <c r="P126" s="231"/>
      <c r="Q126" s="71">
        <v>-43024549982</v>
      </c>
      <c r="R126" s="71"/>
      <c r="S126" s="71">
        <f t="shared" si="4"/>
        <v>18911473579</v>
      </c>
    </row>
    <row r="127" spans="2:19">
      <c r="B127" s="52" t="s">
        <v>332</v>
      </c>
      <c r="C127" s="230" t="s">
        <v>195</v>
      </c>
      <c r="D127" s="231"/>
      <c r="E127" s="71">
        <v>0</v>
      </c>
      <c r="F127" s="231"/>
      <c r="G127" s="71">
        <v>0</v>
      </c>
      <c r="H127" s="52"/>
      <c r="I127" s="71">
        <v>0</v>
      </c>
      <c r="J127" s="231"/>
      <c r="K127" s="71">
        <f t="shared" si="5"/>
        <v>0</v>
      </c>
      <c r="L127" s="71"/>
      <c r="M127" s="52">
        <v>510577</v>
      </c>
      <c r="N127" s="71"/>
      <c r="O127" s="71">
        <v>9986557560</v>
      </c>
      <c r="P127" s="231"/>
      <c r="Q127" s="71">
        <v>-11638321230</v>
      </c>
      <c r="R127" s="71"/>
      <c r="S127" s="71">
        <f t="shared" si="4"/>
        <v>-1651763670</v>
      </c>
    </row>
    <row r="128" spans="2:19">
      <c r="B128" s="52" t="s">
        <v>331</v>
      </c>
      <c r="C128" s="230" t="s">
        <v>586</v>
      </c>
      <c r="D128" s="231"/>
      <c r="E128" s="71">
        <v>241353</v>
      </c>
      <c r="F128" s="231"/>
      <c r="G128" s="71">
        <v>3634532517</v>
      </c>
      <c r="H128" s="52"/>
      <c r="I128" s="71">
        <v>-3463897254</v>
      </c>
      <c r="J128" s="231"/>
      <c r="K128" s="71">
        <f t="shared" si="5"/>
        <v>170635263</v>
      </c>
      <c r="L128" s="71"/>
      <c r="M128" s="52">
        <v>241353</v>
      </c>
      <c r="N128" s="71"/>
      <c r="O128" s="71">
        <v>3634532517</v>
      </c>
      <c r="P128" s="231"/>
      <c r="Q128" s="71">
        <v>-3463897254</v>
      </c>
      <c r="R128" s="71"/>
      <c r="S128" s="71">
        <f t="shared" si="4"/>
        <v>170635263</v>
      </c>
    </row>
    <row r="129" spans="2:19">
      <c r="B129" s="52" t="s">
        <v>330</v>
      </c>
      <c r="C129" s="230" t="s">
        <v>587</v>
      </c>
      <c r="D129" s="231"/>
      <c r="E129" s="71">
        <v>369210</v>
      </c>
      <c r="F129" s="231"/>
      <c r="G129" s="71">
        <v>6029452352</v>
      </c>
      <c r="H129" s="52"/>
      <c r="I129" s="71">
        <v>-6182501411</v>
      </c>
      <c r="J129" s="231"/>
      <c r="K129" s="71">
        <f t="shared" si="5"/>
        <v>-153049059</v>
      </c>
      <c r="L129" s="71"/>
      <c r="M129" s="52">
        <v>369210</v>
      </c>
      <c r="N129" s="71"/>
      <c r="O129" s="71">
        <v>6029452352</v>
      </c>
      <c r="P129" s="231"/>
      <c r="Q129" s="71">
        <v>-6182501411</v>
      </c>
      <c r="R129" s="71"/>
      <c r="S129" s="71">
        <f t="shared" si="4"/>
        <v>-153049059</v>
      </c>
    </row>
    <row r="130" spans="2:19">
      <c r="B130" s="52" t="s">
        <v>500</v>
      </c>
      <c r="C130" s="230" t="s">
        <v>104</v>
      </c>
      <c r="D130" s="231"/>
      <c r="E130" s="71">
        <v>3210197</v>
      </c>
      <c r="F130" s="231"/>
      <c r="G130" s="71">
        <v>102061092964</v>
      </c>
      <c r="H130" s="52"/>
      <c r="I130" s="71">
        <v>-98057799390</v>
      </c>
      <c r="J130" s="231"/>
      <c r="K130" s="71">
        <f t="shared" si="5"/>
        <v>4003293574</v>
      </c>
      <c r="L130" s="71"/>
      <c r="M130" s="52">
        <v>4289298</v>
      </c>
      <c r="N130" s="71"/>
      <c r="O130" s="71">
        <v>128301106176</v>
      </c>
      <c r="P130" s="231"/>
      <c r="Q130" s="71">
        <v>-122834760313</v>
      </c>
      <c r="R130" s="71"/>
      <c r="S130" s="71">
        <f t="shared" si="4"/>
        <v>5466345863</v>
      </c>
    </row>
    <row r="131" spans="2:19">
      <c r="B131" s="52" t="s">
        <v>329</v>
      </c>
      <c r="C131" s="230" t="s">
        <v>91</v>
      </c>
      <c r="D131" s="231"/>
      <c r="E131" s="71">
        <v>0</v>
      </c>
      <c r="F131" s="231"/>
      <c r="G131" s="71">
        <v>0</v>
      </c>
      <c r="H131" s="52"/>
      <c r="I131" s="71">
        <v>0</v>
      </c>
      <c r="J131" s="231"/>
      <c r="K131" s="71">
        <f t="shared" si="5"/>
        <v>0</v>
      </c>
      <c r="L131" s="71"/>
      <c r="M131" s="52">
        <v>263312</v>
      </c>
      <c r="N131" s="71"/>
      <c r="O131" s="71">
        <v>5308591938</v>
      </c>
      <c r="P131" s="231"/>
      <c r="Q131" s="71">
        <v>-4775358611</v>
      </c>
      <c r="R131" s="71"/>
      <c r="S131" s="71">
        <f t="shared" si="4"/>
        <v>533233327</v>
      </c>
    </row>
    <row r="132" spans="2:19">
      <c r="B132" s="52" t="s">
        <v>328</v>
      </c>
      <c r="C132" s="230" t="s">
        <v>106</v>
      </c>
      <c r="D132" s="231"/>
      <c r="E132" s="71">
        <v>2444909</v>
      </c>
      <c r="F132" s="231"/>
      <c r="G132" s="71">
        <v>93632635534</v>
      </c>
      <c r="H132" s="52"/>
      <c r="I132" s="71">
        <v>-68415581768</v>
      </c>
      <c r="J132" s="231"/>
      <c r="K132" s="71">
        <f t="shared" si="5"/>
        <v>25217053766</v>
      </c>
      <c r="L132" s="71"/>
      <c r="M132" s="52">
        <v>6631223</v>
      </c>
      <c r="N132" s="71"/>
      <c r="O132" s="71">
        <v>198946083938</v>
      </c>
      <c r="P132" s="231"/>
      <c r="Q132" s="71">
        <v>-162538805863</v>
      </c>
      <c r="R132" s="71"/>
      <c r="S132" s="71">
        <f t="shared" ref="S132:S169" si="6">O132+Q132</f>
        <v>36407278075</v>
      </c>
    </row>
    <row r="133" spans="2:19">
      <c r="B133" s="52" t="s">
        <v>327</v>
      </c>
      <c r="C133" s="230" t="s">
        <v>588</v>
      </c>
      <c r="D133" s="231"/>
      <c r="E133" s="71">
        <v>248823</v>
      </c>
      <c r="F133" s="231"/>
      <c r="G133" s="71">
        <v>6638087353</v>
      </c>
      <c r="H133" s="52"/>
      <c r="I133" s="71">
        <v>-6970602601</v>
      </c>
      <c r="J133" s="231"/>
      <c r="K133" s="71">
        <f t="shared" si="5"/>
        <v>-332515248</v>
      </c>
      <c r="L133" s="71"/>
      <c r="M133" s="52">
        <v>248823</v>
      </c>
      <c r="N133" s="71"/>
      <c r="O133" s="71">
        <v>6638087353</v>
      </c>
      <c r="P133" s="231"/>
      <c r="Q133" s="71">
        <v>-6970602601</v>
      </c>
      <c r="R133" s="71"/>
      <c r="S133" s="71">
        <f t="shared" si="6"/>
        <v>-332515248</v>
      </c>
    </row>
    <row r="134" spans="2:19">
      <c r="B134" s="52" t="s">
        <v>326</v>
      </c>
      <c r="C134" s="230" t="s">
        <v>187</v>
      </c>
      <c r="D134" s="231"/>
      <c r="E134" s="71">
        <v>6287463</v>
      </c>
      <c r="F134" s="231"/>
      <c r="G134" s="71">
        <v>143856889557</v>
      </c>
      <c r="H134" s="52"/>
      <c r="I134" s="71">
        <v>-116062968027</v>
      </c>
      <c r="J134" s="231"/>
      <c r="K134" s="71">
        <f t="shared" si="5"/>
        <v>27793921530</v>
      </c>
      <c r="L134" s="71"/>
      <c r="M134" s="52">
        <v>10551788</v>
      </c>
      <c r="N134" s="71"/>
      <c r="O134" s="71">
        <v>220274563130</v>
      </c>
      <c r="P134" s="231"/>
      <c r="Q134" s="71">
        <v>-186231528685</v>
      </c>
      <c r="R134" s="71"/>
      <c r="S134" s="71">
        <f t="shared" si="6"/>
        <v>34043034445</v>
      </c>
    </row>
    <row r="135" spans="2:19">
      <c r="B135" s="52" t="s">
        <v>325</v>
      </c>
      <c r="C135" s="230" t="s">
        <v>189</v>
      </c>
      <c r="D135" s="231"/>
      <c r="E135" s="71">
        <v>135149</v>
      </c>
      <c r="F135" s="231"/>
      <c r="G135" s="71">
        <v>7245911164</v>
      </c>
      <c r="H135" s="52"/>
      <c r="I135" s="71">
        <v>-6351213858</v>
      </c>
      <c r="J135" s="231"/>
      <c r="K135" s="71">
        <f t="shared" si="5"/>
        <v>894697306</v>
      </c>
      <c r="L135" s="71"/>
      <c r="M135" s="52">
        <v>504983</v>
      </c>
      <c r="N135" s="71"/>
      <c r="O135" s="71">
        <v>24837920087</v>
      </c>
      <c r="P135" s="231"/>
      <c r="Q135" s="71">
        <v>-20705639086</v>
      </c>
      <c r="R135" s="71"/>
      <c r="S135" s="71">
        <f t="shared" si="6"/>
        <v>4132281001</v>
      </c>
    </row>
    <row r="136" spans="2:19">
      <c r="B136" s="52" t="s">
        <v>324</v>
      </c>
      <c r="C136" s="230" t="s">
        <v>484</v>
      </c>
      <c r="D136" s="231"/>
      <c r="E136" s="71">
        <v>300215</v>
      </c>
      <c r="F136" s="231"/>
      <c r="G136" s="71">
        <v>8194063313</v>
      </c>
      <c r="H136" s="52"/>
      <c r="I136" s="71">
        <v>-8159606296</v>
      </c>
      <c r="J136" s="231"/>
      <c r="K136" s="71">
        <f t="shared" ref="K136:K199" si="7">I136+G136</f>
        <v>34457017</v>
      </c>
      <c r="L136" s="71"/>
      <c r="M136" s="52">
        <v>893257</v>
      </c>
      <c r="N136" s="71"/>
      <c r="O136" s="71">
        <v>23288359420</v>
      </c>
      <c r="P136" s="231"/>
      <c r="Q136" s="71">
        <v>-22953936295</v>
      </c>
      <c r="R136" s="71"/>
      <c r="S136" s="71">
        <f t="shared" si="6"/>
        <v>334423125</v>
      </c>
    </row>
    <row r="137" spans="2:19">
      <c r="B137" s="52" t="s">
        <v>526</v>
      </c>
      <c r="C137" s="230" t="s">
        <v>589</v>
      </c>
      <c r="D137" s="231"/>
      <c r="E137" s="71">
        <v>300993</v>
      </c>
      <c r="F137" s="231"/>
      <c r="G137" s="71">
        <v>5066422641</v>
      </c>
      <c r="H137" s="52"/>
      <c r="I137" s="71">
        <v>-5373813138</v>
      </c>
      <c r="J137" s="231"/>
      <c r="K137" s="71">
        <f t="shared" si="7"/>
        <v>-307390497</v>
      </c>
      <c r="L137" s="71"/>
      <c r="M137" s="52">
        <v>300993</v>
      </c>
      <c r="N137" s="71"/>
      <c r="O137" s="71">
        <v>5066422641</v>
      </c>
      <c r="P137" s="231"/>
      <c r="Q137" s="71">
        <v>-5373813138</v>
      </c>
      <c r="R137" s="71"/>
      <c r="S137" s="71">
        <f t="shared" si="6"/>
        <v>-307390497</v>
      </c>
    </row>
    <row r="138" spans="2:19">
      <c r="B138" s="52" t="s">
        <v>323</v>
      </c>
      <c r="C138" s="230" t="s">
        <v>485</v>
      </c>
      <c r="D138" s="231"/>
      <c r="E138" s="71">
        <v>225687</v>
      </c>
      <c r="F138" s="231"/>
      <c r="G138" s="71">
        <v>4352654835</v>
      </c>
      <c r="H138" s="52"/>
      <c r="I138" s="71">
        <v>-3661284334</v>
      </c>
      <c r="J138" s="231"/>
      <c r="K138" s="71">
        <f t="shared" si="7"/>
        <v>691370501</v>
      </c>
      <c r="L138" s="71"/>
      <c r="M138" s="52">
        <v>933028</v>
      </c>
      <c r="N138" s="71"/>
      <c r="O138" s="71">
        <v>18286817023</v>
      </c>
      <c r="P138" s="231"/>
      <c r="Q138" s="71">
        <v>-14531242855</v>
      </c>
      <c r="R138" s="71"/>
      <c r="S138" s="71">
        <f t="shared" si="6"/>
        <v>3755574168</v>
      </c>
    </row>
    <row r="139" spans="2:19">
      <c r="B139" s="52" t="s">
        <v>322</v>
      </c>
      <c r="C139" s="230" t="s">
        <v>218</v>
      </c>
      <c r="D139" s="231"/>
      <c r="E139" s="71">
        <v>211049</v>
      </c>
      <c r="F139" s="231"/>
      <c r="G139" s="71">
        <v>2330094428</v>
      </c>
      <c r="H139" s="52"/>
      <c r="I139" s="71">
        <v>-1441403036</v>
      </c>
      <c r="J139" s="231"/>
      <c r="K139" s="71">
        <f t="shared" si="7"/>
        <v>888691392</v>
      </c>
      <c r="L139" s="71"/>
      <c r="M139" s="52">
        <v>2793286</v>
      </c>
      <c r="N139" s="71"/>
      <c r="O139" s="71">
        <v>22917349270</v>
      </c>
      <c r="P139" s="231"/>
      <c r="Q139" s="71">
        <v>-17074717136</v>
      </c>
      <c r="R139" s="71"/>
      <c r="S139" s="71">
        <f t="shared" si="6"/>
        <v>5842632134</v>
      </c>
    </row>
    <row r="140" spans="2:19">
      <c r="B140" s="52" t="s">
        <v>447</v>
      </c>
      <c r="C140" s="230" t="s">
        <v>486</v>
      </c>
      <c r="D140" s="231"/>
      <c r="E140" s="71">
        <v>801459</v>
      </c>
      <c r="F140" s="231"/>
      <c r="G140" s="71">
        <v>3656135002</v>
      </c>
      <c r="H140" s="52"/>
      <c r="I140" s="71">
        <v>-2363534354</v>
      </c>
      <c r="J140" s="231"/>
      <c r="K140" s="71">
        <f t="shared" si="7"/>
        <v>1292600648</v>
      </c>
      <c r="L140" s="71"/>
      <c r="M140" s="52">
        <v>6465228</v>
      </c>
      <c r="N140" s="71"/>
      <c r="O140" s="71">
        <v>24170903625</v>
      </c>
      <c r="P140" s="231"/>
      <c r="Q140" s="71">
        <v>-15287486629</v>
      </c>
      <c r="R140" s="71"/>
      <c r="S140" s="71">
        <f t="shared" si="6"/>
        <v>8883416996</v>
      </c>
    </row>
    <row r="141" spans="2:19">
      <c r="B141" s="52" t="s">
        <v>321</v>
      </c>
      <c r="C141" s="230" t="s">
        <v>255</v>
      </c>
      <c r="D141" s="231"/>
      <c r="E141" s="71">
        <v>4071720</v>
      </c>
      <c r="F141" s="231"/>
      <c r="G141" s="71">
        <v>7032300393</v>
      </c>
      <c r="H141" s="52"/>
      <c r="I141" s="71">
        <v>-5984936028</v>
      </c>
      <c r="J141" s="231"/>
      <c r="K141" s="71">
        <f t="shared" si="7"/>
        <v>1047364365</v>
      </c>
      <c r="L141" s="71"/>
      <c r="M141" s="52">
        <v>10958752</v>
      </c>
      <c r="N141" s="71"/>
      <c r="O141" s="71">
        <v>17689421505</v>
      </c>
      <c r="P141" s="231"/>
      <c r="Q141" s="71">
        <v>-15976511203</v>
      </c>
      <c r="R141" s="71"/>
      <c r="S141" s="71">
        <f t="shared" si="6"/>
        <v>1712910302</v>
      </c>
    </row>
    <row r="142" spans="2:19">
      <c r="B142" s="52" t="s">
        <v>499</v>
      </c>
      <c r="C142" s="230" t="s">
        <v>220</v>
      </c>
      <c r="D142" s="231"/>
      <c r="E142" s="71">
        <v>1366171</v>
      </c>
      <c r="F142" s="231"/>
      <c r="G142" s="71">
        <v>7783393586</v>
      </c>
      <c r="H142" s="52"/>
      <c r="I142" s="71">
        <v>-7072498486</v>
      </c>
      <c r="J142" s="231"/>
      <c r="K142" s="71">
        <f t="shared" si="7"/>
        <v>710895100</v>
      </c>
      <c r="L142" s="71"/>
      <c r="M142" s="52">
        <v>3349121</v>
      </c>
      <c r="N142" s="71"/>
      <c r="O142" s="71">
        <v>20159755818</v>
      </c>
      <c r="P142" s="231"/>
      <c r="Q142" s="71">
        <v>-19177108066</v>
      </c>
      <c r="R142" s="71"/>
      <c r="S142" s="71">
        <f t="shared" si="6"/>
        <v>982647752</v>
      </c>
    </row>
    <row r="143" spans="2:19">
      <c r="B143" s="52" t="s">
        <v>320</v>
      </c>
      <c r="C143" s="230" t="s">
        <v>454</v>
      </c>
      <c r="D143" s="231"/>
      <c r="E143" s="71">
        <v>0</v>
      </c>
      <c r="F143" s="231"/>
      <c r="G143" s="71">
        <v>0</v>
      </c>
      <c r="H143" s="52"/>
      <c r="I143" s="71">
        <v>0</v>
      </c>
      <c r="J143" s="231"/>
      <c r="K143" s="71">
        <f t="shared" si="7"/>
        <v>0</v>
      </c>
      <c r="L143" s="71"/>
      <c r="M143" s="52">
        <v>5839</v>
      </c>
      <c r="N143" s="71"/>
      <c r="O143" s="71">
        <v>53167949</v>
      </c>
      <c r="P143" s="231"/>
      <c r="Q143" s="71">
        <v>-74359610</v>
      </c>
      <c r="R143" s="71"/>
      <c r="S143" s="71">
        <f t="shared" si="6"/>
        <v>-21191661</v>
      </c>
    </row>
    <row r="144" spans="2:19">
      <c r="B144" s="52" t="s">
        <v>498</v>
      </c>
      <c r="C144" s="230" t="s">
        <v>198</v>
      </c>
      <c r="D144" s="231"/>
      <c r="E144" s="71">
        <v>242935</v>
      </c>
      <c r="F144" s="231"/>
      <c r="G144" s="71">
        <v>6880333478</v>
      </c>
      <c r="H144" s="52"/>
      <c r="I144" s="71">
        <v>-4458986058</v>
      </c>
      <c r="J144" s="231"/>
      <c r="K144" s="71">
        <f t="shared" si="7"/>
        <v>2421347420</v>
      </c>
      <c r="L144" s="71"/>
      <c r="M144" s="52">
        <v>869615</v>
      </c>
      <c r="N144" s="71"/>
      <c r="O144" s="71">
        <v>18991231994</v>
      </c>
      <c r="P144" s="231"/>
      <c r="Q144" s="71">
        <v>-13999919683</v>
      </c>
      <c r="R144" s="71"/>
      <c r="S144" s="71">
        <f t="shared" si="6"/>
        <v>4991312311</v>
      </c>
    </row>
    <row r="145" spans="2:19">
      <c r="B145" s="52" t="s">
        <v>319</v>
      </c>
      <c r="C145" s="230" t="s">
        <v>164</v>
      </c>
      <c r="D145" s="231"/>
      <c r="E145" s="71">
        <v>225608</v>
      </c>
      <c r="F145" s="231"/>
      <c r="G145" s="71">
        <v>16274754536</v>
      </c>
      <c r="H145" s="52"/>
      <c r="I145" s="71">
        <v>-15954674645</v>
      </c>
      <c r="J145" s="231"/>
      <c r="K145" s="71">
        <f t="shared" si="7"/>
        <v>320079891</v>
      </c>
      <c r="L145" s="71"/>
      <c r="M145" s="52">
        <v>1806982</v>
      </c>
      <c r="N145" s="71"/>
      <c r="O145" s="71">
        <v>138304123960</v>
      </c>
      <c r="P145" s="231"/>
      <c r="Q145" s="71">
        <v>-123367528389</v>
      </c>
      <c r="R145" s="71"/>
      <c r="S145" s="71">
        <f t="shared" si="6"/>
        <v>14936595571</v>
      </c>
    </row>
    <row r="146" spans="2:19">
      <c r="B146" s="52" t="s">
        <v>318</v>
      </c>
      <c r="C146" s="230" t="s">
        <v>169</v>
      </c>
      <c r="D146" s="231"/>
      <c r="E146" s="71">
        <v>1610105</v>
      </c>
      <c r="F146" s="231"/>
      <c r="G146" s="71">
        <v>9516316861</v>
      </c>
      <c r="H146" s="52"/>
      <c r="I146" s="71">
        <v>-6735140856</v>
      </c>
      <c r="J146" s="231"/>
      <c r="K146" s="71">
        <f t="shared" si="7"/>
        <v>2781176005</v>
      </c>
      <c r="L146" s="71"/>
      <c r="M146" s="52">
        <v>5458248</v>
      </c>
      <c r="N146" s="71"/>
      <c r="O146" s="71">
        <v>24675177770</v>
      </c>
      <c r="P146" s="231"/>
      <c r="Q146" s="71">
        <v>-19945506077</v>
      </c>
      <c r="R146" s="71"/>
      <c r="S146" s="71">
        <f t="shared" si="6"/>
        <v>4729671693</v>
      </c>
    </row>
    <row r="147" spans="2:19">
      <c r="B147" s="52" t="s">
        <v>317</v>
      </c>
      <c r="C147" s="230" t="s">
        <v>145</v>
      </c>
      <c r="D147" s="231"/>
      <c r="E147" s="71">
        <v>995728</v>
      </c>
      <c r="F147" s="231"/>
      <c r="G147" s="71">
        <v>14112464943</v>
      </c>
      <c r="H147" s="52"/>
      <c r="I147" s="71">
        <v>-11879499244</v>
      </c>
      <c r="J147" s="231"/>
      <c r="K147" s="71">
        <f t="shared" si="7"/>
        <v>2232965699</v>
      </c>
      <c r="L147" s="71"/>
      <c r="M147" s="52">
        <v>3203385</v>
      </c>
      <c r="N147" s="71"/>
      <c r="O147" s="71">
        <v>43247788024</v>
      </c>
      <c r="P147" s="231"/>
      <c r="Q147" s="71">
        <v>-35731870647</v>
      </c>
      <c r="R147" s="71"/>
      <c r="S147" s="71">
        <f t="shared" si="6"/>
        <v>7515917377</v>
      </c>
    </row>
    <row r="148" spans="2:19">
      <c r="B148" s="52" t="s">
        <v>316</v>
      </c>
      <c r="C148" s="230" t="s">
        <v>211</v>
      </c>
      <c r="D148" s="231"/>
      <c r="E148" s="71">
        <v>1036370</v>
      </c>
      <c r="F148" s="231"/>
      <c r="G148" s="71">
        <v>17370974681</v>
      </c>
      <c r="H148" s="52"/>
      <c r="I148" s="71">
        <v>-12812129818</v>
      </c>
      <c r="J148" s="231"/>
      <c r="K148" s="71">
        <f t="shared" si="7"/>
        <v>4558844863</v>
      </c>
      <c r="L148" s="71"/>
      <c r="M148" s="52">
        <v>2106637</v>
      </c>
      <c r="N148" s="71"/>
      <c r="O148" s="71">
        <v>30232756947</v>
      </c>
      <c r="P148" s="231"/>
      <c r="Q148" s="71">
        <v>-24553528457</v>
      </c>
      <c r="R148" s="71"/>
      <c r="S148" s="71">
        <f t="shared" si="6"/>
        <v>5679228490</v>
      </c>
    </row>
    <row r="149" spans="2:19">
      <c r="B149" s="52" t="s">
        <v>315</v>
      </c>
      <c r="C149" s="230" t="s">
        <v>124</v>
      </c>
      <c r="D149" s="231"/>
      <c r="E149" s="71">
        <v>256496</v>
      </c>
      <c r="F149" s="231"/>
      <c r="G149" s="71">
        <v>6420487235</v>
      </c>
      <c r="H149" s="52"/>
      <c r="I149" s="71">
        <v>-6215031603</v>
      </c>
      <c r="J149" s="231"/>
      <c r="K149" s="71">
        <f t="shared" si="7"/>
        <v>205455632</v>
      </c>
      <c r="L149" s="71"/>
      <c r="M149" s="52">
        <v>735581</v>
      </c>
      <c r="N149" s="71"/>
      <c r="O149" s="71">
        <v>16764077565</v>
      </c>
      <c r="P149" s="231"/>
      <c r="Q149" s="71">
        <v>-15406501086</v>
      </c>
      <c r="R149" s="71"/>
      <c r="S149" s="71">
        <f t="shared" si="6"/>
        <v>1357576479</v>
      </c>
    </row>
    <row r="150" spans="2:19">
      <c r="B150" s="52" t="s">
        <v>314</v>
      </c>
      <c r="C150" s="230" t="s">
        <v>105</v>
      </c>
      <c r="D150" s="231"/>
      <c r="E150" s="71">
        <v>4895561</v>
      </c>
      <c r="F150" s="231"/>
      <c r="G150" s="71">
        <v>20138926092</v>
      </c>
      <c r="H150" s="52"/>
      <c r="I150" s="71">
        <v>-15858095864</v>
      </c>
      <c r="J150" s="231"/>
      <c r="K150" s="71">
        <f t="shared" si="7"/>
        <v>4280830228</v>
      </c>
      <c r="L150" s="71"/>
      <c r="M150" s="52">
        <v>10053378</v>
      </c>
      <c r="N150" s="71"/>
      <c r="O150" s="71">
        <v>36654915931</v>
      </c>
      <c r="P150" s="231"/>
      <c r="Q150" s="71">
        <v>-31105938239</v>
      </c>
      <c r="R150" s="71"/>
      <c r="S150" s="71">
        <f t="shared" si="6"/>
        <v>5548977692</v>
      </c>
    </row>
    <row r="151" spans="2:19">
      <c r="B151" s="52" t="s">
        <v>313</v>
      </c>
      <c r="C151" s="230" t="s">
        <v>153</v>
      </c>
      <c r="D151" s="231"/>
      <c r="E151" s="71">
        <v>145442</v>
      </c>
      <c r="F151" s="231"/>
      <c r="G151" s="71">
        <v>1247863872</v>
      </c>
      <c r="H151" s="52"/>
      <c r="I151" s="71">
        <v>-939151336</v>
      </c>
      <c r="J151" s="231"/>
      <c r="K151" s="71">
        <f t="shared" si="7"/>
        <v>308712536</v>
      </c>
      <c r="L151" s="71"/>
      <c r="M151" s="52">
        <v>411298</v>
      </c>
      <c r="N151" s="71"/>
      <c r="O151" s="71">
        <v>3873334577</v>
      </c>
      <c r="P151" s="231"/>
      <c r="Q151" s="71">
        <v>-3894036486</v>
      </c>
      <c r="R151" s="71"/>
      <c r="S151" s="71">
        <f t="shared" si="6"/>
        <v>-20701909</v>
      </c>
    </row>
    <row r="152" spans="2:19">
      <c r="B152" s="52" t="s">
        <v>312</v>
      </c>
      <c r="C152" s="230" t="s">
        <v>98</v>
      </c>
      <c r="D152" s="231"/>
      <c r="E152" s="71">
        <v>0</v>
      </c>
      <c r="F152" s="231"/>
      <c r="G152" s="71">
        <v>0</v>
      </c>
      <c r="H152" s="52"/>
      <c r="I152" s="71">
        <v>0</v>
      </c>
      <c r="J152" s="231"/>
      <c r="K152" s="71">
        <f t="shared" si="7"/>
        <v>0</v>
      </c>
      <c r="L152" s="71"/>
      <c r="M152" s="52">
        <v>562591</v>
      </c>
      <c r="N152" s="71"/>
      <c r="O152" s="71">
        <v>11653004201</v>
      </c>
      <c r="P152" s="231"/>
      <c r="Q152" s="71">
        <v>-11500020964</v>
      </c>
      <c r="R152" s="71"/>
      <c r="S152" s="71">
        <f t="shared" si="6"/>
        <v>152983237</v>
      </c>
    </row>
    <row r="153" spans="2:19">
      <c r="B153" s="52" t="s">
        <v>311</v>
      </c>
      <c r="C153" s="230" t="s">
        <v>229</v>
      </c>
      <c r="D153" s="231"/>
      <c r="E153" s="71">
        <v>700871</v>
      </c>
      <c r="F153" s="231"/>
      <c r="G153" s="71">
        <v>4268635916</v>
      </c>
      <c r="H153" s="52"/>
      <c r="I153" s="71">
        <v>-4001144422</v>
      </c>
      <c r="J153" s="231"/>
      <c r="K153" s="71">
        <f t="shared" si="7"/>
        <v>267491494</v>
      </c>
      <c r="L153" s="71"/>
      <c r="M153" s="52">
        <v>1340242</v>
      </c>
      <c r="N153" s="71"/>
      <c r="O153" s="71">
        <v>7089859830</v>
      </c>
      <c r="P153" s="231"/>
      <c r="Q153" s="71">
        <v>-6947766638</v>
      </c>
      <c r="R153" s="71"/>
      <c r="S153" s="71">
        <f t="shared" si="6"/>
        <v>142093192</v>
      </c>
    </row>
    <row r="154" spans="2:19">
      <c r="B154" s="52" t="s">
        <v>310</v>
      </c>
      <c r="C154" s="230" t="s">
        <v>102</v>
      </c>
      <c r="D154" s="231"/>
      <c r="E154" s="71">
        <v>525982</v>
      </c>
      <c r="F154" s="231"/>
      <c r="G154" s="71">
        <v>5954506883</v>
      </c>
      <c r="H154" s="52"/>
      <c r="I154" s="71">
        <v>-5124278771</v>
      </c>
      <c r="J154" s="231"/>
      <c r="K154" s="71">
        <f t="shared" si="7"/>
        <v>830228112</v>
      </c>
      <c r="L154" s="71"/>
      <c r="M154" s="52">
        <v>1321414</v>
      </c>
      <c r="N154" s="71"/>
      <c r="O154" s="71">
        <v>12851678288</v>
      </c>
      <c r="P154" s="231"/>
      <c r="Q154" s="71">
        <v>-11137958424</v>
      </c>
      <c r="R154" s="71"/>
      <c r="S154" s="71">
        <f t="shared" si="6"/>
        <v>1713719864</v>
      </c>
    </row>
    <row r="155" spans="2:19">
      <c r="B155" s="52" t="s">
        <v>309</v>
      </c>
      <c r="C155" s="230" t="s">
        <v>100</v>
      </c>
      <c r="D155" s="231"/>
      <c r="E155" s="71">
        <v>422850</v>
      </c>
      <c r="F155" s="231"/>
      <c r="G155" s="71">
        <v>2808485891</v>
      </c>
      <c r="H155" s="52"/>
      <c r="I155" s="71">
        <v>-2356793301</v>
      </c>
      <c r="J155" s="231"/>
      <c r="K155" s="71">
        <f t="shared" si="7"/>
        <v>451692590</v>
      </c>
      <c r="L155" s="71"/>
      <c r="M155" s="52">
        <v>1426868</v>
      </c>
      <c r="N155" s="71"/>
      <c r="O155" s="71">
        <v>7956683879</v>
      </c>
      <c r="P155" s="231"/>
      <c r="Q155" s="71">
        <v>-7426432500</v>
      </c>
      <c r="R155" s="71"/>
      <c r="S155" s="71">
        <f t="shared" si="6"/>
        <v>530251379</v>
      </c>
    </row>
    <row r="156" spans="2:19">
      <c r="B156" s="52" t="s">
        <v>308</v>
      </c>
      <c r="C156" s="230" t="s">
        <v>152</v>
      </c>
      <c r="D156" s="231"/>
      <c r="E156" s="71">
        <v>2012060</v>
      </c>
      <c r="F156" s="231"/>
      <c r="G156" s="71">
        <v>17197685613</v>
      </c>
      <c r="H156" s="52"/>
      <c r="I156" s="71">
        <v>-15877375469</v>
      </c>
      <c r="J156" s="231"/>
      <c r="K156" s="71">
        <f t="shared" si="7"/>
        <v>1320310144</v>
      </c>
      <c r="L156" s="71"/>
      <c r="M156" s="52">
        <v>10182378</v>
      </c>
      <c r="N156" s="71"/>
      <c r="O156" s="71">
        <v>85695659853</v>
      </c>
      <c r="P156" s="231"/>
      <c r="Q156" s="71">
        <v>-76691910842</v>
      </c>
      <c r="R156" s="71"/>
      <c r="S156" s="71">
        <f t="shared" si="6"/>
        <v>9003749011</v>
      </c>
    </row>
    <row r="157" spans="2:19">
      <c r="B157" s="52" t="s">
        <v>497</v>
      </c>
      <c r="C157" s="230" t="s">
        <v>163</v>
      </c>
      <c r="D157" s="231"/>
      <c r="E157" s="71">
        <v>198939</v>
      </c>
      <c r="F157" s="231"/>
      <c r="G157" s="71">
        <v>4108578987</v>
      </c>
      <c r="H157" s="52"/>
      <c r="I157" s="71">
        <v>-3420944041</v>
      </c>
      <c r="J157" s="231"/>
      <c r="K157" s="71">
        <f t="shared" si="7"/>
        <v>687634946</v>
      </c>
      <c r="L157" s="71"/>
      <c r="M157" s="52">
        <v>574802</v>
      </c>
      <c r="N157" s="71"/>
      <c r="O157" s="71">
        <v>11820986829</v>
      </c>
      <c r="P157" s="231"/>
      <c r="Q157" s="71">
        <v>-10354611375</v>
      </c>
      <c r="R157" s="71"/>
      <c r="S157" s="71">
        <f t="shared" si="6"/>
        <v>1466375454</v>
      </c>
    </row>
    <row r="158" spans="2:19">
      <c r="B158" s="52" t="s">
        <v>307</v>
      </c>
      <c r="C158" s="230" t="s">
        <v>260</v>
      </c>
      <c r="D158" s="231"/>
      <c r="E158" s="71">
        <v>1265219</v>
      </c>
      <c r="F158" s="231"/>
      <c r="G158" s="71">
        <v>19919563432</v>
      </c>
      <c r="H158" s="52"/>
      <c r="I158" s="71">
        <v>-15875231868</v>
      </c>
      <c r="J158" s="231"/>
      <c r="K158" s="71">
        <f t="shared" si="7"/>
        <v>4044331564</v>
      </c>
      <c r="L158" s="71"/>
      <c r="M158" s="52">
        <v>3466331</v>
      </c>
      <c r="N158" s="71"/>
      <c r="O158" s="71">
        <v>44690103212</v>
      </c>
      <c r="P158" s="231"/>
      <c r="Q158" s="71">
        <v>-34337619357</v>
      </c>
      <c r="R158" s="71"/>
      <c r="S158" s="71">
        <f t="shared" si="6"/>
        <v>10352483855</v>
      </c>
    </row>
    <row r="159" spans="2:19">
      <c r="B159" s="52" t="s">
        <v>306</v>
      </c>
      <c r="C159" s="230" t="s">
        <v>201</v>
      </c>
      <c r="D159" s="231"/>
      <c r="E159" s="71">
        <v>3559918</v>
      </c>
      <c r="F159" s="231"/>
      <c r="G159" s="71">
        <v>22625492444</v>
      </c>
      <c r="H159" s="52"/>
      <c r="I159" s="71">
        <v>-13351257447</v>
      </c>
      <c r="J159" s="231"/>
      <c r="K159" s="71">
        <f t="shared" si="7"/>
        <v>9274234997</v>
      </c>
      <c r="L159" s="71"/>
      <c r="M159" s="52">
        <v>17683041</v>
      </c>
      <c r="N159" s="71"/>
      <c r="O159" s="71">
        <v>98396175545</v>
      </c>
      <c r="P159" s="231"/>
      <c r="Q159" s="71">
        <v>-65376112091</v>
      </c>
      <c r="R159" s="71"/>
      <c r="S159" s="71">
        <f t="shared" si="6"/>
        <v>33020063454</v>
      </c>
    </row>
    <row r="160" spans="2:19">
      <c r="B160" s="52" t="s">
        <v>305</v>
      </c>
      <c r="C160" s="230" t="s">
        <v>208</v>
      </c>
      <c r="D160" s="231"/>
      <c r="E160" s="71">
        <v>1548633</v>
      </c>
      <c r="F160" s="231"/>
      <c r="G160" s="71">
        <v>11449126837</v>
      </c>
      <c r="H160" s="52"/>
      <c r="I160" s="71">
        <v>-8565984417</v>
      </c>
      <c r="J160" s="231"/>
      <c r="K160" s="71">
        <f t="shared" si="7"/>
        <v>2883142420</v>
      </c>
      <c r="L160" s="71"/>
      <c r="M160" s="52">
        <v>3343085</v>
      </c>
      <c r="N160" s="71"/>
      <c r="O160" s="71">
        <v>28963292721</v>
      </c>
      <c r="P160" s="231"/>
      <c r="Q160" s="71">
        <v>-23437545808</v>
      </c>
      <c r="R160" s="71"/>
      <c r="S160" s="71">
        <f t="shared" si="6"/>
        <v>5525746913</v>
      </c>
    </row>
    <row r="161" spans="2:19">
      <c r="B161" s="52" t="s">
        <v>304</v>
      </c>
      <c r="C161" s="230" t="s">
        <v>559</v>
      </c>
      <c r="D161" s="231"/>
      <c r="E161" s="71">
        <v>727989</v>
      </c>
      <c r="F161" s="231"/>
      <c r="G161" s="71">
        <v>13301277506</v>
      </c>
      <c r="H161" s="52"/>
      <c r="I161" s="71">
        <v>-14207900325</v>
      </c>
      <c r="J161" s="231"/>
      <c r="K161" s="71">
        <f t="shared" si="7"/>
        <v>-906622819</v>
      </c>
      <c r="L161" s="71"/>
      <c r="M161" s="52">
        <v>733336</v>
      </c>
      <c r="N161" s="71"/>
      <c r="O161" s="71">
        <v>13405667750</v>
      </c>
      <c r="P161" s="231"/>
      <c r="Q161" s="71">
        <v>-14314791556</v>
      </c>
      <c r="R161" s="71"/>
      <c r="S161" s="71">
        <f t="shared" si="6"/>
        <v>-909123806</v>
      </c>
    </row>
    <row r="162" spans="2:19">
      <c r="B162" s="52" t="s">
        <v>303</v>
      </c>
      <c r="C162" s="230" t="s">
        <v>101</v>
      </c>
      <c r="D162" s="231"/>
      <c r="E162" s="71">
        <v>2313530</v>
      </c>
      <c r="F162" s="231"/>
      <c r="G162" s="71">
        <v>9208813494</v>
      </c>
      <c r="H162" s="52"/>
      <c r="I162" s="71">
        <v>-8485127889</v>
      </c>
      <c r="J162" s="231"/>
      <c r="K162" s="71">
        <f t="shared" si="7"/>
        <v>723685605</v>
      </c>
      <c r="L162" s="71"/>
      <c r="M162" s="52">
        <v>9010880</v>
      </c>
      <c r="N162" s="71"/>
      <c r="O162" s="71">
        <v>32944157640</v>
      </c>
      <c r="P162" s="231"/>
      <c r="Q162" s="71">
        <v>-29569623326</v>
      </c>
      <c r="R162" s="71"/>
      <c r="S162" s="71">
        <f t="shared" si="6"/>
        <v>3374534314</v>
      </c>
    </row>
    <row r="163" spans="2:19">
      <c r="B163" s="52" t="s">
        <v>302</v>
      </c>
      <c r="C163" s="230" t="s">
        <v>119</v>
      </c>
      <c r="D163" s="231"/>
      <c r="E163" s="71">
        <v>7381693</v>
      </c>
      <c r="F163" s="231"/>
      <c r="G163" s="71">
        <v>88470150525</v>
      </c>
      <c r="H163" s="52"/>
      <c r="I163" s="71">
        <v>-74558311583</v>
      </c>
      <c r="J163" s="231"/>
      <c r="K163" s="71">
        <f t="shared" si="7"/>
        <v>13911838942</v>
      </c>
      <c r="L163" s="71"/>
      <c r="M163" s="52">
        <v>24790765</v>
      </c>
      <c r="N163" s="71"/>
      <c r="O163" s="71">
        <v>282080332003</v>
      </c>
      <c r="P163" s="231"/>
      <c r="Q163" s="71">
        <v>-225558697951</v>
      </c>
      <c r="R163" s="71"/>
      <c r="S163" s="71">
        <f t="shared" si="6"/>
        <v>56521634052</v>
      </c>
    </row>
    <row r="164" spans="2:19">
      <c r="B164" s="52" t="s">
        <v>301</v>
      </c>
      <c r="C164" s="230" t="s">
        <v>192</v>
      </c>
      <c r="D164" s="231"/>
      <c r="E164" s="71">
        <v>922022</v>
      </c>
      <c r="F164" s="231"/>
      <c r="G164" s="71">
        <v>5363914734</v>
      </c>
      <c r="H164" s="52"/>
      <c r="I164" s="71">
        <v>-5535340733</v>
      </c>
      <c r="J164" s="231"/>
      <c r="K164" s="71">
        <f t="shared" si="7"/>
        <v>-171425999</v>
      </c>
      <c r="L164" s="71"/>
      <c r="M164" s="52">
        <v>7345899</v>
      </c>
      <c r="N164" s="71"/>
      <c r="O164" s="71">
        <v>55612892800</v>
      </c>
      <c r="P164" s="231"/>
      <c r="Q164" s="71">
        <v>-54147946794</v>
      </c>
      <c r="R164" s="71"/>
      <c r="S164" s="71">
        <f t="shared" si="6"/>
        <v>1464946006</v>
      </c>
    </row>
    <row r="165" spans="2:19">
      <c r="B165" s="52" t="s">
        <v>300</v>
      </c>
      <c r="C165" s="230" t="s">
        <v>513</v>
      </c>
      <c r="D165" s="231"/>
      <c r="E165" s="71">
        <v>0</v>
      </c>
      <c r="F165" s="231"/>
      <c r="G165" s="71">
        <v>0</v>
      </c>
      <c r="H165" s="52"/>
      <c r="I165" s="71">
        <v>0</v>
      </c>
      <c r="J165" s="231"/>
      <c r="K165" s="71">
        <f t="shared" si="7"/>
        <v>0</v>
      </c>
      <c r="L165" s="71"/>
      <c r="M165" s="52">
        <v>25630</v>
      </c>
      <c r="N165" s="71"/>
      <c r="O165" s="71">
        <v>203153222</v>
      </c>
      <c r="P165" s="231"/>
      <c r="Q165" s="71">
        <v>-255899281</v>
      </c>
      <c r="R165" s="71"/>
      <c r="S165" s="71">
        <f t="shared" si="6"/>
        <v>-52746059</v>
      </c>
    </row>
    <row r="166" spans="2:19">
      <c r="B166" s="52" t="s">
        <v>299</v>
      </c>
      <c r="C166" s="230" t="s">
        <v>137</v>
      </c>
      <c r="D166" s="231"/>
      <c r="E166" s="71">
        <v>28335</v>
      </c>
      <c r="F166" s="231"/>
      <c r="G166" s="71">
        <v>398181959</v>
      </c>
      <c r="H166" s="52"/>
      <c r="I166" s="71">
        <v>-331748324</v>
      </c>
      <c r="J166" s="231"/>
      <c r="K166" s="71">
        <f t="shared" si="7"/>
        <v>66433635</v>
      </c>
      <c r="L166" s="71"/>
      <c r="M166" s="52">
        <v>330232</v>
      </c>
      <c r="N166" s="71"/>
      <c r="O166" s="71">
        <v>4365723743</v>
      </c>
      <c r="P166" s="231"/>
      <c r="Q166" s="71">
        <v>-3820834983</v>
      </c>
      <c r="R166" s="71"/>
      <c r="S166" s="71">
        <f t="shared" si="6"/>
        <v>544888760</v>
      </c>
    </row>
    <row r="167" spans="2:19">
      <c r="B167" s="52" t="s">
        <v>298</v>
      </c>
      <c r="C167" s="230" t="s">
        <v>159</v>
      </c>
      <c r="D167" s="231"/>
      <c r="E167" s="71">
        <v>1416539</v>
      </c>
      <c r="F167" s="231"/>
      <c r="G167" s="71">
        <v>10542770157</v>
      </c>
      <c r="H167" s="52"/>
      <c r="I167" s="71">
        <v>-7012462307</v>
      </c>
      <c r="J167" s="231"/>
      <c r="K167" s="71">
        <f t="shared" si="7"/>
        <v>3530307850</v>
      </c>
      <c r="L167" s="71"/>
      <c r="M167" s="52">
        <v>6232484</v>
      </c>
      <c r="N167" s="71"/>
      <c r="O167" s="71">
        <v>33002112365</v>
      </c>
      <c r="P167" s="231"/>
      <c r="Q167" s="71">
        <v>-25164087000</v>
      </c>
      <c r="R167" s="71"/>
      <c r="S167" s="71">
        <f t="shared" si="6"/>
        <v>7838025365</v>
      </c>
    </row>
    <row r="168" spans="2:19">
      <c r="B168" s="52" t="s">
        <v>297</v>
      </c>
      <c r="C168" s="230" t="s">
        <v>270</v>
      </c>
      <c r="D168" s="231"/>
      <c r="E168" s="71">
        <v>8193</v>
      </c>
      <c r="F168" s="231"/>
      <c r="G168" s="71">
        <v>1251780115</v>
      </c>
      <c r="H168" s="52"/>
      <c r="I168" s="71">
        <v>-739775582</v>
      </c>
      <c r="J168" s="231"/>
      <c r="K168" s="71">
        <f t="shared" si="7"/>
        <v>512004533</v>
      </c>
      <c r="L168" s="71"/>
      <c r="M168" s="52">
        <v>223862</v>
      </c>
      <c r="N168" s="71"/>
      <c r="O168" s="71">
        <v>36754657363</v>
      </c>
      <c r="P168" s="231"/>
      <c r="Q168" s="71">
        <v>-19080907893</v>
      </c>
      <c r="R168" s="71"/>
      <c r="S168" s="71">
        <f t="shared" si="6"/>
        <v>17673749470</v>
      </c>
    </row>
    <row r="169" spans="2:19">
      <c r="B169" s="52" t="s">
        <v>296</v>
      </c>
      <c r="C169" s="230" t="s">
        <v>138</v>
      </c>
      <c r="D169" s="231"/>
      <c r="E169" s="71">
        <v>0</v>
      </c>
      <c r="F169" s="231"/>
      <c r="G169" s="71">
        <v>0</v>
      </c>
      <c r="H169" s="52"/>
      <c r="I169" s="71">
        <v>0</v>
      </c>
      <c r="J169" s="231"/>
      <c r="K169" s="71">
        <f t="shared" si="7"/>
        <v>0</v>
      </c>
      <c r="L169" s="71"/>
      <c r="M169" s="52">
        <v>9824281</v>
      </c>
      <c r="N169" s="71"/>
      <c r="O169" s="71">
        <v>33705351765</v>
      </c>
      <c r="P169" s="231"/>
      <c r="Q169" s="71">
        <v>-28080362142</v>
      </c>
      <c r="R169" s="71"/>
      <c r="S169" s="71">
        <f t="shared" si="6"/>
        <v>5624989623</v>
      </c>
    </row>
    <row r="170" spans="2:19">
      <c r="B170" s="52" t="s">
        <v>295</v>
      </c>
      <c r="C170" s="230" t="s">
        <v>223</v>
      </c>
      <c r="D170" s="231"/>
      <c r="E170" s="71">
        <v>1108399</v>
      </c>
      <c r="F170" s="231"/>
      <c r="G170" s="71">
        <v>8421047846</v>
      </c>
      <c r="H170" s="52"/>
      <c r="I170" s="71">
        <v>-7923181428</v>
      </c>
      <c r="J170" s="231"/>
      <c r="K170" s="71">
        <f t="shared" si="7"/>
        <v>497866418</v>
      </c>
      <c r="L170" s="71"/>
      <c r="M170" s="52">
        <v>4383548</v>
      </c>
      <c r="N170" s="71"/>
      <c r="O170" s="71">
        <v>30585060107</v>
      </c>
      <c r="P170" s="231"/>
      <c r="Q170" s="71">
        <v>-26566605998</v>
      </c>
      <c r="R170" s="71"/>
      <c r="S170" s="71">
        <f>O170+Q170</f>
        <v>4018454109</v>
      </c>
    </row>
    <row r="171" spans="2:19">
      <c r="B171" s="52" t="s">
        <v>450</v>
      </c>
      <c r="C171" s="230" t="s">
        <v>228</v>
      </c>
      <c r="D171" s="231"/>
      <c r="E171" s="71">
        <v>1461721</v>
      </c>
      <c r="F171" s="231"/>
      <c r="G171" s="71">
        <v>11736600841</v>
      </c>
      <c r="H171" s="52"/>
      <c r="I171" s="71">
        <v>-8792508676</v>
      </c>
      <c r="J171" s="231"/>
      <c r="K171" s="71">
        <f t="shared" si="7"/>
        <v>2944092165</v>
      </c>
      <c r="L171" s="71"/>
      <c r="M171" s="52">
        <v>6087507</v>
      </c>
      <c r="N171" s="71"/>
      <c r="O171" s="71">
        <v>47866654080</v>
      </c>
      <c r="P171" s="231"/>
      <c r="Q171" s="71">
        <v>-37656982394</v>
      </c>
      <c r="R171" s="71"/>
      <c r="S171" s="71">
        <f t="shared" ref="S171:S194" si="8">O171+Q171</f>
        <v>10209671686</v>
      </c>
    </row>
    <row r="172" spans="2:19">
      <c r="B172" s="52" t="s">
        <v>294</v>
      </c>
      <c r="C172" s="230" t="s">
        <v>209</v>
      </c>
      <c r="D172" s="231"/>
      <c r="E172" s="71">
        <v>861172</v>
      </c>
      <c r="F172" s="231"/>
      <c r="G172" s="71">
        <v>8482768416</v>
      </c>
      <c r="H172" s="52"/>
      <c r="I172" s="71">
        <v>-7600339566</v>
      </c>
      <c r="J172" s="231"/>
      <c r="K172" s="71">
        <f t="shared" si="7"/>
        <v>882428850</v>
      </c>
      <c r="L172" s="71"/>
      <c r="M172" s="52">
        <v>2826319</v>
      </c>
      <c r="N172" s="71"/>
      <c r="O172" s="71">
        <v>25712563374</v>
      </c>
      <c r="P172" s="231"/>
      <c r="Q172" s="71">
        <v>-23074354427</v>
      </c>
      <c r="R172" s="71"/>
      <c r="S172" s="71">
        <f t="shared" si="8"/>
        <v>2638208947</v>
      </c>
    </row>
    <row r="173" spans="2:19">
      <c r="B173" s="52" t="s">
        <v>293</v>
      </c>
      <c r="C173" s="230" t="s">
        <v>114</v>
      </c>
      <c r="D173" s="231"/>
      <c r="E173" s="71">
        <v>1387014</v>
      </c>
      <c r="F173" s="231"/>
      <c r="G173" s="71">
        <v>6170425516</v>
      </c>
      <c r="H173" s="52"/>
      <c r="I173" s="71">
        <v>-5008840661</v>
      </c>
      <c r="J173" s="231"/>
      <c r="K173" s="71">
        <f t="shared" si="7"/>
        <v>1161584855</v>
      </c>
      <c r="L173" s="71"/>
      <c r="M173" s="52">
        <v>3500210</v>
      </c>
      <c r="N173" s="71"/>
      <c r="O173" s="71">
        <v>12962653173</v>
      </c>
      <c r="P173" s="231"/>
      <c r="Q173" s="71">
        <v>-12114012976</v>
      </c>
      <c r="R173" s="71"/>
      <c r="S173" s="71">
        <f t="shared" si="8"/>
        <v>848640197</v>
      </c>
    </row>
    <row r="174" spans="2:19">
      <c r="B174" s="52" t="s">
        <v>292</v>
      </c>
      <c r="C174" s="230" t="s">
        <v>487</v>
      </c>
      <c r="D174" s="231"/>
      <c r="E174" s="71">
        <v>2648</v>
      </c>
      <c r="F174" s="231"/>
      <c r="G174" s="71">
        <v>73308519</v>
      </c>
      <c r="H174" s="52"/>
      <c r="I174" s="71">
        <v>-60547543</v>
      </c>
      <c r="J174" s="231"/>
      <c r="K174" s="71">
        <f t="shared" si="7"/>
        <v>12760976</v>
      </c>
      <c r="L174" s="71"/>
      <c r="M174" s="52">
        <v>2233968</v>
      </c>
      <c r="N174" s="71"/>
      <c r="O174" s="71">
        <v>66069098358</v>
      </c>
      <c r="P174" s="231"/>
      <c r="Q174" s="71">
        <v>-47937283637</v>
      </c>
      <c r="R174" s="71"/>
      <c r="S174" s="71">
        <f t="shared" si="8"/>
        <v>18131814721</v>
      </c>
    </row>
    <row r="175" spans="2:19">
      <c r="B175" s="52" t="s">
        <v>496</v>
      </c>
      <c r="C175" s="230" t="s">
        <v>162</v>
      </c>
      <c r="D175" s="231"/>
      <c r="E175" s="71">
        <v>168867</v>
      </c>
      <c r="F175" s="231"/>
      <c r="G175" s="71">
        <v>7600580855</v>
      </c>
      <c r="H175" s="52"/>
      <c r="I175" s="71">
        <v>-6739454563</v>
      </c>
      <c r="J175" s="231"/>
      <c r="K175" s="71">
        <f t="shared" si="7"/>
        <v>861126292</v>
      </c>
      <c r="L175" s="71"/>
      <c r="M175" s="52">
        <v>728104</v>
      </c>
      <c r="N175" s="71"/>
      <c r="O175" s="71">
        <v>27945728489</v>
      </c>
      <c r="P175" s="231"/>
      <c r="Q175" s="71">
        <v>-24331501527</v>
      </c>
      <c r="R175" s="71"/>
      <c r="S175" s="71">
        <f t="shared" si="8"/>
        <v>3614226962</v>
      </c>
    </row>
    <row r="176" spans="2:19">
      <c r="B176" s="52" t="s">
        <v>495</v>
      </c>
      <c r="C176" s="230" t="s">
        <v>165</v>
      </c>
      <c r="D176" s="231"/>
      <c r="E176" s="71">
        <v>591571</v>
      </c>
      <c r="F176" s="231"/>
      <c r="G176" s="71">
        <v>5882161224</v>
      </c>
      <c r="H176" s="52"/>
      <c r="I176" s="71">
        <v>-7462077620</v>
      </c>
      <c r="J176" s="231"/>
      <c r="K176" s="71">
        <f t="shared" si="7"/>
        <v>-1579916396</v>
      </c>
      <c r="L176" s="71"/>
      <c r="M176" s="52">
        <v>2345787</v>
      </c>
      <c r="N176" s="71"/>
      <c r="O176" s="71">
        <v>24663994858</v>
      </c>
      <c r="P176" s="231"/>
      <c r="Q176" s="71">
        <v>-23834762955</v>
      </c>
      <c r="R176" s="71"/>
      <c r="S176" s="71">
        <f t="shared" si="8"/>
        <v>829231903</v>
      </c>
    </row>
    <row r="177" spans="2:19">
      <c r="B177" s="52" t="s">
        <v>291</v>
      </c>
      <c r="C177" s="230" t="s">
        <v>94</v>
      </c>
      <c r="D177" s="231"/>
      <c r="E177" s="71">
        <v>1618532</v>
      </c>
      <c r="F177" s="231"/>
      <c r="G177" s="71">
        <v>12190700484</v>
      </c>
      <c r="H177" s="52"/>
      <c r="I177" s="71">
        <v>-12035997807</v>
      </c>
      <c r="J177" s="231"/>
      <c r="K177" s="71">
        <f t="shared" si="7"/>
        <v>154702677</v>
      </c>
      <c r="L177" s="71"/>
      <c r="M177" s="52">
        <v>3736932</v>
      </c>
      <c r="N177" s="71"/>
      <c r="O177" s="71">
        <v>26787407876</v>
      </c>
      <c r="P177" s="231"/>
      <c r="Q177" s="71">
        <v>-26048636801</v>
      </c>
      <c r="R177" s="71"/>
      <c r="S177" s="71">
        <f t="shared" si="8"/>
        <v>738771075</v>
      </c>
    </row>
    <row r="178" spans="2:19">
      <c r="B178" s="52" t="s">
        <v>290</v>
      </c>
      <c r="C178" s="230" t="s">
        <v>224</v>
      </c>
      <c r="D178" s="231"/>
      <c r="E178" s="71">
        <v>0</v>
      </c>
      <c r="F178" s="231"/>
      <c r="G178" s="71">
        <v>0</v>
      </c>
      <c r="H178" s="52"/>
      <c r="I178" s="71">
        <v>0</v>
      </c>
      <c r="J178" s="231"/>
      <c r="K178" s="71">
        <f t="shared" si="7"/>
        <v>0</v>
      </c>
      <c r="L178" s="71"/>
      <c r="M178" s="52">
        <v>2826336</v>
      </c>
      <c r="N178" s="71"/>
      <c r="O178" s="71">
        <v>46112117265</v>
      </c>
      <c r="P178" s="231"/>
      <c r="Q178" s="71">
        <v>-32234533983</v>
      </c>
      <c r="R178" s="71"/>
      <c r="S178" s="71">
        <f t="shared" si="8"/>
        <v>13877583282</v>
      </c>
    </row>
    <row r="179" spans="2:19">
      <c r="B179" s="52" t="s">
        <v>494</v>
      </c>
      <c r="C179" s="230" t="s">
        <v>127</v>
      </c>
      <c r="D179" s="231"/>
      <c r="E179" s="71">
        <v>81576</v>
      </c>
      <c r="F179" s="231"/>
      <c r="G179" s="71">
        <v>5955700032</v>
      </c>
      <c r="H179" s="52"/>
      <c r="I179" s="71">
        <v>-5219829624</v>
      </c>
      <c r="J179" s="231"/>
      <c r="K179" s="71">
        <f t="shared" si="7"/>
        <v>735870408</v>
      </c>
      <c r="L179" s="71"/>
      <c r="M179" s="52">
        <v>349249</v>
      </c>
      <c r="N179" s="71"/>
      <c r="O179" s="71">
        <v>22549902831</v>
      </c>
      <c r="P179" s="231"/>
      <c r="Q179" s="71">
        <v>-19737164769</v>
      </c>
      <c r="R179" s="71"/>
      <c r="S179" s="71">
        <f t="shared" si="8"/>
        <v>2812738062</v>
      </c>
    </row>
    <row r="180" spans="2:19">
      <c r="B180" s="52" t="s">
        <v>289</v>
      </c>
      <c r="C180" s="230" t="s">
        <v>150</v>
      </c>
      <c r="D180" s="231"/>
      <c r="E180" s="71">
        <v>2536440</v>
      </c>
      <c r="F180" s="231"/>
      <c r="G180" s="71">
        <v>9200783524</v>
      </c>
      <c r="H180" s="52"/>
      <c r="I180" s="71">
        <v>-9260015923</v>
      </c>
      <c r="J180" s="231"/>
      <c r="K180" s="71">
        <f t="shared" si="7"/>
        <v>-59232399</v>
      </c>
      <c r="L180" s="71"/>
      <c r="M180" s="52">
        <v>7342179</v>
      </c>
      <c r="N180" s="71"/>
      <c r="O180" s="71">
        <v>24034597373</v>
      </c>
      <c r="P180" s="231"/>
      <c r="Q180" s="71">
        <v>-23567596034</v>
      </c>
      <c r="R180" s="71"/>
      <c r="S180" s="71">
        <f t="shared" si="8"/>
        <v>467001339</v>
      </c>
    </row>
    <row r="181" spans="2:19">
      <c r="B181" s="52" t="s">
        <v>288</v>
      </c>
      <c r="C181" s="230" t="s">
        <v>182</v>
      </c>
      <c r="D181" s="231"/>
      <c r="E181" s="71">
        <v>5692603</v>
      </c>
      <c r="F181" s="231"/>
      <c r="G181" s="71">
        <v>39034583776</v>
      </c>
      <c r="H181" s="52"/>
      <c r="I181" s="71">
        <v>-40229039082</v>
      </c>
      <c r="J181" s="231"/>
      <c r="K181" s="71">
        <f t="shared" si="7"/>
        <v>-1194455306</v>
      </c>
      <c r="L181" s="71"/>
      <c r="M181" s="52">
        <v>12181391</v>
      </c>
      <c r="N181" s="71"/>
      <c r="O181" s="71">
        <v>104500706847</v>
      </c>
      <c r="P181" s="231"/>
      <c r="Q181" s="71">
        <v>-98122194056</v>
      </c>
      <c r="R181" s="71"/>
      <c r="S181" s="71">
        <f t="shared" si="8"/>
        <v>6378512791</v>
      </c>
    </row>
    <row r="182" spans="2:19">
      <c r="B182" s="52" t="s">
        <v>287</v>
      </c>
      <c r="C182" s="230" t="s">
        <v>560</v>
      </c>
      <c r="D182" s="231"/>
      <c r="E182" s="71">
        <v>739003</v>
      </c>
      <c r="F182" s="231"/>
      <c r="G182" s="71">
        <v>3495018045</v>
      </c>
      <c r="H182" s="52"/>
      <c r="I182" s="71">
        <v>-3978231133</v>
      </c>
      <c r="J182" s="231"/>
      <c r="K182" s="71">
        <f t="shared" si="7"/>
        <v>-483213088</v>
      </c>
      <c r="L182" s="71"/>
      <c r="M182" s="52">
        <v>739003</v>
      </c>
      <c r="N182" s="71"/>
      <c r="O182" s="71">
        <v>3495018045</v>
      </c>
      <c r="P182" s="231"/>
      <c r="Q182" s="71">
        <v>-3978231133</v>
      </c>
      <c r="R182" s="71"/>
      <c r="S182" s="71">
        <f t="shared" si="8"/>
        <v>-483213088</v>
      </c>
    </row>
    <row r="183" spans="2:19">
      <c r="B183" s="52" t="s">
        <v>286</v>
      </c>
      <c r="C183" s="230" t="s">
        <v>178</v>
      </c>
      <c r="D183" s="231"/>
      <c r="E183" s="71">
        <v>835263</v>
      </c>
      <c r="F183" s="231"/>
      <c r="G183" s="71">
        <v>5179737310</v>
      </c>
      <c r="H183" s="52"/>
      <c r="I183" s="71">
        <v>-4788672001</v>
      </c>
      <c r="J183" s="231"/>
      <c r="K183" s="71">
        <f t="shared" si="7"/>
        <v>391065309</v>
      </c>
      <c r="L183" s="71"/>
      <c r="M183" s="52">
        <v>1485282</v>
      </c>
      <c r="N183" s="71"/>
      <c r="O183" s="71">
        <v>9562858819</v>
      </c>
      <c r="P183" s="231"/>
      <c r="Q183" s="71">
        <v>-8703174406</v>
      </c>
      <c r="R183" s="71"/>
      <c r="S183" s="71">
        <f t="shared" si="8"/>
        <v>859684413</v>
      </c>
    </row>
    <row r="184" spans="2:19">
      <c r="B184" s="52" t="s">
        <v>285</v>
      </c>
      <c r="C184" s="230" t="s">
        <v>264</v>
      </c>
      <c r="D184" s="231"/>
      <c r="E184" s="71">
        <v>87687</v>
      </c>
      <c r="F184" s="231"/>
      <c r="G184" s="71">
        <v>1511851546</v>
      </c>
      <c r="H184" s="52"/>
      <c r="I184" s="71">
        <v>-1108657547</v>
      </c>
      <c r="J184" s="231"/>
      <c r="K184" s="71">
        <f t="shared" si="7"/>
        <v>403193999</v>
      </c>
      <c r="L184" s="71"/>
      <c r="M184" s="52">
        <v>1311462</v>
      </c>
      <c r="N184" s="71"/>
      <c r="O184" s="71">
        <v>21772106649</v>
      </c>
      <c r="P184" s="231"/>
      <c r="Q184" s="71">
        <v>-17247344871</v>
      </c>
      <c r="R184" s="71"/>
      <c r="S184" s="71">
        <f t="shared" si="8"/>
        <v>4524761778</v>
      </c>
    </row>
    <row r="185" spans="2:19">
      <c r="B185" s="52" t="s">
        <v>284</v>
      </c>
      <c r="C185" s="230" t="s">
        <v>219</v>
      </c>
      <c r="D185" s="231"/>
      <c r="E185" s="71">
        <v>521233</v>
      </c>
      <c r="F185" s="231"/>
      <c r="G185" s="71">
        <v>3266748601</v>
      </c>
      <c r="H185" s="52"/>
      <c r="I185" s="71">
        <v>-2416266979</v>
      </c>
      <c r="J185" s="231"/>
      <c r="K185" s="71">
        <f t="shared" si="7"/>
        <v>850481622</v>
      </c>
      <c r="L185" s="71"/>
      <c r="M185" s="52">
        <v>12846508</v>
      </c>
      <c r="N185" s="71"/>
      <c r="O185" s="71">
        <v>75279960846</v>
      </c>
      <c r="P185" s="231"/>
      <c r="Q185" s="71">
        <v>-57270997244</v>
      </c>
      <c r="R185" s="71"/>
      <c r="S185" s="71">
        <f t="shared" si="8"/>
        <v>18008963602</v>
      </c>
    </row>
    <row r="186" spans="2:19">
      <c r="B186" s="52" t="s">
        <v>283</v>
      </c>
      <c r="C186" s="230" t="s">
        <v>532</v>
      </c>
      <c r="D186" s="231"/>
      <c r="E186" s="71">
        <v>0</v>
      </c>
      <c r="F186" s="231"/>
      <c r="G186" s="71">
        <v>0</v>
      </c>
      <c r="H186" s="52"/>
      <c r="I186" s="71">
        <v>0</v>
      </c>
      <c r="J186" s="231"/>
      <c r="K186" s="71">
        <f t="shared" si="7"/>
        <v>0</v>
      </c>
      <c r="L186" s="71"/>
      <c r="M186" s="52">
        <v>2907887</v>
      </c>
      <c r="N186" s="71"/>
      <c r="O186" s="71">
        <v>8830915584</v>
      </c>
      <c r="P186" s="231"/>
      <c r="Q186" s="71">
        <v>-7891003268</v>
      </c>
      <c r="R186" s="71"/>
      <c r="S186" s="71">
        <f t="shared" si="8"/>
        <v>939912316</v>
      </c>
    </row>
    <row r="187" spans="2:19">
      <c r="B187" s="52" t="s">
        <v>282</v>
      </c>
      <c r="C187" s="230" t="s">
        <v>193</v>
      </c>
      <c r="D187" s="231"/>
      <c r="E187" s="71">
        <v>1139964</v>
      </c>
      <c r="F187" s="231"/>
      <c r="G187" s="71">
        <v>41663535560</v>
      </c>
      <c r="H187" s="52"/>
      <c r="I187" s="71">
        <v>-40215352704</v>
      </c>
      <c r="J187" s="231"/>
      <c r="K187" s="71">
        <f t="shared" si="7"/>
        <v>1448182856</v>
      </c>
      <c r="L187" s="71"/>
      <c r="M187" s="52">
        <v>1461168</v>
      </c>
      <c r="N187" s="71"/>
      <c r="O187" s="71">
        <v>51859066957</v>
      </c>
      <c r="P187" s="231"/>
      <c r="Q187" s="71">
        <v>-48975934368</v>
      </c>
      <c r="R187" s="71"/>
      <c r="S187" s="71">
        <f t="shared" si="8"/>
        <v>2883132589</v>
      </c>
    </row>
    <row r="188" spans="2:19">
      <c r="B188" s="52" t="s">
        <v>281</v>
      </c>
      <c r="C188" s="230" t="s">
        <v>217</v>
      </c>
      <c r="D188" s="231"/>
      <c r="E188" s="71">
        <v>8559444</v>
      </c>
      <c r="F188" s="231"/>
      <c r="G188" s="71">
        <v>20095048497</v>
      </c>
      <c r="H188" s="52"/>
      <c r="I188" s="71">
        <v>-20856103195</v>
      </c>
      <c r="J188" s="231"/>
      <c r="K188" s="71">
        <f t="shared" si="7"/>
        <v>-761054698</v>
      </c>
      <c r="L188" s="71"/>
      <c r="M188" s="52">
        <v>18037775</v>
      </c>
      <c r="N188" s="71"/>
      <c r="O188" s="71">
        <v>40724472762</v>
      </c>
      <c r="P188" s="231"/>
      <c r="Q188" s="71">
        <v>-41491952722</v>
      </c>
      <c r="R188" s="71"/>
      <c r="S188" s="71">
        <f t="shared" si="8"/>
        <v>-767479960</v>
      </c>
    </row>
    <row r="189" spans="2:19">
      <c r="B189" s="52" t="s">
        <v>280</v>
      </c>
      <c r="C189" s="230" t="s">
        <v>142</v>
      </c>
      <c r="D189" s="231"/>
      <c r="E189" s="71">
        <v>683854</v>
      </c>
      <c r="F189" s="231"/>
      <c r="G189" s="71">
        <v>9461818407</v>
      </c>
      <c r="H189" s="52"/>
      <c r="I189" s="71">
        <v>-9235311456</v>
      </c>
      <c r="J189" s="231"/>
      <c r="K189" s="71">
        <f t="shared" si="7"/>
        <v>226506951</v>
      </c>
      <c r="L189" s="71"/>
      <c r="M189" s="52">
        <v>2099174</v>
      </c>
      <c r="N189" s="71"/>
      <c r="O189" s="71">
        <v>28448886629</v>
      </c>
      <c r="P189" s="231"/>
      <c r="Q189" s="71">
        <v>-28425036888</v>
      </c>
      <c r="R189" s="71"/>
      <c r="S189" s="71">
        <f t="shared" si="8"/>
        <v>23849741</v>
      </c>
    </row>
    <row r="190" spans="2:19">
      <c r="B190" s="52" t="s">
        <v>525</v>
      </c>
      <c r="C190" s="230" t="s">
        <v>89</v>
      </c>
      <c r="D190" s="231"/>
      <c r="E190" s="71">
        <v>993476</v>
      </c>
      <c r="F190" s="231"/>
      <c r="G190" s="71">
        <v>36727960107</v>
      </c>
      <c r="H190" s="52"/>
      <c r="I190" s="71">
        <v>-37248879638</v>
      </c>
      <c r="J190" s="231"/>
      <c r="K190" s="71">
        <f t="shared" si="7"/>
        <v>-520919531</v>
      </c>
      <c r="L190" s="71"/>
      <c r="M190" s="52">
        <v>3302844</v>
      </c>
      <c r="N190" s="71"/>
      <c r="O190" s="71">
        <v>118235618271</v>
      </c>
      <c r="P190" s="231"/>
      <c r="Q190" s="71">
        <v>-117504184274</v>
      </c>
      <c r="R190" s="71"/>
      <c r="S190" s="71">
        <f t="shared" si="8"/>
        <v>731433997</v>
      </c>
    </row>
    <row r="191" spans="2:19">
      <c r="B191" s="52" t="s">
        <v>279</v>
      </c>
      <c r="C191" s="230" t="s">
        <v>170</v>
      </c>
      <c r="D191" s="231"/>
      <c r="E191" s="71">
        <v>428430</v>
      </c>
      <c r="F191" s="231"/>
      <c r="G191" s="71">
        <v>2855746635</v>
      </c>
      <c r="H191" s="52"/>
      <c r="I191" s="71">
        <v>-2990124162</v>
      </c>
      <c r="J191" s="231"/>
      <c r="K191" s="71">
        <f t="shared" si="7"/>
        <v>-134377527</v>
      </c>
      <c r="L191" s="71"/>
      <c r="M191" s="52">
        <v>1053979</v>
      </c>
      <c r="N191" s="71"/>
      <c r="O191" s="71">
        <v>7535946611</v>
      </c>
      <c r="P191" s="231"/>
      <c r="Q191" s="71">
        <v>-9137564693</v>
      </c>
      <c r="R191" s="71"/>
      <c r="S191" s="71">
        <f t="shared" si="8"/>
        <v>-1601618082</v>
      </c>
    </row>
    <row r="192" spans="2:19">
      <c r="B192" s="52" t="s">
        <v>493</v>
      </c>
      <c r="C192" s="230" t="s">
        <v>266</v>
      </c>
      <c r="D192" s="231"/>
      <c r="E192" s="71">
        <v>1634434</v>
      </c>
      <c r="F192" s="231"/>
      <c r="G192" s="71">
        <v>6808098035</v>
      </c>
      <c r="H192" s="52"/>
      <c r="I192" s="71">
        <v>-7026273314</v>
      </c>
      <c r="J192" s="231"/>
      <c r="K192" s="71">
        <f t="shared" si="7"/>
        <v>-218175279</v>
      </c>
      <c r="L192" s="71"/>
      <c r="M192" s="52">
        <v>4237683</v>
      </c>
      <c r="N192" s="71"/>
      <c r="O192" s="71">
        <v>18952571789</v>
      </c>
      <c r="P192" s="231"/>
      <c r="Q192" s="71">
        <v>-17833016737</v>
      </c>
      <c r="R192" s="71"/>
      <c r="S192" s="71">
        <f t="shared" si="8"/>
        <v>1119555052</v>
      </c>
    </row>
    <row r="193" spans="2:19">
      <c r="B193" s="52" t="s">
        <v>278</v>
      </c>
      <c r="C193" s="230" t="s">
        <v>204</v>
      </c>
      <c r="D193" s="231"/>
      <c r="E193" s="71">
        <v>102126</v>
      </c>
      <c r="F193" s="231"/>
      <c r="G193" s="71">
        <v>5379295592</v>
      </c>
      <c r="H193" s="52"/>
      <c r="I193" s="71">
        <v>-4255667583</v>
      </c>
      <c r="J193" s="231"/>
      <c r="K193" s="71">
        <f t="shared" si="7"/>
        <v>1123628009</v>
      </c>
      <c r="L193" s="71"/>
      <c r="M193" s="52">
        <v>229728</v>
      </c>
      <c r="N193" s="71"/>
      <c r="O193" s="71">
        <v>10471754224</v>
      </c>
      <c r="P193" s="231"/>
      <c r="Q193" s="71">
        <v>-9046797064</v>
      </c>
      <c r="R193" s="71"/>
      <c r="S193" s="71">
        <f t="shared" si="8"/>
        <v>1424957160</v>
      </c>
    </row>
    <row r="194" spans="2:19">
      <c r="B194" s="52" t="s">
        <v>277</v>
      </c>
      <c r="C194" s="230" t="s">
        <v>259</v>
      </c>
      <c r="D194" s="231"/>
      <c r="E194" s="71">
        <v>201007</v>
      </c>
      <c r="F194" s="231"/>
      <c r="G194" s="71">
        <v>5523741538</v>
      </c>
      <c r="H194" s="52"/>
      <c r="I194" s="71">
        <v>-4298353266</v>
      </c>
      <c r="J194" s="231"/>
      <c r="K194" s="71">
        <f t="shared" si="7"/>
        <v>1225388272</v>
      </c>
      <c r="L194" s="71"/>
      <c r="M194" s="52">
        <v>423603</v>
      </c>
      <c r="N194" s="71"/>
      <c r="O194" s="71">
        <v>11019865178</v>
      </c>
      <c r="P194" s="231"/>
      <c r="Q194" s="71">
        <v>-9073094486</v>
      </c>
      <c r="R194" s="71"/>
      <c r="S194" s="71">
        <f t="shared" si="8"/>
        <v>1946770692</v>
      </c>
    </row>
    <row r="195" spans="2:19">
      <c r="B195" s="52" t="s">
        <v>276</v>
      </c>
      <c r="C195" s="230" t="s">
        <v>172</v>
      </c>
      <c r="D195" s="231"/>
      <c r="E195" s="71">
        <v>0</v>
      </c>
      <c r="F195" s="231"/>
      <c r="G195" s="71">
        <v>0</v>
      </c>
      <c r="H195" s="52"/>
      <c r="I195" s="71">
        <v>0</v>
      </c>
      <c r="J195" s="231"/>
      <c r="K195" s="71">
        <f t="shared" si="7"/>
        <v>0</v>
      </c>
      <c r="L195" s="71"/>
      <c r="M195" s="52">
        <v>1995396</v>
      </c>
      <c r="N195" s="71"/>
      <c r="O195" s="71">
        <v>65530483243</v>
      </c>
      <c r="P195" s="231"/>
      <c r="Q195" s="71">
        <v>-34603272896</v>
      </c>
      <c r="R195" s="71"/>
      <c r="S195" s="71">
        <f>O195+Q195</f>
        <v>30927210347</v>
      </c>
    </row>
    <row r="196" spans="2:19">
      <c r="C196" s="230" t="s">
        <v>203</v>
      </c>
      <c r="D196" s="231"/>
      <c r="E196" s="71">
        <v>0</v>
      </c>
      <c r="F196" s="231"/>
      <c r="G196" s="71">
        <v>0</v>
      </c>
      <c r="H196" s="52"/>
      <c r="I196" s="71">
        <v>0</v>
      </c>
      <c r="J196" s="231"/>
      <c r="K196" s="71">
        <f t="shared" si="7"/>
        <v>0</v>
      </c>
      <c r="L196" s="71"/>
      <c r="M196" s="52">
        <v>769302</v>
      </c>
      <c r="N196" s="71"/>
      <c r="O196" s="71">
        <v>3744141440</v>
      </c>
      <c r="P196" s="231"/>
      <c r="Q196" s="71">
        <v>-3869985429</v>
      </c>
      <c r="R196" s="71"/>
      <c r="S196" s="71">
        <f>O196+Q196</f>
        <v>-125843989</v>
      </c>
    </row>
    <row r="197" spans="2:19">
      <c r="C197" s="230" t="s">
        <v>115</v>
      </c>
      <c r="D197" s="231"/>
      <c r="E197" s="71">
        <v>0</v>
      </c>
      <c r="F197" s="231"/>
      <c r="G197" s="71">
        <v>0</v>
      </c>
      <c r="H197" s="52"/>
      <c r="I197" s="71">
        <v>0</v>
      </c>
      <c r="J197" s="231"/>
      <c r="K197" s="71">
        <f t="shared" si="7"/>
        <v>0</v>
      </c>
      <c r="L197" s="71"/>
      <c r="M197" s="52">
        <v>2369385</v>
      </c>
      <c r="N197" s="71"/>
      <c r="O197" s="71">
        <v>7943828553</v>
      </c>
      <c r="P197" s="231"/>
      <c r="Q197" s="71">
        <v>-7520586971</v>
      </c>
      <c r="R197" s="71"/>
      <c r="S197" s="71">
        <f t="shared" ref="S197:S221" si="9">O197+Q197</f>
        <v>423241582</v>
      </c>
    </row>
    <row r="198" spans="2:19">
      <c r="C198" s="230" t="s">
        <v>488</v>
      </c>
      <c r="D198" s="231"/>
      <c r="E198" s="71">
        <v>0</v>
      </c>
      <c r="F198" s="231"/>
      <c r="G198" s="71">
        <v>0</v>
      </c>
      <c r="H198" s="52"/>
      <c r="I198" s="71">
        <v>0</v>
      </c>
      <c r="J198" s="231"/>
      <c r="K198" s="71">
        <f t="shared" si="7"/>
        <v>0</v>
      </c>
      <c r="L198" s="71"/>
      <c r="M198" s="52">
        <v>12079</v>
      </c>
      <c r="N198" s="71"/>
      <c r="O198" s="71">
        <v>36625274</v>
      </c>
      <c r="P198" s="231"/>
      <c r="Q198" s="71">
        <v>-38001436</v>
      </c>
      <c r="R198" s="71"/>
      <c r="S198" s="71">
        <f t="shared" si="9"/>
        <v>-1376162</v>
      </c>
    </row>
    <row r="199" spans="2:19">
      <c r="C199" s="230" t="s">
        <v>174</v>
      </c>
      <c r="D199" s="231"/>
      <c r="E199" s="71">
        <v>5357975</v>
      </c>
      <c r="F199" s="231"/>
      <c r="G199" s="71">
        <v>11054710766</v>
      </c>
      <c r="H199" s="52"/>
      <c r="I199" s="71">
        <v>-9361429438</v>
      </c>
      <c r="J199" s="231"/>
      <c r="K199" s="71">
        <f t="shared" si="7"/>
        <v>1693281328</v>
      </c>
      <c r="L199" s="71"/>
      <c r="M199" s="52">
        <v>24630720</v>
      </c>
      <c r="N199" s="71"/>
      <c r="O199" s="71">
        <v>45228221075</v>
      </c>
      <c r="P199" s="231"/>
      <c r="Q199" s="71">
        <v>-39050978560</v>
      </c>
      <c r="R199" s="71"/>
      <c r="S199" s="71">
        <f t="shared" si="9"/>
        <v>6177242515</v>
      </c>
    </row>
    <row r="200" spans="2:19">
      <c r="C200" s="230" t="s">
        <v>97</v>
      </c>
      <c r="D200" s="231"/>
      <c r="E200" s="71">
        <v>2470035</v>
      </c>
      <c r="F200" s="231"/>
      <c r="G200" s="71">
        <v>11806565214</v>
      </c>
      <c r="H200" s="52"/>
      <c r="I200" s="71">
        <v>-11427793780</v>
      </c>
      <c r="J200" s="231"/>
      <c r="K200" s="71">
        <f t="shared" ref="K200:K222" si="10">I200+G200</f>
        <v>378771434</v>
      </c>
      <c r="L200" s="71"/>
      <c r="M200" s="52">
        <v>5074742</v>
      </c>
      <c r="N200" s="71"/>
      <c r="O200" s="71">
        <v>23430244027</v>
      </c>
      <c r="P200" s="231"/>
      <c r="Q200" s="71">
        <v>-20936775794</v>
      </c>
      <c r="R200" s="71"/>
      <c r="S200" s="71">
        <f t="shared" si="9"/>
        <v>2493468233</v>
      </c>
    </row>
    <row r="201" spans="2:19">
      <c r="C201" s="230" t="s">
        <v>154</v>
      </c>
      <c r="D201" s="231"/>
      <c r="E201" s="71">
        <v>114066</v>
      </c>
      <c r="F201" s="231"/>
      <c r="G201" s="71">
        <v>842995498</v>
      </c>
      <c r="H201" s="52"/>
      <c r="I201" s="71">
        <v>-1019914845</v>
      </c>
      <c r="J201" s="231"/>
      <c r="K201" s="71">
        <f t="shared" si="10"/>
        <v>-176919347</v>
      </c>
      <c r="L201" s="71"/>
      <c r="M201" s="52">
        <v>722041</v>
      </c>
      <c r="N201" s="71"/>
      <c r="O201" s="71">
        <v>5967573137</v>
      </c>
      <c r="P201" s="231"/>
      <c r="Q201" s="71">
        <v>-5307677738</v>
      </c>
      <c r="R201" s="71"/>
      <c r="S201" s="71">
        <f t="shared" si="9"/>
        <v>659895399</v>
      </c>
    </row>
    <row r="202" spans="2:19">
      <c r="C202" s="230" t="s">
        <v>136</v>
      </c>
      <c r="D202" s="231"/>
      <c r="E202" s="71">
        <v>0</v>
      </c>
      <c r="F202" s="231"/>
      <c r="G202" s="71">
        <v>0</v>
      </c>
      <c r="H202" s="52"/>
      <c r="I202" s="71">
        <v>0</v>
      </c>
      <c r="J202" s="231"/>
      <c r="K202" s="71">
        <f t="shared" si="10"/>
        <v>0</v>
      </c>
      <c r="L202" s="71"/>
      <c r="M202" s="52">
        <v>54608</v>
      </c>
      <c r="N202" s="71"/>
      <c r="O202" s="71">
        <v>138944548</v>
      </c>
      <c r="P202" s="231"/>
      <c r="Q202" s="71">
        <v>-135411040</v>
      </c>
      <c r="R202" s="71"/>
      <c r="S202" s="71">
        <f t="shared" si="9"/>
        <v>3533508</v>
      </c>
    </row>
    <row r="203" spans="2:19">
      <c r="C203" s="230" t="s">
        <v>131</v>
      </c>
      <c r="D203" s="231"/>
      <c r="E203" s="71">
        <v>696063</v>
      </c>
      <c r="F203" s="231"/>
      <c r="G203" s="71">
        <v>1540081411</v>
      </c>
      <c r="H203" s="52"/>
      <c r="I203" s="71">
        <v>-1330673702</v>
      </c>
      <c r="J203" s="231"/>
      <c r="K203" s="71">
        <f t="shared" si="10"/>
        <v>209407709</v>
      </c>
      <c r="L203" s="71"/>
      <c r="M203" s="52">
        <v>12556834</v>
      </c>
      <c r="N203" s="71"/>
      <c r="O203" s="71">
        <v>27553795295</v>
      </c>
      <c r="P203" s="231"/>
      <c r="Q203" s="71">
        <v>-20678880426</v>
      </c>
      <c r="R203" s="71"/>
      <c r="S203" s="71">
        <f t="shared" si="9"/>
        <v>6874914869</v>
      </c>
    </row>
    <row r="204" spans="2:19">
      <c r="C204" s="230" t="s">
        <v>190</v>
      </c>
      <c r="D204" s="231"/>
      <c r="E204" s="71">
        <v>856723</v>
      </c>
      <c r="F204" s="231"/>
      <c r="G204" s="71">
        <v>30443372009</v>
      </c>
      <c r="H204" s="52"/>
      <c r="I204" s="71">
        <v>-29855302232</v>
      </c>
      <c r="J204" s="231"/>
      <c r="K204" s="71">
        <f t="shared" si="10"/>
        <v>588069777</v>
      </c>
      <c r="L204" s="71"/>
      <c r="M204" s="52">
        <v>8533204</v>
      </c>
      <c r="N204" s="71"/>
      <c r="O204" s="71">
        <v>309465489276</v>
      </c>
      <c r="P204" s="231"/>
      <c r="Q204" s="71">
        <v>-282324699790</v>
      </c>
      <c r="R204" s="71"/>
      <c r="S204" s="71">
        <f t="shared" si="9"/>
        <v>27140789486</v>
      </c>
    </row>
    <row r="205" spans="2:19">
      <c r="C205" s="230" t="s">
        <v>548</v>
      </c>
      <c r="D205" s="231"/>
      <c r="E205" s="71">
        <v>222524</v>
      </c>
      <c r="F205" s="231"/>
      <c r="G205" s="71">
        <v>2764913197</v>
      </c>
      <c r="H205" s="52"/>
      <c r="I205" s="71">
        <v>-2200992005</v>
      </c>
      <c r="J205" s="231"/>
      <c r="K205" s="71">
        <f t="shared" si="10"/>
        <v>563921192</v>
      </c>
      <c r="L205" s="71"/>
      <c r="M205" s="52">
        <v>2027660</v>
      </c>
      <c r="N205" s="71"/>
      <c r="O205" s="71">
        <v>22910659103</v>
      </c>
      <c r="P205" s="231"/>
      <c r="Q205" s="71">
        <v>-19203090002</v>
      </c>
      <c r="R205" s="71"/>
      <c r="S205" s="71">
        <f t="shared" si="9"/>
        <v>3707569101</v>
      </c>
    </row>
    <row r="206" spans="2:19">
      <c r="C206" s="230" t="s">
        <v>96</v>
      </c>
      <c r="D206" s="231"/>
      <c r="E206" s="71">
        <v>570969</v>
      </c>
      <c r="F206" s="231"/>
      <c r="G206" s="71">
        <v>12934146342</v>
      </c>
      <c r="H206" s="52"/>
      <c r="I206" s="71">
        <v>-12911133769</v>
      </c>
      <c r="J206" s="231"/>
      <c r="K206" s="71">
        <f t="shared" si="10"/>
        <v>23012573</v>
      </c>
      <c r="L206" s="71"/>
      <c r="M206" s="52">
        <v>1470977</v>
      </c>
      <c r="N206" s="71"/>
      <c r="O206" s="71">
        <v>30936390815</v>
      </c>
      <c r="P206" s="231"/>
      <c r="Q206" s="71">
        <v>-30545225903</v>
      </c>
      <c r="R206" s="71"/>
      <c r="S206" s="71">
        <f t="shared" si="9"/>
        <v>391164912</v>
      </c>
    </row>
    <row r="207" spans="2:19">
      <c r="C207" s="230" t="s">
        <v>194</v>
      </c>
      <c r="D207" s="231"/>
      <c r="E207" s="71">
        <v>3468737</v>
      </c>
      <c r="F207" s="231"/>
      <c r="G207" s="71">
        <v>17989102202</v>
      </c>
      <c r="H207" s="52"/>
      <c r="I207" s="71">
        <v>-16859378922</v>
      </c>
      <c r="J207" s="231"/>
      <c r="K207" s="71">
        <f t="shared" si="10"/>
        <v>1129723280</v>
      </c>
      <c r="L207" s="71"/>
      <c r="M207" s="52">
        <v>6494585</v>
      </c>
      <c r="N207" s="71"/>
      <c r="O207" s="71">
        <v>41458479199</v>
      </c>
      <c r="P207" s="231"/>
      <c r="Q207" s="71">
        <v>-37674654384</v>
      </c>
      <c r="R207" s="71"/>
      <c r="S207" s="71">
        <f t="shared" si="9"/>
        <v>3783824815</v>
      </c>
    </row>
    <row r="208" spans="2:19">
      <c r="C208" s="230" t="s">
        <v>95</v>
      </c>
      <c r="D208" s="231"/>
      <c r="E208" s="71">
        <v>87919</v>
      </c>
      <c r="F208" s="231"/>
      <c r="G208" s="71">
        <v>1719762721</v>
      </c>
      <c r="H208" s="52"/>
      <c r="I208" s="71">
        <v>-1253976226</v>
      </c>
      <c r="J208" s="231"/>
      <c r="K208" s="71">
        <f t="shared" si="10"/>
        <v>465786495</v>
      </c>
      <c r="L208" s="71"/>
      <c r="M208" s="52">
        <v>3726426</v>
      </c>
      <c r="N208" s="71"/>
      <c r="O208" s="71">
        <v>64545978694</v>
      </c>
      <c r="P208" s="231"/>
      <c r="Q208" s="71">
        <v>-48016487543</v>
      </c>
      <c r="R208" s="71"/>
      <c r="S208" s="71">
        <f t="shared" si="9"/>
        <v>16529491151</v>
      </c>
    </row>
    <row r="209" spans="3:19 16371:16371">
      <c r="C209" s="230" t="s">
        <v>206</v>
      </c>
      <c r="D209" s="231"/>
      <c r="E209" s="71">
        <v>3432310</v>
      </c>
      <c r="F209" s="231"/>
      <c r="G209" s="71">
        <v>24146810415</v>
      </c>
      <c r="H209" s="52"/>
      <c r="I209" s="71">
        <v>-27305270250</v>
      </c>
      <c r="J209" s="231"/>
      <c r="K209" s="71">
        <f t="shared" si="10"/>
        <v>-3158459835</v>
      </c>
      <c r="L209" s="71"/>
      <c r="M209" s="52">
        <v>18490284</v>
      </c>
      <c r="N209" s="71"/>
      <c r="O209" s="71">
        <v>143084920037</v>
      </c>
      <c r="P209" s="231"/>
      <c r="Q209" s="71">
        <v>-132713189101</v>
      </c>
      <c r="R209" s="71"/>
      <c r="S209" s="71">
        <f t="shared" si="9"/>
        <v>10371730936</v>
      </c>
    </row>
    <row r="210" spans="3:19 16371:16371">
      <c r="C210" s="230" t="s">
        <v>177</v>
      </c>
      <c r="D210" s="231"/>
      <c r="E210" s="71">
        <v>348321</v>
      </c>
      <c r="F210" s="231"/>
      <c r="G210" s="71">
        <v>4311926240</v>
      </c>
      <c r="H210" s="52"/>
      <c r="I210" s="71">
        <v>-3867899923</v>
      </c>
      <c r="J210" s="231"/>
      <c r="K210" s="71">
        <f t="shared" si="10"/>
        <v>444026317</v>
      </c>
      <c r="L210" s="71"/>
      <c r="M210" s="52">
        <v>4003938</v>
      </c>
      <c r="N210" s="71"/>
      <c r="O210" s="71">
        <v>49393800293</v>
      </c>
      <c r="P210" s="231"/>
      <c r="Q210" s="71">
        <v>-33869535424</v>
      </c>
      <c r="R210" s="71"/>
      <c r="S210" s="71">
        <f t="shared" si="9"/>
        <v>15524264869</v>
      </c>
    </row>
    <row r="211" spans="3:19 16371:16371">
      <c r="C211" s="230" t="s">
        <v>175</v>
      </c>
      <c r="D211" s="231"/>
      <c r="E211" s="71">
        <v>55914</v>
      </c>
      <c r="F211" s="231"/>
      <c r="G211" s="71">
        <v>3034554480</v>
      </c>
      <c r="H211" s="52"/>
      <c r="I211" s="71">
        <v>-2020649432</v>
      </c>
      <c r="J211" s="231"/>
      <c r="K211" s="71">
        <f t="shared" si="10"/>
        <v>1013905048</v>
      </c>
      <c r="L211" s="71"/>
      <c r="M211" s="52">
        <v>144438</v>
      </c>
      <c r="N211" s="71"/>
      <c r="O211" s="71">
        <v>6058207838</v>
      </c>
      <c r="P211" s="231"/>
      <c r="Q211" s="71">
        <v>-5010297382</v>
      </c>
      <c r="R211" s="71"/>
      <c r="S211" s="71">
        <f t="shared" si="9"/>
        <v>1047910456</v>
      </c>
    </row>
    <row r="212" spans="3:19 16371:16371">
      <c r="C212" s="230" t="s">
        <v>120</v>
      </c>
      <c r="D212" s="231"/>
      <c r="E212" s="71">
        <v>245655</v>
      </c>
      <c r="F212" s="231"/>
      <c r="G212" s="71">
        <v>12598401435</v>
      </c>
      <c r="H212" s="52"/>
      <c r="I212" s="71">
        <v>-10696580814</v>
      </c>
      <c r="J212" s="231"/>
      <c r="K212" s="71">
        <f t="shared" si="10"/>
        <v>1901820621</v>
      </c>
      <c r="L212" s="71"/>
      <c r="M212" s="52">
        <v>1187946</v>
      </c>
      <c r="N212" s="71"/>
      <c r="O212" s="71">
        <v>56545779388</v>
      </c>
      <c r="P212" s="231"/>
      <c r="Q212" s="71">
        <v>-48445482816</v>
      </c>
      <c r="R212" s="71"/>
      <c r="S212" s="71">
        <f t="shared" si="9"/>
        <v>8100296572</v>
      </c>
    </row>
    <row r="213" spans="3:19 16371:16371">
      <c r="C213" s="230" t="s">
        <v>171</v>
      </c>
      <c r="D213" s="231"/>
      <c r="E213" s="71">
        <v>2733235</v>
      </c>
      <c r="F213" s="231"/>
      <c r="G213" s="71">
        <v>27121365608</v>
      </c>
      <c r="H213" s="52"/>
      <c r="I213" s="71">
        <v>-20672316846</v>
      </c>
      <c r="J213" s="231"/>
      <c r="K213" s="71">
        <f t="shared" si="10"/>
        <v>6449048762</v>
      </c>
      <c r="L213" s="71"/>
      <c r="M213" s="52">
        <v>5155911</v>
      </c>
      <c r="N213" s="71"/>
      <c r="O213" s="71">
        <v>41174027522</v>
      </c>
      <c r="P213" s="231"/>
      <c r="Q213" s="71">
        <v>-32255928702</v>
      </c>
      <c r="R213" s="71"/>
      <c r="S213" s="71">
        <f t="shared" si="9"/>
        <v>8918098820</v>
      </c>
    </row>
    <row r="214" spans="3:19 16371:16371">
      <c r="C214" s="230" t="s">
        <v>268</v>
      </c>
      <c r="D214" s="231"/>
      <c r="E214" s="71">
        <v>2288558</v>
      </c>
      <c r="F214" s="231"/>
      <c r="G214" s="71">
        <v>8903407991</v>
      </c>
      <c r="H214" s="52"/>
      <c r="I214" s="71">
        <v>-8647652152</v>
      </c>
      <c r="J214" s="231"/>
      <c r="K214" s="71">
        <f t="shared" si="10"/>
        <v>255755839</v>
      </c>
      <c r="L214" s="71"/>
      <c r="M214" s="52">
        <v>6308600</v>
      </c>
      <c r="N214" s="71"/>
      <c r="O214" s="71">
        <v>22414034270</v>
      </c>
      <c r="P214" s="231"/>
      <c r="Q214" s="71">
        <v>-21975695991</v>
      </c>
      <c r="R214" s="71"/>
      <c r="S214" s="71">
        <f t="shared" si="9"/>
        <v>438338279</v>
      </c>
    </row>
    <row r="215" spans="3:19 16371:16371">
      <c r="C215" s="230" t="s">
        <v>489</v>
      </c>
      <c r="D215" s="231"/>
      <c r="E215" s="71">
        <v>102296</v>
      </c>
      <c r="F215" s="231"/>
      <c r="G215" s="71">
        <v>2691204000</v>
      </c>
      <c r="H215" s="52"/>
      <c r="I215" s="71">
        <v>-2441328477</v>
      </c>
      <c r="J215" s="231"/>
      <c r="K215" s="71">
        <f t="shared" si="10"/>
        <v>249875523</v>
      </c>
      <c r="L215" s="71"/>
      <c r="M215" s="52">
        <v>542387</v>
      </c>
      <c r="N215" s="71"/>
      <c r="O215" s="71">
        <v>13855925782</v>
      </c>
      <c r="P215" s="231"/>
      <c r="Q215" s="71">
        <v>-11820934513</v>
      </c>
      <c r="R215" s="71"/>
      <c r="S215" s="71">
        <f t="shared" si="9"/>
        <v>2034991269</v>
      </c>
    </row>
    <row r="216" spans="3:19 16371:16371">
      <c r="C216" s="230" t="s">
        <v>148</v>
      </c>
      <c r="D216" s="231"/>
      <c r="E216" s="71">
        <v>1203114</v>
      </c>
      <c r="F216" s="231"/>
      <c r="G216" s="71">
        <v>6975379745</v>
      </c>
      <c r="H216" s="52"/>
      <c r="I216" s="71">
        <v>-5862305558</v>
      </c>
      <c r="J216" s="231"/>
      <c r="K216" s="71">
        <f t="shared" si="10"/>
        <v>1113074187</v>
      </c>
      <c r="L216" s="71"/>
      <c r="M216" s="52">
        <v>5830391</v>
      </c>
      <c r="N216" s="71"/>
      <c r="O216" s="71">
        <v>29472689831</v>
      </c>
      <c r="P216" s="231"/>
      <c r="Q216" s="71">
        <v>-24629778860</v>
      </c>
      <c r="R216" s="71"/>
      <c r="S216" s="71">
        <f t="shared" si="9"/>
        <v>4842910971</v>
      </c>
    </row>
    <row r="217" spans="3:19 16371:16371">
      <c r="C217" s="230" t="s">
        <v>112</v>
      </c>
      <c r="D217" s="231"/>
      <c r="E217" s="71">
        <v>211750</v>
      </c>
      <c r="F217" s="231"/>
      <c r="G217" s="71">
        <v>3909807318</v>
      </c>
      <c r="H217" s="52"/>
      <c r="I217" s="71">
        <v>-4254512120</v>
      </c>
      <c r="J217" s="231"/>
      <c r="K217" s="71">
        <f t="shared" si="10"/>
        <v>-344704802</v>
      </c>
      <c r="L217" s="71"/>
      <c r="M217" s="52">
        <v>956264</v>
      </c>
      <c r="N217" s="71"/>
      <c r="O217" s="71">
        <v>16903541205</v>
      </c>
      <c r="P217" s="231"/>
      <c r="Q217" s="71">
        <v>-18481563362</v>
      </c>
      <c r="R217" s="71"/>
      <c r="S217" s="71">
        <f t="shared" si="9"/>
        <v>-1578022157</v>
      </c>
    </row>
    <row r="218" spans="3:19 16371:16371">
      <c r="C218" s="230" t="s">
        <v>167</v>
      </c>
      <c r="D218" s="231"/>
      <c r="E218" s="71">
        <v>1469926</v>
      </c>
      <c r="F218" s="231"/>
      <c r="G218" s="71">
        <v>10883639632</v>
      </c>
      <c r="H218" s="52"/>
      <c r="I218" s="71">
        <v>-7665387281</v>
      </c>
      <c r="J218" s="231"/>
      <c r="K218" s="71">
        <f t="shared" si="10"/>
        <v>3218252351</v>
      </c>
      <c r="L218" s="71"/>
      <c r="M218" s="52">
        <v>13181528</v>
      </c>
      <c r="N218" s="71"/>
      <c r="O218" s="71">
        <v>87388454906</v>
      </c>
      <c r="P218" s="231"/>
      <c r="Q218" s="71">
        <v>-64832149893</v>
      </c>
      <c r="R218" s="71"/>
      <c r="S218" s="71">
        <f t="shared" si="9"/>
        <v>22556305013</v>
      </c>
    </row>
    <row r="219" spans="3:19 16371:16371">
      <c r="C219" s="230" t="s">
        <v>151</v>
      </c>
      <c r="D219" s="231"/>
      <c r="E219" s="71">
        <v>363289</v>
      </c>
      <c r="F219" s="231"/>
      <c r="G219" s="71">
        <v>4820394567</v>
      </c>
      <c r="H219" s="52"/>
      <c r="I219" s="71">
        <v>-4050909591</v>
      </c>
      <c r="J219" s="231"/>
      <c r="K219" s="71">
        <f t="shared" si="10"/>
        <v>769484976</v>
      </c>
      <c r="L219" s="71"/>
      <c r="M219" s="52">
        <v>1570032</v>
      </c>
      <c r="N219" s="71"/>
      <c r="O219" s="71">
        <v>19439612502</v>
      </c>
      <c r="P219" s="231"/>
      <c r="Q219" s="71">
        <v>-17515311260</v>
      </c>
      <c r="R219" s="71"/>
      <c r="S219" s="71">
        <f t="shared" si="9"/>
        <v>1924301242</v>
      </c>
    </row>
    <row r="220" spans="3:19 16371:16371">
      <c r="C220" s="230" t="s">
        <v>490</v>
      </c>
      <c r="D220" s="231"/>
      <c r="E220" s="71">
        <v>587502</v>
      </c>
      <c r="F220" s="231"/>
      <c r="G220" s="71">
        <v>25446195455</v>
      </c>
      <c r="H220" s="52"/>
      <c r="I220" s="71">
        <v>-22243918208</v>
      </c>
      <c r="J220" s="231"/>
      <c r="K220" s="71">
        <f t="shared" si="10"/>
        <v>3202277247</v>
      </c>
      <c r="L220" s="71"/>
      <c r="M220" s="52">
        <v>2224254</v>
      </c>
      <c r="N220" s="71"/>
      <c r="O220" s="71">
        <v>88042707886</v>
      </c>
      <c r="P220" s="231"/>
      <c r="Q220" s="71">
        <v>-79311898379</v>
      </c>
      <c r="R220" s="71"/>
      <c r="S220" s="71">
        <f t="shared" si="9"/>
        <v>8730809507</v>
      </c>
    </row>
    <row r="221" spans="3:19 16371:16371">
      <c r="C221" s="230" t="s">
        <v>139</v>
      </c>
      <c r="D221" s="231"/>
      <c r="E221" s="71">
        <v>459949</v>
      </c>
      <c r="F221" s="231"/>
      <c r="G221" s="71">
        <v>6532472077</v>
      </c>
      <c r="H221" s="52"/>
      <c r="I221" s="71">
        <v>-4452192808</v>
      </c>
      <c r="J221" s="231"/>
      <c r="K221" s="71">
        <f t="shared" si="10"/>
        <v>2080279269</v>
      </c>
      <c r="L221" s="71"/>
      <c r="M221" s="52">
        <v>3597890</v>
      </c>
      <c r="N221" s="71"/>
      <c r="O221" s="71">
        <v>32710737871</v>
      </c>
      <c r="P221" s="231"/>
      <c r="Q221" s="71">
        <v>-27323078873</v>
      </c>
      <c r="R221" s="71"/>
      <c r="S221" s="71">
        <f t="shared" si="9"/>
        <v>5387658998</v>
      </c>
    </row>
    <row r="222" spans="3:19 16371:16371">
      <c r="C222" s="230" t="s">
        <v>133</v>
      </c>
      <c r="D222" s="231"/>
      <c r="E222" s="71">
        <v>1535056</v>
      </c>
      <c r="F222" s="231"/>
      <c r="G222" s="71">
        <v>9763416404</v>
      </c>
      <c r="H222" s="52"/>
      <c r="I222" s="71">
        <v>-7977339324</v>
      </c>
      <c r="J222" s="231"/>
      <c r="K222" s="71">
        <f t="shared" si="10"/>
        <v>1786077080</v>
      </c>
      <c r="L222" s="71"/>
      <c r="M222" s="52">
        <v>3439221</v>
      </c>
      <c r="N222" s="71"/>
      <c r="O222" s="71">
        <v>19245403726</v>
      </c>
      <c r="P222" s="231"/>
      <c r="Q222" s="71">
        <v>-16801239600</v>
      </c>
      <c r="R222" s="71"/>
      <c r="S222" s="71">
        <f>O222+Q222</f>
        <v>2444164126</v>
      </c>
    </row>
    <row r="223" spans="3:19 16371:16371" ht="24.75" thickBot="1">
      <c r="C223" s="230" t="s">
        <v>2</v>
      </c>
      <c r="D223" s="231"/>
      <c r="E223" s="76"/>
      <c r="F223" s="231"/>
      <c r="G223" s="124">
        <f>SUM(G8:G222)</f>
        <v>2896233197360</v>
      </c>
      <c r="H223" s="52"/>
      <c r="I223" s="124">
        <f>SUM(I8:I222)</f>
        <v>-2461564598151</v>
      </c>
      <c r="J223" s="231"/>
      <c r="K223" s="124">
        <f>SUM(K8:K222)</f>
        <v>434668599209</v>
      </c>
      <c r="L223" s="71"/>
      <c r="M223" s="52"/>
      <c r="N223" s="71"/>
      <c r="O223" s="124">
        <f>SUM(O8:O222)</f>
        <v>9231437051903</v>
      </c>
      <c r="P223" s="231"/>
      <c r="Q223" s="124">
        <f>SUM(Q8:Q222)</f>
        <v>-7814170371389</v>
      </c>
      <c r="R223" s="71"/>
      <c r="S223" s="124">
        <f>SUM(S8:S222)</f>
        <v>1417266827825</v>
      </c>
      <c r="XEQ223" s="68">
        <f>SUM(E223:XEP223)</f>
        <v>3703870706757</v>
      </c>
    </row>
    <row r="224" spans="3:19 16371:16371" s="76" customFormat="1" ht="24.75" customHeight="1" thickTop="1">
      <c r="C224" s="213"/>
      <c r="D224" s="213"/>
      <c r="E224" s="213"/>
      <c r="F224" s="213"/>
      <c r="G224" s="72"/>
      <c r="H224" s="213"/>
      <c r="I224" s="72"/>
      <c r="J224" s="213"/>
      <c r="K224" s="232"/>
      <c r="L224" s="213"/>
      <c r="M224" s="213"/>
      <c r="N224" s="213"/>
      <c r="O224" s="72"/>
      <c r="P224" s="213"/>
      <c r="Q224" s="72"/>
      <c r="R224" s="213"/>
      <c r="S224" s="72"/>
    </row>
    <row r="225" spans="2:19" s="76" customFormat="1" ht="24">
      <c r="B225" s="52"/>
      <c r="C225" s="227"/>
      <c r="D225" s="227"/>
      <c r="E225" s="227"/>
      <c r="F225" s="227"/>
      <c r="G225" s="54"/>
      <c r="H225" s="54"/>
      <c r="I225" s="54"/>
      <c r="J225" s="54"/>
      <c r="K225" s="2"/>
      <c r="L225" s="2"/>
      <c r="M225" s="2"/>
      <c r="N225" s="2"/>
      <c r="O225" s="2"/>
      <c r="P225" s="2"/>
      <c r="Q225" s="232"/>
      <c r="R225" s="2"/>
      <c r="S225" s="2"/>
    </row>
    <row r="226" spans="2:19" s="76" customFormat="1" ht="24">
      <c r="B226" s="52"/>
      <c r="C226" s="329" t="s">
        <v>42</v>
      </c>
      <c r="D226" s="330"/>
      <c r="E226" s="330"/>
      <c r="F226" s="330"/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1"/>
    </row>
    <row r="227" spans="2:19" s="76" customFormat="1" ht="24">
      <c r="B227" s="52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</row>
    <row r="228" spans="2:19" s="76" customFormat="1" ht="24" hidden="1">
      <c r="B228" s="52">
        <v>1</v>
      </c>
      <c r="C228" s="118">
        <v>2</v>
      </c>
      <c r="D228" s="52">
        <v>3</v>
      </c>
      <c r="E228" s="118">
        <v>4</v>
      </c>
      <c r="F228" s="52">
        <v>5</v>
      </c>
      <c r="G228" s="118">
        <v>6</v>
      </c>
      <c r="H228" s="52">
        <v>7</v>
      </c>
      <c r="I228" s="118">
        <v>8</v>
      </c>
      <c r="J228" s="52">
        <v>9</v>
      </c>
      <c r="K228" s="118">
        <v>10</v>
      </c>
      <c r="L228" s="52">
        <v>11</v>
      </c>
      <c r="M228" s="118">
        <v>12</v>
      </c>
      <c r="N228" s="52">
        <v>13</v>
      </c>
      <c r="O228" s="118">
        <v>14</v>
      </c>
      <c r="P228" s="52">
        <v>15</v>
      </c>
      <c r="Q228" s="118">
        <v>16</v>
      </c>
      <c r="R228" s="52">
        <v>17</v>
      </c>
      <c r="S228" s="118">
        <v>18</v>
      </c>
    </row>
    <row r="229" spans="2:19" s="76" customFormat="1" ht="24" hidden="1">
      <c r="B229" s="52"/>
      <c r="C229" s="67"/>
      <c r="D229" s="67"/>
      <c r="E229" s="67"/>
      <c r="F229" s="67"/>
      <c r="G229" s="74"/>
      <c r="H229" s="74"/>
      <c r="I229" s="132"/>
      <c r="J229" s="74"/>
      <c r="K229" s="52">
        <v>9584259220</v>
      </c>
      <c r="L229" s="75"/>
      <c r="M229" s="75"/>
      <c r="N229" s="75"/>
      <c r="O229" s="75"/>
      <c r="P229" s="75"/>
      <c r="Q229" s="131"/>
      <c r="R229" s="75"/>
      <c r="S229" s="52">
        <v>16983364675</v>
      </c>
    </row>
    <row r="230" spans="2:19" s="76" customFormat="1" ht="24" hidden="1">
      <c r="B230" s="52"/>
      <c r="G230" s="76">
        <v>0</v>
      </c>
      <c r="K230" s="76">
        <v>62341606</v>
      </c>
      <c r="S230" s="76">
        <v>608504021</v>
      </c>
    </row>
    <row r="231" spans="2:19" s="76" customFormat="1" ht="24" hidden="1">
      <c r="B231" s="52"/>
      <c r="G231" s="76">
        <f>K229-G230</f>
        <v>9584259220</v>
      </c>
      <c r="I231" s="76" t="s">
        <v>523</v>
      </c>
      <c r="K231" s="76">
        <v>328170638</v>
      </c>
      <c r="S231" s="76">
        <v>3203139830</v>
      </c>
    </row>
    <row r="232" spans="2:19" ht="24.75" hidden="1">
      <c r="C232" s="76"/>
      <c r="D232" s="76"/>
      <c r="E232" s="76"/>
      <c r="F232" s="76"/>
      <c r="G232" s="76"/>
      <c r="H232" s="76"/>
      <c r="I232" s="76" t="s">
        <v>524</v>
      </c>
      <c r="J232" s="76"/>
      <c r="K232" s="76">
        <f>+K229-K230-K231</f>
        <v>9193746976</v>
      </c>
      <c r="L232" s="76"/>
      <c r="M232" s="107"/>
      <c r="N232" s="76"/>
      <c r="O232" s="107"/>
      <c r="P232" s="76"/>
      <c r="Q232" s="107"/>
      <c r="R232" s="76"/>
      <c r="S232" s="76">
        <v>147758</v>
      </c>
    </row>
    <row r="233" spans="2:19" ht="24" hidden="1">
      <c r="C233" s="76"/>
      <c r="D233" s="76"/>
      <c r="E233" s="76"/>
      <c r="F233" s="76"/>
      <c r="G233" s="76"/>
      <c r="H233" s="76"/>
      <c r="I233" s="76">
        <v>352564609</v>
      </c>
      <c r="J233" s="76"/>
      <c r="K233" s="76">
        <v>0</v>
      </c>
      <c r="L233" s="76"/>
      <c r="M233" s="76"/>
      <c r="N233" s="76"/>
      <c r="O233" s="76"/>
      <c r="P233" s="76"/>
      <c r="Q233" s="76"/>
      <c r="R233" s="76"/>
      <c r="S233" s="76">
        <f>S229-S230-S231-S232</f>
        <v>13171573066</v>
      </c>
    </row>
    <row r="234" spans="2:19" ht="24.75" hidden="1">
      <c r="C234" s="76"/>
      <c r="D234" s="76"/>
      <c r="E234" s="76"/>
      <c r="F234" s="76"/>
      <c r="G234" s="76"/>
      <c r="H234" s="76"/>
      <c r="I234" s="76"/>
      <c r="J234" s="76"/>
      <c r="K234" s="77">
        <v>0</v>
      </c>
      <c r="L234" s="76"/>
      <c r="M234" s="76"/>
      <c r="N234" s="76"/>
      <c r="O234" s="76"/>
      <c r="P234" s="76"/>
      <c r="Q234" s="76"/>
      <c r="R234" s="76"/>
      <c r="S234" s="76"/>
    </row>
    <row r="235" spans="2:19" ht="24.75" hidden="1">
      <c r="C235" s="76"/>
      <c r="D235" s="76"/>
      <c r="E235" s="76"/>
      <c r="F235" s="76"/>
      <c r="G235" s="76"/>
      <c r="H235" s="76"/>
      <c r="I235" s="76"/>
      <c r="J235" s="76"/>
      <c r="K235" s="77">
        <f>K234-K233</f>
        <v>0</v>
      </c>
      <c r="L235" s="76"/>
      <c r="M235" s="76"/>
      <c r="N235" s="76"/>
      <c r="O235" s="76"/>
      <c r="P235" s="76"/>
      <c r="Q235" s="76"/>
      <c r="R235" s="76"/>
      <c r="S235" s="77"/>
    </row>
    <row r="236" spans="2:19" ht="24.75" hidden="1">
      <c r="C236" s="76"/>
      <c r="D236" s="76"/>
      <c r="E236" s="76"/>
      <c r="F236" s="76"/>
      <c r="G236" s="76"/>
      <c r="H236" s="76"/>
      <c r="I236" s="76"/>
      <c r="J236" s="76"/>
      <c r="K236" s="77"/>
      <c r="L236" s="76"/>
      <c r="M236" s="76"/>
      <c r="N236" s="76"/>
      <c r="O236" s="76"/>
      <c r="P236" s="76"/>
      <c r="Q236" s="76"/>
      <c r="R236" s="76"/>
      <c r="S236" s="77"/>
    </row>
    <row r="237" spans="2:19" ht="24" hidden="1">
      <c r="C237" s="76"/>
      <c r="D237" s="76"/>
      <c r="E237" s="76"/>
      <c r="F237" s="76"/>
      <c r="G237" s="76"/>
      <c r="H237" s="76"/>
      <c r="I237" s="76"/>
      <c r="J237" s="76"/>
      <c r="K237" s="126">
        <v>9584259220</v>
      </c>
      <c r="L237" s="126"/>
      <c r="M237" s="126"/>
      <c r="N237" s="126"/>
      <c r="O237" s="126"/>
      <c r="P237" s="126"/>
      <c r="Q237" s="126"/>
      <c r="R237" s="126"/>
      <c r="S237" s="126">
        <v>16983364675</v>
      </c>
    </row>
    <row r="238" spans="2:19" ht="24" hidden="1">
      <c r="C238" s="76"/>
      <c r="D238" s="76"/>
      <c r="E238" s="76"/>
      <c r="F238" s="76"/>
      <c r="G238" s="76"/>
      <c r="H238" s="76"/>
      <c r="I238" s="76"/>
      <c r="J238" s="76"/>
      <c r="K238" s="126">
        <v>-62341606</v>
      </c>
      <c r="L238" s="126"/>
      <c r="M238" s="126"/>
      <c r="N238" s="126"/>
      <c r="O238" s="126"/>
      <c r="P238" s="126"/>
      <c r="Q238" s="126"/>
      <c r="R238" s="126"/>
      <c r="S238" s="126">
        <v>-147758</v>
      </c>
    </row>
    <row r="239" spans="2:19" ht="24" hidden="1">
      <c r="C239" s="76"/>
      <c r="D239" s="76"/>
      <c r="E239" s="76"/>
      <c r="F239" s="76"/>
      <c r="G239" s="76"/>
      <c r="H239" s="76"/>
      <c r="I239" s="76"/>
      <c r="J239" s="76"/>
      <c r="K239" s="126">
        <v>-328170638</v>
      </c>
      <c r="L239" s="126"/>
      <c r="M239" s="126"/>
      <c r="N239" s="126"/>
      <c r="O239" s="126"/>
      <c r="P239" s="126"/>
      <c r="Q239" s="126"/>
      <c r="R239" s="126"/>
      <c r="S239" s="126">
        <v>-608504021</v>
      </c>
    </row>
    <row r="240" spans="2:19" ht="24" hidden="1">
      <c r="C240" s="76"/>
      <c r="D240" s="76"/>
      <c r="E240" s="76"/>
      <c r="F240" s="76"/>
      <c r="G240" s="76"/>
      <c r="H240" s="76"/>
      <c r="I240" s="76"/>
      <c r="J240" s="76"/>
      <c r="K240" s="126">
        <v>0</v>
      </c>
      <c r="L240" s="126"/>
      <c r="M240" s="126"/>
      <c r="N240" s="126"/>
      <c r="O240" s="126"/>
      <c r="P240" s="126"/>
      <c r="Q240" s="126"/>
      <c r="R240" s="126"/>
      <c r="S240" s="126">
        <v>-3203139830</v>
      </c>
    </row>
    <row r="241" spans="7:19" ht="24" hidden="1">
      <c r="K241" s="76">
        <f>SUM(K237:K240)</f>
        <v>9193746976</v>
      </c>
      <c r="O241" s="76"/>
      <c r="S241" s="76">
        <f>SUM(S237:S240)</f>
        <v>13171573066</v>
      </c>
    </row>
    <row r="242" spans="7:19" ht="24" hidden="1">
      <c r="G242" s="74">
        <v>8421552</v>
      </c>
      <c r="K242" s="76">
        <f>K241-K223</f>
        <v>-425474852233</v>
      </c>
      <c r="O242" s="76"/>
      <c r="S242" s="76">
        <f>S241-S223</f>
        <v>-1404095254759</v>
      </c>
    </row>
    <row r="243" spans="7:19" hidden="1">
      <c r="G243" s="74">
        <v>138375640</v>
      </c>
    </row>
    <row r="244" spans="7:19" hidden="1">
      <c r="G244" s="74">
        <v>-176127828</v>
      </c>
    </row>
    <row r="245" spans="7:19" hidden="1">
      <c r="G245" s="74">
        <v>428316</v>
      </c>
    </row>
    <row r="246" spans="7:19" hidden="1"/>
    <row r="247" spans="7:19" hidden="1"/>
    <row r="248" spans="7:19" hidden="1"/>
    <row r="249" spans="7:19" hidden="1"/>
    <row r="250" spans="7:19" hidden="1"/>
    <row r="251" spans="7:19" hidden="1"/>
    <row r="252" spans="7:19" hidden="1"/>
    <row r="253" spans="7:19" hidden="1"/>
    <row r="254" spans="7:19" hidden="1"/>
    <row r="255" spans="7:19" hidden="1"/>
    <row r="256" spans="7:19" hidden="1"/>
    <row r="257" spans="11:19" hidden="1"/>
    <row r="258" spans="11:19" hidden="1"/>
    <row r="259" spans="11:19" ht="24" hidden="1">
      <c r="K259" s="192">
        <v>102058412041</v>
      </c>
      <c r="S259" s="192">
        <v>154885387503</v>
      </c>
    </row>
    <row r="260" spans="11:19" ht="24" hidden="1">
      <c r="K260" s="188">
        <v>0</v>
      </c>
      <c r="S260" s="188">
        <v>-147758</v>
      </c>
    </row>
    <row r="261" spans="11:19" ht="24" hidden="1">
      <c r="K261" s="188">
        <v>-915437088</v>
      </c>
      <c r="S261" s="188">
        <v>-2140804853</v>
      </c>
    </row>
    <row r="262" spans="11:19" ht="24" hidden="1">
      <c r="K262" s="188">
        <v>-4818347739</v>
      </c>
      <c r="S262" s="188">
        <v>-11269191854</v>
      </c>
    </row>
    <row r="263" spans="11:19" ht="24" hidden="1">
      <c r="K263" s="192">
        <f>SUM(K259:K262)</f>
        <v>96324627214</v>
      </c>
      <c r="S263" s="192">
        <f>SUM(S259:S262)</f>
        <v>141475243038</v>
      </c>
    </row>
    <row r="264" spans="11:19" ht="24" hidden="1">
      <c r="K264" s="188">
        <f>K223-K263</f>
        <v>338343971995</v>
      </c>
      <c r="S264" s="188">
        <f>S223-S263</f>
        <v>1275791584787</v>
      </c>
    </row>
  </sheetData>
  <autoFilter ref="C7:S223" xr:uid="{00000000-0009-0000-0000-000007000000}">
    <sortState xmlns:xlrd2="http://schemas.microsoft.com/office/spreadsheetml/2017/richdata2" ref="C8:S222">
      <sortCondition ref="C7"/>
    </sortState>
  </autoFilter>
  <mergeCells count="6">
    <mergeCell ref="C226:S226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2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22"/>
  <sheetViews>
    <sheetView rightToLeft="1" view="pageBreakPreview" topLeftCell="A58" zoomScale="60" zoomScaleNormal="100" workbookViewId="0">
      <selection activeCell="K21" sqref="K21"/>
    </sheetView>
  </sheetViews>
  <sheetFormatPr defaultColWidth="9.140625" defaultRowHeight="21.75"/>
  <cols>
    <col min="1" max="1" width="1.5703125" style="67" customWidth="1"/>
    <col min="2" max="2" width="10.7109375" style="52" hidden="1" customWidth="1"/>
    <col min="3" max="3" width="31.140625" style="213" bestFit="1" customWidth="1"/>
    <col min="4" max="4" width="0.5703125" style="213" customWidth="1"/>
    <col min="5" max="5" width="12.42578125" style="2" bestFit="1" customWidth="1"/>
    <col min="6" max="6" width="0.85546875" style="2" customWidth="1"/>
    <col min="7" max="7" width="25.28515625" style="2" customWidth="1"/>
    <col min="8" max="8" width="0.85546875" style="2" customWidth="1"/>
    <col min="9" max="9" width="27.28515625" style="2" bestFit="1" customWidth="1"/>
    <col min="10" max="10" width="0.7109375" style="2" customWidth="1"/>
    <col min="11" max="11" width="25.28515625" style="2" bestFit="1" customWidth="1"/>
    <col min="12" max="12" width="1.42578125" style="2" customWidth="1"/>
    <col min="13" max="13" width="12.42578125" style="2" bestFit="1" customWidth="1"/>
    <col min="14" max="14" width="1.140625" style="2" customWidth="1"/>
    <col min="15" max="15" width="26" style="2" bestFit="1" customWidth="1"/>
    <col min="16" max="16" width="1" style="2" customWidth="1"/>
    <col min="17" max="17" width="26.7109375" style="2" bestFit="1" customWidth="1"/>
    <col min="18" max="18" width="1.140625" style="2" customWidth="1"/>
    <col min="19" max="19" width="24.7109375" style="2" bestFit="1" customWidth="1"/>
    <col min="20" max="20" width="0" style="213" hidden="1" customWidth="1"/>
    <col min="21" max="21" width="14" style="213" hidden="1" customWidth="1"/>
    <col min="22" max="22" width="0" style="213" hidden="1" customWidth="1"/>
    <col min="23" max="23" width="9.140625" style="213"/>
    <col min="24" max="16384" width="9.140625" style="67"/>
  </cols>
  <sheetData>
    <row r="1" spans="2:22" ht="22.5">
      <c r="C1" s="326" t="s">
        <v>84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2:22" ht="22.5">
      <c r="C2" s="326" t="s">
        <v>53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2:22" ht="22.5">
      <c r="C3" s="326" t="str">
        <f>' سهام'!A3</f>
        <v>برای ماه منتهی به 1402/03/31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2:22">
      <c r="C4" s="338" t="s">
        <v>86</v>
      </c>
      <c r="D4" s="338"/>
      <c r="E4" s="338"/>
      <c r="F4" s="338"/>
      <c r="G4" s="338"/>
      <c r="H4" s="338"/>
      <c r="I4" s="338"/>
      <c r="J4" s="338"/>
    </row>
    <row r="5" spans="2:22" ht="23.25" thickBot="1">
      <c r="C5" s="233"/>
      <c r="D5" s="233"/>
      <c r="E5" s="337" t="s">
        <v>575</v>
      </c>
      <c r="F5" s="337"/>
      <c r="G5" s="337"/>
      <c r="H5" s="337"/>
      <c r="I5" s="337"/>
      <c r="J5" s="337"/>
      <c r="K5" s="337"/>
      <c r="M5" s="332" t="s">
        <v>576</v>
      </c>
      <c r="N5" s="332"/>
      <c r="O5" s="332"/>
      <c r="P5" s="332"/>
      <c r="Q5" s="332"/>
      <c r="R5" s="332"/>
      <c r="S5" s="332"/>
    </row>
    <row r="6" spans="2:22" ht="44.25" thickBot="1">
      <c r="C6" s="234" t="s">
        <v>37</v>
      </c>
      <c r="D6" s="234"/>
      <c r="E6" s="99" t="s">
        <v>3</v>
      </c>
      <c r="F6" s="70"/>
      <c r="G6" s="98" t="s">
        <v>21</v>
      </c>
      <c r="H6" s="70"/>
      <c r="I6" s="99" t="s">
        <v>41</v>
      </c>
      <c r="J6" s="70"/>
      <c r="K6" s="98" t="s">
        <v>468</v>
      </c>
      <c r="M6" s="99" t="s">
        <v>3</v>
      </c>
      <c r="N6" s="70"/>
      <c r="O6" s="98" t="s">
        <v>21</v>
      </c>
      <c r="P6" s="70"/>
      <c r="Q6" s="99" t="s">
        <v>41</v>
      </c>
      <c r="R6" s="70"/>
      <c r="S6" s="98" t="s">
        <v>468</v>
      </c>
    </row>
    <row r="7" spans="2:22">
      <c r="B7" t="s">
        <v>276</v>
      </c>
      <c r="C7" s="216" t="s">
        <v>118</v>
      </c>
      <c r="E7" s="52">
        <v>701409</v>
      </c>
      <c r="F7" s="52"/>
      <c r="G7" s="52">
        <v>4009104797</v>
      </c>
      <c r="H7" s="52"/>
      <c r="I7" s="52">
        <v>-4721766142</v>
      </c>
      <c r="J7" s="52"/>
      <c r="K7" s="52">
        <f>G7+I7</f>
        <v>-712661345</v>
      </c>
      <c r="L7" s="52"/>
      <c r="M7" s="52">
        <v>701409</v>
      </c>
      <c r="N7" s="52"/>
      <c r="O7" s="52">
        <v>4009104797</v>
      </c>
      <c r="P7" s="52"/>
      <c r="Q7" s="52">
        <v>-3884769772</v>
      </c>
      <c r="R7" s="52"/>
      <c r="S7" s="52">
        <f>O7+Q7</f>
        <v>124335025</v>
      </c>
      <c r="U7" s="213">
        <v>51211126</v>
      </c>
      <c r="V7" s="235">
        <f>U7-S7</f>
        <v>-73123899</v>
      </c>
    </row>
    <row r="8" spans="2:22">
      <c r="B8" t="s">
        <v>278</v>
      </c>
      <c r="C8" s="216" t="s">
        <v>546</v>
      </c>
      <c r="E8" s="52">
        <v>301684</v>
      </c>
      <c r="F8" s="52"/>
      <c r="G8" s="52">
        <v>3136838736</v>
      </c>
      <c r="H8" s="52"/>
      <c r="I8" s="52">
        <v>-3218478046</v>
      </c>
      <c r="J8" s="52"/>
      <c r="K8" s="52">
        <f t="shared" ref="K8:K71" si="0">G8+I8</f>
        <v>-81639310</v>
      </c>
      <c r="L8" s="52"/>
      <c r="M8" s="52">
        <v>301684</v>
      </c>
      <c r="N8" s="52"/>
      <c r="O8" s="52">
        <v>3136838736</v>
      </c>
      <c r="P8" s="52"/>
      <c r="Q8" s="52">
        <v>-3593249553</v>
      </c>
      <c r="R8" s="52"/>
      <c r="S8" s="52">
        <f t="shared" ref="S8:S71" si="1">O8+Q8</f>
        <v>-456410817</v>
      </c>
      <c r="U8" s="213">
        <v>-282899728</v>
      </c>
      <c r="V8" s="235">
        <f t="shared" ref="V8:V71" si="2">U8-S8</f>
        <v>173511089</v>
      </c>
    </row>
    <row r="9" spans="2:22">
      <c r="B9" t="s">
        <v>493</v>
      </c>
      <c r="C9" s="216" t="s">
        <v>474</v>
      </c>
      <c r="E9" s="52">
        <v>0</v>
      </c>
      <c r="F9" s="52"/>
      <c r="G9" s="52">
        <v>0</v>
      </c>
      <c r="H9" s="52"/>
      <c r="I9" s="52">
        <v>-1243913008</v>
      </c>
      <c r="J9" s="52"/>
      <c r="K9" s="52">
        <f t="shared" si="0"/>
        <v>-1243913008</v>
      </c>
      <c r="L9" s="52"/>
      <c r="M9" s="52">
        <v>0</v>
      </c>
      <c r="N9" s="52"/>
      <c r="O9" s="52">
        <v>0</v>
      </c>
      <c r="P9" s="52"/>
      <c r="Q9" s="52">
        <v>0</v>
      </c>
      <c r="R9" s="52"/>
      <c r="S9" s="52">
        <f t="shared" si="1"/>
        <v>0</v>
      </c>
      <c r="U9" s="213">
        <v>1243913008</v>
      </c>
      <c r="V9" s="235">
        <f t="shared" si="2"/>
        <v>1243913008</v>
      </c>
    </row>
    <row r="10" spans="2:22">
      <c r="B10" t="s">
        <v>279</v>
      </c>
      <c r="C10" s="216" t="s">
        <v>191</v>
      </c>
      <c r="E10" s="52">
        <v>12295302</v>
      </c>
      <c r="F10" s="52"/>
      <c r="G10" s="52">
        <v>36311992658</v>
      </c>
      <c r="H10" s="52"/>
      <c r="I10" s="52">
        <v>-39360057255</v>
      </c>
      <c r="J10" s="52"/>
      <c r="K10" s="52">
        <f t="shared" si="0"/>
        <v>-3048064597</v>
      </c>
      <c r="L10" s="52"/>
      <c r="M10" s="52">
        <v>12295302</v>
      </c>
      <c r="N10" s="52"/>
      <c r="O10" s="52">
        <v>36311992658</v>
      </c>
      <c r="P10" s="52"/>
      <c r="Q10" s="52">
        <v>-35748262281</v>
      </c>
      <c r="R10" s="52"/>
      <c r="S10" s="52">
        <f t="shared" si="1"/>
        <v>563730377</v>
      </c>
      <c r="U10" s="213">
        <v>6313384321</v>
      </c>
      <c r="V10" s="235">
        <f t="shared" si="2"/>
        <v>5749653944</v>
      </c>
    </row>
    <row r="11" spans="2:22">
      <c r="B11" t="s">
        <v>525</v>
      </c>
      <c r="C11" s="216" t="s">
        <v>510</v>
      </c>
      <c r="E11" s="52">
        <v>2260533</v>
      </c>
      <c r="F11" s="52"/>
      <c r="G11" s="52">
        <v>31638926230</v>
      </c>
      <c r="H11" s="52"/>
      <c r="I11" s="52">
        <v>-31986923855</v>
      </c>
      <c r="J11" s="52"/>
      <c r="K11" s="52">
        <f t="shared" si="0"/>
        <v>-347997625</v>
      </c>
      <c r="L11" s="52"/>
      <c r="M11" s="52">
        <v>2260533</v>
      </c>
      <c r="N11" s="52"/>
      <c r="O11" s="52">
        <v>31638926230</v>
      </c>
      <c r="P11" s="52"/>
      <c r="Q11" s="52">
        <v>-25809464210</v>
      </c>
      <c r="R11" s="52"/>
      <c r="S11" s="52">
        <f t="shared" si="1"/>
        <v>5829462020</v>
      </c>
      <c r="U11" s="213">
        <v>2770136926</v>
      </c>
      <c r="V11" s="235">
        <f t="shared" si="2"/>
        <v>-3059325094</v>
      </c>
    </row>
    <row r="12" spans="2:22">
      <c r="B12" t="s">
        <v>280</v>
      </c>
      <c r="C12" s="216" t="s">
        <v>109</v>
      </c>
      <c r="E12" s="52">
        <v>18662811</v>
      </c>
      <c r="F12" s="52"/>
      <c r="G12" s="52">
        <v>84150816360</v>
      </c>
      <c r="H12" s="52"/>
      <c r="I12" s="52">
        <v>-86144349735</v>
      </c>
      <c r="J12" s="52"/>
      <c r="K12" s="52">
        <f t="shared" si="0"/>
        <v>-1993533375</v>
      </c>
      <c r="L12" s="52"/>
      <c r="M12" s="52">
        <v>18662811</v>
      </c>
      <c r="N12" s="52"/>
      <c r="O12" s="52">
        <v>84150816360</v>
      </c>
      <c r="P12" s="52"/>
      <c r="Q12" s="52">
        <v>-67093307069</v>
      </c>
      <c r="R12" s="52"/>
      <c r="S12" s="52">
        <f t="shared" si="1"/>
        <v>17057509291</v>
      </c>
      <c r="U12" s="213">
        <v>6456785185</v>
      </c>
      <c r="V12" s="235">
        <f t="shared" si="2"/>
        <v>-10600724106</v>
      </c>
    </row>
    <row r="13" spans="2:22">
      <c r="B13" t="s">
        <v>281</v>
      </c>
      <c r="C13" s="216" t="s">
        <v>173</v>
      </c>
      <c r="E13" s="52">
        <v>7963319</v>
      </c>
      <c r="F13" s="52"/>
      <c r="G13" s="52">
        <v>68314538488</v>
      </c>
      <c r="H13" s="52"/>
      <c r="I13" s="52">
        <v>-84058403551</v>
      </c>
      <c r="J13" s="52"/>
      <c r="K13" s="52">
        <f t="shared" si="0"/>
        <v>-15743865063</v>
      </c>
      <c r="L13" s="52"/>
      <c r="M13" s="52">
        <v>7963319</v>
      </c>
      <c r="N13" s="52"/>
      <c r="O13" s="52">
        <v>68314538488</v>
      </c>
      <c r="P13" s="52"/>
      <c r="Q13" s="52">
        <v>-42949257564</v>
      </c>
      <c r="R13" s="52"/>
      <c r="S13" s="52">
        <f t="shared" si="1"/>
        <v>25365280924</v>
      </c>
      <c r="U13" s="213">
        <v>2870148685</v>
      </c>
      <c r="V13" s="235">
        <f t="shared" si="2"/>
        <v>-22495132239</v>
      </c>
    </row>
    <row r="14" spans="2:22">
      <c r="B14" t="s">
        <v>282</v>
      </c>
      <c r="C14" s="216" t="s">
        <v>168</v>
      </c>
      <c r="E14" s="52">
        <v>10387542</v>
      </c>
      <c r="F14" s="52"/>
      <c r="G14" s="52">
        <v>24781766702</v>
      </c>
      <c r="H14" s="52"/>
      <c r="I14" s="52">
        <v>-27732667418</v>
      </c>
      <c r="J14" s="52"/>
      <c r="K14" s="52">
        <f t="shared" si="0"/>
        <v>-2950900716</v>
      </c>
      <c r="L14" s="52"/>
      <c r="M14" s="52">
        <v>10387542</v>
      </c>
      <c r="N14" s="52"/>
      <c r="O14" s="52">
        <v>24781766702</v>
      </c>
      <c r="P14" s="52"/>
      <c r="Q14" s="52">
        <v>-17829446014</v>
      </c>
      <c r="R14" s="52"/>
      <c r="S14" s="52">
        <f t="shared" si="1"/>
        <v>6952320688</v>
      </c>
      <c r="U14" s="213">
        <v>6034600485</v>
      </c>
      <c r="V14" s="235">
        <f t="shared" si="2"/>
        <v>-917720203</v>
      </c>
    </row>
    <row r="15" spans="2:22">
      <c r="B15" t="s">
        <v>283</v>
      </c>
      <c r="C15" s="216" t="s">
        <v>212</v>
      </c>
      <c r="E15" s="52">
        <v>2094676</v>
      </c>
      <c r="F15" s="52"/>
      <c r="G15" s="52">
        <v>20197462978</v>
      </c>
      <c r="H15" s="52"/>
      <c r="I15" s="52">
        <v>-21834078003</v>
      </c>
      <c r="J15" s="52"/>
      <c r="K15" s="52">
        <f t="shared" si="0"/>
        <v>-1636615025</v>
      </c>
      <c r="L15" s="52"/>
      <c r="M15" s="52">
        <v>2094676</v>
      </c>
      <c r="N15" s="52"/>
      <c r="O15" s="52">
        <v>20197462978</v>
      </c>
      <c r="P15" s="52"/>
      <c r="Q15" s="52">
        <v>-16446086928</v>
      </c>
      <c r="R15" s="52"/>
      <c r="S15" s="52">
        <f t="shared" si="1"/>
        <v>3751376050</v>
      </c>
      <c r="U15" s="213">
        <v>437799422</v>
      </c>
      <c r="V15" s="235">
        <f t="shared" si="2"/>
        <v>-3313576628</v>
      </c>
    </row>
    <row r="16" spans="2:22">
      <c r="B16" t="s">
        <v>284</v>
      </c>
      <c r="C16" s="216" t="s">
        <v>99</v>
      </c>
      <c r="E16" s="52">
        <v>10037085</v>
      </c>
      <c r="F16" s="52"/>
      <c r="G16" s="52">
        <v>87800806232</v>
      </c>
      <c r="H16" s="52"/>
      <c r="I16" s="52">
        <v>-97933598056</v>
      </c>
      <c r="J16" s="52"/>
      <c r="K16" s="52">
        <f t="shared" si="0"/>
        <v>-10132791824</v>
      </c>
      <c r="L16" s="52"/>
      <c r="M16" s="52">
        <v>10037085</v>
      </c>
      <c r="N16" s="52"/>
      <c r="O16" s="52">
        <v>87800806232</v>
      </c>
      <c r="P16" s="52"/>
      <c r="Q16" s="52">
        <v>-69134379119</v>
      </c>
      <c r="R16" s="52"/>
      <c r="S16" s="52">
        <f t="shared" si="1"/>
        <v>18666427113</v>
      </c>
      <c r="U16" s="213">
        <v>341876612</v>
      </c>
      <c r="V16" s="235">
        <f t="shared" si="2"/>
        <v>-18324550501</v>
      </c>
    </row>
    <row r="17" spans="2:22">
      <c r="B17" t="s">
        <v>285</v>
      </c>
      <c r="C17" s="216" t="s">
        <v>129</v>
      </c>
      <c r="E17" s="52">
        <v>3851184</v>
      </c>
      <c r="F17" s="52"/>
      <c r="G17" s="52">
        <v>20825785839</v>
      </c>
      <c r="H17" s="52"/>
      <c r="I17" s="52">
        <v>-28825901741</v>
      </c>
      <c r="J17" s="52"/>
      <c r="K17" s="52">
        <f t="shared" si="0"/>
        <v>-8000115902</v>
      </c>
      <c r="L17" s="52"/>
      <c r="M17" s="52">
        <v>3851184</v>
      </c>
      <c r="N17" s="52"/>
      <c r="O17" s="52">
        <v>20825785839</v>
      </c>
      <c r="P17" s="52"/>
      <c r="Q17" s="52">
        <v>-16006395315</v>
      </c>
      <c r="R17" s="52"/>
      <c r="S17" s="52">
        <f t="shared" si="1"/>
        <v>4819390524</v>
      </c>
      <c r="U17" s="213">
        <v>5618973939</v>
      </c>
      <c r="V17" s="235">
        <f t="shared" si="2"/>
        <v>799583415</v>
      </c>
    </row>
    <row r="18" spans="2:22">
      <c r="B18" t="s">
        <v>286</v>
      </c>
      <c r="C18" s="216" t="s">
        <v>213</v>
      </c>
      <c r="E18" s="52">
        <v>11372711</v>
      </c>
      <c r="F18" s="52"/>
      <c r="G18" s="52">
        <v>57746161536</v>
      </c>
      <c r="H18" s="52"/>
      <c r="I18" s="52">
        <v>-69116675407</v>
      </c>
      <c r="J18" s="52"/>
      <c r="K18" s="52">
        <f t="shared" si="0"/>
        <v>-11370513871</v>
      </c>
      <c r="L18" s="52"/>
      <c r="M18" s="52">
        <v>11372711</v>
      </c>
      <c r="N18" s="52"/>
      <c r="O18" s="52">
        <v>57746161536</v>
      </c>
      <c r="P18" s="52"/>
      <c r="Q18" s="52">
        <v>-52225669963</v>
      </c>
      <c r="R18" s="52"/>
      <c r="S18" s="52">
        <f t="shared" si="1"/>
        <v>5520491573</v>
      </c>
      <c r="U18" s="213">
        <v>7157480183</v>
      </c>
      <c r="V18" s="235">
        <f t="shared" si="2"/>
        <v>1636988610</v>
      </c>
    </row>
    <row r="19" spans="2:22">
      <c r="B19" t="s">
        <v>287</v>
      </c>
      <c r="C19" s="216" t="s">
        <v>140</v>
      </c>
      <c r="E19" s="52">
        <v>56200252</v>
      </c>
      <c r="F19" s="52"/>
      <c r="G19" s="52">
        <v>285474547162</v>
      </c>
      <c r="H19" s="52"/>
      <c r="I19" s="52">
        <v>-298039580643</v>
      </c>
      <c r="J19" s="52"/>
      <c r="K19" s="52">
        <f t="shared" si="0"/>
        <v>-12565033481</v>
      </c>
      <c r="L19" s="52"/>
      <c r="M19" s="52">
        <v>56200252</v>
      </c>
      <c r="N19" s="52"/>
      <c r="O19" s="52">
        <v>285474547162</v>
      </c>
      <c r="P19" s="52"/>
      <c r="Q19" s="52">
        <v>-186860257349</v>
      </c>
      <c r="R19" s="52"/>
      <c r="S19" s="52">
        <f t="shared" si="1"/>
        <v>98614289813</v>
      </c>
      <c r="U19" s="213">
        <v>5815459572</v>
      </c>
      <c r="V19" s="235">
        <f t="shared" si="2"/>
        <v>-92798830241</v>
      </c>
    </row>
    <row r="20" spans="2:22">
      <c r="B20" t="s">
        <v>288</v>
      </c>
      <c r="C20" s="216" t="s">
        <v>475</v>
      </c>
      <c r="E20" s="52">
        <v>4734828</v>
      </c>
      <c r="F20" s="52"/>
      <c r="G20" s="52">
        <v>60715859481</v>
      </c>
      <c r="H20" s="52"/>
      <c r="I20" s="52">
        <v>-71075704993</v>
      </c>
      <c r="J20" s="52"/>
      <c r="K20" s="52">
        <f t="shared" si="0"/>
        <v>-10359845512</v>
      </c>
      <c r="L20" s="52"/>
      <c r="M20" s="52">
        <v>4734828</v>
      </c>
      <c r="N20" s="52"/>
      <c r="O20" s="52">
        <v>60715859481</v>
      </c>
      <c r="P20" s="52"/>
      <c r="Q20" s="52">
        <v>-58703641314</v>
      </c>
      <c r="R20" s="52"/>
      <c r="S20" s="52">
        <f t="shared" si="1"/>
        <v>2012218167</v>
      </c>
      <c r="U20" s="213">
        <v>0</v>
      </c>
      <c r="V20" s="235">
        <f t="shared" si="2"/>
        <v>-2012218167</v>
      </c>
    </row>
    <row r="21" spans="2:22">
      <c r="B21" t="s">
        <v>289</v>
      </c>
      <c r="C21" s="216" t="s">
        <v>222</v>
      </c>
      <c r="E21" s="52">
        <v>4091889</v>
      </c>
      <c r="F21" s="52"/>
      <c r="G21" s="52">
        <v>47386867336</v>
      </c>
      <c r="H21" s="52"/>
      <c r="I21" s="52">
        <v>-54129693446</v>
      </c>
      <c r="J21" s="52"/>
      <c r="K21" s="52">
        <f t="shared" si="0"/>
        <v>-6742826110</v>
      </c>
      <c r="L21" s="52"/>
      <c r="M21" s="52">
        <v>4091889</v>
      </c>
      <c r="N21" s="52"/>
      <c r="O21" s="52">
        <v>47386867336</v>
      </c>
      <c r="P21" s="52"/>
      <c r="Q21" s="52">
        <v>-49389846677</v>
      </c>
      <c r="R21" s="52"/>
      <c r="S21" s="52">
        <f t="shared" si="1"/>
        <v>-2002979341</v>
      </c>
      <c r="U21" s="213">
        <v>23797499505</v>
      </c>
      <c r="V21" s="235">
        <f t="shared" si="2"/>
        <v>25800478846</v>
      </c>
    </row>
    <row r="22" spans="2:22">
      <c r="B22" t="s">
        <v>494</v>
      </c>
      <c r="C22" s="216" t="s">
        <v>113</v>
      </c>
      <c r="E22" s="52">
        <v>11216166</v>
      </c>
      <c r="F22" s="52"/>
      <c r="G22" s="52">
        <v>37239095578</v>
      </c>
      <c r="H22" s="52"/>
      <c r="I22" s="52">
        <v>-44997497661</v>
      </c>
      <c r="J22" s="52"/>
      <c r="K22" s="52">
        <f t="shared" si="0"/>
        <v>-7758402083</v>
      </c>
      <c r="L22" s="52"/>
      <c r="M22" s="52">
        <v>11216166</v>
      </c>
      <c r="N22" s="52"/>
      <c r="O22" s="52">
        <v>37239095578</v>
      </c>
      <c r="P22" s="52"/>
      <c r="Q22" s="52">
        <v>-22965889376</v>
      </c>
      <c r="R22" s="52"/>
      <c r="S22" s="52">
        <f t="shared" si="1"/>
        <v>14273206202</v>
      </c>
      <c r="U22" s="213">
        <v>2697129064</v>
      </c>
      <c r="V22" s="235">
        <f t="shared" si="2"/>
        <v>-11576077138</v>
      </c>
    </row>
    <row r="23" spans="2:22">
      <c r="B23" t="s">
        <v>290</v>
      </c>
      <c r="C23" s="216" t="s">
        <v>476</v>
      </c>
      <c r="E23" s="52">
        <v>2345358</v>
      </c>
      <c r="F23" s="52"/>
      <c r="G23" s="52">
        <v>16995928748</v>
      </c>
      <c r="H23" s="52"/>
      <c r="I23" s="52">
        <v>-19492427049</v>
      </c>
      <c r="J23" s="52"/>
      <c r="K23" s="52">
        <f t="shared" si="0"/>
        <v>-2496498301</v>
      </c>
      <c r="L23" s="52"/>
      <c r="M23" s="52">
        <v>2345358</v>
      </c>
      <c r="N23" s="52"/>
      <c r="O23" s="52">
        <v>16995928748</v>
      </c>
      <c r="P23" s="52"/>
      <c r="Q23" s="52">
        <v>-17048819563</v>
      </c>
      <c r="R23" s="52"/>
      <c r="S23" s="52">
        <f t="shared" si="1"/>
        <v>-52890815</v>
      </c>
      <c r="U23" s="213">
        <v>1235413326</v>
      </c>
      <c r="V23" s="235">
        <f t="shared" si="2"/>
        <v>1288304141</v>
      </c>
    </row>
    <row r="24" spans="2:22">
      <c r="B24" t="s">
        <v>291</v>
      </c>
      <c r="C24" s="216" t="s">
        <v>477</v>
      </c>
      <c r="E24" s="52">
        <v>2574950</v>
      </c>
      <c r="F24" s="52"/>
      <c r="G24" s="52">
        <v>52984321288</v>
      </c>
      <c r="H24" s="52"/>
      <c r="I24" s="52">
        <v>-66013704815</v>
      </c>
      <c r="J24" s="52"/>
      <c r="K24" s="52">
        <f t="shared" si="0"/>
        <v>-13029383527</v>
      </c>
      <c r="L24" s="52"/>
      <c r="M24" s="52">
        <v>2574950</v>
      </c>
      <c r="N24" s="52"/>
      <c r="O24" s="52">
        <v>52984321288</v>
      </c>
      <c r="P24" s="52"/>
      <c r="Q24" s="52">
        <v>-55025812284</v>
      </c>
      <c r="R24" s="52"/>
      <c r="S24" s="52">
        <f t="shared" si="1"/>
        <v>-2041490996</v>
      </c>
      <c r="U24" s="213">
        <v>8788979370</v>
      </c>
      <c r="V24" s="235">
        <f t="shared" si="2"/>
        <v>10830470366</v>
      </c>
    </row>
    <row r="25" spans="2:22">
      <c r="B25" t="s">
        <v>495</v>
      </c>
      <c r="C25" s="216" t="s">
        <v>149</v>
      </c>
      <c r="E25" s="52">
        <v>17804966</v>
      </c>
      <c r="F25" s="52"/>
      <c r="G25" s="52">
        <v>52920089096</v>
      </c>
      <c r="H25" s="52"/>
      <c r="I25" s="52">
        <v>-59669437970</v>
      </c>
      <c r="J25" s="52"/>
      <c r="K25" s="52">
        <f t="shared" si="0"/>
        <v>-6749348874</v>
      </c>
      <c r="L25" s="52"/>
      <c r="M25" s="52">
        <v>17804966</v>
      </c>
      <c r="N25" s="52"/>
      <c r="O25" s="52">
        <v>52920089096</v>
      </c>
      <c r="P25" s="52"/>
      <c r="Q25" s="52">
        <v>-45573915265</v>
      </c>
      <c r="R25" s="52"/>
      <c r="S25" s="52">
        <f t="shared" si="1"/>
        <v>7346173831</v>
      </c>
      <c r="U25" s="213">
        <v>3107700746</v>
      </c>
      <c r="V25" s="235">
        <f t="shared" si="2"/>
        <v>-4238473085</v>
      </c>
    </row>
    <row r="26" spans="2:22">
      <c r="B26" t="s">
        <v>496</v>
      </c>
      <c r="C26" s="216" t="s">
        <v>92</v>
      </c>
      <c r="E26" s="52">
        <v>17204255</v>
      </c>
      <c r="F26" s="52"/>
      <c r="G26" s="52">
        <v>38923900921</v>
      </c>
      <c r="H26" s="52"/>
      <c r="I26" s="52">
        <v>-49345616375</v>
      </c>
      <c r="J26" s="52"/>
      <c r="K26" s="52">
        <f t="shared" si="0"/>
        <v>-10421715454</v>
      </c>
      <c r="L26" s="52"/>
      <c r="M26" s="52">
        <v>17204255</v>
      </c>
      <c r="N26" s="52"/>
      <c r="O26" s="52">
        <v>38923900921</v>
      </c>
      <c r="P26" s="52"/>
      <c r="Q26" s="52">
        <v>-29269555454</v>
      </c>
      <c r="R26" s="52"/>
      <c r="S26" s="52">
        <f t="shared" si="1"/>
        <v>9654345467</v>
      </c>
      <c r="U26" s="213">
        <v>-310992880</v>
      </c>
      <c r="V26" s="235">
        <f t="shared" si="2"/>
        <v>-9965338347</v>
      </c>
    </row>
    <row r="27" spans="2:22">
      <c r="B27" t="s">
        <v>292</v>
      </c>
      <c r="C27" s="216" t="s">
        <v>202</v>
      </c>
      <c r="E27" s="52">
        <v>10921884</v>
      </c>
      <c r="F27" s="52"/>
      <c r="G27" s="52">
        <v>43720731432</v>
      </c>
      <c r="H27" s="52"/>
      <c r="I27" s="52">
        <v>-48932272393</v>
      </c>
      <c r="J27" s="52"/>
      <c r="K27" s="52">
        <f t="shared" si="0"/>
        <v>-5211540961</v>
      </c>
      <c r="L27" s="52"/>
      <c r="M27" s="52">
        <v>10921884</v>
      </c>
      <c r="N27" s="52"/>
      <c r="O27" s="52">
        <v>43720731432</v>
      </c>
      <c r="P27" s="52"/>
      <c r="Q27" s="52">
        <v>-41791822467</v>
      </c>
      <c r="R27" s="52"/>
      <c r="S27" s="52">
        <f t="shared" si="1"/>
        <v>1928908965</v>
      </c>
      <c r="U27" s="213">
        <v>2740452868</v>
      </c>
      <c r="V27" s="235">
        <f t="shared" si="2"/>
        <v>811543903</v>
      </c>
    </row>
    <row r="28" spans="2:22">
      <c r="B28" t="s">
        <v>293</v>
      </c>
      <c r="C28" s="216" t="s">
        <v>441</v>
      </c>
      <c r="E28" s="52">
        <v>0</v>
      </c>
      <c r="F28" s="52"/>
      <c r="G28" s="52">
        <v>0</v>
      </c>
      <c r="H28" s="52"/>
      <c r="I28" s="52">
        <v>0</v>
      </c>
      <c r="J28" s="52"/>
      <c r="K28" s="52">
        <f t="shared" si="0"/>
        <v>0</v>
      </c>
      <c r="L28" s="52"/>
      <c r="M28" s="52">
        <v>0</v>
      </c>
      <c r="N28" s="52"/>
      <c r="O28" s="52">
        <v>0</v>
      </c>
      <c r="P28" s="52"/>
      <c r="Q28" s="52">
        <v>0</v>
      </c>
      <c r="R28" s="52"/>
      <c r="S28" s="52">
        <v>447</v>
      </c>
      <c r="U28" s="213">
        <v>3692128259</v>
      </c>
      <c r="V28" s="235">
        <f t="shared" si="2"/>
        <v>3692127812</v>
      </c>
    </row>
    <row r="29" spans="2:22">
      <c r="B29" t="s">
        <v>294</v>
      </c>
      <c r="C29" s="216" t="s">
        <v>111</v>
      </c>
      <c r="E29" s="52">
        <v>10927598</v>
      </c>
      <c r="F29" s="52"/>
      <c r="G29" s="52">
        <v>41386425202</v>
      </c>
      <c r="H29" s="52"/>
      <c r="I29" s="52">
        <v>-47044553506</v>
      </c>
      <c r="J29" s="52"/>
      <c r="K29" s="52">
        <f t="shared" si="0"/>
        <v>-5658128304</v>
      </c>
      <c r="L29" s="52"/>
      <c r="M29" s="52">
        <v>10927598</v>
      </c>
      <c r="N29" s="52"/>
      <c r="O29" s="52">
        <v>41386425202</v>
      </c>
      <c r="P29" s="52"/>
      <c r="Q29" s="52">
        <v>-39813645457</v>
      </c>
      <c r="R29" s="52"/>
      <c r="S29" s="52">
        <f t="shared" si="1"/>
        <v>1572779745</v>
      </c>
      <c r="U29" s="213">
        <v>39713059</v>
      </c>
      <c r="V29" s="235">
        <f t="shared" si="2"/>
        <v>-1533066686</v>
      </c>
    </row>
    <row r="30" spans="2:22" ht="36">
      <c r="B30" t="s">
        <v>450</v>
      </c>
      <c r="C30" s="216" t="s">
        <v>547</v>
      </c>
      <c r="E30" s="52">
        <v>4496564</v>
      </c>
      <c r="F30" s="52"/>
      <c r="G30" s="52">
        <v>111879330394</v>
      </c>
      <c r="H30" s="52"/>
      <c r="I30" s="52">
        <v>-125509873060</v>
      </c>
      <c r="J30" s="52"/>
      <c r="K30" s="52">
        <f t="shared" si="0"/>
        <v>-13630542666</v>
      </c>
      <c r="L30" s="52"/>
      <c r="M30" s="52">
        <v>4496564</v>
      </c>
      <c r="N30" s="52"/>
      <c r="O30" s="52">
        <v>111879330394</v>
      </c>
      <c r="P30" s="52"/>
      <c r="Q30" s="52">
        <v>-126195547818</v>
      </c>
      <c r="R30" s="52"/>
      <c r="S30" s="52">
        <f t="shared" si="1"/>
        <v>-14316217424</v>
      </c>
      <c r="U30" s="213">
        <v>447</v>
      </c>
      <c r="V30" s="235">
        <f t="shared" si="2"/>
        <v>14316217871</v>
      </c>
    </row>
    <row r="31" spans="2:22">
      <c r="B31" t="s">
        <v>295</v>
      </c>
      <c r="C31" s="216" t="s">
        <v>273</v>
      </c>
      <c r="E31" s="52">
        <v>1086621</v>
      </c>
      <c r="F31" s="52"/>
      <c r="G31" s="52">
        <v>17487719250</v>
      </c>
      <c r="H31" s="52"/>
      <c r="I31" s="52">
        <v>-19280491097</v>
      </c>
      <c r="J31" s="52"/>
      <c r="K31" s="52">
        <f t="shared" si="0"/>
        <v>-1792771847</v>
      </c>
      <c r="L31" s="52"/>
      <c r="M31" s="52">
        <v>1086621</v>
      </c>
      <c r="N31" s="52"/>
      <c r="O31" s="52">
        <v>17487719250</v>
      </c>
      <c r="P31" s="52"/>
      <c r="Q31" s="52">
        <v>-17005057938</v>
      </c>
      <c r="R31" s="52"/>
      <c r="S31" s="52">
        <f t="shared" si="1"/>
        <v>482661312</v>
      </c>
      <c r="U31" s="213">
        <v>2116969202</v>
      </c>
      <c r="V31" s="235">
        <f t="shared" si="2"/>
        <v>1634307890</v>
      </c>
    </row>
    <row r="32" spans="2:22">
      <c r="B32" t="s">
        <v>296</v>
      </c>
      <c r="C32" s="216" t="s">
        <v>108</v>
      </c>
      <c r="E32" s="52">
        <v>756441</v>
      </c>
      <c r="F32" s="52"/>
      <c r="G32" s="52">
        <v>48597893581</v>
      </c>
      <c r="H32" s="52"/>
      <c r="I32" s="52">
        <v>-48578322610</v>
      </c>
      <c r="J32" s="52"/>
      <c r="K32" s="52">
        <f t="shared" si="0"/>
        <v>19570971</v>
      </c>
      <c r="L32" s="52"/>
      <c r="M32" s="52">
        <v>756441</v>
      </c>
      <c r="N32" s="52"/>
      <c r="O32" s="52">
        <v>48597893581</v>
      </c>
      <c r="P32" s="52"/>
      <c r="Q32" s="52">
        <v>-33694913290</v>
      </c>
      <c r="R32" s="52"/>
      <c r="S32" s="52">
        <f t="shared" si="1"/>
        <v>14902980291</v>
      </c>
      <c r="U32" s="213">
        <v>718113226</v>
      </c>
      <c r="V32" s="235">
        <f t="shared" si="2"/>
        <v>-14184867065</v>
      </c>
    </row>
    <row r="33" spans="2:22">
      <c r="B33" t="s">
        <v>297</v>
      </c>
      <c r="C33" s="216" t="s">
        <v>116</v>
      </c>
      <c r="E33" s="52">
        <v>914376</v>
      </c>
      <c r="F33" s="52"/>
      <c r="G33" s="52">
        <v>7816844982</v>
      </c>
      <c r="H33" s="52"/>
      <c r="I33" s="52">
        <v>-9143104845</v>
      </c>
      <c r="J33" s="52"/>
      <c r="K33" s="52">
        <f t="shared" si="0"/>
        <v>-1326259863</v>
      </c>
      <c r="L33" s="52"/>
      <c r="M33" s="52">
        <v>914376</v>
      </c>
      <c r="N33" s="52"/>
      <c r="O33" s="52">
        <v>7816844982</v>
      </c>
      <c r="P33" s="52"/>
      <c r="Q33" s="52">
        <v>-6684529012</v>
      </c>
      <c r="R33" s="52"/>
      <c r="S33" s="52">
        <f t="shared" si="1"/>
        <v>1132315970</v>
      </c>
      <c r="U33" s="213">
        <v>7804143452</v>
      </c>
      <c r="V33" s="235">
        <f t="shared" si="2"/>
        <v>6671827482</v>
      </c>
    </row>
    <row r="34" spans="2:22">
      <c r="B34" t="s">
        <v>298</v>
      </c>
      <c r="C34" s="216" t="s">
        <v>579</v>
      </c>
      <c r="E34" s="52">
        <v>530331</v>
      </c>
      <c r="F34" s="52"/>
      <c r="G34" s="52">
        <v>17391520757</v>
      </c>
      <c r="H34" s="52"/>
      <c r="I34" s="52">
        <v>-17692335458</v>
      </c>
      <c r="J34" s="52"/>
      <c r="K34" s="52">
        <f t="shared" si="0"/>
        <v>-300814701</v>
      </c>
      <c r="L34" s="52"/>
      <c r="M34" s="52">
        <v>530331</v>
      </c>
      <c r="N34" s="52"/>
      <c r="O34" s="52">
        <v>17391520757</v>
      </c>
      <c r="P34" s="52"/>
      <c r="Q34" s="52">
        <v>-17692335458</v>
      </c>
      <c r="R34" s="52"/>
      <c r="S34" s="52">
        <f t="shared" si="1"/>
        <v>-300814701</v>
      </c>
      <c r="U34" s="213">
        <v>914881412</v>
      </c>
      <c r="V34" s="235">
        <f t="shared" si="2"/>
        <v>1215696113</v>
      </c>
    </row>
    <row r="35" spans="2:22">
      <c r="B35" t="s">
        <v>299</v>
      </c>
      <c r="C35" s="216" t="s">
        <v>271</v>
      </c>
      <c r="E35" s="52">
        <v>15006183</v>
      </c>
      <c r="F35" s="52"/>
      <c r="G35" s="52">
        <v>63396808901</v>
      </c>
      <c r="H35" s="52"/>
      <c r="I35" s="52">
        <v>-71940893525</v>
      </c>
      <c r="J35" s="52"/>
      <c r="K35" s="52">
        <f t="shared" si="0"/>
        <v>-8544084624</v>
      </c>
      <c r="L35" s="52"/>
      <c r="M35" s="52">
        <v>15006183</v>
      </c>
      <c r="N35" s="52"/>
      <c r="O35" s="52">
        <v>63396808901</v>
      </c>
      <c r="P35" s="52"/>
      <c r="Q35" s="52">
        <v>-61206343072</v>
      </c>
      <c r="R35" s="52"/>
      <c r="S35" s="52">
        <f t="shared" si="1"/>
        <v>2190465829</v>
      </c>
      <c r="U35" s="213">
        <v>4343823360</v>
      </c>
      <c r="V35" s="235">
        <f t="shared" si="2"/>
        <v>2153357531</v>
      </c>
    </row>
    <row r="36" spans="2:22">
      <c r="B36" t="s">
        <v>300</v>
      </c>
      <c r="C36" s="216" t="s">
        <v>88</v>
      </c>
      <c r="E36" s="52">
        <v>0</v>
      </c>
      <c r="F36" s="52"/>
      <c r="G36" s="52">
        <v>0</v>
      </c>
      <c r="H36" s="52"/>
      <c r="I36" s="52">
        <v>-49367881288</v>
      </c>
      <c r="J36" s="52"/>
      <c r="K36" s="52">
        <f t="shared" si="0"/>
        <v>-49367881288</v>
      </c>
      <c r="L36" s="52"/>
      <c r="M36" s="52">
        <v>0</v>
      </c>
      <c r="N36" s="52"/>
      <c r="O36" s="52">
        <v>0</v>
      </c>
      <c r="P36" s="52"/>
      <c r="Q36" s="52">
        <v>0</v>
      </c>
      <c r="R36" s="52"/>
      <c r="S36" s="52">
        <v>-9744069156</v>
      </c>
      <c r="U36" s="213">
        <v>141478890</v>
      </c>
      <c r="V36" s="235">
        <f t="shared" si="2"/>
        <v>9885548046</v>
      </c>
    </row>
    <row r="37" spans="2:22">
      <c r="B37" t="s">
        <v>301</v>
      </c>
      <c r="C37" s="216" t="s">
        <v>553</v>
      </c>
      <c r="E37" s="52">
        <v>13221255</v>
      </c>
      <c r="F37" s="52"/>
      <c r="G37" s="52">
        <v>215669877828</v>
      </c>
      <c r="H37" s="52"/>
      <c r="I37" s="52">
        <v>-263211846851</v>
      </c>
      <c r="J37" s="52"/>
      <c r="K37" s="52">
        <f t="shared" si="0"/>
        <v>-47541969023</v>
      </c>
      <c r="L37" s="52"/>
      <c r="M37" s="52">
        <v>13221255</v>
      </c>
      <c r="N37" s="52"/>
      <c r="O37" s="52">
        <v>215669877828</v>
      </c>
      <c r="P37" s="52"/>
      <c r="Q37" s="52">
        <v>-264494569596</v>
      </c>
      <c r="R37" s="52"/>
      <c r="S37" s="52">
        <f t="shared" si="1"/>
        <v>-48824691768</v>
      </c>
      <c r="U37" s="213">
        <v>52402448208</v>
      </c>
      <c r="V37" s="235">
        <f t="shared" si="2"/>
        <v>101227139976</v>
      </c>
    </row>
    <row r="38" spans="2:22">
      <c r="B38" t="s">
        <v>303</v>
      </c>
      <c r="C38" s="216" t="s">
        <v>188</v>
      </c>
      <c r="E38" s="52">
        <v>3289861</v>
      </c>
      <c r="F38" s="52"/>
      <c r="G38" s="52">
        <v>187060377910</v>
      </c>
      <c r="H38" s="52"/>
      <c r="I38" s="52">
        <v>-220772936040</v>
      </c>
      <c r="J38" s="52"/>
      <c r="K38" s="52">
        <f t="shared" si="0"/>
        <v>-33712558130</v>
      </c>
      <c r="L38" s="52"/>
      <c r="M38" s="52">
        <v>3289861</v>
      </c>
      <c r="N38" s="52"/>
      <c r="O38" s="52">
        <v>187060377910</v>
      </c>
      <c r="P38" s="52"/>
      <c r="Q38" s="52">
        <v>-166131728767</v>
      </c>
      <c r="R38" s="52"/>
      <c r="S38" s="52">
        <f t="shared" si="1"/>
        <v>20928649143</v>
      </c>
      <c r="U38" s="213">
        <v>22020531292</v>
      </c>
      <c r="V38" s="235">
        <f t="shared" si="2"/>
        <v>1091882149</v>
      </c>
    </row>
    <row r="39" spans="2:22">
      <c r="B39" t="s">
        <v>304</v>
      </c>
      <c r="C39" s="216" t="s">
        <v>221</v>
      </c>
      <c r="E39" s="52">
        <v>365980</v>
      </c>
      <c r="F39" s="52"/>
      <c r="G39" s="52">
        <v>19492533612</v>
      </c>
      <c r="H39" s="52"/>
      <c r="I39" s="52">
        <v>-25485842205</v>
      </c>
      <c r="J39" s="52"/>
      <c r="K39" s="52">
        <f t="shared" si="0"/>
        <v>-5993308593</v>
      </c>
      <c r="L39" s="52"/>
      <c r="M39" s="52">
        <v>365980</v>
      </c>
      <c r="N39" s="52"/>
      <c r="O39" s="52">
        <v>19492533612</v>
      </c>
      <c r="P39" s="52"/>
      <c r="Q39" s="52">
        <v>-21680909917</v>
      </c>
      <c r="R39" s="52"/>
      <c r="S39" s="52">
        <f t="shared" si="1"/>
        <v>-2188376305</v>
      </c>
      <c r="U39" s="213">
        <v>2931211845</v>
      </c>
      <c r="V39" s="235">
        <f t="shared" si="2"/>
        <v>5119588150</v>
      </c>
    </row>
    <row r="40" spans="2:22">
      <c r="B40" t="s">
        <v>305</v>
      </c>
      <c r="C40" s="216" t="s">
        <v>126</v>
      </c>
      <c r="E40" s="52">
        <v>0</v>
      </c>
      <c r="F40" s="52"/>
      <c r="G40" s="52">
        <v>0</v>
      </c>
      <c r="H40" s="52"/>
      <c r="I40" s="52">
        <v>0</v>
      </c>
      <c r="J40" s="52"/>
      <c r="K40" s="52">
        <f t="shared" si="0"/>
        <v>0</v>
      </c>
      <c r="L40" s="52"/>
      <c r="M40" s="52">
        <v>0</v>
      </c>
      <c r="N40" s="52"/>
      <c r="O40" s="52">
        <v>0</v>
      </c>
      <c r="P40" s="52"/>
      <c r="Q40" s="52">
        <v>0</v>
      </c>
      <c r="R40" s="52"/>
      <c r="S40" s="52">
        <v>-9390447</v>
      </c>
      <c r="U40" s="213">
        <v>1714416297</v>
      </c>
      <c r="V40" s="235">
        <f t="shared" si="2"/>
        <v>1723806744</v>
      </c>
    </row>
    <row r="41" spans="2:22">
      <c r="B41" t="s">
        <v>306</v>
      </c>
      <c r="C41" s="216" t="s">
        <v>537</v>
      </c>
      <c r="E41" s="52">
        <v>7025640</v>
      </c>
      <c r="F41" s="52"/>
      <c r="G41" s="52">
        <v>50423306335</v>
      </c>
      <c r="H41" s="52"/>
      <c r="I41" s="52">
        <v>-60300724192</v>
      </c>
      <c r="J41" s="52"/>
      <c r="K41" s="52">
        <f t="shared" si="0"/>
        <v>-9877417857</v>
      </c>
      <c r="L41" s="52"/>
      <c r="M41" s="52">
        <v>7025640</v>
      </c>
      <c r="N41" s="52"/>
      <c r="O41" s="52">
        <v>50423306335</v>
      </c>
      <c r="P41" s="52"/>
      <c r="Q41" s="52">
        <v>-55173254796</v>
      </c>
      <c r="R41" s="52"/>
      <c r="S41" s="52">
        <f t="shared" si="1"/>
        <v>-4749948461</v>
      </c>
      <c r="U41" s="213">
        <v>74364757</v>
      </c>
      <c r="V41" s="235">
        <f t="shared" si="2"/>
        <v>4824313218</v>
      </c>
    </row>
    <row r="42" spans="2:22">
      <c r="B42" t="s">
        <v>307</v>
      </c>
      <c r="C42" s="216" t="s">
        <v>186</v>
      </c>
      <c r="E42" s="52">
        <v>9071138</v>
      </c>
      <c r="F42" s="52"/>
      <c r="G42" s="52">
        <v>146528926849</v>
      </c>
      <c r="H42" s="52"/>
      <c r="I42" s="52">
        <v>-150540971504</v>
      </c>
      <c r="J42" s="52"/>
      <c r="K42" s="52">
        <f t="shared" si="0"/>
        <v>-4012044655</v>
      </c>
      <c r="L42" s="52"/>
      <c r="M42" s="52">
        <v>9071138</v>
      </c>
      <c r="N42" s="52"/>
      <c r="O42" s="52">
        <v>146528926849</v>
      </c>
      <c r="P42" s="52"/>
      <c r="Q42" s="52">
        <v>-111281421422</v>
      </c>
      <c r="R42" s="52"/>
      <c r="S42" s="52">
        <f t="shared" si="1"/>
        <v>35247505427</v>
      </c>
      <c r="U42" s="213">
        <v>9321471832</v>
      </c>
      <c r="V42" s="235">
        <f t="shared" si="2"/>
        <v>-25926033595</v>
      </c>
    </row>
    <row r="43" spans="2:22">
      <c r="B43" t="s">
        <v>497</v>
      </c>
      <c r="C43" s="216" t="s">
        <v>181</v>
      </c>
      <c r="E43" s="52">
        <v>172885</v>
      </c>
      <c r="F43" s="52"/>
      <c r="G43" s="52">
        <v>2839066646</v>
      </c>
      <c r="H43" s="52"/>
      <c r="I43" s="52">
        <v>-3070895876</v>
      </c>
      <c r="J43" s="52"/>
      <c r="K43" s="52">
        <f t="shared" si="0"/>
        <v>-231829230</v>
      </c>
      <c r="L43" s="52"/>
      <c r="M43" s="52">
        <v>172885</v>
      </c>
      <c r="N43" s="52"/>
      <c r="O43" s="52">
        <v>2839066646</v>
      </c>
      <c r="P43" s="52"/>
      <c r="Q43" s="52">
        <v>-2796618860</v>
      </c>
      <c r="R43" s="52"/>
      <c r="S43" s="52">
        <f t="shared" si="1"/>
        <v>42447786</v>
      </c>
      <c r="U43" s="213">
        <v>-117820416</v>
      </c>
      <c r="V43" s="235">
        <f t="shared" si="2"/>
        <v>-160268202</v>
      </c>
    </row>
    <row r="44" spans="2:22">
      <c r="B44" t="s">
        <v>308</v>
      </c>
      <c r="C44" s="216" t="s">
        <v>263</v>
      </c>
      <c r="E44" s="52">
        <v>1722153</v>
      </c>
      <c r="F44" s="52"/>
      <c r="G44" s="52">
        <v>19310301822</v>
      </c>
      <c r="H44" s="52"/>
      <c r="I44" s="52">
        <v>-22548685550</v>
      </c>
      <c r="J44" s="52"/>
      <c r="K44" s="52">
        <f t="shared" si="0"/>
        <v>-3238383728</v>
      </c>
      <c r="L44" s="52"/>
      <c r="M44" s="52">
        <v>1722153</v>
      </c>
      <c r="N44" s="52"/>
      <c r="O44" s="52">
        <v>19310301822</v>
      </c>
      <c r="P44" s="52"/>
      <c r="Q44" s="52">
        <v>-15441188936</v>
      </c>
      <c r="R44" s="52"/>
      <c r="S44" s="52">
        <f t="shared" si="1"/>
        <v>3869112886</v>
      </c>
      <c r="U44" s="213">
        <v>48173785</v>
      </c>
      <c r="V44" s="235">
        <f t="shared" si="2"/>
        <v>-3820939101</v>
      </c>
    </row>
    <row r="45" spans="2:22">
      <c r="B45" t="s">
        <v>309</v>
      </c>
      <c r="C45" s="216" t="s">
        <v>257</v>
      </c>
      <c r="E45" s="52">
        <v>3958236</v>
      </c>
      <c r="F45" s="52"/>
      <c r="G45" s="52">
        <v>74837699114</v>
      </c>
      <c r="H45" s="52"/>
      <c r="I45" s="52">
        <v>-81499391841</v>
      </c>
      <c r="J45" s="52"/>
      <c r="K45" s="52">
        <f t="shared" si="0"/>
        <v>-6661692727</v>
      </c>
      <c r="L45" s="52"/>
      <c r="M45" s="52">
        <v>3958236</v>
      </c>
      <c r="N45" s="52"/>
      <c r="O45" s="52">
        <v>74837699114</v>
      </c>
      <c r="P45" s="52"/>
      <c r="Q45" s="52">
        <v>-75428041501</v>
      </c>
      <c r="R45" s="52"/>
      <c r="S45" s="52">
        <f t="shared" si="1"/>
        <v>-590342387</v>
      </c>
      <c r="U45" s="213">
        <v>5184634712</v>
      </c>
      <c r="V45" s="235">
        <f t="shared" si="2"/>
        <v>5774977099</v>
      </c>
    </row>
    <row r="46" spans="2:22">
      <c r="B46" t="s">
        <v>310</v>
      </c>
      <c r="C46" s="216" t="s">
        <v>258</v>
      </c>
      <c r="E46" s="52">
        <v>7111694</v>
      </c>
      <c r="F46" s="52"/>
      <c r="G46" s="52">
        <v>56908504340</v>
      </c>
      <c r="H46" s="52"/>
      <c r="I46" s="52">
        <v>-65202465647</v>
      </c>
      <c r="J46" s="52"/>
      <c r="K46" s="52">
        <f t="shared" si="0"/>
        <v>-8293961307</v>
      </c>
      <c r="L46" s="52"/>
      <c r="M46" s="52">
        <v>7111694</v>
      </c>
      <c r="N46" s="52"/>
      <c r="O46" s="52">
        <v>56908504340</v>
      </c>
      <c r="P46" s="52"/>
      <c r="Q46" s="52">
        <v>-55986602447</v>
      </c>
      <c r="R46" s="52"/>
      <c r="S46" s="52">
        <f t="shared" si="1"/>
        <v>921901893</v>
      </c>
      <c r="U46" s="213">
        <v>3822893609</v>
      </c>
      <c r="V46" s="235">
        <f t="shared" si="2"/>
        <v>2900991716</v>
      </c>
    </row>
    <row r="47" spans="2:22">
      <c r="B47" t="s">
        <v>311</v>
      </c>
      <c r="C47" s="216" t="s">
        <v>225</v>
      </c>
      <c r="E47" s="52">
        <v>889086</v>
      </c>
      <c r="F47" s="52"/>
      <c r="G47" s="52">
        <v>8060218963</v>
      </c>
      <c r="H47" s="52"/>
      <c r="I47" s="52">
        <v>-7606810622</v>
      </c>
      <c r="J47" s="52"/>
      <c r="K47" s="52">
        <f t="shared" si="0"/>
        <v>453408341</v>
      </c>
      <c r="L47" s="52"/>
      <c r="M47" s="52">
        <v>889086</v>
      </c>
      <c r="N47" s="52"/>
      <c r="O47" s="52">
        <v>8060218963</v>
      </c>
      <c r="P47" s="52"/>
      <c r="Q47" s="52">
        <v>-4108061484</v>
      </c>
      <c r="R47" s="52"/>
      <c r="S47" s="52">
        <f t="shared" si="1"/>
        <v>3952157479</v>
      </c>
      <c r="U47" s="213">
        <v>1893354168</v>
      </c>
      <c r="V47" s="235">
        <f t="shared" si="2"/>
        <v>-2058803311</v>
      </c>
    </row>
    <row r="48" spans="2:22">
      <c r="B48" t="s">
        <v>312</v>
      </c>
      <c r="C48" s="216" t="s">
        <v>210</v>
      </c>
      <c r="E48" s="52">
        <v>4357378</v>
      </c>
      <c r="F48" s="52"/>
      <c r="G48" s="52">
        <v>63629024021</v>
      </c>
      <c r="H48" s="52"/>
      <c r="I48" s="52">
        <v>-79855760738</v>
      </c>
      <c r="J48" s="52"/>
      <c r="K48" s="52">
        <f t="shared" si="0"/>
        <v>-16226736717</v>
      </c>
      <c r="L48" s="52"/>
      <c r="M48" s="52">
        <v>4357378</v>
      </c>
      <c r="N48" s="52"/>
      <c r="O48" s="52">
        <v>63629024021</v>
      </c>
      <c r="P48" s="52"/>
      <c r="Q48" s="52">
        <v>-57905119767</v>
      </c>
      <c r="R48" s="52"/>
      <c r="S48" s="52">
        <f t="shared" si="1"/>
        <v>5723904254</v>
      </c>
      <c r="U48" s="213">
        <v>4438914264</v>
      </c>
      <c r="V48" s="235">
        <f t="shared" si="2"/>
        <v>-1284989990</v>
      </c>
    </row>
    <row r="49" spans="2:23">
      <c r="B49" t="s">
        <v>313</v>
      </c>
      <c r="C49" s="216" t="s">
        <v>580</v>
      </c>
      <c r="E49" s="52">
        <v>2398254</v>
      </c>
      <c r="F49" s="52"/>
      <c r="G49" s="52">
        <v>90591406774</v>
      </c>
      <c r="H49" s="52"/>
      <c r="I49" s="52">
        <v>-92668984458</v>
      </c>
      <c r="J49" s="52"/>
      <c r="K49" s="52">
        <f t="shared" si="0"/>
        <v>-2077577684</v>
      </c>
      <c r="L49" s="52"/>
      <c r="M49" s="52">
        <v>2398254</v>
      </c>
      <c r="N49" s="52"/>
      <c r="O49" s="52">
        <v>90591406774</v>
      </c>
      <c r="P49" s="52"/>
      <c r="Q49" s="52">
        <v>-92668984458</v>
      </c>
      <c r="R49" s="52"/>
      <c r="S49" s="52">
        <f t="shared" si="1"/>
        <v>-2077577684</v>
      </c>
      <c r="U49" s="213">
        <v>1780598941</v>
      </c>
      <c r="V49" s="235">
        <f t="shared" si="2"/>
        <v>3858176625</v>
      </c>
    </row>
    <row r="50" spans="2:23">
      <c r="B50" t="s">
        <v>314</v>
      </c>
      <c r="C50" s="216" t="s">
        <v>146</v>
      </c>
      <c r="E50" s="52">
        <v>16185102</v>
      </c>
      <c r="F50" s="52"/>
      <c r="G50" s="52">
        <v>44405089779</v>
      </c>
      <c r="H50" s="52"/>
      <c r="I50" s="52">
        <v>-48344133753</v>
      </c>
      <c r="J50" s="52"/>
      <c r="K50" s="52">
        <f t="shared" si="0"/>
        <v>-3939043974</v>
      </c>
      <c r="L50" s="52"/>
      <c r="M50" s="52">
        <v>16185102</v>
      </c>
      <c r="N50" s="52"/>
      <c r="O50" s="52">
        <v>44405089779</v>
      </c>
      <c r="P50" s="52"/>
      <c r="Q50" s="52">
        <v>-41510438870</v>
      </c>
      <c r="R50" s="52"/>
      <c r="S50" s="52">
        <f t="shared" si="1"/>
        <v>2894650909</v>
      </c>
      <c r="U50" s="213">
        <v>1366153239</v>
      </c>
      <c r="V50" s="235">
        <f t="shared" si="2"/>
        <v>-1528497670</v>
      </c>
    </row>
    <row r="51" spans="2:23">
      <c r="B51" t="s">
        <v>315</v>
      </c>
      <c r="C51" s="216" t="s">
        <v>200</v>
      </c>
      <c r="E51" s="52">
        <v>21333417</v>
      </c>
      <c r="F51" s="52"/>
      <c r="G51" s="52">
        <v>90488063685</v>
      </c>
      <c r="H51" s="52"/>
      <c r="I51" s="52">
        <v>-109842809653</v>
      </c>
      <c r="J51" s="52"/>
      <c r="K51" s="52">
        <f t="shared" si="0"/>
        <v>-19354745968</v>
      </c>
      <c r="L51" s="52"/>
      <c r="M51" s="52">
        <v>21333417</v>
      </c>
      <c r="N51" s="52"/>
      <c r="O51" s="52">
        <v>90488063685</v>
      </c>
      <c r="P51" s="52"/>
      <c r="Q51" s="52">
        <v>-94811369413</v>
      </c>
      <c r="R51" s="52"/>
      <c r="S51" s="52">
        <f t="shared" si="1"/>
        <v>-4323305728</v>
      </c>
      <c r="U51" s="213">
        <v>7534218075</v>
      </c>
      <c r="V51" s="235">
        <f t="shared" si="2"/>
        <v>11857523803</v>
      </c>
    </row>
    <row r="52" spans="2:23">
      <c r="B52" t="s">
        <v>316</v>
      </c>
      <c r="C52" s="216" t="s">
        <v>155</v>
      </c>
      <c r="E52" s="52">
        <v>7934672</v>
      </c>
      <c r="F52" s="52"/>
      <c r="G52" s="52">
        <v>54660102666</v>
      </c>
      <c r="H52" s="52"/>
      <c r="I52" s="52">
        <v>-54067476132</v>
      </c>
      <c r="J52" s="52"/>
      <c r="K52" s="52">
        <f t="shared" si="0"/>
        <v>592626534</v>
      </c>
      <c r="L52" s="52"/>
      <c r="M52" s="52">
        <v>7934672</v>
      </c>
      <c r="N52" s="52"/>
      <c r="O52" s="52">
        <v>54660102666</v>
      </c>
      <c r="P52" s="52"/>
      <c r="Q52" s="52">
        <v>-50129185811</v>
      </c>
      <c r="R52" s="52"/>
      <c r="S52" s="52">
        <f t="shared" si="1"/>
        <v>4530916855</v>
      </c>
      <c r="U52" s="213">
        <v>18090025771</v>
      </c>
      <c r="V52" s="235">
        <f t="shared" si="2"/>
        <v>13559108916</v>
      </c>
    </row>
    <row r="53" spans="2:23">
      <c r="B53" t="s">
        <v>317</v>
      </c>
      <c r="C53" s="216" t="s">
        <v>93</v>
      </c>
      <c r="E53" s="52">
        <v>9316219</v>
      </c>
      <c r="F53" s="52"/>
      <c r="G53" s="52">
        <v>102794741221</v>
      </c>
      <c r="H53" s="52"/>
      <c r="I53" s="52">
        <v>-117253850064</v>
      </c>
      <c r="J53" s="52"/>
      <c r="K53" s="52">
        <f t="shared" si="0"/>
        <v>-14459108843</v>
      </c>
      <c r="L53" s="52"/>
      <c r="M53" s="52">
        <v>9316219</v>
      </c>
      <c r="N53" s="52"/>
      <c r="O53" s="52">
        <v>102794741221</v>
      </c>
      <c r="P53" s="52"/>
      <c r="Q53" s="52">
        <v>-75850434912</v>
      </c>
      <c r="R53" s="52"/>
      <c r="S53" s="52">
        <f t="shared" si="1"/>
        <v>26944306309</v>
      </c>
      <c r="U53" s="213">
        <v>19018323766</v>
      </c>
      <c r="V53" s="235">
        <f t="shared" si="2"/>
        <v>-7925982543</v>
      </c>
    </row>
    <row r="54" spans="2:23" s="194" customFormat="1">
      <c r="B54" s="193" t="s">
        <v>318</v>
      </c>
      <c r="C54" s="216" t="s">
        <v>554</v>
      </c>
      <c r="D54" s="213"/>
      <c r="E54" s="52">
        <v>1806585</v>
      </c>
      <c r="F54" s="52"/>
      <c r="G54" s="52">
        <v>7829844174</v>
      </c>
      <c r="H54" s="52"/>
      <c r="I54" s="52">
        <v>-8619567551</v>
      </c>
      <c r="J54" s="52"/>
      <c r="K54" s="52">
        <f t="shared" si="0"/>
        <v>-789723377</v>
      </c>
      <c r="L54" s="52"/>
      <c r="M54" s="52">
        <v>1806585</v>
      </c>
      <c r="N54" s="52"/>
      <c r="O54" s="52">
        <v>7829844174</v>
      </c>
      <c r="P54" s="52"/>
      <c r="Q54" s="52">
        <v>-8598028643</v>
      </c>
      <c r="R54" s="52"/>
      <c r="S54" s="52">
        <f t="shared" si="1"/>
        <v>-768184469</v>
      </c>
      <c r="T54" s="213"/>
      <c r="U54" s="213">
        <v>4431867890</v>
      </c>
      <c r="V54" s="235">
        <f t="shared" si="2"/>
        <v>5200052359</v>
      </c>
      <c r="W54" s="213"/>
    </row>
    <row r="55" spans="2:23">
      <c r="B55" t="s">
        <v>498</v>
      </c>
      <c r="C55" s="216" t="s">
        <v>216</v>
      </c>
      <c r="E55" s="52">
        <v>8859307</v>
      </c>
      <c r="F55" s="52"/>
      <c r="G55" s="52">
        <v>185819136005</v>
      </c>
      <c r="H55" s="52"/>
      <c r="I55" s="52">
        <v>-220578281688</v>
      </c>
      <c r="J55" s="52"/>
      <c r="K55" s="52">
        <f t="shared" si="0"/>
        <v>-34759145683</v>
      </c>
      <c r="L55" s="52"/>
      <c r="M55" s="52">
        <v>8859307</v>
      </c>
      <c r="N55" s="52"/>
      <c r="O55" s="52">
        <v>185819136005</v>
      </c>
      <c r="P55" s="52"/>
      <c r="Q55" s="52">
        <v>-181660649976</v>
      </c>
      <c r="R55" s="52"/>
      <c r="S55" s="52">
        <f t="shared" si="1"/>
        <v>4158486029</v>
      </c>
      <c r="U55" s="213">
        <v>3481909393</v>
      </c>
      <c r="V55" s="235">
        <f t="shared" si="2"/>
        <v>-676576636</v>
      </c>
    </row>
    <row r="56" spans="2:23">
      <c r="B56" t="s">
        <v>320</v>
      </c>
      <c r="C56" s="216" t="s">
        <v>226</v>
      </c>
      <c r="E56" s="52">
        <v>35931188</v>
      </c>
      <c r="F56" s="52"/>
      <c r="G56" s="52">
        <v>86900427953</v>
      </c>
      <c r="H56" s="52"/>
      <c r="I56" s="52">
        <v>-101637257009</v>
      </c>
      <c r="J56" s="52"/>
      <c r="K56" s="52">
        <f t="shared" si="0"/>
        <v>-14736829056</v>
      </c>
      <c r="L56" s="52"/>
      <c r="M56" s="52">
        <v>35931188</v>
      </c>
      <c r="N56" s="52"/>
      <c r="O56" s="52">
        <v>86900427953</v>
      </c>
      <c r="P56" s="52"/>
      <c r="Q56" s="52">
        <v>-71863838347</v>
      </c>
      <c r="R56" s="52"/>
      <c r="S56" s="52">
        <f t="shared" si="1"/>
        <v>15036589606</v>
      </c>
      <c r="U56" s="213">
        <v>839441034</v>
      </c>
      <c r="V56" s="235">
        <f t="shared" si="2"/>
        <v>-14197148572</v>
      </c>
    </row>
    <row r="57" spans="2:23">
      <c r="B57" t="s">
        <v>499</v>
      </c>
      <c r="C57" s="216" t="s">
        <v>479</v>
      </c>
      <c r="E57" s="52">
        <v>3840382</v>
      </c>
      <c r="F57" s="52"/>
      <c r="G57" s="52">
        <v>55943200656</v>
      </c>
      <c r="H57" s="52"/>
      <c r="I57" s="52">
        <v>-55943200656</v>
      </c>
      <c r="J57" s="52"/>
      <c r="K57" s="52">
        <f t="shared" si="0"/>
        <v>0</v>
      </c>
      <c r="L57" s="52"/>
      <c r="M57" s="52">
        <v>3840382</v>
      </c>
      <c r="N57" s="52"/>
      <c r="O57" s="52">
        <v>55943200656</v>
      </c>
      <c r="P57" s="52"/>
      <c r="Q57" s="52">
        <v>-37989566333</v>
      </c>
      <c r="R57" s="52"/>
      <c r="S57" s="52">
        <f t="shared" si="1"/>
        <v>17953634323</v>
      </c>
      <c r="U57" s="213">
        <v>3848315903</v>
      </c>
      <c r="V57" s="235">
        <f t="shared" si="2"/>
        <v>-14105318420</v>
      </c>
    </row>
    <row r="58" spans="2:23">
      <c r="B58" t="s">
        <v>321</v>
      </c>
      <c r="C58" s="216" t="s">
        <v>480</v>
      </c>
      <c r="E58" s="52">
        <v>12485208</v>
      </c>
      <c r="F58" s="52"/>
      <c r="G58" s="52">
        <v>39094401192</v>
      </c>
      <c r="H58" s="52"/>
      <c r="I58" s="52">
        <v>-43794634082</v>
      </c>
      <c r="J58" s="52"/>
      <c r="K58" s="52">
        <f t="shared" si="0"/>
        <v>-4700232890</v>
      </c>
      <c r="L58" s="52"/>
      <c r="M58" s="52">
        <v>12485208</v>
      </c>
      <c r="N58" s="52"/>
      <c r="O58" s="52">
        <v>39094401192</v>
      </c>
      <c r="P58" s="52"/>
      <c r="Q58" s="52">
        <v>-30856629626</v>
      </c>
      <c r="R58" s="52"/>
      <c r="S58" s="52">
        <f t="shared" si="1"/>
        <v>8237771566</v>
      </c>
      <c r="U58" s="213">
        <v>15967165669</v>
      </c>
      <c r="V58" s="235">
        <f t="shared" si="2"/>
        <v>7729394103</v>
      </c>
    </row>
    <row r="59" spans="2:23">
      <c r="B59" t="s">
        <v>447</v>
      </c>
      <c r="C59" s="216" t="s">
        <v>103</v>
      </c>
      <c r="E59" s="52">
        <v>20004937</v>
      </c>
      <c r="F59" s="52"/>
      <c r="G59" s="52">
        <v>120309741132</v>
      </c>
      <c r="H59" s="52"/>
      <c r="I59" s="52">
        <v>-136753191232</v>
      </c>
      <c r="J59" s="52"/>
      <c r="K59" s="52">
        <f t="shared" si="0"/>
        <v>-16443450100</v>
      </c>
      <c r="L59" s="52"/>
      <c r="M59" s="52">
        <v>20004937</v>
      </c>
      <c r="N59" s="52"/>
      <c r="O59" s="52">
        <v>120309741132</v>
      </c>
      <c r="P59" s="52"/>
      <c r="Q59" s="52">
        <v>-109091828059</v>
      </c>
      <c r="R59" s="52"/>
      <c r="S59" s="52">
        <f t="shared" si="1"/>
        <v>11217913073</v>
      </c>
      <c r="U59" s="213">
        <v>1253172861</v>
      </c>
      <c r="V59" s="235">
        <f t="shared" si="2"/>
        <v>-9964740212</v>
      </c>
    </row>
    <row r="60" spans="2:23">
      <c r="B60" t="s">
        <v>322</v>
      </c>
      <c r="C60" s="216" t="s">
        <v>439</v>
      </c>
      <c r="E60" s="52">
        <v>13309183</v>
      </c>
      <c r="F60" s="52"/>
      <c r="G60" s="52">
        <v>51596974112</v>
      </c>
      <c r="H60" s="52"/>
      <c r="I60" s="52">
        <v>-56481878181</v>
      </c>
      <c r="J60" s="52"/>
      <c r="K60" s="52">
        <f t="shared" si="0"/>
        <v>-4884904069</v>
      </c>
      <c r="L60" s="52"/>
      <c r="M60" s="52">
        <v>13309183</v>
      </c>
      <c r="N60" s="52"/>
      <c r="O60" s="52">
        <v>51596974112</v>
      </c>
      <c r="P60" s="52"/>
      <c r="Q60" s="52">
        <v>-39374534471</v>
      </c>
      <c r="R60" s="52"/>
      <c r="S60" s="52">
        <f t="shared" si="1"/>
        <v>12222439641</v>
      </c>
      <c r="U60" s="213">
        <v>3272580231</v>
      </c>
      <c r="V60" s="235">
        <f t="shared" si="2"/>
        <v>-8949859410</v>
      </c>
    </row>
    <row r="61" spans="2:23">
      <c r="B61" t="s">
        <v>323</v>
      </c>
      <c r="C61" s="216" t="s">
        <v>538</v>
      </c>
      <c r="E61" s="52">
        <v>0</v>
      </c>
      <c r="F61" s="52"/>
      <c r="G61" s="52">
        <v>0</v>
      </c>
      <c r="H61" s="52"/>
      <c r="I61" s="52">
        <v>-65567463</v>
      </c>
      <c r="J61" s="52"/>
      <c r="K61" s="52">
        <f t="shared" si="0"/>
        <v>-65567463</v>
      </c>
      <c r="L61" s="52"/>
      <c r="M61" s="52">
        <v>0</v>
      </c>
      <c r="N61" s="52"/>
      <c r="O61" s="52">
        <v>0</v>
      </c>
      <c r="P61" s="52"/>
      <c r="Q61" s="52">
        <v>0</v>
      </c>
      <c r="R61" s="52"/>
      <c r="S61" s="52">
        <v>-65880028</v>
      </c>
      <c r="U61" s="213">
        <v>2977818598</v>
      </c>
      <c r="V61" s="235">
        <f t="shared" si="2"/>
        <v>3043698626</v>
      </c>
    </row>
    <row r="62" spans="2:23">
      <c r="B62" t="s">
        <v>526</v>
      </c>
      <c r="C62" s="216" t="s">
        <v>132</v>
      </c>
      <c r="E62" s="52">
        <v>1209140</v>
      </c>
      <c r="F62" s="52"/>
      <c r="G62" s="52">
        <v>19651810840</v>
      </c>
      <c r="H62" s="52"/>
      <c r="I62" s="52">
        <v>-23551428915</v>
      </c>
      <c r="J62" s="52"/>
      <c r="K62" s="52">
        <f t="shared" si="0"/>
        <v>-3899618075</v>
      </c>
      <c r="L62" s="52"/>
      <c r="M62" s="52">
        <v>1209140</v>
      </c>
      <c r="N62" s="52"/>
      <c r="O62" s="52">
        <v>19651810840</v>
      </c>
      <c r="P62" s="52"/>
      <c r="Q62" s="52">
        <v>-18981918221</v>
      </c>
      <c r="R62" s="52"/>
      <c r="S62" s="52">
        <f t="shared" si="1"/>
        <v>669892619</v>
      </c>
      <c r="U62" s="213">
        <v>4041156489</v>
      </c>
      <c r="V62" s="235">
        <f t="shared" si="2"/>
        <v>3371263870</v>
      </c>
    </row>
    <row r="63" spans="2:23">
      <c r="B63" t="s">
        <v>324</v>
      </c>
      <c r="C63" s="216" t="s">
        <v>147</v>
      </c>
      <c r="E63" s="52">
        <v>6853033</v>
      </c>
      <c r="F63" s="52"/>
      <c r="G63" s="52">
        <v>44960899196</v>
      </c>
      <c r="H63" s="52"/>
      <c r="I63" s="52">
        <v>-46511680679</v>
      </c>
      <c r="J63" s="52"/>
      <c r="K63" s="52">
        <f t="shared" si="0"/>
        <v>-1550781483</v>
      </c>
      <c r="L63" s="52"/>
      <c r="M63" s="52">
        <v>6853033</v>
      </c>
      <c r="N63" s="52"/>
      <c r="O63" s="52">
        <v>44960899196</v>
      </c>
      <c r="P63" s="52"/>
      <c r="Q63" s="52">
        <v>-35479957626</v>
      </c>
      <c r="R63" s="52"/>
      <c r="S63" s="52">
        <f t="shared" si="1"/>
        <v>9480941570</v>
      </c>
      <c r="U63" s="213">
        <v>165383073</v>
      </c>
      <c r="V63" s="235">
        <f t="shared" si="2"/>
        <v>-9315558497</v>
      </c>
    </row>
    <row r="64" spans="2:23">
      <c r="B64" t="s">
        <v>325</v>
      </c>
      <c r="C64" s="216" t="s">
        <v>185</v>
      </c>
      <c r="E64" s="52">
        <v>3985619</v>
      </c>
      <c r="F64" s="52"/>
      <c r="G64" s="52">
        <v>110220185057</v>
      </c>
      <c r="H64" s="52"/>
      <c r="I64" s="52">
        <v>-126030215494</v>
      </c>
      <c r="J64" s="52"/>
      <c r="K64" s="52">
        <f t="shared" si="0"/>
        <v>-15810030437</v>
      </c>
      <c r="L64" s="52"/>
      <c r="M64" s="52">
        <v>3985619</v>
      </c>
      <c r="N64" s="52"/>
      <c r="O64" s="52">
        <v>110220185057</v>
      </c>
      <c r="P64" s="52"/>
      <c r="Q64" s="52">
        <v>-112812642020</v>
      </c>
      <c r="R64" s="52"/>
      <c r="S64" s="52">
        <f t="shared" si="1"/>
        <v>-2592456963</v>
      </c>
      <c r="U64" s="213">
        <v>8963424266</v>
      </c>
      <c r="V64" s="235">
        <f t="shared" si="2"/>
        <v>11555881229</v>
      </c>
    </row>
    <row r="65" spans="2:22">
      <c r="B65" t="s">
        <v>326</v>
      </c>
      <c r="C65" s="216" t="s">
        <v>128</v>
      </c>
      <c r="E65" s="52">
        <v>11050426</v>
      </c>
      <c r="F65" s="52"/>
      <c r="G65" s="52">
        <v>62173265967</v>
      </c>
      <c r="H65" s="52"/>
      <c r="I65" s="52">
        <v>-64999899951</v>
      </c>
      <c r="J65" s="52"/>
      <c r="K65" s="52">
        <f t="shared" si="0"/>
        <v>-2826633984</v>
      </c>
      <c r="L65" s="52"/>
      <c r="M65" s="52">
        <v>11050426</v>
      </c>
      <c r="N65" s="52"/>
      <c r="O65" s="52">
        <v>62173265967</v>
      </c>
      <c r="P65" s="52"/>
      <c r="Q65" s="52">
        <v>-42252272530</v>
      </c>
      <c r="R65" s="52"/>
      <c r="S65" s="52">
        <f t="shared" si="1"/>
        <v>19920993437</v>
      </c>
      <c r="U65" s="213">
        <v>3426454958</v>
      </c>
      <c r="V65" s="235">
        <f t="shared" si="2"/>
        <v>-16494538479</v>
      </c>
    </row>
    <row r="66" spans="2:22">
      <c r="B66" t="s">
        <v>327</v>
      </c>
      <c r="C66" s="216" t="s">
        <v>176</v>
      </c>
      <c r="E66" s="52">
        <v>2535400</v>
      </c>
      <c r="F66" s="52"/>
      <c r="G66" s="52">
        <v>43601438604</v>
      </c>
      <c r="H66" s="52"/>
      <c r="I66" s="52">
        <v>-47446225453</v>
      </c>
      <c r="J66" s="52"/>
      <c r="K66" s="52">
        <f t="shared" si="0"/>
        <v>-3844786849</v>
      </c>
      <c r="L66" s="52"/>
      <c r="M66" s="52">
        <v>2535400</v>
      </c>
      <c r="N66" s="52"/>
      <c r="O66" s="52">
        <v>43601438604</v>
      </c>
      <c r="P66" s="52"/>
      <c r="Q66" s="52">
        <v>-38123647288</v>
      </c>
      <c r="R66" s="52"/>
      <c r="S66" s="52">
        <f t="shared" si="1"/>
        <v>5477791316</v>
      </c>
      <c r="U66" s="213">
        <v>16818060606</v>
      </c>
      <c r="V66" s="235">
        <f t="shared" si="2"/>
        <v>11340269290</v>
      </c>
    </row>
    <row r="67" spans="2:22">
      <c r="B67" t="s">
        <v>328</v>
      </c>
      <c r="C67" s="216" t="s">
        <v>555</v>
      </c>
      <c r="E67" s="52">
        <v>1702257</v>
      </c>
      <c r="F67" s="52"/>
      <c r="G67" s="52">
        <v>26058779995</v>
      </c>
      <c r="H67" s="52"/>
      <c r="I67" s="52">
        <v>-31459110497</v>
      </c>
      <c r="J67" s="52"/>
      <c r="K67" s="52">
        <f t="shared" si="0"/>
        <v>-5400330502</v>
      </c>
      <c r="L67" s="52"/>
      <c r="M67" s="52">
        <v>1702257</v>
      </c>
      <c r="N67" s="52"/>
      <c r="O67" s="52">
        <v>26058779995</v>
      </c>
      <c r="P67" s="52"/>
      <c r="Q67" s="52">
        <v>-32233498079</v>
      </c>
      <c r="R67" s="52"/>
      <c r="S67" s="52">
        <f t="shared" si="1"/>
        <v>-6174718084</v>
      </c>
      <c r="U67" s="213">
        <v>3008442265</v>
      </c>
      <c r="V67" s="235">
        <f t="shared" si="2"/>
        <v>9183160349</v>
      </c>
    </row>
    <row r="68" spans="2:22">
      <c r="B68" t="s">
        <v>329</v>
      </c>
      <c r="C68" s="216" t="s">
        <v>179</v>
      </c>
      <c r="E68" s="52">
        <v>3873014</v>
      </c>
      <c r="F68" s="52"/>
      <c r="G68" s="52">
        <v>91513776604</v>
      </c>
      <c r="H68" s="52"/>
      <c r="I68" s="52">
        <v>-134009254033</v>
      </c>
      <c r="J68" s="52"/>
      <c r="K68" s="52">
        <f t="shared" si="0"/>
        <v>-42495477429</v>
      </c>
      <c r="L68" s="52"/>
      <c r="M68" s="52">
        <v>3873014</v>
      </c>
      <c r="N68" s="52"/>
      <c r="O68" s="52">
        <v>91513776604</v>
      </c>
      <c r="P68" s="52"/>
      <c r="Q68" s="52">
        <v>-64964635372</v>
      </c>
      <c r="R68" s="52"/>
      <c r="S68" s="52">
        <f t="shared" si="1"/>
        <v>26549141232</v>
      </c>
      <c r="U68" s="213">
        <v>1555348613</v>
      </c>
      <c r="V68" s="235">
        <f t="shared" si="2"/>
        <v>-24993792619</v>
      </c>
    </row>
    <row r="69" spans="2:22">
      <c r="B69" t="s">
        <v>500</v>
      </c>
      <c r="C69" s="216" t="s">
        <v>144</v>
      </c>
      <c r="E69" s="52">
        <v>864349</v>
      </c>
      <c r="F69" s="52"/>
      <c r="G69" s="52">
        <v>28542827423</v>
      </c>
      <c r="H69" s="52"/>
      <c r="I69" s="52">
        <v>-30274935529</v>
      </c>
      <c r="J69" s="52"/>
      <c r="K69" s="52">
        <f t="shared" si="0"/>
        <v>-1732108106</v>
      </c>
      <c r="L69" s="52"/>
      <c r="M69" s="52">
        <v>864349</v>
      </c>
      <c r="N69" s="52"/>
      <c r="O69" s="52">
        <v>28542827423</v>
      </c>
      <c r="P69" s="52"/>
      <c r="Q69" s="52">
        <v>-24662299892</v>
      </c>
      <c r="R69" s="52"/>
      <c r="S69" s="52">
        <f t="shared" si="1"/>
        <v>3880527531</v>
      </c>
      <c r="U69" s="213">
        <v>-664858821</v>
      </c>
      <c r="V69" s="235">
        <f t="shared" si="2"/>
        <v>-4545386352</v>
      </c>
    </row>
    <row r="70" spans="2:22">
      <c r="B70" t="s">
        <v>330</v>
      </c>
      <c r="C70" s="216" t="s">
        <v>581</v>
      </c>
      <c r="E70" s="52">
        <v>9840637</v>
      </c>
      <c r="F70" s="52"/>
      <c r="G70" s="52">
        <v>32143932005</v>
      </c>
      <c r="H70" s="52"/>
      <c r="I70" s="52">
        <v>-35764805568</v>
      </c>
      <c r="J70" s="52"/>
      <c r="K70" s="52">
        <f t="shared" si="0"/>
        <v>-3620873563</v>
      </c>
      <c r="L70" s="52"/>
      <c r="M70" s="52">
        <v>9840637</v>
      </c>
      <c r="N70" s="52"/>
      <c r="O70" s="52">
        <v>32143932005</v>
      </c>
      <c r="P70" s="52"/>
      <c r="Q70" s="52">
        <v>-35764805568</v>
      </c>
      <c r="R70" s="52"/>
      <c r="S70" s="52">
        <f t="shared" si="1"/>
        <v>-3620873563</v>
      </c>
      <c r="U70" s="213">
        <v>7679208860</v>
      </c>
      <c r="V70" s="235">
        <f t="shared" si="2"/>
        <v>11300082423</v>
      </c>
    </row>
    <row r="71" spans="2:22">
      <c r="B71" t="s">
        <v>331</v>
      </c>
      <c r="C71" s="216" t="s">
        <v>582</v>
      </c>
      <c r="E71" s="52">
        <v>71004</v>
      </c>
      <c r="F71" s="52"/>
      <c r="G71" s="52">
        <v>1329050140</v>
      </c>
      <c r="H71" s="52"/>
      <c r="I71" s="52">
        <v>-1242048687</v>
      </c>
      <c r="J71" s="52"/>
      <c r="K71" s="52">
        <f t="shared" si="0"/>
        <v>87001453</v>
      </c>
      <c r="L71" s="52"/>
      <c r="M71" s="52">
        <v>71004</v>
      </c>
      <c r="N71" s="52"/>
      <c r="O71" s="52">
        <v>1329050140</v>
      </c>
      <c r="P71" s="52"/>
      <c r="Q71" s="52">
        <v>-1242048687</v>
      </c>
      <c r="R71" s="52"/>
      <c r="S71" s="52">
        <f t="shared" si="1"/>
        <v>87001453</v>
      </c>
      <c r="U71" s="213">
        <v>4268563126</v>
      </c>
      <c r="V71" s="235">
        <f t="shared" si="2"/>
        <v>4181561673</v>
      </c>
    </row>
    <row r="72" spans="2:22">
      <c r="B72" t="s">
        <v>332</v>
      </c>
      <c r="C72" s="216" t="s">
        <v>166</v>
      </c>
      <c r="E72" s="52">
        <v>49632</v>
      </c>
      <c r="F72" s="52"/>
      <c r="G72" s="52">
        <v>1316302882</v>
      </c>
      <c r="H72" s="52"/>
      <c r="I72" s="52">
        <v>-1674531361</v>
      </c>
      <c r="J72" s="52"/>
      <c r="K72" s="52">
        <f t="shared" ref="K72:K135" si="3">G72+I72</f>
        <v>-358228479</v>
      </c>
      <c r="L72" s="52"/>
      <c r="M72" s="52">
        <v>49632</v>
      </c>
      <c r="N72" s="52"/>
      <c r="O72" s="52">
        <v>1316302882</v>
      </c>
      <c r="P72" s="52"/>
      <c r="Q72" s="52">
        <v>-920424711</v>
      </c>
      <c r="R72" s="52"/>
      <c r="S72" s="52">
        <f t="shared" ref="S72:S135" si="4">O72+Q72</f>
        <v>395878171</v>
      </c>
      <c r="U72" s="213">
        <v>1626754759</v>
      </c>
      <c r="V72" s="235">
        <f t="shared" ref="V72:V135" si="5">U72-S72</f>
        <v>1230876588</v>
      </c>
    </row>
    <row r="73" spans="2:22">
      <c r="B73" t="s">
        <v>448</v>
      </c>
      <c r="C73" s="216" t="s">
        <v>481</v>
      </c>
      <c r="E73" s="52">
        <v>1728558</v>
      </c>
      <c r="F73" s="52"/>
      <c r="G73" s="52">
        <v>29588662438</v>
      </c>
      <c r="H73" s="52"/>
      <c r="I73" s="52">
        <v>-39743858721</v>
      </c>
      <c r="J73" s="52"/>
      <c r="K73" s="52">
        <f t="shared" si="3"/>
        <v>-10155196283</v>
      </c>
      <c r="L73" s="52"/>
      <c r="M73" s="52">
        <v>1728558</v>
      </c>
      <c r="N73" s="52"/>
      <c r="O73" s="52">
        <v>29588662438</v>
      </c>
      <c r="P73" s="52"/>
      <c r="Q73" s="52">
        <v>-24602735193</v>
      </c>
      <c r="R73" s="52"/>
      <c r="S73" s="52">
        <f t="shared" si="4"/>
        <v>4985927245</v>
      </c>
      <c r="U73" s="213">
        <v>3890190585</v>
      </c>
      <c r="V73" s="235">
        <f t="shared" si="5"/>
        <v>-1095736660</v>
      </c>
    </row>
    <row r="74" spans="2:22">
      <c r="B74" t="s">
        <v>333</v>
      </c>
      <c r="C74" s="216" t="s">
        <v>135</v>
      </c>
      <c r="E74" s="52">
        <v>1532658</v>
      </c>
      <c r="F74" s="52"/>
      <c r="G74" s="52">
        <v>17124574822</v>
      </c>
      <c r="H74" s="52"/>
      <c r="I74" s="52">
        <v>-18126460572</v>
      </c>
      <c r="J74" s="52"/>
      <c r="K74" s="52">
        <f t="shared" si="3"/>
        <v>-1001885750</v>
      </c>
      <c r="L74" s="52"/>
      <c r="M74" s="52">
        <v>1532658</v>
      </c>
      <c r="N74" s="52"/>
      <c r="O74" s="52">
        <v>17124574822</v>
      </c>
      <c r="P74" s="52"/>
      <c r="Q74" s="52">
        <v>-16996019062</v>
      </c>
      <c r="R74" s="52"/>
      <c r="S74" s="52">
        <f t="shared" si="4"/>
        <v>128555760</v>
      </c>
      <c r="U74" s="213">
        <v>10328055444</v>
      </c>
      <c r="V74" s="235">
        <f t="shared" si="5"/>
        <v>10199499684</v>
      </c>
    </row>
    <row r="75" spans="2:22">
      <c r="B75" t="s">
        <v>501</v>
      </c>
      <c r="C75" s="216" t="s">
        <v>269</v>
      </c>
      <c r="E75" s="52">
        <v>3777094</v>
      </c>
      <c r="F75" s="52"/>
      <c r="G75" s="52">
        <v>59323000596</v>
      </c>
      <c r="H75" s="52"/>
      <c r="I75" s="52">
        <v>-66493420652</v>
      </c>
      <c r="J75" s="52"/>
      <c r="K75" s="52">
        <f t="shared" si="3"/>
        <v>-7170420056</v>
      </c>
      <c r="L75" s="52"/>
      <c r="M75" s="52">
        <v>3777094</v>
      </c>
      <c r="N75" s="52"/>
      <c r="O75" s="52">
        <v>59323000596</v>
      </c>
      <c r="P75" s="52"/>
      <c r="Q75" s="52">
        <v>-58175106646</v>
      </c>
      <c r="R75" s="52"/>
      <c r="S75" s="52">
        <f t="shared" si="4"/>
        <v>1147893950</v>
      </c>
      <c r="U75" s="213">
        <v>3835572759</v>
      </c>
      <c r="V75" s="235">
        <f t="shared" si="5"/>
        <v>2687678809</v>
      </c>
    </row>
    <row r="76" spans="2:22">
      <c r="B76" t="s">
        <v>527</v>
      </c>
      <c r="C76" s="216" t="s">
        <v>265</v>
      </c>
      <c r="E76" s="52">
        <v>1324464</v>
      </c>
      <c r="F76" s="52"/>
      <c r="G76" s="52">
        <v>26515990468</v>
      </c>
      <c r="H76" s="52"/>
      <c r="I76" s="52">
        <v>-32766202093</v>
      </c>
      <c r="J76" s="52"/>
      <c r="K76" s="52">
        <f t="shared" si="3"/>
        <v>-6250211625</v>
      </c>
      <c r="L76" s="52"/>
      <c r="M76" s="52">
        <v>1324464</v>
      </c>
      <c r="N76" s="52"/>
      <c r="O76" s="52">
        <v>26515990468</v>
      </c>
      <c r="P76" s="52"/>
      <c r="Q76" s="52">
        <v>-25832233886</v>
      </c>
      <c r="R76" s="52"/>
      <c r="S76" s="52">
        <f t="shared" si="4"/>
        <v>683756582</v>
      </c>
      <c r="U76" s="213">
        <v>-1123050833</v>
      </c>
      <c r="V76" s="235">
        <f t="shared" si="5"/>
        <v>-1806807415</v>
      </c>
    </row>
    <row r="77" spans="2:22">
      <c r="B77" t="s">
        <v>334</v>
      </c>
      <c r="C77" s="216" t="s">
        <v>583</v>
      </c>
      <c r="E77" s="52">
        <v>6973301</v>
      </c>
      <c r="F77" s="52"/>
      <c r="G77" s="52">
        <v>39441998102</v>
      </c>
      <c r="H77" s="52"/>
      <c r="I77" s="52">
        <v>-24136314072</v>
      </c>
      <c r="J77" s="52"/>
      <c r="K77" s="52">
        <f t="shared" si="3"/>
        <v>15305684030</v>
      </c>
      <c r="L77" s="52"/>
      <c r="M77" s="52">
        <v>6973301</v>
      </c>
      <c r="N77" s="52"/>
      <c r="O77" s="52">
        <v>39441998102</v>
      </c>
      <c r="P77" s="52"/>
      <c r="Q77" s="52">
        <v>-24136314072</v>
      </c>
      <c r="R77" s="52"/>
      <c r="S77" s="52">
        <f t="shared" si="4"/>
        <v>15305684030</v>
      </c>
      <c r="U77" s="213">
        <v>2167757541</v>
      </c>
      <c r="V77" s="235">
        <f t="shared" si="5"/>
        <v>-13137926489</v>
      </c>
    </row>
    <row r="78" spans="2:22">
      <c r="B78" t="s">
        <v>335</v>
      </c>
      <c r="C78" s="216" t="s">
        <v>438</v>
      </c>
      <c r="E78" s="52">
        <v>2827098</v>
      </c>
      <c r="F78" s="52"/>
      <c r="G78" s="52">
        <v>18800751573</v>
      </c>
      <c r="H78" s="52"/>
      <c r="I78" s="52">
        <v>-33582694340</v>
      </c>
      <c r="J78" s="52"/>
      <c r="K78" s="52">
        <f t="shared" si="3"/>
        <v>-14781942767</v>
      </c>
      <c r="L78" s="52"/>
      <c r="M78" s="52">
        <v>2827098</v>
      </c>
      <c r="N78" s="52"/>
      <c r="O78" s="52">
        <v>18800751573</v>
      </c>
      <c r="P78" s="52"/>
      <c r="Q78" s="52">
        <v>-12612401318</v>
      </c>
      <c r="R78" s="52"/>
      <c r="S78" s="52">
        <f t="shared" si="4"/>
        <v>6188350255</v>
      </c>
      <c r="U78" s="213">
        <v>11255833529</v>
      </c>
      <c r="V78" s="235">
        <f t="shared" si="5"/>
        <v>5067483274</v>
      </c>
    </row>
    <row r="79" spans="2:22">
      <c r="B79" t="s">
        <v>336</v>
      </c>
      <c r="C79" s="216" t="s">
        <v>180</v>
      </c>
      <c r="E79" s="52">
        <v>2677016</v>
      </c>
      <c r="F79" s="52"/>
      <c r="G79" s="52">
        <v>160170871966</v>
      </c>
      <c r="H79" s="52"/>
      <c r="I79" s="52">
        <v>-123008197702</v>
      </c>
      <c r="J79" s="52"/>
      <c r="K79" s="52">
        <f t="shared" si="3"/>
        <v>37162674264</v>
      </c>
      <c r="L79" s="52"/>
      <c r="M79" s="52">
        <v>2677016</v>
      </c>
      <c r="N79" s="52"/>
      <c r="O79" s="52">
        <v>160170871966</v>
      </c>
      <c r="P79" s="52"/>
      <c r="Q79" s="52">
        <v>-89697010525</v>
      </c>
      <c r="R79" s="52"/>
      <c r="S79" s="52">
        <f t="shared" si="4"/>
        <v>70473861441</v>
      </c>
      <c r="U79" s="213">
        <v>1720746978</v>
      </c>
      <c r="V79" s="235">
        <f t="shared" si="5"/>
        <v>-68753114463</v>
      </c>
    </row>
    <row r="80" spans="2:22">
      <c r="B80" t="s">
        <v>337</v>
      </c>
      <c r="C80" s="216" t="s">
        <v>482</v>
      </c>
      <c r="E80" s="52">
        <v>2085832</v>
      </c>
      <c r="F80" s="52"/>
      <c r="G80" s="52">
        <v>18142436376</v>
      </c>
      <c r="H80" s="52"/>
      <c r="I80" s="52">
        <v>-19490364839</v>
      </c>
      <c r="J80" s="52"/>
      <c r="K80" s="52">
        <f t="shared" si="3"/>
        <v>-1347928463</v>
      </c>
      <c r="L80" s="52"/>
      <c r="M80" s="52">
        <v>2085832</v>
      </c>
      <c r="N80" s="52"/>
      <c r="O80" s="52">
        <v>18142436376</v>
      </c>
      <c r="P80" s="52"/>
      <c r="Q80" s="52">
        <v>-8784660506</v>
      </c>
      <c r="R80" s="52"/>
      <c r="S80" s="52">
        <f t="shared" si="4"/>
        <v>9357775870</v>
      </c>
      <c r="U80" s="213">
        <v>4543824669</v>
      </c>
      <c r="V80" s="235">
        <f t="shared" si="5"/>
        <v>-4813951201</v>
      </c>
    </row>
    <row r="81" spans="2:22">
      <c r="B81" t="s">
        <v>338</v>
      </c>
      <c r="C81" s="216" t="s">
        <v>511</v>
      </c>
      <c r="E81" s="52">
        <v>9183805</v>
      </c>
      <c r="F81" s="52"/>
      <c r="G81" s="52">
        <v>38196411134</v>
      </c>
      <c r="H81" s="52"/>
      <c r="I81" s="52">
        <v>-43412647472</v>
      </c>
      <c r="J81" s="52"/>
      <c r="K81" s="52">
        <f t="shared" si="3"/>
        <v>-5216236338</v>
      </c>
      <c r="L81" s="52"/>
      <c r="M81" s="52">
        <v>9183805</v>
      </c>
      <c r="N81" s="52"/>
      <c r="O81" s="52">
        <v>38196411134</v>
      </c>
      <c r="P81" s="52"/>
      <c r="Q81" s="52">
        <v>-37656796028</v>
      </c>
      <c r="R81" s="52"/>
      <c r="S81" s="52">
        <f t="shared" si="4"/>
        <v>539615106</v>
      </c>
      <c r="U81" s="213">
        <v>0</v>
      </c>
      <c r="V81" s="235">
        <f t="shared" si="5"/>
        <v>-539615106</v>
      </c>
    </row>
    <row r="82" spans="2:22">
      <c r="B82" t="s">
        <v>339</v>
      </c>
      <c r="C82" s="216" t="s">
        <v>117</v>
      </c>
      <c r="E82" s="52">
        <v>16184862</v>
      </c>
      <c r="F82" s="52"/>
      <c r="G82" s="52">
        <v>54379339802</v>
      </c>
      <c r="H82" s="52"/>
      <c r="I82" s="52">
        <v>-61325099155</v>
      </c>
      <c r="J82" s="52"/>
      <c r="K82" s="52">
        <f t="shared" si="3"/>
        <v>-6945759353</v>
      </c>
      <c r="L82" s="52"/>
      <c r="M82" s="52">
        <v>16184862</v>
      </c>
      <c r="N82" s="52"/>
      <c r="O82" s="52">
        <v>54379339802</v>
      </c>
      <c r="P82" s="52"/>
      <c r="Q82" s="52">
        <v>-54396347809</v>
      </c>
      <c r="R82" s="52"/>
      <c r="S82" s="52">
        <f t="shared" si="4"/>
        <v>-17008007</v>
      </c>
      <c r="U82" s="213">
        <v>2059015514</v>
      </c>
      <c r="V82" s="235">
        <f t="shared" si="5"/>
        <v>2076023521</v>
      </c>
    </row>
    <row r="83" spans="2:22">
      <c r="B83" t="s">
        <v>340</v>
      </c>
      <c r="C83" s="216" t="s">
        <v>90</v>
      </c>
      <c r="E83" s="52">
        <v>15531914</v>
      </c>
      <c r="F83" s="52"/>
      <c r="G83" s="52">
        <v>90475464797</v>
      </c>
      <c r="H83" s="52"/>
      <c r="I83" s="52">
        <v>-118193661991</v>
      </c>
      <c r="J83" s="52"/>
      <c r="K83" s="52">
        <f t="shared" si="3"/>
        <v>-27718197194</v>
      </c>
      <c r="L83" s="52"/>
      <c r="M83" s="52">
        <v>15531914</v>
      </c>
      <c r="N83" s="52"/>
      <c r="O83" s="52">
        <v>90475464797</v>
      </c>
      <c r="P83" s="52"/>
      <c r="Q83" s="52">
        <v>-74875789582</v>
      </c>
      <c r="R83" s="52"/>
      <c r="S83" s="52">
        <f t="shared" si="4"/>
        <v>15599675215</v>
      </c>
      <c r="U83" s="213">
        <v>4317789098</v>
      </c>
      <c r="V83" s="235">
        <f t="shared" si="5"/>
        <v>-11281886117</v>
      </c>
    </row>
    <row r="84" spans="2:22">
      <c r="B84" t="s">
        <v>341</v>
      </c>
      <c r="C84" s="216" t="s">
        <v>214</v>
      </c>
      <c r="E84" s="52">
        <v>4385191</v>
      </c>
      <c r="F84" s="52"/>
      <c r="G84" s="52">
        <v>100956735474</v>
      </c>
      <c r="H84" s="52"/>
      <c r="I84" s="52">
        <v>-131848982250</v>
      </c>
      <c r="J84" s="52"/>
      <c r="K84" s="52">
        <f t="shared" si="3"/>
        <v>-30892246776</v>
      </c>
      <c r="L84" s="52"/>
      <c r="M84" s="52">
        <v>4385191</v>
      </c>
      <c r="N84" s="52"/>
      <c r="O84" s="52">
        <v>100956735474</v>
      </c>
      <c r="P84" s="52"/>
      <c r="Q84" s="52">
        <v>-108430058680</v>
      </c>
      <c r="R84" s="52"/>
      <c r="S84" s="52">
        <f t="shared" si="4"/>
        <v>-7473323206</v>
      </c>
      <c r="U84" s="213">
        <v>-3541670173</v>
      </c>
      <c r="V84" s="235">
        <f t="shared" si="5"/>
        <v>3931653033</v>
      </c>
    </row>
    <row r="85" spans="2:22">
      <c r="B85" t="s">
        <v>342</v>
      </c>
      <c r="C85" s="216" t="s">
        <v>143</v>
      </c>
      <c r="E85" s="52">
        <v>10401282</v>
      </c>
      <c r="F85" s="52"/>
      <c r="G85" s="52">
        <v>49380947524</v>
      </c>
      <c r="H85" s="52"/>
      <c r="I85" s="52">
        <v>-61033872135</v>
      </c>
      <c r="J85" s="52"/>
      <c r="K85" s="52">
        <f t="shared" si="3"/>
        <v>-11652924611</v>
      </c>
      <c r="L85" s="52"/>
      <c r="M85" s="52">
        <v>10401282</v>
      </c>
      <c r="N85" s="52"/>
      <c r="O85" s="52">
        <v>49380947524</v>
      </c>
      <c r="P85" s="52"/>
      <c r="Q85" s="52">
        <v>-49180196692</v>
      </c>
      <c r="R85" s="52"/>
      <c r="S85" s="52">
        <f t="shared" si="4"/>
        <v>200750832</v>
      </c>
      <c r="U85" s="213">
        <v>12328992431</v>
      </c>
      <c r="V85" s="235">
        <f t="shared" si="5"/>
        <v>12128241599</v>
      </c>
    </row>
    <row r="86" spans="2:22">
      <c r="B86" t="s">
        <v>343</v>
      </c>
      <c r="C86" s="216" t="s">
        <v>207</v>
      </c>
      <c r="E86" s="52">
        <v>8202663</v>
      </c>
      <c r="F86" s="52"/>
      <c r="G86" s="52">
        <v>60338542950</v>
      </c>
      <c r="H86" s="52"/>
      <c r="I86" s="52">
        <v>-79480435639</v>
      </c>
      <c r="J86" s="52"/>
      <c r="K86" s="52">
        <f t="shared" si="3"/>
        <v>-19141892689</v>
      </c>
      <c r="L86" s="52"/>
      <c r="M86" s="52">
        <v>8202663</v>
      </c>
      <c r="N86" s="52"/>
      <c r="O86" s="52">
        <v>60338542950</v>
      </c>
      <c r="P86" s="52"/>
      <c r="Q86" s="52">
        <v>-49303096227</v>
      </c>
      <c r="R86" s="52"/>
      <c r="S86" s="52">
        <f t="shared" si="4"/>
        <v>11035446723</v>
      </c>
      <c r="U86" s="213">
        <v>2358797745</v>
      </c>
      <c r="V86" s="235">
        <f t="shared" si="5"/>
        <v>-8676648978</v>
      </c>
    </row>
    <row r="87" spans="2:22">
      <c r="B87" t="s">
        <v>344</v>
      </c>
      <c r="C87" s="216" t="s">
        <v>556</v>
      </c>
      <c r="E87" s="52">
        <v>28622798</v>
      </c>
      <c r="F87" s="52"/>
      <c r="G87" s="52">
        <v>37557289910</v>
      </c>
      <c r="H87" s="52"/>
      <c r="I87" s="52">
        <v>-40248272053</v>
      </c>
      <c r="J87" s="52"/>
      <c r="K87" s="52">
        <f t="shared" si="3"/>
        <v>-2690982143</v>
      </c>
      <c r="L87" s="52"/>
      <c r="M87" s="52">
        <v>28622798</v>
      </c>
      <c r="N87" s="52"/>
      <c r="O87" s="52">
        <v>37557289910</v>
      </c>
      <c r="P87" s="52"/>
      <c r="Q87" s="52">
        <v>-40164746453</v>
      </c>
      <c r="R87" s="52"/>
      <c r="S87" s="52">
        <f t="shared" si="4"/>
        <v>-2607456543</v>
      </c>
      <c r="U87" s="213">
        <v>7256508245</v>
      </c>
      <c r="V87" s="235">
        <f t="shared" si="5"/>
        <v>9863964788</v>
      </c>
    </row>
    <row r="88" spans="2:22">
      <c r="B88" t="s">
        <v>345</v>
      </c>
      <c r="C88" s="216" t="s">
        <v>184</v>
      </c>
      <c r="E88" s="52">
        <v>46293817</v>
      </c>
      <c r="F88" s="52"/>
      <c r="G88" s="52">
        <v>67318299488</v>
      </c>
      <c r="H88" s="52"/>
      <c r="I88" s="52">
        <v>-71208322192</v>
      </c>
      <c r="J88" s="52"/>
      <c r="K88" s="52">
        <f t="shared" si="3"/>
        <v>-3890022704</v>
      </c>
      <c r="L88" s="52"/>
      <c r="M88" s="52">
        <v>46293817</v>
      </c>
      <c r="N88" s="52"/>
      <c r="O88" s="52">
        <v>67318299488</v>
      </c>
      <c r="P88" s="52"/>
      <c r="Q88" s="52">
        <v>-51818958908</v>
      </c>
      <c r="R88" s="52"/>
      <c r="S88" s="52">
        <f t="shared" si="4"/>
        <v>15499340580</v>
      </c>
      <c r="U88" s="213">
        <v>747433411</v>
      </c>
      <c r="V88" s="235">
        <f t="shared" si="5"/>
        <v>-14751907169</v>
      </c>
    </row>
    <row r="89" spans="2:22">
      <c r="B89" t="s">
        <v>346</v>
      </c>
      <c r="C89" s="216" t="s">
        <v>205</v>
      </c>
      <c r="E89" s="52">
        <v>14099273</v>
      </c>
      <c r="F89" s="52"/>
      <c r="G89" s="52">
        <v>71478449865</v>
      </c>
      <c r="H89" s="52"/>
      <c r="I89" s="52">
        <v>-85690674249</v>
      </c>
      <c r="J89" s="52"/>
      <c r="K89" s="52">
        <f t="shared" si="3"/>
        <v>-14212224384</v>
      </c>
      <c r="L89" s="52"/>
      <c r="M89" s="52">
        <v>14099273</v>
      </c>
      <c r="N89" s="52"/>
      <c r="O89" s="52">
        <v>71478449865</v>
      </c>
      <c r="P89" s="52"/>
      <c r="Q89" s="52">
        <v>-74303449658</v>
      </c>
      <c r="R89" s="52"/>
      <c r="S89" s="52">
        <f t="shared" si="4"/>
        <v>-2824999793</v>
      </c>
      <c r="U89" s="213">
        <v>18961877493</v>
      </c>
      <c r="V89" s="235">
        <f t="shared" si="5"/>
        <v>21786877286</v>
      </c>
    </row>
    <row r="90" spans="2:22">
      <c r="B90" t="s">
        <v>347</v>
      </c>
      <c r="C90" s="216" t="s">
        <v>584</v>
      </c>
      <c r="E90" s="52">
        <v>1998357</v>
      </c>
      <c r="F90" s="52"/>
      <c r="G90" s="52">
        <v>6437054550</v>
      </c>
      <c r="H90" s="52"/>
      <c r="I90" s="52">
        <v>-7912356053</v>
      </c>
      <c r="J90" s="52"/>
      <c r="K90" s="52">
        <f t="shared" si="3"/>
        <v>-1475301503</v>
      </c>
      <c r="L90" s="52"/>
      <c r="M90" s="52">
        <v>1998357</v>
      </c>
      <c r="N90" s="52"/>
      <c r="O90" s="52">
        <v>6437054550</v>
      </c>
      <c r="P90" s="52"/>
      <c r="Q90" s="52">
        <v>-7912356053</v>
      </c>
      <c r="R90" s="52"/>
      <c r="S90" s="52">
        <f t="shared" si="4"/>
        <v>-1475301503</v>
      </c>
      <c r="U90" s="213">
        <v>16194105727</v>
      </c>
      <c r="V90" s="235">
        <f t="shared" si="5"/>
        <v>17669407230</v>
      </c>
    </row>
    <row r="91" spans="2:22">
      <c r="B91" t="s">
        <v>348</v>
      </c>
      <c r="C91" s="236" t="s">
        <v>557</v>
      </c>
      <c r="E91" s="52">
        <v>3933042</v>
      </c>
      <c r="F91" s="52"/>
      <c r="G91" s="52">
        <v>16578650941</v>
      </c>
      <c r="H91" s="52"/>
      <c r="I91" s="52">
        <v>-17417152424</v>
      </c>
      <c r="J91" s="52"/>
      <c r="K91" s="52">
        <f t="shared" si="3"/>
        <v>-838501483</v>
      </c>
      <c r="L91" s="52"/>
      <c r="M91" s="52">
        <v>3933042</v>
      </c>
      <c r="N91" s="52"/>
      <c r="O91" s="52">
        <v>16578650941</v>
      </c>
      <c r="P91" s="52"/>
      <c r="Q91" s="52">
        <v>-19505649237</v>
      </c>
      <c r="R91" s="52"/>
      <c r="S91" s="52">
        <f t="shared" si="4"/>
        <v>-2926998296</v>
      </c>
      <c r="U91" s="213">
        <v>19187645573</v>
      </c>
      <c r="V91" s="235">
        <f t="shared" si="5"/>
        <v>22114643869</v>
      </c>
    </row>
    <row r="92" spans="2:22">
      <c r="B92" t="s">
        <v>502</v>
      </c>
      <c r="C92" s="216" t="s">
        <v>158</v>
      </c>
      <c r="E92" s="52">
        <v>2069991</v>
      </c>
      <c r="F92" s="52"/>
      <c r="G92" s="52">
        <v>71298423284</v>
      </c>
      <c r="H92" s="52"/>
      <c r="I92" s="52">
        <v>-77468043459</v>
      </c>
      <c r="J92" s="52"/>
      <c r="K92" s="52">
        <f t="shared" si="3"/>
        <v>-6169620175</v>
      </c>
      <c r="L92" s="52"/>
      <c r="M92" s="52">
        <v>2069991</v>
      </c>
      <c r="N92" s="52"/>
      <c r="O92" s="52">
        <v>71298423284</v>
      </c>
      <c r="P92" s="52"/>
      <c r="Q92" s="52">
        <v>-60744454099</v>
      </c>
      <c r="R92" s="52"/>
      <c r="S92" s="52">
        <f t="shared" si="4"/>
        <v>10553969185</v>
      </c>
      <c r="U92" s="213">
        <v>3528362991</v>
      </c>
      <c r="V92" s="235">
        <f t="shared" si="5"/>
        <v>-7025606194</v>
      </c>
    </row>
    <row r="93" spans="2:22">
      <c r="B93" t="s">
        <v>349</v>
      </c>
      <c r="C93" s="216" t="s">
        <v>160</v>
      </c>
      <c r="E93" s="52">
        <v>9410181</v>
      </c>
      <c r="F93" s="52"/>
      <c r="G93" s="52">
        <v>55657433021</v>
      </c>
      <c r="H93" s="52"/>
      <c r="I93" s="52">
        <v>-62945999514</v>
      </c>
      <c r="J93" s="52"/>
      <c r="K93" s="52">
        <f t="shared" si="3"/>
        <v>-7288566493</v>
      </c>
      <c r="L93" s="52"/>
      <c r="M93" s="52">
        <v>9410181</v>
      </c>
      <c r="N93" s="52"/>
      <c r="O93" s="52">
        <v>55657433021</v>
      </c>
      <c r="P93" s="52"/>
      <c r="Q93" s="52">
        <v>-45090061213</v>
      </c>
      <c r="R93" s="52"/>
      <c r="S93" s="52">
        <f t="shared" si="4"/>
        <v>10567371808</v>
      </c>
      <c r="U93" s="213">
        <v>-41891</v>
      </c>
      <c r="V93" s="235">
        <f t="shared" si="5"/>
        <v>-10567413699</v>
      </c>
    </row>
    <row r="94" spans="2:22">
      <c r="B94" t="s">
        <v>350</v>
      </c>
      <c r="C94" s="216" t="s">
        <v>123</v>
      </c>
      <c r="E94" s="52">
        <v>1376424</v>
      </c>
      <c r="F94" s="52"/>
      <c r="G94" s="52">
        <v>26653203722</v>
      </c>
      <c r="H94" s="52"/>
      <c r="I94" s="52">
        <v>-36886992238</v>
      </c>
      <c r="J94" s="52"/>
      <c r="K94" s="52">
        <f t="shared" si="3"/>
        <v>-10233788516</v>
      </c>
      <c r="L94" s="52"/>
      <c r="M94" s="52">
        <v>1376424</v>
      </c>
      <c r="N94" s="52"/>
      <c r="O94" s="52">
        <v>26653203722</v>
      </c>
      <c r="P94" s="52"/>
      <c r="Q94" s="52">
        <v>-13816608054</v>
      </c>
      <c r="R94" s="52"/>
      <c r="S94" s="52">
        <f t="shared" si="4"/>
        <v>12836595668</v>
      </c>
      <c r="U94" s="213">
        <v>10977473136</v>
      </c>
      <c r="V94" s="235">
        <f t="shared" si="5"/>
        <v>-1859122532</v>
      </c>
    </row>
    <row r="95" spans="2:22">
      <c r="B95" t="s">
        <v>351</v>
      </c>
      <c r="C95" s="216" t="s">
        <v>197</v>
      </c>
      <c r="E95" s="52">
        <v>2777875</v>
      </c>
      <c r="F95" s="52"/>
      <c r="G95" s="52">
        <v>53846259557</v>
      </c>
      <c r="H95" s="52"/>
      <c r="I95" s="52">
        <v>-63941022156</v>
      </c>
      <c r="J95" s="52"/>
      <c r="K95" s="52">
        <f t="shared" si="3"/>
        <v>-10094762599</v>
      </c>
      <c r="L95" s="52"/>
      <c r="M95" s="52">
        <v>2777875</v>
      </c>
      <c r="N95" s="52"/>
      <c r="O95" s="52">
        <v>53846259557</v>
      </c>
      <c r="P95" s="52"/>
      <c r="Q95" s="52">
        <v>-55121181243</v>
      </c>
      <c r="R95" s="52"/>
      <c r="S95" s="52">
        <f t="shared" si="4"/>
        <v>-1274921686</v>
      </c>
      <c r="U95" s="213">
        <v>10537474987</v>
      </c>
      <c r="V95" s="235">
        <f t="shared" si="5"/>
        <v>11812396673</v>
      </c>
    </row>
    <row r="96" spans="2:22">
      <c r="B96" t="s">
        <v>449</v>
      </c>
      <c r="C96" s="216" t="s">
        <v>585</v>
      </c>
      <c r="E96" s="52">
        <v>12852646</v>
      </c>
      <c r="F96" s="52"/>
      <c r="G96" s="52">
        <v>46888554018</v>
      </c>
      <c r="H96" s="52"/>
      <c r="I96" s="52">
        <v>-45373431487</v>
      </c>
      <c r="J96" s="52"/>
      <c r="K96" s="52">
        <f t="shared" si="3"/>
        <v>1515122531</v>
      </c>
      <c r="L96" s="52"/>
      <c r="M96" s="52">
        <v>12852646</v>
      </c>
      <c r="N96" s="52"/>
      <c r="O96" s="52">
        <v>46888554018</v>
      </c>
      <c r="P96" s="52"/>
      <c r="Q96" s="52">
        <v>-45373431487</v>
      </c>
      <c r="R96" s="52"/>
      <c r="S96" s="52">
        <f t="shared" si="4"/>
        <v>1515122531</v>
      </c>
      <c r="U96" s="213">
        <v>465994821</v>
      </c>
      <c r="V96" s="235">
        <f t="shared" si="5"/>
        <v>-1049127710</v>
      </c>
    </row>
    <row r="97" spans="2:22">
      <c r="B97" t="s">
        <v>352</v>
      </c>
      <c r="C97" s="216" t="s">
        <v>125</v>
      </c>
      <c r="E97" s="52">
        <v>2875705</v>
      </c>
      <c r="F97" s="52"/>
      <c r="G97" s="52">
        <v>24097952105</v>
      </c>
      <c r="H97" s="52"/>
      <c r="I97" s="52">
        <v>-26932553957</v>
      </c>
      <c r="J97" s="52"/>
      <c r="K97" s="52">
        <f t="shared" si="3"/>
        <v>-2834601852</v>
      </c>
      <c r="L97" s="52"/>
      <c r="M97" s="52">
        <v>2875705</v>
      </c>
      <c r="N97" s="52"/>
      <c r="O97" s="52">
        <v>24097952105</v>
      </c>
      <c r="P97" s="52"/>
      <c r="Q97" s="52">
        <v>-21427877216</v>
      </c>
      <c r="R97" s="52"/>
      <c r="S97" s="52">
        <f t="shared" si="4"/>
        <v>2670074889</v>
      </c>
      <c r="U97" s="213">
        <v>4292086519</v>
      </c>
      <c r="V97" s="235">
        <f t="shared" si="5"/>
        <v>1622011630</v>
      </c>
    </row>
    <row r="98" spans="2:22">
      <c r="B98" t="s">
        <v>353</v>
      </c>
      <c r="C98" s="216" t="s">
        <v>558</v>
      </c>
      <c r="E98" s="52">
        <v>3260158</v>
      </c>
      <c r="F98" s="52"/>
      <c r="G98" s="52">
        <v>18245479140</v>
      </c>
      <c r="H98" s="52"/>
      <c r="I98" s="52">
        <v>-27821498184</v>
      </c>
      <c r="J98" s="52"/>
      <c r="K98" s="52">
        <f t="shared" si="3"/>
        <v>-9576019044</v>
      </c>
      <c r="L98" s="52"/>
      <c r="M98" s="52">
        <v>3260158</v>
      </c>
      <c r="N98" s="52"/>
      <c r="O98" s="52">
        <v>18245479140</v>
      </c>
      <c r="P98" s="52"/>
      <c r="Q98" s="52">
        <v>-18204409811</v>
      </c>
      <c r="R98" s="52"/>
      <c r="S98" s="52">
        <f t="shared" si="4"/>
        <v>41069329</v>
      </c>
      <c r="U98" s="213">
        <v>7249133025</v>
      </c>
      <c r="V98" s="235">
        <f t="shared" si="5"/>
        <v>7208063696</v>
      </c>
    </row>
    <row r="99" spans="2:22">
      <c r="B99" t="s">
        <v>528</v>
      </c>
      <c r="C99" s="216" t="s">
        <v>157</v>
      </c>
      <c r="E99" s="52">
        <v>5920780</v>
      </c>
      <c r="F99" s="52"/>
      <c r="G99" s="52">
        <v>111707764796</v>
      </c>
      <c r="H99" s="52"/>
      <c r="I99" s="52">
        <v>-135748631598</v>
      </c>
      <c r="J99" s="52"/>
      <c r="K99" s="52">
        <f t="shared" si="3"/>
        <v>-24040866802</v>
      </c>
      <c r="L99" s="52"/>
      <c r="M99" s="52">
        <v>5920780</v>
      </c>
      <c r="N99" s="52"/>
      <c r="O99" s="52">
        <v>111707764796</v>
      </c>
      <c r="P99" s="52"/>
      <c r="Q99" s="52">
        <v>-109838436785</v>
      </c>
      <c r="R99" s="52"/>
      <c r="S99" s="52">
        <f t="shared" si="4"/>
        <v>1869328011</v>
      </c>
      <c r="U99" s="213">
        <v>23246915508</v>
      </c>
      <c r="V99" s="235">
        <f t="shared" si="5"/>
        <v>21377587497</v>
      </c>
    </row>
    <row r="100" spans="2:22">
      <c r="B100" t="s">
        <v>529</v>
      </c>
      <c r="C100" s="216" t="s">
        <v>156</v>
      </c>
      <c r="E100" s="52">
        <v>2299221</v>
      </c>
      <c r="F100" s="52"/>
      <c r="G100" s="52">
        <v>49139123656</v>
      </c>
      <c r="H100" s="52"/>
      <c r="I100" s="52">
        <v>-55145384770</v>
      </c>
      <c r="J100" s="52"/>
      <c r="K100" s="52">
        <f t="shared" si="3"/>
        <v>-6006261114</v>
      </c>
      <c r="L100" s="52"/>
      <c r="M100" s="52">
        <v>2299221</v>
      </c>
      <c r="N100" s="52"/>
      <c r="O100" s="52">
        <v>49139123656</v>
      </c>
      <c r="P100" s="52"/>
      <c r="Q100" s="52">
        <v>-60902207075</v>
      </c>
      <c r="R100" s="52"/>
      <c r="S100" s="52">
        <f t="shared" si="4"/>
        <v>-11763083419</v>
      </c>
      <c r="U100" s="213">
        <v>4992802596</v>
      </c>
      <c r="V100" s="235">
        <f t="shared" si="5"/>
        <v>16755886015</v>
      </c>
    </row>
    <row r="101" spans="2:22">
      <c r="B101" t="s">
        <v>356</v>
      </c>
      <c r="C101" s="216" t="s">
        <v>483</v>
      </c>
      <c r="E101" s="52">
        <v>9650551</v>
      </c>
      <c r="F101" s="52"/>
      <c r="G101" s="52">
        <v>74634553128</v>
      </c>
      <c r="H101" s="52"/>
      <c r="I101" s="52">
        <v>-73433871950</v>
      </c>
      <c r="J101" s="52"/>
      <c r="K101" s="52">
        <f t="shared" si="3"/>
        <v>1200681178</v>
      </c>
      <c r="L101" s="52"/>
      <c r="M101" s="52">
        <v>9650551</v>
      </c>
      <c r="N101" s="52"/>
      <c r="O101" s="52">
        <v>74634553128</v>
      </c>
      <c r="P101" s="52"/>
      <c r="Q101" s="52">
        <v>-54404598579</v>
      </c>
      <c r="R101" s="52"/>
      <c r="S101" s="52">
        <f t="shared" si="4"/>
        <v>20229954549</v>
      </c>
      <c r="U101" s="213">
        <v>4232133753</v>
      </c>
      <c r="V101" s="235">
        <f t="shared" si="5"/>
        <v>-15997820796</v>
      </c>
    </row>
    <row r="102" spans="2:22">
      <c r="B102" t="s">
        <v>357</v>
      </c>
      <c r="C102" s="216" t="s">
        <v>440</v>
      </c>
      <c r="E102" s="52">
        <v>0</v>
      </c>
      <c r="F102" s="52"/>
      <c r="G102" s="52">
        <v>0</v>
      </c>
      <c r="H102" s="52"/>
      <c r="I102" s="52">
        <v>0</v>
      </c>
      <c r="J102" s="52"/>
      <c r="K102" s="52">
        <f t="shared" si="3"/>
        <v>0</v>
      </c>
      <c r="L102" s="52"/>
      <c r="M102" s="52">
        <v>0</v>
      </c>
      <c r="N102" s="52"/>
      <c r="O102" s="52">
        <v>0</v>
      </c>
      <c r="P102" s="52"/>
      <c r="Q102" s="52">
        <v>0</v>
      </c>
      <c r="R102" s="52"/>
      <c r="S102" s="52">
        <v>-41891</v>
      </c>
      <c r="U102" s="213">
        <v>0</v>
      </c>
      <c r="V102" s="235">
        <f t="shared" si="5"/>
        <v>41891</v>
      </c>
    </row>
    <row r="103" spans="2:22">
      <c r="B103" t="s">
        <v>358</v>
      </c>
      <c r="C103" s="216" t="s">
        <v>134</v>
      </c>
      <c r="E103" s="52">
        <v>5253669</v>
      </c>
      <c r="F103" s="52"/>
      <c r="G103" s="52">
        <v>41048140004</v>
      </c>
      <c r="H103" s="52"/>
      <c r="I103" s="52">
        <v>-43847955898</v>
      </c>
      <c r="J103" s="52"/>
      <c r="K103" s="52">
        <f t="shared" si="3"/>
        <v>-2799815894</v>
      </c>
      <c r="L103" s="52"/>
      <c r="M103" s="52">
        <v>5253669</v>
      </c>
      <c r="N103" s="52"/>
      <c r="O103" s="52">
        <v>41048140004</v>
      </c>
      <c r="P103" s="52"/>
      <c r="Q103" s="52">
        <v>-38592843318</v>
      </c>
      <c r="R103" s="52"/>
      <c r="S103" s="52">
        <f t="shared" si="4"/>
        <v>2455296686</v>
      </c>
      <c r="U103" s="213">
        <v>23388354926</v>
      </c>
      <c r="V103" s="235">
        <f t="shared" si="5"/>
        <v>20933058240</v>
      </c>
    </row>
    <row r="104" spans="2:22">
      <c r="B104" t="s">
        <v>360</v>
      </c>
      <c r="C104" s="216" t="s">
        <v>261</v>
      </c>
      <c r="E104" s="52">
        <v>5087449</v>
      </c>
      <c r="F104" s="52"/>
      <c r="G104" s="52">
        <v>30191356713</v>
      </c>
      <c r="H104" s="52"/>
      <c r="I104" s="52">
        <v>-33917230671</v>
      </c>
      <c r="J104" s="52"/>
      <c r="K104" s="52">
        <f t="shared" si="3"/>
        <v>-3725873958</v>
      </c>
      <c r="L104" s="52"/>
      <c r="M104" s="52">
        <v>5087449</v>
      </c>
      <c r="N104" s="52"/>
      <c r="O104" s="52">
        <v>30191356713</v>
      </c>
      <c r="P104" s="52"/>
      <c r="Q104" s="52">
        <v>-32799660983</v>
      </c>
      <c r="R104" s="52"/>
      <c r="S104" s="52">
        <f t="shared" si="4"/>
        <v>-2608304270</v>
      </c>
      <c r="U104" s="213">
        <v>31917445760</v>
      </c>
      <c r="V104" s="235">
        <f t="shared" si="5"/>
        <v>34525750030</v>
      </c>
    </row>
    <row r="105" spans="2:22">
      <c r="B105" t="s">
        <v>362</v>
      </c>
      <c r="C105" s="216" t="s">
        <v>121</v>
      </c>
      <c r="E105" s="52">
        <v>4049286</v>
      </c>
      <c r="F105" s="52"/>
      <c r="G105" s="52">
        <v>71648430923</v>
      </c>
      <c r="H105" s="52"/>
      <c r="I105" s="52">
        <v>-83662866984</v>
      </c>
      <c r="J105" s="52"/>
      <c r="K105" s="52">
        <f t="shared" si="3"/>
        <v>-12014436061</v>
      </c>
      <c r="L105" s="52"/>
      <c r="M105" s="52">
        <v>4049286</v>
      </c>
      <c r="N105" s="52"/>
      <c r="O105" s="52">
        <v>71648430923</v>
      </c>
      <c r="P105" s="52"/>
      <c r="Q105" s="52">
        <v>-67876815407</v>
      </c>
      <c r="R105" s="52"/>
      <c r="S105" s="52">
        <f t="shared" si="4"/>
        <v>3771615516</v>
      </c>
      <c r="U105" s="213">
        <v>30219916938</v>
      </c>
      <c r="V105" s="235">
        <f t="shared" si="5"/>
        <v>26448301422</v>
      </c>
    </row>
    <row r="106" spans="2:22">
      <c r="B106" t="s">
        <v>363</v>
      </c>
      <c r="C106" s="216" t="s">
        <v>274</v>
      </c>
      <c r="E106" s="52">
        <v>0</v>
      </c>
      <c r="F106" s="52"/>
      <c r="G106" s="52">
        <v>0</v>
      </c>
      <c r="H106" s="52"/>
      <c r="I106" s="52">
        <v>0</v>
      </c>
      <c r="J106" s="52"/>
      <c r="K106" s="52">
        <f t="shared" si="3"/>
        <v>0</v>
      </c>
      <c r="L106" s="52"/>
      <c r="M106" s="52">
        <v>0</v>
      </c>
      <c r="N106" s="52"/>
      <c r="O106" s="52">
        <v>0</v>
      </c>
      <c r="P106" s="52"/>
      <c r="Q106" s="52">
        <v>0</v>
      </c>
      <c r="R106" s="52"/>
      <c r="S106" s="52">
        <v>16118</v>
      </c>
      <c r="U106" s="213">
        <v>7096786041</v>
      </c>
      <c r="V106" s="235">
        <f t="shared" si="5"/>
        <v>7096769923</v>
      </c>
    </row>
    <row r="107" spans="2:22">
      <c r="B107" t="s">
        <v>364</v>
      </c>
      <c r="C107" s="216" t="s">
        <v>262</v>
      </c>
      <c r="E107" s="52">
        <v>1921695</v>
      </c>
      <c r="F107" s="52"/>
      <c r="G107" s="52">
        <v>64566818922</v>
      </c>
      <c r="H107" s="52"/>
      <c r="I107" s="52">
        <v>-62838203299</v>
      </c>
      <c r="J107" s="52"/>
      <c r="K107" s="52">
        <f t="shared" si="3"/>
        <v>1728615623</v>
      </c>
      <c r="L107" s="52"/>
      <c r="M107" s="52">
        <v>1921695</v>
      </c>
      <c r="N107" s="52"/>
      <c r="O107" s="52">
        <v>64566818922</v>
      </c>
      <c r="P107" s="52"/>
      <c r="Q107" s="52">
        <v>-56521173714</v>
      </c>
      <c r="R107" s="52"/>
      <c r="S107" s="52">
        <f t="shared" si="4"/>
        <v>8045645208</v>
      </c>
      <c r="U107" s="213">
        <v>2902879678</v>
      </c>
      <c r="V107" s="235">
        <f t="shared" si="5"/>
        <v>-5142765530</v>
      </c>
    </row>
    <row r="108" spans="2:22">
      <c r="B108" t="s">
        <v>503</v>
      </c>
      <c r="C108" s="216" t="s">
        <v>122</v>
      </c>
      <c r="E108" s="52">
        <v>413195</v>
      </c>
      <c r="F108" s="52"/>
      <c r="G108" s="52">
        <v>6304805121</v>
      </c>
      <c r="H108" s="52"/>
      <c r="I108" s="52">
        <v>-7018272569</v>
      </c>
      <c r="J108" s="52"/>
      <c r="K108" s="52">
        <f t="shared" si="3"/>
        <v>-713467448</v>
      </c>
      <c r="L108" s="52"/>
      <c r="M108" s="52">
        <v>413195</v>
      </c>
      <c r="N108" s="52"/>
      <c r="O108" s="52">
        <v>6304805121</v>
      </c>
      <c r="P108" s="52"/>
      <c r="Q108" s="52">
        <v>-5195249641</v>
      </c>
      <c r="R108" s="52"/>
      <c r="S108" s="52">
        <f t="shared" si="4"/>
        <v>1109555480</v>
      </c>
      <c r="U108" s="213">
        <v>1863061786</v>
      </c>
      <c r="V108" s="235">
        <f t="shared" si="5"/>
        <v>753506306</v>
      </c>
    </row>
    <row r="109" spans="2:22">
      <c r="B109" t="s">
        <v>504</v>
      </c>
      <c r="C109" s="216" t="s">
        <v>512</v>
      </c>
      <c r="E109" s="52">
        <v>11828055</v>
      </c>
      <c r="F109" s="52"/>
      <c r="G109" s="52">
        <v>260550146096</v>
      </c>
      <c r="H109" s="52"/>
      <c r="I109" s="52">
        <v>-266526782950</v>
      </c>
      <c r="J109" s="52"/>
      <c r="K109" s="52">
        <f t="shared" si="3"/>
        <v>-5976636854</v>
      </c>
      <c r="L109" s="52"/>
      <c r="M109" s="52">
        <v>11828055</v>
      </c>
      <c r="N109" s="52"/>
      <c r="O109" s="52">
        <v>260550146096</v>
      </c>
      <c r="P109" s="52"/>
      <c r="Q109" s="52">
        <v>-211564049565</v>
      </c>
      <c r="R109" s="52"/>
      <c r="S109" s="52">
        <f t="shared" si="4"/>
        <v>48986096531</v>
      </c>
      <c r="U109" s="213">
        <v>2843048096</v>
      </c>
      <c r="V109" s="235">
        <f t="shared" si="5"/>
        <v>-46143048435</v>
      </c>
    </row>
    <row r="110" spans="2:22">
      <c r="B110" t="s">
        <v>365</v>
      </c>
      <c r="C110" s="216" t="s">
        <v>141</v>
      </c>
      <c r="E110" s="52">
        <v>369308</v>
      </c>
      <c r="F110" s="52"/>
      <c r="G110" s="52">
        <v>26277777998</v>
      </c>
      <c r="H110" s="52"/>
      <c r="I110" s="52">
        <v>-22687804004</v>
      </c>
      <c r="J110" s="52"/>
      <c r="K110" s="52">
        <f t="shared" si="3"/>
        <v>3589973994</v>
      </c>
      <c r="L110" s="52"/>
      <c r="M110" s="52">
        <v>369308</v>
      </c>
      <c r="N110" s="52"/>
      <c r="O110" s="52">
        <v>26277777998</v>
      </c>
      <c r="P110" s="52"/>
      <c r="Q110" s="52">
        <v>-16454473104</v>
      </c>
      <c r="R110" s="52"/>
      <c r="S110" s="52">
        <f t="shared" si="4"/>
        <v>9823304894</v>
      </c>
      <c r="U110" s="213">
        <v>9231200721</v>
      </c>
      <c r="V110" s="235">
        <f t="shared" si="5"/>
        <v>-592104173</v>
      </c>
    </row>
    <row r="111" spans="2:22">
      <c r="B111" t="s">
        <v>505</v>
      </c>
      <c r="C111" s="216" t="s">
        <v>199</v>
      </c>
      <c r="E111" s="52">
        <v>773192</v>
      </c>
      <c r="F111" s="52"/>
      <c r="G111" s="52">
        <v>71555869359</v>
      </c>
      <c r="H111" s="52"/>
      <c r="I111" s="52">
        <v>-71998908893</v>
      </c>
      <c r="J111" s="52"/>
      <c r="K111" s="52">
        <f t="shared" si="3"/>
        <v>-443039534</v>
      </c>
      <c r="L111" s="52"/>
      <c r="M111" s="52">
        <v>773192</v>
      </c>
      <c r="N111" s="52"/>
      <c r="O111" s="52">
        <v>71555869359</v>
      </c>
      <c r="P111" s="52"/>
      <c r="Q111" s="52">
        <v>-70689448267</v>
      </c>
      <c r="R111" s="52"/>
      <c r="S111" s="52">
        <f t="shared" si="4"/>
        <v>866421092</v>
      </c>
      <c r="U111" s="213">
        <v>1150064640</v>
      </c>
      <c r="V111" s="235">
        <f t="shared" si="5"/>
        <v>283643548</v>
      </c>
    </row>
    <row r="112" spans="2:22">
      <c r="B112" t="s">
        <v>366</v>
      </c>
      <c r="C112" s="216" t="s">
        <v>586</v>
      </c>
      <c r="E112" s="52">
        <v>2539754</v>
      </c>
      <c r="F112" s="52"/>
      <c r="G112" s="52">
        <v>40495265122</v>
      </c>
      <c r="H112" s="52"/>
      <c r="I112" s="52">
        <v>-36575140050</v>
      </c>
      <c r="J112" s="52"/>
      <c r="K112" s="52">
        <f t="shared" si="3"/>
        <v>3920125072</v>
      </c>
      <c r="L112" s="52"/>
      <c r="M112" s="52">
        <v>2539754</v>
      </c>
      <c r="N112" s="52"/>
      <c r="O112" s="52">
        <v>40495265122</v>
      </c>
      <c r="P112" s="52"/>
      <c r="Q112" s="52">
        <v>-36575140050</v>
      </c>
      <c r="R112" s="52"/>
      <c r="S112" s="52">
        <f t="shared" si="4"/>
        <v>3920125072</v>
      </c>
      <c r="U112" s="213">
        <v>3194241364</v>
      </c>
      <c r="V112" s="235">
        <f t="shared" si="5"/>
        <v>-725883708</v>
      </c>
    </row>
    <row r="113" spans="2:22">
      <c r="B113" t="s">
        <v>367</v>
      </c>
      <c r="C113" s="216" t="s">
        <v>587</v>
      </c>
      <c r="E113" s="52">
        <v>2888830</v>
      </c>
      <c r="F113" s="52"/>
      <c r="G113" s="52">
        <v>49794262946</v>
      </c>
      <c r="H113" s="52"/>
      <c r="I113" s="52">
        <v>-48379220034</v>
      </c>
      <c r="J113" s="52"/>
      <c r="K113" s="52">
        <f t="shared" si="3"/>
        <v>1415042912</v>
      </c>
      <c r="L113" s="52"/>
      <c r="M113" s="52">
        <v>2888830</v>
      </c>
      <c r="N113" s="52"/>
      <c r="O113" s="52">
        <v>49794262946</v>
      </c>
      <c r="P113" s="52"/>
      <c r="Q113" s="52">
        <v>-48379220034</v>
      </c>
      <c r="R113" s="52"/>
      <c r="S113" s="52">
        <f t="shared" si="4"/>
        <v>1415042912</v>
      </c>
      <c r="U113" s="213">
        <v>-22135</v>
      </c>
      <c r="V113" s="235">
        <f t="shared" si="5"/>
        <v>-1415065047</v>
      </c>
    </row>
    <row r="114" spans="2:22">
      <c r="B114" t="s">
        <v>368</v>
      </c>
      <c r="C114" s="216" t="s">
        <v>104</v>
      </c>
      <c r="E114" s="52">
        <v>4498454</v>
      </c>
      <c r="F114" s="52"/>
      <c r="G114" s="52">
        <v>137727996523</v>
      </c>
      <c r="H114" s="52"/>
      <c r="I114" s="52">
        <v>-150216419274</v>
      </c>
      <c r="J114" s="52"/>
      <c r="K114" s="52">
        <f t="shared" si="3"/>
        <v>-12488422751</v>
      </c>
      <c r="L114" s="52"/>
      <c r="M114" s="52">
        <v>4498454</v>
      </c>
      <c r="N114" s="52"/>
      <c r="O114" s="52">
        <v>137727996523</v>
      </c>
      <c r="P114" s="52"/>
      <c r="Q114" s="52">
        <v>-142138904490</v>
      </c>
      <c r="R114" s="52"/>
      <c r="S114" s="52">
        <f t="shared" si="4"/>
        <v>-4410907967</v>
      </c>
      <c r="U114" s="213">
        <v>8707169579</v>
      </c>
      <c r="V114" s="235">
        <f t="shared" si="5"/>
        <v>13118077546</v>
      </c>
    </row>
    <row r="115" spans="2:22">
      <c r="B115" t="s">
        <v>369</v>
      </c>
      <c r="C115" s="216" t="s">
        <v>106</v>
      </c>
      <c r="E115" s="52">
        <v>4296013</v>
      </c>
      <c r="F115" s="52"/>
      <c r="G115" s="52">
        <v>176583178735</v>
      </c>
      <c r="H115" s="52"/>
      <c r="I115" s="52">
        <v>-175158989473</v>
      </c>
      <c r="J115" s="52"/>
      <c r="K115" s="52">
        <f t="shared" si="3"/>
        <v>1424189262</v>
      </c>
      <c r="L115" s="52"/>
      <c r="M115" s="52">
        <v>4296013</v>
      </c>
      <c r="N115" s="52"/>
      <c r="O115" s="52">
        <v>176583178735</v>
      </c>
      <c r="P115" s="52"/>
      <c r="Q115" s="52">
        <v>-125708458975</v>
      </c>
      <c r="R115" s="52"/>
      <c r="S115" s="52">
        <f t="shared" si="4"/>
        <v>50874719760</v>
      </c>
      <c r="U115" s="213">
        <v>10429905032</v>
      </c>
      <c r="V115" s="235">
        <f t="shared" si="5"/>
        <v>-40444814728</v>
      </c>
    </row>
    <row r="116" spans="2:22">
      <c r="B116" t="s">
        <v>370</v>
      </c>
      <c r="C116" s="216" t="s">
        <v>588</v>
      </c>
      <c r="E116" s="52">
        <v>1637389</v>
      </c>
      <c r="F116" s="52"/>
      <c r="G116" s="52">
        <v>44337091629</v>
      </c>
      <c r="H116" s="52"/>
      <c r="I116" s="52">
        <v>-45887165018</v>
      </c>
      <c r="J116" s="52"/>
      <c r="K116" s="52">
        <f t="shared" si="3"/>
        <v>-1550073389</v>
      </c>
      <c r="L116" s="52"/>
      <c r="M116" s="52">
        <v>1637389</v>
      </c>
      <c r="N116" s="52"/>
      <c r="O116" s="52">
        <v>44337091629</v>
      </c>
      <c r="P116" s="52"/>
      <c r="Q116" s="52">
        <v>-45887165018</v>
      </c>
      <c r="R116" s="52"/>
      <c r="S116" s="52">
        <f t="shared" si="4"/>
        <v>-1550073389</v>
      </c>
      <c r="U116" s="213">
        <v>5965767817</v>
      </c>
      <c r="V116" s="235">
        <f t="shared" si="5"/>
        <v>7515841206</v>
      </c>
    </row>
    <row r="117" spans="2:22">
      <c r="B117" t="s">
        <v>371</v>
      </c>
      <c r="C117" s="216" t="s">
        <v>187</v>
      </c>
      <c r="E117" s="52">
        <v>5851358</v>
      </c>
      <c r="F117" s="52"/>
      <c r="G117" s="52">
        <v>144773740833</v>
      </c>
      <c r="H117" s="52"/>
      <c r="I117" s="52">
        <v>-160141391871</v>
      </c>
      <c r="J117" s="52"/>
      <c r="K117" s="52">
        <f t="shared" si="3"/>
        <v>-15367651038</v>
      </c>
      <c r="L117" s="52"/>
      <c r="M117" s="52">
        <v>5851358</v>
      </c>
      <c r="N117" s="52"/>
      <c r="O117" s="52">
        <v>144773740833</v>
      </c>
      <c r="P117" s="52"/>
      <c r="Q117" s="52">
        <v>-116576578745</v>
      </c>
      <c r="R117" s="52"/>
      <c r="S117" s="52">
        <f t="shared" si="4"/>
        <v>28197162088</v>
      </c>
      <c r="U117" s="213">
        <v>3706081715</v>
      </c>
      <c r="V117" s="235">
        <f t="shared" si="5"/>
        <v>-24491080373</v>
      </c>
    </row>
    <row r="118" spans="2:22">
      <c r="B118" t="s">
        <v>372</v>
      </c>
      <c r="C118" s="216" t="s">
        <v>189</v>
      </c>
      <c r="E118" s="52">
        <v>577764</v>
      </c>
      <c r="F118" s="52"/>
      <c r="G118" s="52">
        <v>33121397968</v>
      </c>
      <c r="H118" s="52"/>
      <c r="I118" s="52">
        <v>-29344552860</v>
      </c>
      <c r="J118" s="52"/>
      <c r="K118" s="52">
        <f t="shared" si="3"/>
        <v>3776845108</v>
      </c>
      <c r="L118" s="52"/>
      <c r="M118" s="52">
        <v>577764</v>
      </c>
      <c r="N118" s="52"/>
      <c r="O118" s="52">
        <v>33121397968</v>
      </c>
      <c r="P118" s="52"/>
      <c r="Q118" s="52">
        <v>-27151534403</v>
      </c>
      <c r="R118" s="52"/>
      <c r="S118" s="52">
        <f t="shared" si="4"/>
        <v>5969863565</v>
      </c>
      <c r="U118" s="213">
        <v>3073152581</v>
      </c>
      <c r="V118" s="235">
        <f t="shared" si="5"/>
        <v>-2896710984</v>
      </c>
    </row>
    <row r="119" spans="2:22">
      <c r="B119" t="s">
        <v>373</v>
      </c>
      <c r="C119" s="216" t="s">
        <v>484</v>
      </c>
      <c r="E119" s="52">
        <v>1752075</v>
      </c>
      <c r="F119" s="52"/>
      <c r="G119" s="52">
        <v>45578984526</v>
      </c>
      <c r="H119" s="52"/>
      <c r="I119" s="52">
        <v>-50390657405</v>
      </c>
      <c r="J119" s="52"/>
      <c r="K119" s="52">
        <f t="shared" si="3"/>
        <v>-4811672879</v>
      </c>
      <c r="L119" s="52"/>
      <c r="M119" s="52">
        <v>1752075</v>
      </c>
      <c r="N119" s="52"/>
      <c r="O119" s="52">
        <v>45578984526</v>
      </c>
      <c r="P119" s="52"/>
      <c r="Q119" s="52">
        <v>-47620012980</v>
      </c>
      <c r="R119" s="52"/>
      <c r="S119" s="52">
        <f t="shared" si="4"/>
        <v>-2041028454</v>
      </c>
      <c r="U119" s="213">
        <v>3397861016</v>
      </c>
      <c r="V119" s="235">
        <f t="shared" si="5"/>
        <v>5438889470</v>
      </c>
    </row>
    <row r="120" spans="2:22">
      <c r="B120" t="s">
        <v>374</v>
      </c>
      <c r="C120" s="216" t="s">
        <v>589</v>
      </c>
      <c r="E120" s="52">
        <v>1854315</v>
      </c>
      <c r="F120" s="52"/>
      <c r="G120" s="52">
        <v>31004000312</v>
      </c>
      <c r="H120" s="52"/>
      <c r="I120" s="52">
        <v>-33138609543</v>
      </c>
      <c r="J120" s="52"/>
      <c r="K120" s="52">
        <f t="shared" si="3"/>
        <v>-2134609231</v>
      </c>
      <c r="L120" s="52"/>
      <c r="M120" s="52">
        <v>1854315</v>
      </c>
      <c r="N120" s="52"/>
      <c r="O120" s="52">
        <v>31004000312</v>
      </c>
      <c r="P120" s="52"/>
      <c r="Q120" s="52">
        <v>-33138609543</v>
      </c>
      <c r="R120" s="52"/>
      <c r="S120" s="52">
        <f t="shared" si="4"/>
        <v>-2134609231</v>
      </c>
      <c r="U120" s="213">
        <v>1204617412</v>
      </c>
      <c r="V120" s="235">
        <f t="shared" si="5"/>
        <v>3339226643</v>
      </c>
    </row>
    <row r="121" spans="2:22">
      <c r="B121" t="s">
        <v>375</v>
      </c>
      <c r="C121" s="216" t="s">
        <v>485</v>
      </c>
      <c r="E121" s="52">
        <v>1558716</v>
      </c>
      <c r="F121" s="52"/>
      <c r="G121" s="52">
        <v>28261815514</v>
      </c>
      <c r="H121" s="52"/>
      <c r="I121" s="52">
        <v>-34297731835</v>
      </c>
      <c r="J121" s="52"/>
      <c r="K121" s="52">
        <f t="shared" si="3"/>
        <v>-6035916321</v>
      </c>
      <c r="L121" s="52"/>
      <c r="M121" s="52">
        <v>1558716</v>
      </c>
      <c r="N121" s="52"/>
      <c r="O121" s="52">
        <v>28261815514</v>
      </c>
      <c r="P121" s="52"/>
      <c r="Q121" s="52">
        <v>-25286801961</v>
      </c>
      <c r="R121" s="52"/>
      <c r="S121" s="52">
        <f t="shared" si="4"/>
        <v>2975013553</v>
      </c>
      <c r="U121" s="213">
        <v>1632525615</v>
      </c>
      <c r="V121" s="235">
        <f t="shared" si="5"/>
        <v>-1342487938</v>
      </c>
    </row>
    <row r="122" spans="2:22">
      <c r="B122" t="s">
        <v>376</v>
      </c>
      <c r="C122" s="216" t="s">
        <v>218</v>
      </c>
      <c r="E122" s="52">
        <v>2676108</v>
      </c>
      <c r="F122" s="52"/>
      <c r="G122" s="52">
        <v>22983999763</v>
      </c>
      <c r="H122" s="52"/>
      <c r="I122" s="52">
        <v>-26799184581</v>
      </c>
      <c r="J122" s="52"/>
      <c r="K122" s="52">
        <f t="shared" si="3"/>
        <v>-3815184818</v>
      </c>
      <c r="L122" s="52"/>
      <c r="M122" s="52">
        <v>2676108</v>
      </c>
      <c r="N122" s="52"/>
      <c r="O122" s="52">
        <v>22983999763</v>
      </c>
      <c r="P122" s="52"/>
      <c r="Q122" s="52">
        <v>-18277036164</v>
      </c>
      <c r="R122" s="52"/>
      <c r="S122" s="52">
        <f t="shared" si="4"/>
        <v>4706963599</v>
      </c>
      <c r="U122" s="213">
        <v>26684183</v>
      </c>
      <c r="V122" s="235">
        <f t="shared" si="5"/>
        <v>-4680279416</v>
      </c>
    </row>
    <row r="123" spans="2:22">
      <c r="B123" t="s">
        <v>377</v>
      </c>
      <c r="C123" s="216" t="s">
        <v>486</v>
      </c>
      <c r="E123" s="52">
        <v>7198912</v>
      </c>
      <c r="F123" s="52"/>
      <c r="G123" s="52">
        <v>35136345309</v>
      </c>
      <c r="H123" s="52"/>
      <c r="I123" s="52">
        <v>-38990863371</v>
      </c>
      <c r="J123" s="52"/>
      <c r="K123" s="52">
        <f t="shared" si="3"/>
        <v>-3854518062</v>
      </c>
      <c r="L123" s="52"/>
      <c r="M123" s="52">
        <v>7198912</v>
      </c>
      <c r="N123" s="52"/>
      <c r="O123" s="52">
        <v>35136345309</v>
      </c>
      <c r="P123" s="52"/>
      <c r="Q123" s="52">
        <v>-21229876787</v>
      </c>
      <c r="R123" s="52"/>
      <c r="S123" s="52">
        <f t="shared" si="4"/>
        <v>13906468522</v>
      </c>
      <c r="U123" s="213">
        <v>2997049437</v>
      </c>
      <c r="V123" s="235">
        <f t="shared" si="5"/>
        <v>-10909419085</v>
      </c>
    </row>
    <row r="124" spans="2:22">
      <c r="B124" t="s">
        <v>378</v>
      </c>
      <c r="C124" s="216" t="s">
        <v>255</v>
      </c>
      <c r="E124" s="52">
        <v>28461526</v>
      </c>
      <c r="F124" s="52"/>
      <c r="G124" s="52">
        <v>48577672926</v>
      </c>
      <c r="H124" s="52"/>
      <c r="I124" s="52">
        <v>-55395763682</v>
      </c>
      <c r="J124" s="52"/>
      <c r="K124" s="52">
        <f t="shared" si="3"/>
        <v>-6818090756</v>
      </c>
      <c r="L124" s="52"/>
      <c r="M124" s="52">
        <v>28461526</v>
      </c>
      <c r="N124" s="52"/>
      <c r="O124" s="52">
        <v>48577672926</v>
      </c>
      <c r="P124" s="52"/>
      <c r="Q124" s="52">
        <v>-41835001503</v>
      </c>
      <c r="R124" s="52"/>
      <c r="S124" s="52">
        <f t="shared" si="4"/>
        <v>6742671423</v>
      </c>
      <c r="U124" s="213">
        <v>3793664224</v>
      </c>
      <c r="V124" s="235">
        <f t="shared" si="5"/>
        <v>-2949007199</v>
      </c>
    </row>
    <row r="125" spans="2:22">
      <c r="B125" t="s">
        <v>379</v>
      </c>
      <c r="C125" s="216" t="s">
        <v>220</v>
      </c>
      <c r="E125" s="52">
        <v>7129355</v>
      </c>
      <c r="F125" s="52"/>
      <c r="G125" s="52">
        <v>37631626645</v>
      </c>
      <c r="H125" s="52"/>
      <c r="I125" s="52">
        <v>-44610764554</v>
      </c>
      <c r="J125" s="52"/>
      <c r="K125" s="52">
        <f t="shared" si="3"/>
        <v>-6979137909</v>
      </c>
      <c r="L125" s="52"/>
      <c r="M125" s="52">
        <v>7129355</v>
      </c>
      <c r="N125" s="52"/>
      <c r="O125" s="52">
        <v>37631626645</v>
      </c>
      <c r="P125" s="52"/>
      <c r="Q125" s="52">
        <v>-36907790059</v>
      </c>
      <c r="R125" s="52"/>
      <c r="S125" s="52">
        <f t="shared" si="4"/>
        <v>723836586</v>
      </c>
      <c r="U125" s="213">
        <v>2445561831</v>
      </c>
      <c r="V125" s="235">
        <f t="shared" si="5"/>
        <v>1721725245</v>
      </c>
    </row>
    <row r="126" spans="2:22">
      <c r="B126" t="s">
        <v>380</v>
      </c>
      <c r="C126" s="216" t="s">
        <v>454</v>
      </c>
      <c r="E126" s="52">
        <v>0</v>
      </c>
      <c r="F126" s="52"/>
      <c r="G126" s="52">
        <v>0</v>
      </c>
      <c r="H126" s="52"/>
      <c r="I126" s="52">
        <v>0</v>
      </c>
      <c r="J126" s="52"/>
      <c r="K126" s="52">
        <f t="shared" si="3"/>
        <v>0</v>
      </c>
      <c r="L126" s="52"/>
      <c r="M126" s="52">
        <v>0</v>
      </c>
      <c r="N126" s="52"/>
      <c r="O126" s="52">
        <v>0</v>
      </c>
      <c r="P126" s="52"/>
      <c r="Q126" s="52">
        <v>0</v>
      </c>
      <c r="R126" s="52"/>
      <c r="S126" s="52">
        <v>-22135</v>
      </c>
      <c r="U126" s="213">
        <v>3939147950</v>
      </c>
      <c r="V126" s="235">
        <f t="shared" si="5"/>
        <v>3939170085</v>
      </c>
    </row>
    <row r="127" spans="2:22">
      <c r="B127" t="s">
        <v>381</v>
      </c>
      <c r="C127" s="216" t="s">
        <v>198</v>
      </c>
      <c r="E127" s="52">
        <v>1343100</v>
      </c>
      <c r="F127" s="52"/>
      <c r="G127" s="52">
        <v>37650061254</v>
      </c>
      <c r="H127" s="52"/>
      <c r="I127" s="52">
        <v>-45361513643</v>
      </c>
      <c r="J127" s="52"/>
      <c r="K127" s="52">
        <f t="shared" si="3"/>
        <v>-7711452389</v>
      </c>
      <c r="L127" s="52"/>
      <c r="M127" s="52">
        <v>1343100</v>
      </c>
      <c r="N127" s="52"/>
      <c r="O127" s="52">
        <v>37650061254</v>
      </c>
      <c r="P127" s="52"/>
      <c r="Q127" s="52">
        <v>-24652125784</v>
      </c>
      <c r="R127" s="52"/>
      <c r="S127" s="52">
        <f t="shared" si="4"/>
        <v>12997935470</v>
      </c>
      <c r="U127" s="213">
        <v>1970703024</v>
      </c>
      <c r="V127" s="235">
        <f t="shared" si="5"/>
        <v>-11027232446</v>
      </c>
    </row>
    <row r="128" spans="2:22">
      <c r="B128" t="s">
        <v>382</v>
      </c>
      <c r="C128" s="216" t="s">
        <v>164</v>
      </c>
      <c r="E128" s="52">
        <v>1005720</v>
      </c>
      <c r="F128" s="52"/>
      <c r="G128" s="52">
        <v>69231715648</v>
      </c>
      <c r="H128" s="52"/>
      <c r="I128" s="52">
        <v>-80423211215</v>
      </c>
      <c r="J128" s="52"/>
      <c r="K128" s="52">
        <f t="shared" si="3"/>
        <v>-11191495567</v>
      </c>
      <c r="L128" s="52"/>
      <c r="M128" s="52">
        <v>1005720</v>
      </c>
      <c r="N128" s="52"/>
      <c r="O128" s="52">
        <v>69231715648</v>
      </c>
      <c r="P128" s="52"/>
      <c r="Q128" s="52">
        <v>-76360946118</v>
      </c>
      <c r="R128" s="52"/>
      <c r="S128" s="52">
        <f t="shared" si="4"/>
        <v>-7129230470</v>
      </c>
      <c r="U128" s="213">
        <v>4560397460</v>
      </c>
      <c r="V128" s="235">
        <f t="shared" si="5"/>
        <v>11689627930</v>
      </c>
    </row>
    <row r="129" spans="2:23">
      <c r="B129" t="s">
        <v>383</v>
      </c>
      <c r="C129" s="216" t="s">
        <v>169</v>
      </c>
      <c r="E129" s="52">
        <v>15501876</v>
      </c>
      <c r="F129" s="52"/>
      <c r="G129" s="52">
        <v>112490370819</v>
      </c>
      <c r="H129" s="52"/>
      <c r="I129" s="52">
        <v>-83248630479</v>
      </c>
      <c r="J129" s="52"/>
      <c r="K129" s="52">
        <f t="shared" si="3"/>
        <v>29241740340</v>
      </c>
      <c r="L129" s="52"/>
      <c r="M129" s="52">
        <v>15501876</v>
      </c>
      <c r="N129" s="52"/>
      <c r="O129" s="52">
        <v>112490370819</v>
      </c>
      <c r="P129" s="52"/>
      <c r="Q129" s="52">
        <v>-64845037072</v>
      </c>
      <c r="R129" s="52"/>
      <c r="S129" s="52">
        <f t="shared" si="4"/>
        <v>47645333747</v>
      </c>
      <c r="U129" s="213">
        <v>11966035812</v>
      </c>
      <c r="V129" s="235">
        <f t="shared" si="5"/>
        <v>-35679297935</v>
      </c>
    </row>
    <row r="130" spans="2:23">
      <c r="B130" t="s">
        <v>384</v>
      </c>
      <c r="C130" s="216" t="s">
        <v>145</v>
      </c>
      <c r="E130" s="52">
        <v>1996621</v>
      </c>
      <c r="F130" s="52"/>
      <c r="G130" s="52">
        <v>28758898614</v>
      </c>
      <c r="H130" s="52"/>
      <c r="I130" s="52">
        <v>-36516340155</v>
      </c>
      <c r="J130" s="52"/>
      <c r="K130" s="52">
        <f t="shared" si="3"/>
        <v>-7757441541</v>
      </c>
      <c r="L130" s="52"/>
      <c r="M130" s="52">
        <v>1996621</v>
      </c>
      <c r="N130" s="52"/>
      <c r="O130" s="52">
        <v>28758898614</v>
      </c>
      <c r="P130" s="52"/>
      <c r="Q130" s="52">
        <v>-23820619337</v>
      </c>
      <c r="R130" s="52"/>
      <c r="S130" s="52">
        <f t="shared" si="4"/>
        <v>4938279277</v>
      </c>
      <c r="U130" s="213">
        <v>5232539256</v>
      </c>
      <c r="V130" s="235">
        <f t="shared" si="5"/>
        <v>294259979</v>
      </c>
    </row>
    <row r="131" spans="2:23">
      <c r="B131" t="s">
        <v>385</v>
      </c>
      <c r="C131" s="216" t="s">
        <v>211</v>
      </c>
      <c r="E131" s="52">
        <v>2298817</v>
      </c>
      <c r="F131" s="52"/>
      <c r="G131" s="52">
        <v>35648169009</v>
      </c>
      <c r="H131" s="52"/>
      <c r="I131" s="52">
        <v>-44543297810</v>
      </c>
      <c r="J131" s="52"/>
      <c r="K131" s="52">
        <f t="shared" si="3"/>
        <v>-8895128801</v>
      </c>
      <c r="L131" s="52"/>
      <c r="M131" s="52">
        <v>2298817</v>
      </c>
      <c r="N131" s="52"/>
      <c r="O131" s="52">
        <v>35648169009</v>
      </c>
      <c r="P131" s="52"/>
      <c r="Q131" s="52">
        <v>-28419137803</v>
      </c>
      <c r="R131" s="52"/>
      <c r="S131" s="52">
        <f t="shared" si="4"/>
        <v>7229031206</v>
      </c>
      <c r="U131" s="213">
        <v>1040691322</v>
      </c>
      <c r="V131" s="235">
        <f t="shared" si="5"/>
        <v>-6188339884</v>
      </c>
    </row>
    <row r="132" spans="2:23" s="194" customFormat="1" hidden="1">
      <c r="B132" s="193" t="s">
        <v>386</v>
      </c>
      <c r="C132" s="216" t="s">
        <v>124</v>
      </c>
      <c r="D132" s="213"/>
      <c r="E132" s="52">
        <v>1749277</v>
      </c>
      <c r="F132" s="52"/>
      <c r="G132" s="52">
        <v>40306978829</v>
      </c>
      <c r="H132" s="52"/>
      <c r="I132" s="52">
        <v>-45824157181</v>
      </c>
      <c r="J132" s="52"/>
      <c r="K132" s="52">
        <f t="shared" si="3"/>
        <v>-5517178352</v>
      </c>
      <c r="L132" s="52"/>
      <c r="M132" s="52">
        <v>1749277</v>
      </c>
      <c r="N132" s="52"/>
      <c r="O132" s="52">
        <v>40306978829</v>
      </c>
      <c r="P132" s="52"/>
      <c r="Q132" s="52">
        <v>-42385892317</v>
      </c>
      <c r="R132" s="52"/>
      <c r="S132" s="52">
        <f t="shared" si="4"/>
        <v>-2078913488</v>
      </c>
      <c r="T132" s="213"/>
      <c r="U132" s="213">
        <v>62854882265</v>
      </c>
      <c r="V132" s="235">
        <f t="shared" si="5"/>
        <v>64933795753</v>
      </c>
      <c r="W132" s="213"/>
    </row>
    <row r="133" spans="2:23">
      <c r="B133" t="s">
        <v>530</v>
      </c>
      <c r="C133" s="216" t="s">
        <v>105</v>
      </c>
      <c r="E133" s="52">
        <v>12515742</v>
      </c>
      <c r="F133" s="52"/>
      <c r="G133" s="52">
        <v>48993734399</v>
      </c>
      <c r="H133" s="52"/>
      <c r="I133" s="52">
        <v>-55276574760</v>
      </c>
      <c r="J133" s="52"/>
      <c r="K133" s="52">
        <f t="shared" si="3"/>
        <v>-6282840361</v>
      </c>
      <c r="L133" s="52"/>
      <c r="M133" s="52">
        <v>12515742</v>
      </c>
      <c r="N133" s="52"/>
      <c r="O133" s="52">
        <v>48993734399</v>
      </c>
      <c r="P133" s="52"/>
      <c r="Q133" s="52">
        <v>-40542000489</v>
      </c>
      <c r="R133" s="52"/>
      <c r="S133" s="52">
        <f t="shared" si="4"/>
        <v>8451733910</v>
      </c>
      <c r="U133" s="213">
        <v>1488502097</v>
      </c>
      <c r="V133" s="235">
        <f t="shared" si="5"/>
        <v>-6963231813</v>
      </c>
    </row>
    <row r="134" spans="2:23">
      <c r="B134" t="s">
        <v>388</v>
      </c>
      <c r="C134" s="216" t="s">
        <v>153</v>
      </c>
      <c r="E134" s="52">
        <v>758844</v>
      </c>
      <c r="F134" s="52"/>
      <c r="G134" s="52">
        <v>6049717608</v>
      </c>
      <c r="H134" s="52"/>
      <c r="I134" s="52">
        <v>-6908293668</v>
      </c>
      <c r="J134" s="52"/>
      <c r="K134" s="52">
        <f t="shared" si="3"/>
        <v>-858576060</v>
      </c>
      <c r="L134" s="52"/>
      <c r="M134" s="52">
        <v>758844</v>
      </c>
      <c r="N134" s="52"/>
      <c r="O134" s="52">
        <v>6049717608</v>
      </c>
      <c r="P134" s="52"/>
      <c r="Q134" s="52">
        <v>-4900024463</v>
      </c>
      <c r="R134" s="52"/>
      <c r="S134" s="52">
        <f t="shared" si="4"/>
        <v>1149693145</v>
      </c>
      <c r="U134" s="213">
        <v>1</v>
      </c>
      <c r="V134" s="235">
        <f t="shared" si="5"/>
        <v>-1149693144</v>
      </c>
    </row>
    <row r="135" spans="2:23">
      <c r="B135" t="s">
        <v>389</v>
      </c>
      <c r="C135" s="216" t="s">
        <v>229</v>
      </c>
      <c r="E135" s="52">
        <v>2872337</v>
      </c>
      <c r="F135" s="52"/>
      <c r="G135" s="52">
        <v>16760297516</v>
      </c>
      <c r="H135" s="52"/>
      <c r="I135" s="52">
        <v>-18553721649</v>
      </c>
      <c r="J135" s="52"/>
      <c r="K135" s="52">
        <f t="shared" si="3"/>
        <v>-1793424133</v>
      </c>
      <c r="L135" s="52"/>
      <c r="M135" s="52">
        <v>2872337</v>
      </c>
      <c r="N135" s="52"/>
      <c r="O135" s="52">
        <v>16760297516</v>
      </c>
      <c r="P135" s="52"/>
      <c r="Q135" s="52">
        <v>-16397646878</v>
      </c>
      <c r="R135" s="52"/>
      <c r="S135" s="52">
        <f t="shared" si="4"/>
        <v>362650638</v>
      </c>
      <c r="U135" s="213">
        <v>911642792</v>
      </c>
      <c r="V135" s="235">
        <f t="shared" si="5"/>
        <v>548992154</v>
      </c>
    </row>
    <row r="136" spans="2:23">
      <c r="B136" t="s">
        <v>390</v>
      </c>
      <c r="C136" s="216" t="s">
        <v>102</v>
      </c>
      <c r="E136" s="52">
        <v>2768882</v>
      </c>
      <c r="F136" s="52"/>
      <c r="G136" s="52">
        <v>31762778540</v>
      </c>
      <c r="H136" s="52"/>
      <c r="I136" s="52">
        <v>-34768382663</v>
      </c>
      <c r="J136" s="52"/>
      <c r="K136" s="52">
        <f t="shared" ref="K136:K198" si="6">G136+I136</f>
        <v>-3005604123</v>
      </c>
      <c r="L136" s="52"/>
      <c r="M136" s="52">
        <v>2768882</v>
      </c>
      <c r="N136" s="52"/>
      <c r="O136" s="52">
        <v>31762778540</v>
      </c>
      <c r="P136" s="52"/>
      <c r="Q136" s="52">
        <v>-26975301917</v>
      </c>
      <c r="R136" s="52"/>
      <c r="S136" s="52">
        <f t="shared" ref="S136:S198" si="7">O136+Q136</f>
        <v>4787476623</v>
      </c>
      <c r="U136" s="213">
        <v>14552242122</v>
      </c>
      <c r="V136" s="235">
        <f t="shared" ref="V136:V185" si="8">U136-S136</f>
        <v>9764765499</v>
      </c>
    </row>
    <row r="137" spans="2:23">
      <c r="B137" t="s">
        <v>391</v>
      </c>
      <c r="C137" s="216" t="s">
        <v>100</v>
      </c>
      <c r="E137" s="52">
        <v>2687423</v>
      </c>
      <c r="F137" s="52"/>
      <c r="G137" s="52">
        <v>18513029537</v>
      </c>
      <c r="H137" s="52"/>
      <c r="I137" s="52">
        <v>-18017950414</v>
      </c>
      <c r="J137" s="52"/>
      <c r="K137" s="52">
        <f t="shared" si="6"/>
        <v>495079123</v>
      </c>
      <c r="L137" s="52"/>
      <c r="M137" s="52">
        <v>2687423</v>
      </c>
      <c r="N137" s="52"/>
      <c r="O137" s="52">
        <v>18513029537</v>
      </c>
      <c r="P137" s="52"/>
      <c r="Q137" s="52">
        <v>-14978598813</v>
      </c>
      <c r="R137" s="52"/>
      <c r="S137" s="52">
        <f t="shared" si="7"/>
        <v>3534430724</v>
      </c>
      <c r="U137" s="213">
        <v>2468366115</v>
      </c>
      <c r="V137" s="235">
        <f t="shared" si="8"/>
        <v>-1066064609</v>
      </c>
    </row>
    <row r="138" spans="2:23">
      <c r="B138" t="s">
        <v>392</v>
      </c>
      <c r="C138" s="216" t="s">
        <v>152</v>
      </c>
      <c r="E138" s="52">
        <v>10256445</v>
      </c>
      <c r="F138" s="52"/>
      <c r="G138" s="52">
        <v>93390039436</v>
      </c>
      <c r="H138" s="52"/>
      <c r="I138" s="52">
        <v>-91199179464</v>
      </c>
      <c r="J138" s="52"/>
      <c r="K138" s="52">
        <f t="shared" si="6"/>
        <v>2190859972</v>
      </c>
      <c r="L138" s="52"/>
      <c r="M138" s="52">
        <v>10256445</v>
      </c>
      <c r="N138" s="52"/>
      <c r="O138" s="52">
        <v>93390039436</v>
      </c>
      <c r="P138" s="52"/>
      <c r="Q138" s="52">
        <v>-80934678004</v>
      </c>
      <c r="R138" s="52"/>
      <c r="S138" s="52">
        <f t="shared" si="7"/>
        <v>12455361432</v>
      </c>
      <c r="U138" s="213">
        <v>-858970130</v>
      </c>
      <c r="V138" s="235">
        <f t="shared" si="8"/>
        <v>-13314331562</v>
      </c>
    </row>
    <row r="139" spans="2:23">
      <c r="B139" t="s">
        <v>393</v>
      </c>
      <c r="C139" s="216" t="s">
        <v>163</v>
      </c>
      <c r="E139" s="52">
        <v>780456</v>
      </c>
      <c r="F139" s="52"/>
      <c r="G139" s="52">
        <v>17029079698</v>
      </c>
      <c r="H139" s="52"/>
      <c r="I139" s="52">
        <v>-16176971745</v>
      </c>
      <c r="J139" s="52"/>
      <c r="K139" s="52">
        <f t="shared" si="6"/>
        <v>852107953</v>
      </c>
      <c r="L139" s="52"/>
      <c r="M139" s="52">
        <v>780456</v>
      </c>
      <c r="N139" s="52"/>
      <c r="O139" s="52">
        <v>17029079698</v>
      </c>
      <c r="P139" s="52"/>
      <c r="Q139" s="52">
        <v>-13420678208</v>
      </c>
      <c r="R139" s="52"/>
      <c r="S139" s="52">
        <f t="shared" si="7"/>
        <v>3608401490</v>
      </c>
      <c r="U139" s="213">
        <v>7754068725</v>
      </c>
      <c r="V139" s="235">
        <f t="shared" si="8"/>
        <v>4145667235</v>
      </c>
    </row>
    <row r="140" spans="2:23">
      <c r="B140" t="s">
        <v>394</v>
      </c>
      <c r="C140" s="216" t="s">
        <v>260</v>
      </c>
      <c r="E140" s="52">
        <v>4766239</v>
      </c>
      <c r="F140" s="52"/>
      <c r="G140" s="52">
        <v>74147820094</v>
      </c>
      <c r="H140" s="52"/>
      <c r="I140" s="52">
        <v>-80653458415</v>
      </c>
      <c r="J140" s="52"/>
      <c r="K140" s="52">
        <f t="shared" si="6"/>
        <v>-6505638321</v>
      </c>
      <c r="L140" s="52"/>
      <c r="M140" s="52">
        <v>4766239</v>
      </c>
      <c r="N140" s="52"/>
      <c r="O140" s="52">
        <v>74147820094</v>
      </c>
      <c r="P140" s="52"/>
      <c r="Q140" s="52">
        <v>-59803993829</v>
      </c>
      <c r="R140" s="52"/>
      <c r="S140" s="52">
        <f t="shared" si="7"/>
        <v>14343826265</v>
      </c>
      <c r="U140" s="213">
        <v>1841239029</v>
      </c>
      <c r="V140" s="235">
        <f t="shared" si="8"/>
        <v>-12502587236</v>
      </c>
    </row>
    <row r="141" spans="2:23">
      <c r="B141" t="s">
        <v>395</v>
      </c>
      <c r="C141" s="216" t="s">
        <v>201</v>
      </c>
      <c r="E141" s="52">
        <v>3314649</v>
      </c>
      <c r="F141" s="52"/>
      <c r="G141" s="52">
        <v>17594909321</v>
      </c>
      <c r="H141" s="52"/>
      <c r="I141" s="52">
        <v>-30999217543</v>
      </c>
      <c r="J141" s="52"/>
      <c r="K141" s="52">
        <f t="shared" si="6"/>
        <v>-13404308222</v>
      </c>
      <c r="L141" s="52"/>
      <c r="M141" s="52">
        <v>3314649</v>
      </c>
      <c r="N141" s="52"/>
      <c r="O141" s="52">
        <v>17594909321</v>
      </c>
      <c r="P141" s="52"/>
      <c r="Q141" s="52">
        <v>-12431390879</v>
      </c>
      <c r="R141" s="52"/>
      <c r="S141" s="52">
        <f t="shared" si="7"/>
        <v>5163518442</v>
      </c>
      <c r="U141" s="213">
        <v>1653545434</v>
      </c>
      <c r="V141" s="235">
        <f t="shared" si="8"/>
        <v>-3509973008</v>
      </c>
    </row>
    <row r="142" spans="2:23">
      <c r="B142" t="s">
        <v>506</v>
      </c>
      <c r="C142" s="216" t="s">
        <v>208</v>
      </c>
      <c r="E142" s="52">
        <v>5979205</v>
      </c>
      <c r="F142" s="52"/>
      <c r="G142" s="52">
        <v>44696088055</v>
      </c>
      <c r="H142" s="52"/>
      <c r="I142" s="52">
        <v>-55937883865</v>
      </c>
      <c r="J142" s="52"/>
      <c r="K142" s="52">
        <f t="shared" si="6"/>
        <v>-11241795810</v>
      </c>
      <c r="L142" s="52"/>
      <c r="M142" s="52">
        <v>5979205</v>
      </c>
      <c r="N142" s="52"/>
      <c r="O142" s="52">
        <v>44696088055</v>
      </c>
      <c r="P142" s="52"/>
      <c r="Q142" s="52">
        <v>-33072895154</v>
      </c>
      <c r="R142" s="52"/>
      <c r="S142" s="52">
        <f t="shared" si="7"/>
        <v>11623192901</v>
      </c>
      <c r="U142" s="213">
        <v>166877981</v>
      </c>
      <c r="V142" s="235">
        <f t="shared" si="8"/>
        <v>-11456314920</v>
      </c>
    </row>
    <row r="143" spans="2:23">
      <c r="B143" t="s">
        <v>396</v>
      </c>
      <c r="C143" s="216" t="s">
        <v>559</v>
      </c>
      <c r="E143" s="52">
        <v>4305908</v>
      </c>
      <c r="F143" s="52"/>
      <c r="G143" s="52">
        <v>77045181255</v>
      </c>
      <c r="H143" s="52"/>
      <c r="I143" s="52">
        <v>-82236376332</v>
      </c>
      <c r="J143" s="52"/>
      <c r="K143" s="52">
        <f t="shared" si="6"/>
        <v>-5191195077</v>
      </c>
      <c r="L143" s="52"/>
      <c r="M143" s="52">
        <v>4305908</v>
      </c>
      <c r="N143" s="52"/>
      <c r="O143" s="52">
        <v>77045181255</v>
      </c>
      <c r="P143" s="52"/>
      <c r="Q143" s="52">
        <v>-83747804121</v>
      </c>
      <c r="R143" s="52"/>
      <c r="S143" s="52">
        <f t="shared" si="7"/>
        <v>-6702622866</v>
      </c>
      <c r="U143" s="213">
        <v>7364231851</v>
      </c>
      <c r="V143" s="235">
        <f t="shared" si="8"/>
        <v>14066854717</v>
      </c>
    </row>
    <row r="144" spans="2:23">
      <c r="B144" t="s">
        <v>397</v>
      </c>
      <c r="C144" s="216" t="s">
        <v>101</v>
      </c>
      <c r="E144" s="52">
        <v>12398181</v>
      </c>
      <c r="F144" s="52"/>
      <c r="G144" s="52">
        <v>51392797306</v>
      </c>
      <c r="H144" s="52"/>
      <c r="I144" s="52">
        <v>-51196135676</v>
      </c>
      <c r="J144" s="52"/>
      <c r="K144" s="52">
        <f t="shared" si="6"/>
        <v>196661630</v>
      </c>
      <c r="L144" s="52"/>
      <c r="M144" s="52">
        <v>12398181</v>
      </c>
      <c r="N144" s="52"/>
      <c r="O144" s="52">
        <v>51392797306</v>
      </c>
      <c r="P144" s="52"/>
      <c r="Q144" s="52">
        <v>-45471704000</v>
      </c>
      <c r="R144" s="52"/>
      <c r="S144" s="52">
        <f t="shared" si="7"/>
        <v>5921093306</v>
      </c>
      <c r="U144" s="213">
        <v>6652870374</v>
      </c>
      <c r="V144" s="235">
        <f t="shared" si="8"/>
        <v>731777068</v>
      </c>
    </row>
    <row r="145" spans="2:22">
      <c r="B145" t="s">
        <v>398</v>
      </c>
      <c r="C145" s="216" t="s">
        <v>119</v>
      </c>
      <c r="E145" s="52">
        <v>19958164</v>
      </c>
      <c r="F145" s="52"/>
      <c r="G145" s="52">
        <v>212480112421</v>
      </c>
      <c r="H145" s="52"/>
      <c r="I145" s="52">
        <v>-267602445694</v>
      </c>
      <c r="J145" s="52"/>
      <c r="K145" s="52">
        <f t="shared" si="6"/>
        <v>-55122333273</v>
      </c>
      <c r="L145" s="52"/>
      <c r="M145" s="52">
        <v>19958164</v>
      </c>
      <c r="N145" s="52"/>
      <c r="O145" s="52">
        <v>212480112421</v>
      </c>
      <c r="P145" s="52"/>
      <c r="Q145" s="52">
        <v>-208376224759</v>
      </c>
      <c r="R145" s="52"/>
      <c r="S145" s="52">
        <f t="shared" si="7"/>
        <v>4103887662</v>
      </c>
      <c r="U145" s="213">
        <v>1823660787</v>
      </c>
      <c r="V145" s="235">
        <f t="shared" si="8"/>
        <v>-2280226875</v>
      </c>
    </row>
    <row r="146" spans="2:22">
      <c r="B146" t="s">
        <v>399</v>
      </c>
      <c r="C146" s="216" t="s">
        <v>192</v>
      </c>
      <c r="E146" s="52">
        <v>3610796</v>
      </c>
      <c r="F146" s="52"/>
      <c r="G146" s="52">
        <v>20243718352</v>
      </c>
      <c r="H146" s="52"/>
      <c r="I146" s="52">
        <v>-23887844965</v>
      </c>
      <c r="J146" s="52"/>
      <c r="K146" s="52">
        <f t="shared" si="6"/>
        <v>-3644126613</v>
      </c>
      <c r="L146" s="52"/>
      <c r="M146" s="52">
        <v>3610796</v>
      </c>
      <c r="N146" s="52"/>
      <c r="O146" s="52">
        <v>20243718352</v>
      </c>
      <c r="P146" s="52"/>
      <c r="Q146" s="52">
        <v>-21677341956</v>
      </c>
      <c r="R146" s="52"/>
      <c r="S146" s="52">
        <f t="shared" si="7"/>
        <v>-1433623604</v>
      </c>
      <c r="U146" s="213">
        <v>3760748044</v>
      </c>
      <c r="V146" s="235">
        <f t="shared" si="8"/>
        <v>5194371648</v>
      </c>
    </row>
    <row r="147" spans="2:22">
      <c r="B147" t="s">
        <v>400</v>
      </c>
      <c r="C147" s="216" t="s">
        <v>513</v>
      </c>
      <c r="E147" s="52">
        <v>0</v>
      </c>
      <c r="F147" s="52"/>
      <c r="G147" s="52">
        <v>0</v>
      </c>
      <c r="H147" s="52"/>
      <c r="I147" s="52">
        <v>0</v>
      </c>
      <c r="J147" s="52"/>
      <c r="K147" s="52">
        <f t="shared" si="6"/>
        <v>0</v>
      </c>
      <c r="L147" s="52"/>
      <c r="M147" s="52">
        <v>0</v>
      </c>
      <c r="N147" s="52"/>
      <c r="O147" s="52">
        <v>0</v>
      </c>
      <c r="P147" s="52"/>
      <c r="Q147" s="52">
        <v>0</v>
      </c>
      <c r="R147" s="52"/>
      <c r="S147" s="52">
        <v>1</v>
      </c>
      <c r="U147" s="213">
        <v>3284291861</v>
      </c>
      <c r="V147" s="235">
        <f t="shared" si="8"/>
        <v>3284291860</v>
      </c>
    </row>
    <row r="148" spans="2:22">
      <c r="B148" t="s">
        <v>401</v>
      </c>
      <c r="C148" s="216" t="s">
        <v>137</v>
      </c>
      <c r="E148" s="52">
        <v>446130</v>
      </c>
      <c r="F148" s="52"/>
      <c r="G148" s="52">
        <v>6084484226</v>
      </c>
      <c r="H148" s="52"/>
      <c r="I148" s="52">
        <v>-6832492647</v>
      </c>
      <c r="J148" s="52"/>
      <c r="K148" s="52">
        <f t="shared" si="6"/>
        <v>-748008421</v>
      </c>
      <c r="L148" s="52"/>
      <c r="M148" s="52">
        <v>446130</v>
      </c>
      <c r="N148" s="52"/>
      <c r="O148" s="52">
        <v>6084484226</v>
      </c>
      <c r="P148" s="52"/>
      <c r="Q148" s="52">
        <v>-5223323794</v>
      </c>
      <c r="R148" s="52"/>
      <c r="S148" s="52">
        <f t="shared" si="7"/>
        <v>861160432</v>
      </c>
      <c r="U148" s="213">
        <v>5142001867</v>
      </c>
      <c r="V148" s="235">
        <f t="shared" si="8"/>
        <v>4280841435</v>
      </c>
    </row>
    <row r="149" spans="2:22">
      <c r="B149" t="s">
        <v>402</v>
      </c>
      <c r="C149" s="216" t="s">
        <v>159</v>
      </c>
      <c r="E149" s="52">
        <v>9906304</v>
      </c>
      <c r="F149" s="52"/>
      <c r="G149" s="52">
        <v>67946794294</v>
      </c>
      <c r="H149" s="52"/>
      <c r="I149" s="52">
        <v>-83706642695</v>
      </c>
      <c r="J149" s="52"/>
      <c r="K149" s="52">
        <f t="shared" si="6"/>
        <v>-15759848401</v>
      </c>
      <c r="L149" s="52"/>
      <c r="M149" s="52">
        <v>9906304</v>
      </c>
      <c r="N149" s="52"/>
      <c r="O149" s="52">
        <v>67946794294</v>
      </c>
      <c r="P149" s="52"/>
      <c r="Q149" s="52">
        <v>-49040360631</v>
      </c>
      <c r="R149" s="52"/>
      <c r="S149" s="52">
        <f t="shared" si="7"/>
        <v>18906433663</v>
      </c>
      <c r="U149" s="213">
        <v>4809766840</v>
      </c>
      <c r="V149" s="235">
        <f t="shared" si="8"/>
        <v>-14096666823</v>
      </c>
    </row>
    <row r="150" spans="2:22">
      <c r="B150" t="s">
        <v>403</v>
      </c>
      <c r="C150" s="216" t="s">
        <v>270</v>
      </c>
      <c r="E150" s="52">
        <v>59037</v>
      </c>
      <c r="F150" s="52"/>
      <c r="G150" s="52">
        <v>8726568031</v>
      </c>
      <c r="H150" s="52"/>
      <c r="I150" s="52">
        <v>-10348654950</v>
      </c>
      <c r="J150" s="52"/>
      <c r="K150" s="52">
        <f t="shared" si="6"/>
        <v>-1622086919</v>
      </c>
      <c r="L150" s="52"/>
      <c r="M150" s="52">
        <v>59037</v>
      </c>
      <c r="N150" s="52"/>
      <c r="O150" s="52">
        <v>8726568031</v>
      </c>
      <c r="P150" s="52"/>
      <c r="Q150" s="52">
        <v>-5330664153</v>
      </c>
      <c r="R150" s="52"/>
      <c r="S150" s="52">
        <f t="shared" si="7"/>
        <v>3395903878</v>
      </c>
      <c r="U150" s="213">
        <v>30643430157</v>
      </c>
      <c r="V150" s="235">
        <f t="shared" si="8"/>
        <v>27247526279</v>
      </c>
    </row>
    <row r="151" spans="2:22">
      <c r="B151" t="s">
        <v>404</v>
      </c>
      <c r="C151" s="216" t="s">
        <v>223</v>
      </c>
      <c r="E151" s="52">
        <v>11095364</v>
      </c>
      <c r="F151" s="52"/>
      <c r="G151" s="52">
        <v>84925968700</v>
      </c>
      <c r="H151" s="52"/>
      <c r="I151" s="52">
        <v>-99437501475</v>
      </c>
      <c r="J151" s="52"/>
      <c r="K151" s="52">
        <f t="shared" si="6"/>
        <v>-14511532775</v>
      </c>
      <c r="L151" s="52"/>
      <c r="M151" s="52">
        <v>11095364</v>
      </c>
      <c r="N151" s="52"/>
      <c r="O151" s="52">
        <v>84925968700</v>
      </c>
      <c r="P151" s="52"/>
      <c r="Q151" s="52">
        <v>-79313119198</v>
      </c>
      <c r="R151" s="52"/>
      <c r="S151" s="52">
        <f t="shared" si="7"/>
        <v>5612849502</v>
      </c>
      <c r="U151" s="213">
        <v>871822777</v>
      </c>
      <c r="V151" s="235">
        <f t="shared" si="8"/>
        <v>-4741026725</v>
      </c>
    </row>
    <row r="152" spans="2:22">
      <c r="B152" t="s">
        <v>405</v>
      </c>
      <c r="C152" s="216" t="s">
        <v>228</v>
      </c>
      <c r="E152" s="52">
        <v>7378408</v>
      </c>
      <c r="F152" s="52"/>
      <c r="G152" s="52">
        <v>62196614891</v>
      </c>
      <c r="H152" s="52"/>
      <c r="I152" s="52">
        <v>-61947109697</v>
      </c>
      <c r="J152" s="52"/>
      <c r="K152" s="52">
        <f t="shared" si="6"/>
        <v>249505194</v>
      </c>
      <c r="L152" s="52"/>
      <c r="M152" s="52">
        <v>7378408</v>
      </c>
      <c r="N152" s="52"/>
      <c r="O152" s="52">
        <v>62196614891</v>
      </c>
      <c r="P152" s="52"/>
      <c r="Q152" s="52">
        <v>-44382420692</v>
      </c>
      <c r="R152" s="52"/>
      <c r="S152" s="52">
        <f t="shared" si="7"/>
        <v>17814194199</v>
      </c>
      <c r="U152" s="213">
        <v>1240280758</v>
      </c>
      <c r="V152" s="235">
        <f t="shared" si="8"/>
        <v>-16573913441</v>
      </c>
    </row>
    <row r="153" spans="2:22">
      <c r="B153" t="s">
        <v>406</v>
      </c>
      <c r="C153" s="216" t="s">
        <v>209</v>
      </c>
      <c r="E153" s="52">
        <v>5216132</v>
      </c>
      <c r="F153" s="52"/>
      <c r="G153" s="52">
        <v>51332450546</v>
      </c>
      <c r="H153" s="52"/>
      <c r="I153" s="52">
        <v>-65255857574</v>
      </c>
      <c r="J153" s="52"/>
      <c r="K153" s="52">
        <f t="shared" si="6"/>
        <v>-13923407028</v>
      </c>
      <c r="L153" s="52"/>
      <c r="M153" s="52">
        <v>5216132</v>
      </c>
      <c r="N153" s="52"/>
      <c r="O153" s="52">
        <v>51332450546</v>
      </c>
      <c r="P153" s="52"/>
      <c r="Q153" s="52">
        <v>-46035373236</v>
      </c>
      <c r="R153" s="52"/>
      <c r="S153" s="52">
        <f t="shared" si="7"/>
        <v>5297077310</v>
      </c>
      <c r="U153" s="213">
        <v>-2409956499</v>
      </c>
      <c r="V153" s="235">
        <f t="shared" si="8"/>
        <v>-7707033809</v>
      </c>
    </row>
    <row r="154" spans="2:22">
      <c r="B154" t="s">
        <v>407</v>
      </c>
      <c r="C154" s="216" t="s">
        <v>114</v>
      </c>
      <c r="E154" s="52">
        <v>6648784</v>
      </c>
      <c r="F154" s="52"/>
      <c r="G154" s="52">
        <v>26635171658</v>
      </c>
      <c r="H154" s="52"/>
      <c r="I154" s="52">
        <v>-33948562196</v>
      </c>
      <c r="J154" s="52"/>
      <c r="K154" s="52">
        <f t="shared" si="6"/>
        <v>-7313390538</v>
      </c>
      <c r="L154" s="52"/>
      <c r="M154" s="52">
        <v>6648784</v>
      </c>
      <c r="N154" s="52"/>
      <c r="O154" s="52">
        <v>26635171658</v>
      </c>
      <c r="P154" s="52"/>
      <c r="Q154" s="52">
        <v>-24010355799</v>
      </c>
      <c r="R154" s="52"/>
      <c r="S154" s="52">
        <f t="shared" si="7"/>
        <v>2624815859</v>
      </c>
      <c r="U154" s="213">
        <v>-820710999</v>
      </c>
      <c r="V154" s="235">
        <f t="shared" si="8"/>
        <v>-3445526858</v>
      </c>
    </row>
    <row r="155" spans="2:22">
      <c r="B155" t="s">
        <v>408</v>
      </c>
      <c r="C155" s="216" t="s">
        <v>487</v>
      </c>
      <c r="E155" s="52">
        <v>21074</v>
      </c>
      <c r="F155" s="52"/>
      <c r="G155" s="52">
        <v>579857521</v>
      </c>
      <c r="H155" s="52"/>
      <c r="I155" s="52">
        <v>-670458937</v>
      </c>
      <c r="J155" s="52"/>
      <c r="K155" s="52">
        <f t="shared" si="6"/>
        <v>-90601416</v>
      </c>
      <c r="L155" s="52"/>
      <c r="M155" s="52">
        <v>21074</v>
      </c>
      <c r="N155" s="52"/>
      <c r="O155" s="52">
        <v>579857521</v>
      </c>
      <c r="P155" s="52"/>
      <c r="Q155" s="52">
        <v>-481865151</v>
      </c>
      <c r="R155" s="52"/>
      <c r="S155" s="52">
        <f t="shared" si="7"/>
        <v>97992370</v>
      </c>
      <c r="U155" s="213">
        <v>3819003393</v>
      </c>
      <c r="V155" s="235">
        <f t="shared" si="8"/>
        <v>3721011023</v>
      </c>
    </row>
    <row r="156" spans="2:22">
      <c r="B156" t="s">
        <v>409</v>
      </c>
      <c r="C156" s="216" t="s">
        <v>162</v>
      </c>
      <c r="E156" s="52">
        <v>1389662</v>
      </c>
      <c r="F156" s="52"/>
      <c r="G156" s="52">
        <v>62162708003</v>
      </c>
      <c r="H156" s="52"/>
      <c r="I156" s="52">
        <v>-67299477849</v>
      </c>
      <c r="J156" s="52"/>
      <c r="K156" s="52">
        <f t="shared" si="6"/>
        <v>-5136769846</v>
      </c>
      <c r="L156" s="52"/>
      <c r="M156" s="52">
        <v>1389662</v>
      </c>
      <c r="N156" s="52"/>
      <c r="O156" s="52">
        <v>62162708003</v>
      </c>
      <c r="P156" s="52"/>
      <c r="Q156" s="52">
        <v>-55461184910</v>
      </c>
      <c r="R156" s="52"/>
      <c r="S156" s="52">
        <f t="shared" si="7"/>
        <v>6701523093</v>
      </c>
      <c r="U156" s="213">
        <v>1096051853</v>
      </c>
      <c r="V156" s="235">
        <f t="shared" si="8"/>
        <v>-5605471240</v>
      </c>
    </row>
    <row r="157" spans="2:22">
      <c r="B157" t="s">
        <v>410</v>
      </c>
      <c r="C157" s="216" t="s">
        <v>165</v>
      </c>
      <c r="E157" s="52">
        <v>3130592</v>
      </c>
      <c r="F157" s="52"/>
      <c r="G157" s="52">
        <v>30186060285</v>
      </c>
      <c r="H157" s="52"/>
      <c r="I157" s="52">
        <v>-33756102074</v>
      </c>
      <c r="J157" s="52"/>
      <c r="K157" s="52">
        <f t="shared" si="6"/>
        <v>-3570041789</v>
      </c>
      <c r="L157" s="52"/>
      <c r="M157" s="52">
        <v>3130592</v>
      </c>
      <c r="N157" s="52"/>
      <c r="O157" s="52">
        <v>30186060285</v>
      </c>
      <c r="P157" s="52"/>
      <c r="Q157" s="52">
        <v>-39489292925</v>
      </c>
      <c r="R157" s="52"/>
      <c r="S157" s="52">
        <f t="shared" si="7"/>
        <v>-9303232640</v>
      </c>
      <c r="U157" s="213">
        <v>4590228087</v>
      </c>
      <c r="V157" s="235">
        <f t="shared" si="8"/>
        <v>13893460727</v>
      </c>
    </row>
    <row r="158" spans="2:22">
      <c r="B158" t="s">
        <v>411</v>
      </c>
      <c r="C158" s="216" t="s">
        <v>94</v>
      </c>
      <c r="E158" s="52">
        <v>7854593</v>
      </c>
      <c r="F158" s="52"/>
      <c r="G158" s="52">
        <v>55904264512</v>
      </c>
      <c r="H158" s="52"/>
      <c r="I158" s="52">
        <v>-69042304989</v>
      </c>
      <c r="J158" s="52"/>
      <c r="K158" s="52">
        <f t="shared" si="6"/>
        <v>-13138040477</v>
      </c>
      <c r="L158" s="52"/>
      <c r="M158" s="52">
        <v>7854593</v>
      </c>
      <c r="N158" s="52"/>
      <c r="O158" s="52">
        <v>55904264512</v>
      </c>
      <c r="P158" s="52"/>
      <c r="Q158" s="52">
        <v>-58409635467</v>
      </c>
      <c r="R158" s="52"/>
      <c r="S158" s="52">
        <f t="shared" si="7"/>
        <v>-2505370955</v>
      </c>
      <c r="U158" s="213">
        <v>9195361625</v>
      </c>
      <c r="V158" s="235">
        <f t="shared" si="8"/>
        <v>11700732580</v>
      </c>
    </row>
    <row r="159" spans="2:22">
      <c r="B159" t="s">
        <v>412</v>
      </c>
      <c r="C159" s="216" t="s">
        <v>127</v>
      </c>
      <c r="E159" s="52">
        <v>848277</v>
      </c>
      <c r="F159" s="52"/>
      <c r="G159" s="52">
        <v>57508269080</v>
      </c>
      <c r="H159" s="52"/>
      <c r="I159" s="52">
        <v>-69881200820</v>
      </c>
      <c r="J159" s="52"/>
      <c r="K159" s="52">
        <f t="shared" si="6"/>
        <v>-12372931740</v>
      </c>
      <c r="L159" s="52"/>
      <c r="M159" s="52">
        <v>848277</v>
      </c>
      <c r="N159" s="52"/>
      <c r="O159" s="52">
        <v>57508269080</v>
      </c>
      <c r="P159" s="52"/>
      <c r="Q159" s="52">
        <v>-54278971915</v>
      </c>
      <c r="R159" s="52"/>
      <c r="S159" s="52">
        <f t="shared" si="7"/>
        <v>3229297165</v>
      </c>
      <c r="U159" s="213">
        <v>-700861469</v>
      </c>
      <c r="V159" s="235">
        <f t="shared" si="8"/>
        <v>-3930158634</v>
      </c>
    </row>
    <row r="160" spans="2:22">
      <c r="B160" t="s">
        <v>413</v>
      </c>
      <c r="C160" s="216" t="s">
        <v>150</v>
      </c>
      <c r="E160" s="52">
        <v>19872993</v>
      </c>
      <c r="F160" s="52"/>
      <c r="G160" s="52">
        <v>73625948377</v>
      </c>
      <c r="H160" s="52"/>
      <c r="I160" s="52">
        <v>-88197907902</v>
      </c>
      <c r="J160" s="52"/>
      <c r="K160" s="52">
        <f t="shared" si="6"/>
        <v>-14571959525</v>
      </c>
      <c r="L160" s="52"/>
      <c r="M160" s="52">
        <v>19872993</v>
      </c>
      <c r="N160" s="52"/>
      <c r="O160" s="52">
        <v>73625948377</v>
      </c>
      <c r="P160" s="52"/>
      <c r="Q160" s="52">
        <v>-72552172181</v>
      </c>
      <c r="R160" s="52"/>
      <c r="S160" s="52">
        <f t="shared" si="7"/>
        <v>1073776196</v>
      </c>
      <c r="U160" s="213">
        <v>6189904022</v>
      </c>
      <c r="V160" s="235">
        <f t="shared" si="8"/>
        <v>5116127826</v>
      </c>
    </row>
    <row r="161" spans="2:22">
      <c r="B161" t="s">
        <v>414</v>
      </c>
      <c r="C161" s="216" t="s">
        <v>182</v>
      </c>
      <c r="E161" s="52">
        <v>24996091</v>
      </c>
      <c r="F161" s="52"/>
      <c r="G161" s="52">
        <v>173931549812</v>
      </c>
      <c r="H161" s="52"/>
      <c r="I161" s="52">
        <v>-192532475465</v>
      </c>
      <c r="J161" s="52"/>
      <c r="K161" s="52">
        <f t="shared" si="6"/>
        <v>-18600925653</v>
      </c>
      <c r="L161" s="52"/>
      <c r="M161" s="52">
        <v>24996091</v>
      </c>
      <c r="N161" s="52"/>
      <c r="O161" s="52">
        <v>173931549812</v>
      </c>
      <c r="P161" s="52"/>
      <c r="Q161" s="52">
        <v>-183494230897</v>
      </c>
      <c r="R161" s="52"/>
      <c r="S161" s="52">
        <f t="shared" si="7"/>
        <v>-9562681085</v>
      </c>
      <c r="U161" s="213">
        <v>1672820080</v>
      </c>
      <c r="V161" s="235">
        <f t="shared" si="8"/>
        <v>11235501165</v>
      </c>
    </row>
    <row r="162" spans="2:22">
      <c r="B162" t="s">
        <v>416</v>
      </c>
      <c r="C162" s="216" t="s">
        <v>560</v>
      </c>
      <c r="E162" s="52">
        <v>4848824</v>
      </c>
      <c r="F162" s="52"/>
      <c r="G162" s="52">
        <v>20740345962</v>
      </c>
      <c r="H162" s="52"/>
      <c r="I162" s="52">
        <v>-23961303398</v>
      </c>
      <c r="J162" s="52"/>
      <c r="K162" s="52">
        <f t="shared" si="6"/>
        <v>-3220957436</v>
      </c>
      <c r="L162" s="52"/>
      <c r="M162" s="52">
        <v>4848824</v>
      </c>
      <c r="N162" s="52"/>
      <c r="O162" s="52">
        <v>20740345962</v>
      </c>
      <c r="P162" s="52"/>
      <c r="Q162" s="52">
        <v>-26102387415</v>
      </c>
      <c r="R162" s="52"/>
      <c r="S162" s="52">
        <f t="shared" si="7"/>
        <v>-5362041453</v>
      </c>
      <c r="U162" s="213">
        <v>816112077</v>
      </c>
      <c r="V162" s="235">
        <f t="shared" si="8"/>
        <v>6178153530</v>
      </c>
    </row>
    <row r="163" spans="2:22">
      <c r="B163" t="s">
        <v>417</v>
      </c>
      <c r="C163" s="216" t="s">
        <v>178</v>
      </c>
      <c r="E163" s="52">
        <v>5276420</v>
      </c>
      <c r="F163" s="52"/>
      <c r="G163" s="52">
        <v>32886308641</v>
      </c>
      <c r="H163" s="52"/>
      <c r="I163" s="52">
        <v>-35490689566</v>
      </c>
      <c r="J163" s="52"/>
      <c r="K163" s="52">
        <f t="shared" si="6"/>
        <v>-2604380925</v>
      </c>
      <c r="L163" s="52"/>
      <c r="M163" s="52">
        <v>5276420</v>
      </c>
      <c r="N163" s="52"/>
      <c r="O163" s="52">
        <v>32886308641</v>
      </c>
      <c r="P163" s="52"/>
      <c r="Q163" s="52">
        <v>-30250405821</v>
      </c>
      <c r="R163" s="52"/>
      <c r="S163" s="52">
        <f t="shared" si="7"/>
        <v>2635902820</v>
      </c>
      <c r="U163" s="213">
        <v>9156222643</v>
      </c>
      <c r="V163" s="235">
        <f t="shared" si="8"/>
        <v>6520319823</v>
      </c>
    </row>
    <row r="164" spans="2:22">
      <c r="B164" t="s">
        <v>418</v>
      </c>
      <c r="C164" s="216" t="s">
        <v>264</v>
      </c>
      <c r="E164" s="52">
        <v>411073</v>
      </c>
      <c r="F164" s="52"/>
      <c r="G164" s="52">
        <v>6893539443</v>
      </c>
      <c r="H164" s="52"/>
      <c r="I164" s="52">
        <v>-7518129833</v>
      </c>
      <c r="J164" s="52"/>
      <c r="K164" s="52">
        <f t="shared" si="6"/>
        <v>-624590390</v>
      </c>
      <c r="L164" s="52"/>
      <c r="M164" s="52">
        <v>411073</v>
      </c>
      <c r="N164" s="52"/>
      <c r="O164" s="52">
        <v>6893539443</v>
      </c>
      <c r="P164" s="52"/>
      <c r="Q164" s="52">
        <v>-5197340350</v>
      </c>
      <c r="R164" s="52"/>
      <c r="S164" s="52">
        <f t="shared" si="7"/>
        <v>1696199093</v>
      </c>
      <c r="U164" s="213">
        <v>292195066</v>
      </c>
      <c r="V164" s="235">
        <f t="shared" si="8"/>
        <v>-1404004027</v>
      </c>
    </row>
    <row r="165" spans="2:22">
      <c r="B165" t="s">
        <v>419</v>
      </c>
      <c r="C165" s="216" t="s">
        <v>219</v>
      </c>
      <c r="E165" s="52">
        <v>2201590</v>
      </c>
      <c r="F165" s="52"/>
      <c r="G165" s="52">
        <v>14859850768</v>
      </c>
      <c r="H165" s="52"/>
      <c r="I165" s="52">
        <v>-14960247569</v>
      </c>
      <c r="J165" s="52"/>
      <c r="K165" s="52">
        <f t="shared" si="6"/>
        <v>-100396801</v>
      </c>
      <c r="L165" s="52"/>
      <c r="M165" s="52">
        <v>2201590</v>
      </c>
      <c r="N165" s="52"/>
      <c r="O165" s="52">
        <v>14859850768</v>
      </c>
      <c r="P165" s="52"/>
      <c r="Q165" s="52">
        <v>-10205856527</v>
      </c>
      <c r="R165" s="52"/>
      <c r="S165" s="52">
        <f t="shared" si="7"/>
        <v>4653994241</v>
      </c>
      <c r="U165" s="213">
        <v>4177927175</v>
      </c>
      <c r="V165" s="235">
        <f t="shared" si="8"/>
        <v>-476067066</v>
      </c>
    </row>
    <row r="166" spans="2:22">
      <c r="B166" t="s">
        <v>420</v>
      </c>
      <c r="C166" s="216" t="s">
        <v>193</v>
      </c>
      <c r="E166" s="52">
        <v>415223</v>
      </c>
      <c r="F166" s="52"/>
      <c r="G166" s="52">
        <v>14178045738</v>
      </c>
      <c r="H166" s="52"/>
      <c r="I166" s="52">
        <v>-15360961561</v>
      </c>
      <c r="J166" s="52"/>
      <c r="K166" s="52">
        <f t="shared" si="6"/>
        <v>-1182915823</v>
      </c>
      <c r="L166" s="52"/>
      <c r="M166" s="52">
        <v>415223</v>
      </c>
      <c r="N166" s="52"/>
      <c r="O166" s="52">
        <v>14178045738</v>
      </c>
      <c r="P166" s="52"/>
      <c r="Q166" s="52">
        <v>-14648128706</v>
      </c>
      <c r="R166" s="52"/>
      <c r="S166" s="52">
        <f t="shared" si="7"/>
        <v>-470082968</v>
      </c>
      <c r="U166" s="213">
        <v>3760268461</v>
      </c>
      <c r="V166" s="235">
        <f t="shared" si="8"/>
        <v>4230351429</v>
      </c>
    </row>
    <row r="167" spans="2:22">
      <c r="B167" t="s">
        <v>421</v>
      </c>
      <c r="C167" s="216" t="s">
        <v>217</v>
      </c>
      <c r="E167" s="52">
        <v>38418614</v>
      </c>
      <c r="F167" s="52"/>
      <c r="G167" s="52">
        <v>88409903820</v>
      </c>
      <c r="H167" s="52"/>
      <c r="I167" s="52">
        <v>-96310530043</v>
      </c>
      <c r="J167" s="52"/>
      <c r="K167" s="52">
        <f t="shared" si="6"/>
        <v>-7900626223</v>
      </c>
      <c r="L167" s="52"/>
      <c r="M167" s="52">
        <v>38418614</v>
      </c>
      <c r="N167" s="52"/>
      <c r="O167" s="52">
        <v>88409903820</v>
      </c>
      <c r="P167" s="52"/>
      <c r="Q167" s="52">
        <v>-93611521746</v>
      </c>
      <c r="R167" s="52"/>
      <c r="S167" s="52">
        <f t="shared" si="7"/>
        <v>-5201617926</v>
      </c>
      <c r="U167" s="213">
        <v>243990826</v>
      </c>
      <c r="V167" s="235">
        <f t="shared" si="8"/>
        <v>5445608752</v>
      </c>
    </row>
    <row r="168" spans="2:22">
      <c r="B168" t="s">
        <v>422</v>
      </c>
      <c r="C168" s="216" t="s">
        <v>142</v>
      </c>
      <c r="E168" s="52">
        <v>3337723</v>
      </c>
      <c r="F168" s="52"/>
      <c r="G168" s="52">
        <v>44459371548</v>
      </c>
      <c r="H168" s="52"/>
      <c r="I168" s="52">
        <v>-49050405382</v>
      </c>
      <c r="J168" s="52"/>
      <c r="K168" s="52">
        <f t="shared" si="6"/>
        <v>-4591033834</v>
      </c>
      <c r="L168" s="52"/>
      <c r="M168" s="52">
        <v>3337723</v>
      </c>
      <c r="N168" s="52"/>
      <c r="O168" s="52">
        <v>44459371548</v>
      </c>
      <c r="P168" s="52"/>
      <c r="Q168" s="52">
        <v>-45075281367</v>
      </c>
      <c r="R168" s="52"/>
      <c r="S168" s="52">
        <f t="shared" si="7"/>
        <v>-615909819</v>
      </c>
      <c r="U168" s="213">
        <v>-886549599</v>
      </c>
      <c r="V168" s="235">
        <f t="shared" si="8"/>
        <v>-270639780</v>
      </c>
    </row>
    <row r="169" spans="2:22">
      <c r="B169" t="s">
        <v>423</v>
      </c>
      <c r="C169" s="216" t="s">
        <v>89</v>
      </c>
      <c r="E169" s="52">
        <v>3490721</v>
      </c>
      <c r="F169" s="52"/>
      <c r="G169" s="52">
        <v>121760587966</v>
      </c>
      <c r="H169" s="52"/>
      <c r="I169" s="52">
        <v>-138555552505</v>
      </c>
      <c r="J169" s="52"/>
      <c r="K169" s="52">
        <f t="shared" si="6"/>
        <v>-16794964539</v>
      </c>
      <c r="L169" s="52"/>
      <c r="M169" s="52">
        <v>3490721</v>
      </c>
      <c r="N169" s="52"/>
      <c r="O169" s="52">
        <v>121760587966</v>
      </c>
      <c r="P169" s="52"/>
      <c r="Q169" s="52">
        <v>-130879302940</v>
      </c>
      <c r="R169" s="52"/>
      <c r="S169" s="52">
        <f t="shared" si="7"/>
        <v>-9118714974</v>
      </c>
      <c r="U169" s="213">
        <v>4012322462</v>
      </c>
      <c r="V169" s="235">
        <f t="shared" si="8"/>
        <v>13131037436</v>
      </c>
    </row>
    <row r="170" spans="2:22">
      <c r="B170" t="s">
        <v>424</v>
      </c>
      <c r="C170" s="216" t="s">
        <v>170</v>
      </c>
      <c r="E170" s="52">
        <v>1546125</v>
      </c>
      <c r="F170" s="52"/>
      <c r="G170" s="52">
        <v>10681632618</v>
      </c>
      <c r="H170" s="52"/>
      <c r="I170" s="52">
        <v>-10790807661</v>
      </c>
      <c r="J170" s="52"/>
      <c r="K170" s="52">
        <f t="shared" si="6"/>
        <v>-109175043</v>
      </c>
      <c r="L170" s="52"/>
      <c r="M170" s="52">
        <v>1546125</v>
      </c>
      <c r="N170" s="52"/>
      <c r="O170" s="52">
        <v>10681632618</v>
      </c>
      <c r="P170" s="52"/>
      <c r="Q170" s="52">
        <v>-10790807661</v>
      </c>
      <c r="R170" s="52"/>
      <c r="S170" s="52">
        <f t="shared" si="7"/>
        <v>-109175043</v>
      </c>
      <c r="U170" s="213">
        <v>3050699002</v>
      </c>
      <c r="V170" s="235">
        <f t="shared" si="8"/>
        <v>3159874045</v>
      </c>
    </row>
    <row r="171" spans="2:22">
      <c r="B171" t="s">
        <v>425</v>
      </c>
      <c r="C171" s="216" t="s">
        <v>266</v>
      </c>
      <c r="E171" s="52">
        <v>8231771</v>
      </c>
      <c r="F171" s="52"/>
      <c r="G171" s="52">
        <v>34850510972</v>
      </c>
      <c r="H171" s="52"/>
      <c r="I171" s="52">
        <v>-39068981768</v>
      </c>
      <c r="J171" s="52"/>
      <c r="K171" s="52">
        <f t="shared" si="6"/>
        <v>-4218470796</v>
      </c>
      <c r="L171" s="52"/>
      <c r="M171" s="52">
        <v>8231771</v>
      </c>
      <c r="N171" s="52"/>
      <c r="O171" s="52">
        <v>34850510972</v>
      </c>
      <c r="P171" s="52"/>
      <c r="Q171" s="52">
        <v>-35387585501</v>
      </c>
      <c r="R171" s="52"/>
      <c r="S171" s="52">
        <f t="shared" si="7"/>
        <v>-537074529</v>
      </c>
      <c r="U171" s="213">
        <v>2583967669</v>
      </c>
      <c r="V171" s="235">
        <f t="shared" si="8"/>
        <v>3121042198</v>
      </c>
    </row>
    <row r="172" spans="2:22">
      <c r="B172" t="s">
        <v>426</v>
      </c>
      <c r="C172" s="216" t="s">
        <v>204</v>
      </c>
      <c r="E172" s="52">
        <v>506917</v>
      </c>
      <c r="F172" s="52"/>
      <c r="G172" s="52">
        <v>27759897492</v>
      </c>
      <c r="H172" s="52"/>
      <c r="I172" s="52">
        <v>-27734682641</v>
      </c>
      <c r="J172" s="52"/>
      <c r="K172" s="52">
        <f t="shared" si="6"/>
        <v>25214851</v>
      </c>
      <c r="L172" s="52"/>
      <c r="M172" s="52">
        <v>506917</v>
      </c>
      <c r="N172" s="52"/>
      <c r="O172" s="52">
        <v>27759897492</v>
      </c>
      <c r="P172" s="52"/>
      <c r="Q172" s="52">
        <v>-21123614400</v>
      </c>
      <c r="R172" s="52"/>
      <c r="S172" s="52">
        <f t="shared" si="7"/>
        <v>6636283092</v>
      </c>
      <c r="U172" s="213">
        <v>4060256163</v>
      </c>
      <c r="V172" s="235">
        <f t="shared" si="8"/>
        <v>-2576026929</v>
      </c>
    </row>
    <row r="173" spans="2:22">
      <c r="B173" t="s">
        <v>427</v>
      </c>
      <c r="C173" s="216" t="s">
        <v>259</v>
      </c>
      <c r="E173" s="52">
        <v>1034565</v>
      </c>
      <c r="F173" s="52"/>
      <c r="G173" s="52">
        <v>28785177381</v>
      </c>
      <c r="H173" s="52"/>
      <c r="I173" s="52">
        <v>-24650800308</v>
      </c>
      <c r="J173" s="52"/>
      <c r="K173" s="52">
        <f t="shared" si="6"/>
        <v>4134377073</v>
      </c>
      <c r="L173" s="52"/>
      <c r="M173" s="52">
        <v>1034565</v>
      </c>
      <c r="N173" s="52"/>
      <c r="O173" s="52">
        <v>28785177381</v>
      </c>
      <c r="P173" s="52"/>
      <c r="Q173" s="52">
        <v>-22123238746</v>
      </c>
      <c r="R173" s="52"/>
      <c r="S173" s="52">
        <f t="shared" si="7"/>
        <v>6661938635</v>
      </c>
      <c r="U173" s="213">
        <v>3481018169</v>
      </c>
      <c r="V173" s="235">
        <f t="shared" si="8"/>
        <v>-3180920466</v>
      </c>
    </row>
    <row r="174" spans="2:22">
      <c r="B174" t="s">
        <v>428</v>
      </c>
      <c r="C174" s="216" t="s">
        <v>174</v>
      </c>
      <c r="E174" s="52">
        <v>22558980</v>
      </c>
      <c r="F174" s="52"/>
      <c r="G174" s="52">
        <v>45208304206</v>
      </c>
      <c r="H174" s="52"/>
      <c r="I174" s="52">
        <v>-52522964098</v>
      </c>
      <c r="J174" s="52"/>
      <c r="K174" s="52">
        <f t="shared" si="6"/>
        <v>-7314659892</v>
      </c>
      <c r="L174" s="52"/>
      <c r="M174" s="52">
        <v>22558980</v>
      </c>
      <c r="N174" s="52"/>
      <c r="O174" s="52">
        <v>45208304206</v>
      </c>
      <c r="P174" s="52"/>
      <c r="Q174" s="52">
        <v>-39414946802</v>
      </c>
      <c r="R174" s="52"/>
      <c r="S174" s="52">
        <f t="shared" si="7"/>
        <v>5793357404</v>
      </c>
      <c r="U174" s="213">
        <v>12793471413</v>
      </c>
      <c r="V174" s="235">
        <f t="shared" si="8"/>
        <v>7000114009</v>
      </c>
    </row>
    <row r="175" spans="2:22">
      <c r="B175" t="s">
        <v>429</v>
      </c>
      <c r="C175" s="216" t="s">
        <v>97</v>
      </c>
      <c r="E175" s="52">
        <v>12488931</v>
      </c>
      <c r="F175" s="52"/>
      <c r="G175" s="52">
        <v>64804326114</v>
      </c>
      <c r="H175" s="52"/>
      <c r="I175" s="52">
        <v>-67382995029</v>
      </c>
      <c r="J175" s="52"/>
      <c r="K175" s="52">
        <f t="shared" si="6"/>
        <v>-2578668915</v>
      </c>
      <c r="L175" s="52"/>
      <c r="M175" s="52">
        <v>12488931</v>
      </c>
      <c r="N175" s="52"/>
      <c r="O175" s="52">
        <v>64804326114</v>
      </c>
      <c r="P175" s="52"/>
      <c r="Q175" s="52">
        <v>-57780933480</v>
      </c>
      <c r="R175" s="52"/>
      <c r="S175" s="52">
        <f t="shared" si="7"/>
        <v>7023392634</v>
      </c>
      <c r="U175" s="213">
        <v>4132533832</v>
      </c>
      <c r="V175" s="235">
        <f t="shared" si="8"/>
        <v>-2890858802</v>
      </c>
    </row>
    <row r="176" spans="2:22">
      <c r="B176" t="s">
        <v>430</v>
      </c>
      <c r="C176" s="216" t="s">
        <v>154</v>
      </c>
      <c r="E176" s="52">
        <v>1180571</v>
      </c>
      <c r="F176" s="52"/>
      <c r="G176" s="52">
        <v>8402593678</v>
      </c>
      <c r="H176" s="52"/>
      <c r="I176" s="52">
        <v>-10343711583</v>
      </c>
      <c r="J176" s="52"/>
      <c r="K176" s="52">
        <f t="shared" si="6"/>
        <v>-1941117905</v>
      </c>
      <c r="L176" s="52"/>
      <c r="M176" s="52">
        <v>1180571</v>
      </c>
      <c r="N176" s="52"/>
      <c r="O176" s="52">
        <v>8402593678</v>
      </c>
      <c r="P176" s="52"/>
      <c r="Q176" s="52">
        <v>-10556010491</v>
      </c>
      <c r="R176" s="52"/>
      <c r="S176" s="52">
        <f t="shared" si="7"/>
        <v>-2153416813</v>
      </c>
      <c r="U176" s="213">
        <v>-70284517</v>
      </c>
      <c r="V176" s="235">
        <f t="shared" si="8"/>
        <v>2083132296</v>
      </c>
    </row>
    <row r="177" spans="2:23">
      <c r="B177" t="s">
        <v>431</v>
      </c>
      <c r="C177" s="216" t="s">
        <v>136</v>
      </c>
      <c r="E177" s="52">
        <v>2075239</v>
      </c>
      <c r="F177" s="52"/>
      <c r="G177" s="52">
        <v>3999946288</v>
      </c>
      <c r="H177" s="52"/>
      <c r="I177" s="52">
        <v>-3999946288</v>
      </c>
      <c r="J177" s="52"/>
      <c r="K177" s="52">
        <f t="shared" si="6"/>
        <v>0</v>
      </c>
      <c r="L177" s="52"/>
      <c r="M177" s="52">
        <v>2075239</v>
      </c>
      <c r="N177" s="52"/>
      <c r="O177" s="52">
        <v>3999946288</v>
      </c>
      <c r="P177" s="52"/>
      <c r="Q177" s="52">
        <v>-4886495887</v>
      </c>
      <c r="R177" s="52"/>
      <c r="S177" s="52">
        <f t="shared" si="7"/>
        <v>-886549599</v>
      </c>
      <c r="U177" s="213">
        <v>6717698203</v>
      </c>
      <c r="V177" s="235">
        <f t="shared" si="8"/>
        <v>7604247802</v>
      </c>
    </row>
    <row r="178" spans="2:23">
      <c r="B178" t="s">
        <v>508</v>
      </c>
      <c r="C178" s="216" t="s">
        <v>131</v>
      </c>
      <c r="E178" s="52">
        <v>4510335</v>
      </c>
      <c r="F178" s="52"/>
      <c r="G178" s="52">
        <v>9998201673</v>
      </c>
      <c r="H178" s="52"/>
      <c r="I178" s="52">
        <v>-11902875068</v>
      </c>
      <c r="J178" s="52"/>
      <c r="K178" s="52">
        <f t="shared" si="6"/>
        <v>-1904673395</v>
      </c>
      <c r="L178" s="52"/>
      <c r="M178" s="52">
        <v>4510335</v>
      </c>
      <c r="N178" s="52"/>
      <c r="O178" s="52">
        <v>9998201673</v>
      </c>
      <c r="P178" s="52"/>
      <c r="Q178" s="52">
        <v>-8622472635</v>
      </c>
      <c r="R178" s="52"/>
      <c r="S178" s="52">
        <f t="shared" si="7"/>
        <v>1375729038</v>
      </c>
      <c r="U178" s="213">
        <v>20798631970</v>
      </c>
      <c r="V178" s="235">
        <f t="shared" si="8"/>
        <v>19422902932</v>
      </c>
    </row>
    <row r="179" spans="2:23">
      <c r="B179" t="s">
        <v>432</v>
      </c>
      <c r="C179" s="216" t="s">
        <v>190</v>
      </c>
      <c r="E179" s="52">
        <v>3639532</v>
      </c>
      <c r="F179" s="52"/>
      <c r="G179" s="52">
        <v>123514313430</v>
      </c>
      <c r="H179" s="52"/>
      <c r="I179" s="52">
        <v>-145483272323</v>
      </c>
      <c r="J179" s="52"/>
      <c r="K179" s="52">
        <f t="shared" si="6"/>
        <v>-21968958893</v>
      </c>
      <c r="L179" s="52"/>
      <c r="M179" s="52">
        <v>3639532</v>
      </c>
      <c r="N179" s="52"/>
      <c r="O179" s="52">
        <v>123514313430</v>
      </c>
      <c r="P179" s="52"/>
      <c r="Q179" s="52">
        <v>-126831342047</v>
      </c>
      <c r="R179" s="52"/>
      <c r="S179" s="52">
        <f t="shared" si="7"/>
        <v>-3317028617</v>
      </c>
      <c r="U179" s="213">
        <v>4930219011</v>
      </c>
      <c r="V179" s="235">
        <f t="shared" si="8"/>
        <v>8247247628</v>
      </c>
    </row>
    <row r="180" spans="2:23" s="194" customFormat="1">
      <c r="B180" s="193" t="s">
        <v>433</v>
      </c>
      <c r="C180" s="216" t="s">
        <v>548</v>
      </c>
      <c r="D180" s="213"/>
      <c r="E180" s="52">
        <v>1843976</v>
      </c>
      <c r="F180" s="52"/>
      <c r="G180" s="52">
        <v>21556131076</v>
      </c>
      <c r="H180" s="52"/>
      <c r="I180" s="52">
        <v>-23784692709</v>
      </c>
      <c r="J180" s="52"/>
      <c r="K180" s="52">
        <f t="shared" si="6"/>
        <v>-2228561633</v>
      </c>
      <c r="L180" s="52"/>
      <c r="M180" s="52">
        <v>1843976</v>
      </c>
      <c r="N180" s="52"/>
      <c r="O180" s="52">
        <v>21556131076</v>
      </c>
      <c r="P180" s="52"/>
      <c r="Q180" s="52">
        <v>-18238825627</v>
      </c>
      <c r="R180" s="52"/>
      <c r="S180" s="52">
        <f t="shared" si="7"/>
        <v>3317305449</v>
      </c>
      <c r="T180" s="213"/>
      <c r="U180" s="213">
        <v>2529666796</v>
      </c>
      <c r="V180" s="235">
        <f t="shared" si="8"/>
        <v>-787638653</v>
      </c>
      <c r="W180" s="213"/>
    </row>
    <row r="181" spans="2:23" ht="36">
      <c r="B181" t="s">
        <v>434</v>
      </c>
      <c r="C181" s="216" t="s">
        <v>96</v>
      </c>
      <c r="E181" s="52">
        <v>2594010</v>
      </c>
      <c r="F181" s="52"/>
      <c r="G181" s="52">
        <v>55826162621</v>
      </c>
      <c r="H181" s="52"/>
      <c r="I181" s="52">
        <v>-65805473556</v>
      </c>
      <c r="J181" s="52"/>
      <c r="K181" s="52">
        <f t="shared" si="6"/>
        <v>-9979310935</v>
      </c>
      <c r="L181" s="52"/>
      <c r="M181" s="52">
        <v>2594010</v>
      </c>
      <c r="N181" s="52"/>
      <c r="O181" s="52">
        <v>55826162621</v>
      </c>
      <c r="P181" s="52"/>
      <c r="Q181" s="52">
        <v>-58657493003</v>
      </c>
      <c r="R181" s="52"/>
      <c r="S181" s="52">
        <f t="shared" si="7"/>
        <v>-2831330382</v>
      </c>
      <c r="U181" s="213">
        <v>8094414980</v>
      </c>
      <c r="V181" s="235">
        <f t="shared" si="8"/>
        <v>10925745362</v>
      </c>
    </row>
    <row r="182" spans="2:23">
      <c r="B182" t="s">
        <v>435</v>
      </c>
      <c r="C182" s="216" t="s">
        <v>194</v>
      </c>
      <c r="E182" s="52">
        <v>19535841</v>
      </c>
      <c r="F182" s="52"/>
      <c r="G182" s="52">
        <v>93116995172</v>
      </c>
      <c r="H182" s="52"/>
      <c r="I182" s="52">
        <v>-112343130382</v>
      </c>
      <c r="J182" s="52"/>
      <c r="K182" s="52">
        <f t="shared" si="6"/>
        <v>-19226135210</v>
      </c>
      <c r="L182" s="52"/>
      <c r="M182" s="52">
        <v>19535841</v>
      </c>
      <c r="N182" s="52"/>
      <c r="O182" s="52">
        <v>93116995172</v>
      </c>
      <c r="P182" s="52"/>
      <c r="Q182" s="52">
        <v>-94951605148</v>
      </c>
      <c r="R182" s="52"/>
      <c r="S182" s="52">
        <f t="shared" si="7"/>
        <v>-1834609976</v>
      </c>
      <c r="U182" s="213">
        <v>2176588604</v>
      </c>
      <c r="V182" s="235">
        <f t="shared" si="8"/>
        <v>4011198580</v>
      </c>
    </row>
    <row r="183" spans="2:23">
      <c r="B183" t="s">
        <v>509</v>
      </c>
      <c r="C183" s="216" t="s">
        <v>95</v>
      </c>
      <c r="E183" s="52">
        <v>378135</v>
      </c>
      <c r="F183" s="52"/>
      <c r="G183" s="52">
        <v>6991462803</v>
      </c>
      <c r="H183" s="52"/>
      <c r="I183" s="52">
        <v>-7877291868</v>
      </c>
      <c r="J183" s="52"/>
      <c r="K183" s="52">
        <f t="shared" si="6"/>
        <v>-885829065</v>
      </c>
      <c r="L183" s="52"/>
      <c r="M183" s="52">
        <v>378135</v>
      </c>
      <c r="N183" s="52"/>
      <c r="O183" s="52">
        <v>6991462803</v>
      </c>
      <c r="P183" s="52"/>
      <c r="Q183" s="52">
        <v>-5393285860</v>
      </c>
      <c r="R183" s="52"/>
      <c r="S183" s="52">
        <f t="shared" si="7"/>
        <v>1598176943</v>
      </c>
      <c r="U183" s="213">
        <v>6867409182</v>
      </c>
      <c r="V183" s="235">
        <f t="shared" si="8"/>
        <v>5269232239</v>
      </c>
    </row>
    <row r="184" spans="2:23">
      <c r="B184" t="s">
        <v>436</v>
      </c>
      <c r="C184" s="216" t="s">
        <v>206</v>
      </c>
      <c r="E184" s="52">
        <v>5995933</v>
      </c>
      <c r="F184" s="52"/>
      <c r="G184" s="52">
        <v>41304582391</v>
      </c>
      <c r="H184" s="52"/>
      <c r="I184" s="52">
        <v>-46922117790</v>
      </c>
      <c r="J184" s="52"/>
      <c r="K184" s="52">
        <f t="shared" si="6"/>
        <v>-5617535399</v>
      </c>
      <c r="L184" s="52"/>
      <c r="M184" s="52">
        <v>5995933</v>
      </c>
      <c r="N184" s="52"/>
      <c r="O184" s="52">
        <v>41304582391</v>
      </c>
      <c r="P184" s="52"/>
      <c r="Q184" s="52">
        <v>-47699820520</v>
      </c>
      <c r="R184" s="52"/>
      <c r="S184" s="52">
        <f t="shared" si="7"/>
        <v>-6395238129</v>
      </c>
      <c r="U184" s="213">
        <v>36852168</v>
      </c>
      <c r="V184" s="235">
        <f t="shared" si="8"/>
        <v>6432090297</v>
      </c>
    </row>
    <row r="185" spans="2:23">
      <c r="B185" t="s">
        <v>437</v>
      </c>
      <c r="C185" s="216" t="s">
        <v>177</v>
      </c>
      <c r="E185" s="52">
        <v>1737161</v>
      </c>
      <c r="F185" s="52"/>
      <c r="G185" s="52">
        <v>20359265482</v>
      </c>
      <c r="H185" s="52"/>
      <c r="I185" s="52">
        <v>-27065780146</v>
      </c>
      <c r="J185" s="52"/>
      <c r="K185" s="52">
        <f t="shared" si="6"/>
        <v>-6706514664</v>
      </c>
      <c r="L185" s="52"/>
      <c r="M185" s="52">
        <v>1737161</v>
      </c>
      <c r="N185" s="52"/>
      <c r="O185" s="52">
        <v>20359265482</v>
      </c>
      <c r="P185" s="52"/>
      <c r="Q185" s="52">
        <v>-19290151635</v>
      </c>
      <c r="R185" s="52"/>
      <c r="S185" s="52">
        <f t="shared" si="7"/>
        <v>1069113847</v>
      </c>
      <c r="U185" s="213">
        <v>18684945540</v>
      </c>
      <c r="V185" s="235">
        <f t="shared" si="8"/>
        <v>17615831693</v>
      </c>
    </row>
    <row r="186" spans="2:23">
      <c r="B186"/>
      <c r="C186" s="216" t="s">
        <v>175</v>
      </c>
      <c r="E186" s="52">
        <v>243060</v>
      </c>
      <c r="F186" s="52"/>
      <c r="G186" s="52">
        <v>13436143033</v>
      </c>
      <c r="H186" s="52"/>
      <c r="I186" s="52">
        <v>-13424580163</v>
      </c>
      <c r="J186" s="52"/>
      <c r="K186" s="52">
        <f t="shared" si="6"/>
        <v>11562870</v>
      </c>
      <c r="L186" s="52"/>
      <c r="M186" s="52">
        <v>243060</v>
      </c>
      <c r="N186" s="52"/>
      <c r="O186" s="52">
        <v>13436143033</v>
      </c>
      <c r="P186" s="52"/>
      <c r="Q186" s="52">
        <v>-8783829661</v>
      </c>
      <c r="R186" s="52"/>
      <c r="S186" s="52">
        <f t="shared" si="7"/>
        <v>4652313372</v>
      </c>
      <c r="V186" s="235"/>
    </row>
    <row r="187" spans="2:23">
      <c r="B187"/>
      <c r="C187" s="216" t="s">
        <v>120</v>
      </c>
      <c r="E187" s="52">
        <v>1536335</v>
      </c>
      <c r="F187" s="52"/>
      <c r="G187" s="52">
        <v>74297978703</v>
      </c>
      <c r="H187" s="52"/>
      <c r="I187" s="52">
        <v>-92203299286</v>
      </c>
      <c r="J187" s="52"/>
      <c r="K187" s="52">
        <f t="shared" si="6"/>
        <v>-17905320583</v>
      </c>
      <c r="L187" s="52"/>
      <c r="M187" s="52">
        <v>1536335</v>
      </c>
      <c r="N187" s="52"/>
      <c r="O187" s="52">
        <v>74297978703</v>
      </c>
      <c r="P187" s="52"/>
      <c r="Q187" s="52">
        <v>-66896792207</v>
      </c>
      <c r="R187" s="52"/>
      <c r="S187" s="52">
        <f t="shared" si="7"/>
        <v>7401186496</v>
      </c>
      <c r="V187" s="235"/>
    </row>
    <row r="188" spans="2:23">
      <c r="B188"/>
      <c r="C188" s="216" t="s">
        <v>590</v>
      </c>
      <c r="E188" s="52">
        <v>13095706</v>
      </c>
      <c r="F188" s="52"/>
      <c r="G188" s="52">
        <v>51550434741</v>
      </c>
      <c r="H188" s="52"/>
      <c r="I188" s="52">
        <v>-43919149030</v>
      </c>
      <c r="J188" s="52"/>
      <c r="K188" s="52">
        <f t="shared" si="6"/>
        <v>7631285711</v>
      </c>
      <c r="L188" s="52"/>
      <c r="M188" s="52">
        <v>13095706</v>
      </c>
      <c r="N188" s="52"/>
      <c r="O188" s="52">
        <v>51550434741</v>
      </c>
      <c r="P188" s="52"/>
      <c r="Q188" s="52">
        <v>-43919149030</v>
      </c>
      <c r="R188" s="52"/>
      <c r="S188" s="52">
        <f t="shared" si="7"/>
        <v>7631285711</v>
      </c>
      <c r="V188" s="235"/>
    </row>
    <row r="189" spans="2:23">
      <c r="B189"/>
      <c r="C189" s="216" t="s">
        <v>171</v>
      </c>
      <c r="E189" s="52">
        <v>12991586</v>
      </c>
      <c r="F189" s="52"/>
      <c r="G189" s="52">
        <v>64054858879</v>
      </c>
      <c r="H189" s="52"/>
      <c r="I189" s="52">
        <v>-91721117277</v>
      </c>
      <c r="J189" s="52"/>
      <c r="K189" s="52">
        <f t="shared" si="6"/>
        <v>-27666258398</v>
      </c>
      <c r="L189" s="52"/>
      <c r="M189" s="52">
        <v>12991586</v>
      </c>
      <c r="N189" s="52"/>
      <c r="O189" s="52">
        <v>64054858879</v>
      </c>
      <c r="P189" s="52"/>
      <c r="Q189" s="52">
        <v>-56349250513</v>
      </c>
      <c r="R189" s="52"/>
      <c r="S189" s="52">
        <f t="shared" si="7"/>
        <v>7705608366</v>
      </c>
      <c r="V189" s="235"/>
    </row>
    <row r="190" spans="2:23">
      <c r="B190"/>
      <c r="C190" s="216" t="s">
        <v>268</v>
      </c>
      <c r="E190" s="52">
        <v>12920044</v>
      </c>
      <c r="F190" s="52"/>
      <c r="G190" s="52">
        <v>47853650448</v>
      </c>
      <c r="H190" s="52"/>
      <c r="I190" s="52">
        <v>-58159279557</v>
      </c>
      <c r="J190" s="52"/>
      <c r="K190" s="52">
        <f t="shared" si="6"/>
        <v>-10305629109</v>
      </c>
      <c r="L190" s="52"/>
      <c r="M190" s="52">
        <v>12920044</v>
      </c>
      <c r="N190" s="52"/>
      <c r="O190" s="52">
        <v>47853650448</v>
      </c>
      <c r="P190" s="52"/>
      <c r="Q190" s="52">
        <v>-48820281739</v>
      </c>
      <c r="R190" s="52"/>
      <c r="S190" s="52">
        <f t="shared" si="7"/>
        <v>-966631291</v>
      </c>
      <c r="V190" s="235"/>
    </row>
    <row r="191" spans="2:23">
      <c r="B191"/>
      <c r="C191" s="216" t="s">
        <v>489</v>
      </c>
      <c r="E191" s="52">
        <v>382542</v>
      </c>
      <c r="F191" s="52"/>
      <c r="G191" s="52">
        <v>10727300339</v>
      </c>
      <c r="H191" s="52"/>
      <c r="I191" s="52">
        <v>-11053361517</v>
      </c>
      <c r="J191" s="52"/>
      <c r="K191" s="52">
        <f t="shared" si="6"/>
        <v>-326061178</v>
      </c>
      <c r="L191" s="52"/>
      <c r="M191" s="52">
        <v>382542</v>
      </c>
      <c r="N191" s="52"/>
      <c r="O191" s="52">
        <v>10727300339</v>
      </c>
      <c r="P191" s="52"/>
      <c r="Q191" s="52">
        <v>-9129493608</v>
      </c>
      <c r="R191" s="52"/>
      <c r="S191" s="52">
        <f t="shared" si="7"/>
        <v>1597806731</v>
      </c>
      <c r="V191" s="235"/>
    </row>
    <row r="192" spans="2:23">
      <c r="B192"/>
      <c r="C192" s="216" t="s">
        <v>148</v>
      </c>
      <c r="E192" s="52">
        <v>6920101</v>
      </c>
      <c r="F192" s="52"/>
      <c r="G192" s="52">
        <v>41204769134</v>
      </c>
      <c r="H192" s="52"/>
      <c r="I192" s="52">
        <v>-45170947867</v>
      </c>
      <c r="J192" s="52"/>
      <c r="K192" s="52">
        <f t="shared" si="6"/>
        <v>-3966178733</v>
      </c>
      <c r="L192" s="52"/>
      <c r="M192" s="52">
        <v>6920101</v>
      </c>
      <c r="N192" s="52"/>
      <c r="O192" s="52">
        <v>41204769134</v>
      </c>
      <c r="P192" s="52"/>
      <c r="Q192" s="52">
        <v>-33718954799</v>
      </c>
      <c r="R192" s="52"/>
      <c r="S192" s="52">
        <f t="shared" si="7"/>
        <v>7485814335</v>
      </c>
      <c r="V192" s="235"/>
    </row>
    <row r="193" spans="2:23">
      <c r="B193"/>
      <c r="C193" s="216" t="s">
        <v>112</v>
      </c>
      <c r="E193" s="52">
        <v>1044267</v>
      </c>
      <c r="F193" s="52"/>
      <c r="G193" s="52">
        <v>19203991812</v>
      </c>
      <c r="H193" s="52"/>
      <c r="I193" s="52">
        <v>-23151022073</v>
      </c>
      <c r="J193" s="52"/>
      <c r="K193" s="52">
        <f t="shared" si="6"/>
        <v>-3947030261</v>
      </c>
      <c r="L193" s="52"/>
      <c r="M193" s="52">
        <v>1044267</v>
      </c>
      <c r="N193" s="52"/>
      <c r="O193" s="52">
        <v>19203991812</v>
      </c>
      <c r="P193" s="52"/>
      <c r="Q193" s="52">
        <v>-20981566074</v>
      </c>
      <c r="R193" s="52"/>
      <c r="S193" s="52">
        <f t="shared" si="7"/>
        <v>-1777574262</v>
      </c>
      <c r="V193" s="235"/>
    </row>
    <row r="194" spans="2:23">
      <c r="B194"/>
      <c r="C194" s="216" t="s">
        <v>167</v>
      </c>
      <c r="E194" s="52">
        <v>7158822</v>
      </c>
      <c r="F194" s="52"/>
      <c r="G194" s="52">
        <v>54723785703</v>
      </c>
      <c r="H194" s="52"/>
      <c r="I194" s="52">
        <v>-52719557646</v>
      </c>
      <c r="J194" s="52"/>
      <c r="K194" s="52">
        <f t="shared" si="6"/>
        <v>2004228057</v>
      </c>
      <c r="L194" s="52"/>
      <c r="M194" s="52">
        <v>7158822</v>
      </c>
      <c r="N194" s="52"/>
      <c r="O194" s="52">
        <v>54723785703</v>
      </c>
      <c r="P194" s="52"/>
      <c r="Q194" s="52">
        <v>-37331908615</v>
      </c>
      <c r="R194" s="52"/>
      <c r="S194" s="52">
        <f t="shared" si="7"/>
        <v>17391877088</v>
      </c>
      <c r="V194" s="235"/>
    </row>
    <row r="195" spans="2:23">
      <c r="B195"/>
      <c r="C195" s="216" t="s">
        <v>151</v>
      </c>
      <c r="E195" s="52">
        <v>1417092</v>
      </c>
      <c r="F195" s="52"/>
      <c r="G195" s="52">
        <v>20721393055</v>
      </c>
      <c r="H195" s="52"/>
      <c r="I195" s="52">
        <v>-19434173631</v>
      </c>
      <c r="J195" s="52"/>
      <c r="K195" s="52">
        <f t="shared" si="6"/>
        <v>1287219424</v>
      </c>
      <c r="L195" s="52"/>
      <c r="M195" s="52">
        <v>1417092</v>
      </c>
      <c r="N195" s="52"/>
      <c r="O195" s="52">
        <v>20721393055</v>
      </c>
      <c r="P195" s="52"/>
      <c r="Q195" s="52">
        <v>-15801501208</v>
      </c>
      <c r="R195" s="52"/>
      <c r="S195" s="52">
        <f t="shared" si="7"/>
        <v>4919891847</v>
      </c>
      <c r="V195" s="235"/>
    </row>
    <row r="196" spans="2:23">
      <c r="B196"/>
      <c r="C196" s="216" t="s">
        <v>490</v>
      </c>
      <c r="E196" s="52">
        <v>3043275</v>
      </c>
      <c r="F196" s="52"/>
      <c r="G196" s="52">
        <v>145994584217</v>
      </c>
      <c r="H196" s="52"/>
      <c r="I196" s="52">
        <v>-127500705945</v>
      </c>
      <c r="J196" s="52"/>
      <c r="K196" s="52">
        <f>G196+I196</f>
        <v>18493878272</v>
      </c>
      <c r="L196" s="52"/>
      <c r="M196" s="52">
        <v>3043275</v>
      </c>
      <c r="N196" s="52"/>
      <c r="O196" s="52">
        <v>145994584217</v>
      </c>
      <c r="P196" s="52"/>
      <c r="Q196" s="52">
        <v>-115224050608</v>
      </c>
      <c r="R196" s="52"/>
      <c r="S196" s="52">
        <f t="shared" si="7"/>
        <v>30770533609</v>
      </c>
      <c r="V196" s="235"/>
    </row>
    <row r="197" spans="2:23">
      <c r="B197"/>
      <c r="C197" s="216" t="s">
        <v>139</v>
      </c>
      <c r="E197" s="52">
        <v>2528124</v>
      </c>
      <c r="F197" s="52"/>
      <c r="G197" s="52">
        <v>35736021240</v>
      </c>
      <c r="H197" s="52"/>
      <c r="I197" s="52">
        <v>-36686378620</v>
      </c>
      <c r="J197" s="52"/>
      <c r="K197" s="52">
        <f t="shared" si="6"/>
        <v>-950357380</v>
      </c>
      <c r="L197" s="52"/>
      <c r="M197" s="52">
        <v>2528124</v>
      </c>
      <c r="N197" s="52"/>
      <c r="O197" s="52">
        <v>35736021240</v>
      </c>
      <c r="P197" s="52"/>
      <c r="Q197" s="52">
        <v>-24471616403</v>
      </c>
      <c r="R197" s="52"/>
      <c r="S197" s="52">
        <f t="shared" si="7"/>
        <v>11264404837</v>
      </c>
      <c r="V197" s="235"/>
    </row>
    <row r="198" spans="2:23">
      <c r="B198"/>
      <c r="C198" s="216" t="s">
        <v>133</v>
      </c>
      <c r="E198" s="52">
        <v>7740169</v>
      </c>
      <c r="F198" s="52"/>
      <c r="G198" s="52">
        <v>49396218268</v>
      </c>
      <c r="H198" s="52"/>
      <c r="I198" s="52">
        <v>-48818091132</v>
      </c>
      <c r="J198" s="52"/>
      <c r="K198" s="52">
        <f t="shared" si="6"/>
        <v>578127136</v>
      </c>
      <c r="L198" s="52"/>
      <c r="M198" s="52">
        <v>7740169</v>
      </c>
      <c r="N198" s="52"/>
      <c r="O198" s="52">
        <v>49396218268</v>
      </c>
      <c r="P198" s="52"/>
      <c r="Q198" s="52">
        <v>-40223910118</v>
      </c>
      <c r="R198" s="52"/>
      <c r="S198" s="52">
        <f t="shared" si="7"/>
        <v>9172308150</v>
      </c>
      <c r="V198" s="235"/>
    </row>
    <row r="199" spans="2:23" ht="23.25" thickBot="1">
      <c r="C199" s="233" t="s">
        <v>2</v>
      </c>
      <c r="D199" s="233"/>
      <c r="E199" s="233"/>
      <c r="F199" s="233"/>
      <c r="G199" s="149">
        <f>SUM(G7:G198)</f>
        <v>9948643057759</v>
      </c>
      <c r="H199" s="109"/>
      <c r="I199" s="149">
        <f>SUM(I7:I198)</f>
        <v>-11143219742267</v>
      </c>
      <c r="J199" s="79"/>
      <c r="K199" s="150">
        <f>SUM(K7:K198)</f>
        <v>-1194576684508</v>
      </c>
      <c r="L199" s="79"/>
      <c r="M199" s="237">
        <v>0</v>
      </c>
      <c r="N199" s="79"/>
      <c r="O199" s="149">
        <f>SUM(O7:O198)</f>
        <v>9948643057759</v>
      </c>
      <c r="P199" s="109"/>
      <c r="Q199" s="149">
        <f>SUM(Q7:Q198)</f>
        <v>-8911714584544</v>
      </c>
      <c r="R199" s="79"/>
      <c r="S199" s="150">
        <f>SUM(S7:S198)</f>
        <v>1027109086124</v>
      </c>
    </row>
    <row r="200" spans="2:23" ht="22.5" thickTop="1">
      <c r="C200" s="233"/>
      <c r="D200" s="233"/>
    </row>
    <row r="201" spans="2:23">
      <c r="C201" s="233"/>
      <c r="D201" s="233"/>
    </row>
    <row r="202" spans="2:23" s="136" customFormat="1">
      <c r="B202" s="137"/>
      <c r="C202" s="334" t="s">
        <v>469</v>
      </c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6"/>
      <c r="T202" s="238"/>
      <c r="U202" s="238"/>
      <c r="V202" s="238"/>
      <c r="W202" s="238"/>
    </row>
    <row r="203" spans="2:23" s="136" customFormat="1" ht="18" hidden="1">
      <c r="B203" s="39">
        <v>1</v>
      </c>
      <c r="C203" s="239">
        <v>2</v>
      </c>
      <c r="D203" s="239">
        <v>3</v>
      </c>
      <c r="E203" s="239">
        <v>4</v>
      </c>
      <c r="F203" s="239">
        <v>5</v>
      </c>
      <c r="G203" s="239">
        <v>6</v>
      </c>
      <c r="H203" s="239">
        <v>7</v>
      </c>
      <c r="I203" s="239">
        <v>8</v>
      </c>
      <c r="J203" s="239">
        <v>9</v>
      </c>
      <c r="K203" s="239">
        <v>10</v>
      </c>
      <c r="L203" s="239">
        <v>11</v>
      </c>
      <c r="M203" s="239">
        <v>12</v>
      </c>
      <c r="N203" s="239">
        <v>13</v>
      </c>
      <c r="O203" s="239">
        <v>14</v>
      </c>
      <c r="P203" s="239">
        <v>15</v>
      </c>
      <c r="Q203" s="239">
        <v>16</v>
      </c>
      <c r="R203" s="239">
        <v>17</v>
      </c>
      <c r="S203" s="239">
        <v>18</v>
      </c>
      <c r="T203" s="238"/>
      <c r="U203" s="238"/>
      <c r="V203" s="238"/>
      <c r="W203" s="238"/>
    </row>
    <row r="204" spans="2:23" hidden="1">
      <c r="K204" s="2">
        <v>0</v>
      </c>
      <c r="S204" s="240">
        <v>0</v>
      </c>
    </row>
    <row r="205" spans="2:23" s="76" customFormat="1" ht="24" hidden="1">
      <c r="K205" s="76" t="s">
        <v>81</v>
      </c>
      <c r="O205" s="76">
        <v>0</v>
      </c>
      <c r="S205" s="76">
        <v>0</v>
      </c>
    </row>
    <row r="206" spans="2:23" s="76" customFormat="1" ht="24" hidden="1">
      <c r="G206" s="76">
        <v>0</v>
      </c>
      <c r="K206" s="76">
        <v>0</v>
      </c>
      <c r="O206" s="76">
        <v>0</v>
      </c>
      <c r="S206" s="76">
        <v>0</v>
      </c>
    </row>
    <row r="207" spans="2:23" s="76" customFormat="1" ht="24" hidden="1"/>
    <row r="208" spans="2:23" hidden="1">
      <c r="I208" s="52">
        <f>-(8421552-0)</f>
        <v>-8421552</v>
      </c>
    </row>
    <row r="209" spans="2:19" hidden="1">
      <c r="I209" s="52">
        <f>-(138375640-0)</f>
        <v>-138375640</v>
      </c>
    </row>
    <row r="210" spans="2:19" ht="22.5" hidden="1">
      <c r="I210" s="52">
        <f>(176127828-0)</f>
        <v>176127828</v>
      </c>
      <c r="O210" s="135"/>
    </row>
    <row r="211" spans="2:19" hidden="1">
      <c r="I211" s="52">
        <f>-(428316-0)</f>
        <v>-428316</v>
      </c>
    </row>
    <row r="212" spans="2:19" hidden="1"/>
    <row r="213" spans="2:19" hidden="1"/>
    <row r="214" spans="2:19" hidden="1">
      <c r="B214"/>
      <c r="C214" s="216" t="s">
        <v>272</v>
      </c>
      <c r="E214" s="52">
        <v>0</v>
      </c>
      <c r="F214" s="52"/>
      <c r="G214" s="52">
        <v>0</v>
      </c>
      <c r="H214" s="52"/>
      <c r="I214" s="52">
        <f>-(8421552-8421552)</f>
        <v>0</v>
      </c>
      <c r="J214" s="52"/>
      <c r="K214" s="52">
        <f t="shared" ref="K214:K219" si="9">G214+I214</f>
        <v>0</v>
      </c>
      <c r="L214" s="52"/>
      <c r="M214" s="52">
        <v>0</v>
      </c>
      <c r="N214" s="52"/>
      <c r="O214" s="52">
        <v>0</v>
      </c>
      <c r="P214" s="52"/>
      <c r="Q214" s="52">
        <v>0</v>
      </c>
      <c r="R214" s="52"/>
      <c r="S214" s="52">
        <f t="shared" ref="S214:S219" si="10">O214+Q214</f>
        <v>0</v>
      </c>
    </row>
    <row r="215" spans="2:19" hidden="1">
      <c r="B215"/>
      <c r="C215" s="216" t="s">
        <v>183</v>
      </c>
      <c r="E215" s="52">
        <v>0</v>
      </c>
      <c r="F215" s="52"/>
      <c r="G215" s="52">
        <v>0</v>
      </c>
      <c r="H215" s="52"/>
      <c r="I215" s="52">
        <f>-(138375640-138375640)</f>
        <v>0</v>
      </c>
      <c r="J215" s="52"/>
      <c r="K215" s="52">
        <f t="shared" si="9"/>
        <v>0</v>
      </c>
      <c r="L215" s="52"/>
      <c r="M215" s="52">
        <v>0</v>
      </c>
      <c r="N215" s="52"/>
      <c r="O215" s="52">
        <v>0</v>
      </c>
      <c r="P215" s="52"/>
      <c r="Q215" s="52">
        <v>0</v>
      </c>
      <c r="R215" s="52"/>
      <c r="S215" s="52">
        <f t="shared" si="10"/>
        <v>0</v>
      </c>
    </row>
    <row r="216" spans="2:19" hidden="1">
      <c r="B216"/>
      <c r="C216" s="216" t="s">
        <v>192</v>
      </c>
      <c r="E216" s="52">
        <v>0</v>
      </c>
      <c r="F216" s="52"/>
      <c r="G216" s="52">
        <v>0</v>
      </c>
      <c r="H216" s="52"/>
      <c r="I216" s="52">
        <f>(176127828-176127828)</f>
        <v>0</v>
      </c>
      <c r="J216" s="52"/>
      <c r="K216" s="52">
        <f t="shared" si="9"/>
        <v>0</v>
      </c>
      <c r="L216" s="52"/>
      <c r="M216" s="52">
        <v>0</v>
      </c>
      <c r="N216" s="52"/>
      <c r="O216" s="52">
        <v>0</v>
      </c>
      <c r="P216" s="52"/>
      <c r="Q216" s="52">
        <v>0</v>
      </c>
      <c r="R216" s="52"/>
      <c r="S216" s="52">
        <f t="shared" si="10"/>
        <v>0</v>
      </c>
    </row>
    <row r="217" spans="2:19" hidden="1">
      <c r="B217"/>
      <c r="C217" s="216" t="s">
        <v>203</v>
      </c>
      <c r="E217" s="52">
        <v>0</v>
      </c>
      <c r="F217" s="52"/>
      <c r="G217" s="52">
        <v>0</v>
      </c>
      <c r="H217" s="52"/>
      <c r="I217" s="52">
        <f>-(428316-428316)</f>
        <v>0</v>
      </c>
      <c r="J217" s="52"/>
      <c r="K217" s="52">
        <f t="shared" si="9"/>
        <v>0</v>
      </c>
      <c r="L217" s="52"/>
      <c r="M217" s="52">
        <v>0</v>
      </c>
      <c r="N217" s="52"/>
      <c r="O217" s="52">
        <v>0</v>
      </c>
      <c r="P217" s="52"/>
      <c r="Q217" s="52">
        <v>0</v>
      </c>
      <c r="R217" s="52"/>
      <c r="S217" s="52">
        <f t="shared" si="10"/>
        <v>0</v>
      </c>
    </row>
    <row r="218" spans="2:19" hidden="1">
      <c r="B218"/>
      <c r="C218" s="216" t="s">
        <v>440</v>
      </c>
      <c r="E218" s="52">
        <v>0</v>
      </c>
      <c r="F218" s="52"/>
      <c r="G218" s="52">
        <v>0</v>
      </c>
      <c r="H218" s="52"/>
      <c r="I218" s="52">
        <v>0</v>
      </c>
      <c r="J218" s="52"/>
      <c r="K218" s="52">
        <f t="shared" si="9"/>
        <v>0</v>
      </c>
      <c r="L218" s="52"/>
      <c r="M218" s="52">
        <v>0</v>
      </c>
      <c r="N218" s="52"/>
      <c r="O218" s="52">
        <v>0</v>
      </c>
      <c r="P218" s="52"/>
      <c r="Q218" s="52">
        <f>-(41891-41891)</f>
        <v>0</v>
      </c>
      <c r="R218" s="52"/>
      <c r="S218" s="52">
        <f t="shared" si="10"/>
        <v>0</v>
      </c>
    </row>
    <row r="219" spans="2:19" hidden="1">
      <c r="B219"/>
      <c r="C219" s="216" t="s">
        <v>454</v>
      </c>
      <c r="E219" s="52">
        <v>0</v>
      </c>
      <c r="F219" s="52"/>
      <c r="G219" s="52">
        <v>0</v>
      </c>
      <c r="H219" s="52"/>
      <c r="I219" s="52">
        <v>0</v>
      </c>
      <c r="J219" s="52"/>
      <c r="K219" s="52">
        <f t="shared" si="9"/>
        <v>0</v>
      </c>
      <c r="L219" s="52"/>
      <c r="M219" s="52">
        <v>0</v>
      </c>
      <c r="N219" s="52"/>
      <c r="O219" s="52">
        <v>0</v>
      </c>
      <c r="P219" s="52"/>
      <c r="Q219" s="52">
        <f>-(22135-22135)</f>
        <v>0</v>
      </c>
      <c r="R219" s="52"/>
      <c r="S219" s="52">
        <f t="shared" si="10"/>
        <v>0</v>
      </c>
    </row>
    <row r="220" spans="2:19" hidden="1"/>
    <row r="221" spans="2:19" ht="24" hidden="1">
      <c r="K221" s="192">
        <v>976079294131</v>
      </c>
      <c r="O221" s="2">
        <f>O199-' سهام'!U198</f>
        <v>0</v>
      </c>
      <c r="S221" s="2">
        <v>1030755441936</v>
      </c>
    </row>
    <row r="222" spans="2:19" hidden="1">
      <c r="K222" s="2">
        <f>K221-K199</f>
        <v>2170655978639</v>
      </c>
      <c r="S222" s="2">
        <f>S221-S199</f>
        <v>3646355812</v>
      </c>
    </row>
  </sheetData>
  <autoFilter ref="C6:S6" xr:uid="{00000000-0009-0000-0000-000008000000}">
    <sortState xmlns:xlrd2="http://schemas.microsoft.com/office/spreadsheetml/2017/richdata2" ref="C7:S191">
      <sortCondition ref="C6"/>
    </sortState>
  </autoFilter>
  <mergeCells count="7">
    <mergeCell ref="C202:S202"/>
    <mergeCell ref="E5:K5"/>
    <mergeCell ref="M5:S5"/>
    <mergeCell ref="C4:J4"/>
    <mergeCell ref="C1:S1"/>
    <mergeCell ref="C2:S2"/>
    <mergeCell ref="C3:S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in="2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40"/>
  <sheetViews>
    <sheetView rightToLeft="1" view="pageBreakPreview" topLeftCell="A181" zoomScale="40" zoomScaleNormal="100" zoomScaleSheetLayoutView="40" workbookViewId="0">
      <selection activeCell="P25" sqref="P25"/>
    </sheetView>
  </sheetViews>
  <sheetFormatPr defaultColWidth="9.140625" defaultRowHeight="21.75"/>
  <cols>
    <col min="1" max="1" width="2.140625" style="52" customWidth="1"/>
    <col min="2" max="2" width="11.5703125" style="52" hidden="1" customWidth="1"/>
    <col min="3" max="3" width="39.28515625" style="241" customWidth="1"/>
    <col min="4" max="4" width="1.28515625" style="241" customWidth="1"/>
    <col min="5" max="5" width="26.5703125" style="144" customWidth="1"/>
    <col min="6" max="6" width="1" style="241" customWidth="1"/>
    <col min="7" max="7" width="29.85546875" style="145" bestFit="1" customWidth="1"/>
    <col min="8" max="8" width="1.42578125" style="145" customWidth="1"/>
    <col min="9" max="9" width="26.5703125" style="145" customWidth="1"/>
    <col min="10" max="10" width="1" style="263" customWidth="1"/>
    <col min="11" max="11" width="28.42578125" style="263" customWidth="1"/>
    <col min="12" max="12" width="2" style="263" customWidth="1"/>
    <col min="13" max="13" width="32.28515625" style="264" customWidth="1"/>
    <col min="14" max="14" width="1.5703125" style="241" customWidth="1"/>
    <col min="15" max="15" width="28.42578125" style="144" bestFit="1" customWidth="1"/>
    <col min="16" max="16" width="0.85546875" style="144" customWidth="1"/>
    <col min="17" max="18" width="28.42578125" style="145" bestFit="1" customWidth="1"/>
    <col min="19" max="19" width="28.85546875" style="145" customWidth="1"/>
    <col min="20" max="20" width="1.42578125" style="145" customWidth="1"/>
    <col min="21" max="21" width="29.85546875" style="264" customWidth="1"/>
    <col min="22" max="22" width="20.42578125" style="241" hidden="1" customWidth="1"/>
    <col min="23" max="23" width="17.28515625" style="241" hidden="1" customWidth="1"/>
    <col min="24" max="24" width="0" style="241" hidden="1" customWidth="1"/>
    <col min="25" max="25" width="16.5703125" style="241" hidden="1" customWidth="1"/>
    <col min="26" max="26" width="21.140625" style="241" hidden="1" customWidth="1"/>
    <col min="27" max="27" width="9.140625" style="241"/>
    <col min="28" max="16384" width="9.140625" style="7"/>
  </cols>
  <sheetData>
    <row r="1" spans="1:27" ht="27.75">
      <c r="C1" s="339" t="s">
        <v>84</v>
      </c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</row>
    <row r="2" spans="1:27" ht="27.75">
      <c r="C2" s="339" t="s">
        <v>53</v>
      </c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7" ht="27.75">
      <c r="C3" s="339" t="str">
        <f>روکش!B26</f>
        <v>منتهی به 1402/03/31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</row>
    <row r="5" spans="1:27" s="130" customFormat="1" ht="24.75">
      <c r="A5" s="52"/>
      <c r="B5" s="52"/>
      <c r="C5" s="346" t="s">
        <v>28</v>
      </c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242"/>
      <c r="W5" s="242"/>
      <c r="X5" s="242"/>
      <c r="Y5" s="242"/>
      <c r="Z5" s="242"/>
      <c r="AA5" s="242"/>
    </row>
    <row r="6" spans="1:27" s="130" customFormat="1" ht="9.75" customHeight="1">
      <c r="A6" s="52"/>
      <c r="B6" s="52"/>
      <c r="C6" s="242"/>
      <c r="D6" s="242"/>
      <c r="E6" s="80"/>
      <c r="F6" s="242"/>
      <c r="G6" s="139"/>
      <c r="H6" s="139"/>
      <c r="I6" s="139"/>
      <c r="J6" s="243"/>
      <c r="K6" s="243"/>
      <c r="L6" s="243"/>
      <c r="M6" s="244"/>
      <c r="N6" s="242"/>
      <c r="O6" s="80"/>
      <c r="P6" s="80"/>
      <c r="Q6" s="139"/>
      <c r="R6" s="139"/>
      <c r="S6" s="139"/>
      <c r="T6" s="139"/>
      <c r="U6" s="244"/>
      <c r="V6" s="242"/>
      <c r="W6" s="242"/>
      <c r="X6" s="242"/>
      <c r="Y6" s="242"/>
      <c r="Z6" s="242"/>
      <c r="AA6" s="242"/>
    </row>
    <row r="7" spans="1:27" s="130" customFormat="1" ht="27" customHeight="1" thickBot="1">
      <c r="A7" s="52"/>
      <c r="B7" s="52"/>
      <c r="C7" s="245"/>
      <c r="D7" s="246"/>
      <c r="E7" s="345" t="s">
        <v>575</v>
      </c>
      <c r="F7" s="345"/>
      <c r="G7" s="345"/>
      <c r="H7" s="345"/>
      <c r="I7" s="345"/>
      <c r="J7" s="345"/>
      <c r="K7" s="345"/>
      <c r="L7" s="345"/>
      <c r="M7" s="345"/>
      <c r="N7" s="246"/>
      <c r="O7" s="345" t="s">
        <v>576</v>
      </c>
      <c r="P7" s="345"/>
      <c r="Q7" s="345"/>
      <c r="R7" s="345"/>
      <c r="S7" s="345"/>
      <c r="T7" s="345"/>
      <c r="U7" s="345"/>
      <c r="V7" s="242"/>
      <c r="W7" s="242"/>
      <c r="X7" s="242"/>
      <c r="Y7" s="242"/>
      <c r="Z7" s="242"/>
      <c r="AA7" s="242"/>
    </row>
    <row r="8" spans="1:27" s="59" customFormat="1" ht="24.75" customHeight="1">
      <c r="A8" s="52"/>
      <c r="B8" s="52"/>
      <c r="C8" s="352" t="s">
        <v>24</v>
      </c>
      <c r="D8" s="352"/>
      <c r="E8" s="340" t="s">
        <v>12</v>
      </c>
      <c r="F8" s="354"/>
      <c r="G8" s="342" t="s">
        <v>13</v>
      </c>
      <c r="H8" s="355"/>
      <c r="I8" s="342" t="s">
        <v>14</v>
      </c>
      <c r="J8" s="350"/>
      <c r="K8" s="344" t="s">
        <v>2</v>
      </c>
      <c r="L8" s="344"/>
      <c r="M8" s="344"/>
      <c r="N8" s="352"/>
      <c r="O8" s="340" t="s">
        <v>12</v>
      </c>
      <c r="P8" s="347"/>
      <c r="Q8" s="342" t="s">
        <v>13</v>
      </c>
      <c r="R8" s="342" t="s">
        <v>14</v>
      </c>
      <c r="S8" s="344" t="s">
        <v>2</v>
      </c>
      <c r="T8" s="344"/>
      <c r="U8" s="344"/>
      <c r="V8" s="247"/>
      <c r="W8" s="247"/>
      <c r="X8" s="247"/>
      <c r="Y8" s="247"/>
      <c r="Z8" s="247"/>
      <c r="AA8" s="247"/>
    </row>
    <row r="9" spans="1:27" s="59" customFormat="1" ht="6" customHeight="1" thickBot="1">
      <c r="A9" s="52"/>
      <c r="B9" s="52"/>
      <c r="C9" s="352"/>
      <c r="D9" s="352"/>
      <c r="E9" s="341"/>
      <c r="F9" s="352"/>
      <c r="G9" s="343"/>
      <c r="H9" s="356"/>
      <c r="I9" s="343"/>
      <c r="J9" s="351"/>
      <c r="K9" s="345"/>
      <c r="L9" s="345"/>
      <c r="M9" s="345"/>
      <c r="N9" s="352"/>
      <c r="O9" s="341"/>
      <c r="P9" s="348"/>
      <c r="Q9" s="343"/>
      <c r="R9" s="343"/>
      <c r="S9" s="345"/>
      <c r="T9" s="345"/>
      <c r="U9" s="345"/>
      <c r="V9" s="247"/>
      <c r="W9" s="247"/>
      <c r="X9" s="247"/>
      <c r="Y9" s="247"/>
      <c r="Z9" s="247"/>
      <c r="AA9" s="247"/>
    </row>
    <row r="10" spans="1:27" s="59" customFormat="1" ht="42.75" customHeight="1" thickBot="1">
      <c r="A10" s="52"/>
      <c r="B10" s="52"/>
      <c r="C10" s="353"/>
      <c r="D10" s="352"/>
      <c r="E10" s="140" t="s">
        <v>56</v>
      </c>
      <c r="F10" s="352"/>
      <c r="G10" s="141" t="s">
        <v>57</v>
      </c>
      <c r="H10" s="357"/>
      <c r="I10" s="141" t="s">
        <v>58</v>
      </c>
      <c r="J10" s="351"/>
      <c r="K10" s="248" t="s">
        <v>6</v>
      </c>
      <c r="L10" s="248"/>
      <c r="M10" s="249" t="s">
        <v>19</v>
      </c>
      <c r="N10" s="352"/>
      <c r="O10" s="140" t="s">
        <v>56</v>
      </c>
      <c r="P10" s="349"/>
      <c r="Q10" s="141" t="s">
        <v>57</v>
      </c>
      <c r="R10" s="141" t="s">
        <v>58</v>
      </c>
      <c r="S10" s="187" t="s">
        <v>6</v>
      </c>
      <c r="T10" s="142"/>
      <c r="U10" s="249" t="s">
        <v>19</v>
      </c>
      <c r="V10" s="247"/>
      <c r="W10" s="247"/>
      <c r="X10" s="247"/>
      <c r="Y10" s="247"/>
      <c r="Z10" s="247"/>
      <c r="AA10" s="247"/>
    </row>
    <row r="11" spans="1:27" s="59" customFormat="1" ht="42.75" customHeight="1">
      <c r="A11" s="117"/>
      <c r="B11" s="117" t="s">
        <v>276</v>
      </c>
      <c r="C11" s="250" t="s">
        <v>118</v>
      </c>
      <c r="D11" s="251"/>
      <c r="E11" s="125">
        <f>'درآمد سود سهام'!N8</f>
        <v>310985004</v>
      </c>
      <c r="F11" s="125"/>
      <c r="G11" s="125">
        <f>'درآمد ناشی از تغییر قیمت اوراق '!K7</f>
        <v>-712661345</v>
      </c>
      <c r="H11" s="164"/>
      <c r="I11" s="125">
        <f>'درآمد ناشی ازفروش'!K8</f>
        <v>61036956</v>
      </c>
      <c r="J11" s="252"/>
      <c r="K11" s="253">
        <f t="shared" ref="K11:K49" si="0">E11+G11+I11</f>
        <v>-340639385</v>
      </c>
      <c r="L11" s="253"/>
      <c r="M11" s="254">
        <f>K11/($K$236+'[1]درآمد سرمایه گذاری در اوراق بها'!$I$11+'[1]درآمد سپرده بانکی'!$E$11+'[1]سایر درآمدها'!$C$11)</f>
        <v>5.9201085380908389E-4</v>
      </c>
      <c r="N11" s="251"/>
      <c r="O11" s="125">
        <f>'درآمد سود سهام'!T8</f>
        <v>310985004</v>
      </c>
      <c r="P11" s="125"/>
      <c r="Q11" s="125">
        <f>'درآمد ناشی از تغییر قیمت اوراق '!S7</f>
        <v>124335025</v>
      </c>
      <c r="R11" s="125">
        <f>'درآمد ناشی ازفروش'!S8</f>
        <v>2751975880</v>
      </c>
      <c r="S11" s="255">
        <f>O11+Q11+R11</f>
        <v>3187295909</v>
      </c>
      <c r="T11" s="162"/>
      <c r="U11" s="254">
        <f>S11/[1]درآمدها!$E$11</f>
        <v>5.4262071748503995E-3</v>
      </c>
      <c r="V11" s="247">
        <v>0</v>
      </c>
      <c r="W11" s="256">
        <f t="shared" ref="W11:W49" si="1">V11-O11</f>
        <v>-310985004</v>
      </c>
      <c r="X11" s="247"/>
      <c r="Y11" s="256">
        <v>-36329408</v>
      </c>
      <c r="Z11" s="256">
        <f t="shared" ref="Z11:Z49" si="2">Y11-I11</f>
        <v>-97366364</v>
      </c>
      <c r="AA11" s="247"/>
    </row>
    <row r="12" spans="1:27" s="59" customFormat="1" ht="42.75" customHeight="1">
      <c r="A12" s="117"/>
      <c r="B12" s="117" t="s">
        <v>277</v>
      </c>
      <c r="C12" s="250" t="s">
        <v>272</v>
      </c>
      <c r="D12" s="251"/>
      <c r="E12" s="125">
        <v>0</v>
      </c>
      <c r="F12" s="125"/>
      <c r="G12" s="125">
        <v>0</v>
      </c>
      <c r="H12" s="164"/>
      <c r="I12" s="125">
        <f>'درآمد ناشی ازفروش'!K10</f>
        <v>0</v>
      </c>
      <c r="J12" s="252"/>
      <c r="K12" s="253">
        <f t="shared" si="0"/>
        <v>0</v>
      </c>
      <c r="L12" s="253"/>
      <c r="M12" s="254">
        <f>K12/($K$236+'[1]درآمد سرمایه گذاری در اوراق بها'!$I$11+'[1]درآمد سپرده بانکی'!$E$11+'[1]سایر درآمدها'!$C$11)</f>
        <v>0</v>
      </c>
      <c r="N12" s="251"/>
      <c r="O12" s="125">
        <v>0</v>
      </c>
      <c r="P12" s="125"/>
      <c r="Q12" s="125">
        <v>0</v>
      </c>
      <c r="R12" s="125">
        <f>'درآمد ناشی ازفروش'!S10</f>
        <v>11752062</v>
      </c>
      <c r="S12" s="255">
        <f t="shared" ref="S12:S75" si="3">O12+Q12+R12</f>
        <v>11752062</v>
      </c>
      <c r="T12" s="162"/>
      <c r="U12" s="254">
        <f>S12/[1]درآمدها!$E$11</f>
        <v>2.0007280454764559E-5</v>
      </c>
      <c r="V12" s="247">
        <v>0</v>
      </c>
      <c r="W12" s="256">
        <f t="shared" si="1"/>
        <v>0</v>
      </c>
      <c r="X12" s="247"/>
      <c r="Y12" s="256">
        <v>0</v>
      </c>
      <c r="Z12" s="256">
        <f t="shared" si="2"/>
        <v>0</v>
      </c>
      <c r="AA12" s="247"/>
    </row>
    <row r="13" spans="1:27" s="59" customFormat="1" ht="42.75" customHeight="1">
      <c r="A13" s="117"/>
      <c r="B13" s="117" t="s">
        <v>278</v>
      </c>
      <c r="C13" s="250" t="s">
        <v>546</v>
      </c>
      <c r="D13" s="251"/>
      <c r="E13" s="125">
        <v>0</v>
      </c>
      <c r="F13" s="125"/>
      <c r="G13" s="125">
        <f>'درآمد ناشی از تغییر قیمت اوراق '!K8</f>
        <v>-81639310</v>
      </c>
      <c r="H13" s="164"/>
      <c r="I13" s="125">
        <f>'درآمد ناشی ازفروش'!K11</f>
        <v>-77965816</v>
      </c>
      <c r="J13" s="252"/>
      <c r="K13" s="253">
        <f t="shared" si="0"/>
        <v>-159605126</v>
      </c>
      <c r="L13" s="253"/>
      <c r="M13" s="254">
        <f>K13/($K$236+'[1]درآمد سرمایه گذاری در اوراق بها'!$I$11+'[1]درآمد سپرده بانکی'!$E$11+'[1]سایر درآمدها'!$C$11)</f>
        <v>2.7738415191057964E-4</v>
      </c>
      <c r="N13" s="251"/>
      <c r="O13" s="125">
        <v>0</v>
      </c>
      <c r="P13" s="125"/>
      <c r="Q13" s="125">
        <f>'درآمد ناشی از تغییر قیمت اوراق '!S8</f>
        <v>-456410817</v>
      </c>
      <c r="R13" s="125">
        <f>'درآمد ناشی ازفروش'!S11</f>
        <v>-199887956</v>
      </c>
      <c r="S13" s="255">
        <f t="shared" si="3"/>
        <v>-656298773</v>
      </c>
      <c r="T13" s="162"/>
      <c r="U13" s="254">
        <f>S13/[1]درآمدها!$E$11</f>
        <v>-1.1173148689590697E-3</v>
      </c>
      <c r="V13" s="247">
        <v>0</v>
      </c>
      <c r="W13" s="256">
        <f t="shared" si="1"/>
        <v>0</v>
      </c>
      <c r="X13" s="247"/>
      <c r="Y13" s="256">
        <v>-30601084</v>
      </c>
      <c r="Z13" s="256">
        <f t="shared" si="2"/>
        <v>47364732</v>
      </c>
      <c r="AA13" s="247"/>
    </row>
    <row r="14" spans="1:27" s="59" customFormat="1" ht="42.75" customHeight="1">
      <c r="A14" s="117"/>
      <c r="B14" s="117" t="s">
        <v>493</v>
      </c>
      <c r="C14" s="250" t="s">
        <v>474</v>
      </c>
      <c r="D14" s="251"/>
      <c r="E14" s="125">
        <v>0</v>
      </c>
      <c r="F14" s="125"/>
      <c r="G14" s="125">
        <f>'درآمد ناشی از تغییر قیمت اوراق '!K9</f>
        <v>-1243913008</v>
      </c>
      <c r="H14" s="164"/>
      <c r="I14" s="125">
        <f>'درآمد ناشی ازفروش'!K12</f>
        <v>1508268290</v>
      </c>
      <c r="J14" s="252"/>
      <c r="K14" s="253">
        <f t="shared" si="0"/>
        <v>264355282</v>
      </c>
      <c r="L14" s="253"/>
      <c r="M14" s="254">
        <f>K14/($K$236+'[1]درآمد سرمایه گذاری در اوراق بها'!$I$11+'[1]درآمد سپرده بانکی'!$E$11+'[1]سایر درآمدها'!$C$11)</f>
        <v>-4.5943365065011829E-4</v>
      </c>
      <c r="N14" s="251"/>
      <c r="O14" s="125">
        <v>0</v>
      </c>
      <c r="P14" s="125"/>
      <c r="Q14" s="125">
        <f>'درآمد ناشی از تغییر قیمت اوراق '!S9</f>
        <v>0</v>
      </c>
      <c r="R14" s="125">
        <f>'درآمد ناشی ازفروش'!S12</f>
        <v>1567942277</v>
      </c>
      <c r="S14" s="255">
        <f t="shared" si="3"/>
        <v>1567942277</v>
      </c>
      <c r="T14" s="162"/>
      <c r="U14" s="254">
        <f>S14/[1]درآمدها!$E$11</f>
        <v>2.6693409950373933E-3</v>
      </c>
      <c r="V14" s="247">
        <v>0</v>
      </c>
      <c r="W14" s="256">
        <f t="shared" si="1"/>
        <v>0</v>
      </c>
      <c r="X14" s="247"/>
      <c r="Y14" s="256">
        <v>0</v>
      </c>
      <c r="Z14" s="256">
        <f t="shared" si="2"/>
        <v>-1508268290</v>
      </c>
      <c r="AA14" s="247"/>
    </row>
    <row r="15" spans="1:27" s="59" customFormat="1" ht="42.75" customHeight="1">
      <c r="A15" s="117"/>
      <c r="B15" s="117" t="s">
        <v>279</v>
      </c>
      <c r="C15" s="250" t="s">
        <v>191</v>
      </c>
      <c r="D15" s="251"/>
      <c r="E15" s="125">
        <v>0</v>
      </c>
      <c r="F15" s="125"/>
      <c r="G15" s="125">
        <f>'درآمد ناشی از تغییر قیمت اوراق '!K10</f>
        <v>-3048064597</v>
      </c>
      <c r="H15" s="164"/>
      <c r="I15" s="125">
        <f>'درآمد ناشی ازفروش'!K13</f>
        <v>36560780</v>
      </c>
      <c r="J15" s="252"/>
      <c r="K15" s="253">
        <f t="shared" si="0"/>
        <v>-3011503817</v>
      </c>
      <c r="L15" s="253"/>
      <c r="M15" s="254">
        <f>K15/($K$236+'[1]درآمد سرمایه گذاری در اوراق بها'!$I$11+'[1]درآمد سپرده بانکی'!$E$11+'[1]سایر درآمدها'!$C$11)</f>
        <v>5.2338133065602064E-3</v>
      </c>
      <c r="N15" s="251"/>
      <c r="O15" s="125">
        <f>'درآمد سود سهام'!T9</f>
        <v>450572850</v>
      </c>
      <c r="P15" s="125"/>
      <c r="Q15" s="125">
        <f>'درآمد ناشی از تغییر قیمت اوراق '!S10</f>
        <v>563730377</v>
      </c>
      <c r="R15" s="125">
        <f>'درآمد ناشی ازفروش'!S13</f>
        <v>5699487719</v>
      </c>
      <c r="S15" s="255">
        <f t="shared" si="3"/>
        <v>6713790946</v>
      </c>
      <c r="T15" s="162"/>
      <c r="U15" s="254">
        <f>S15/[1]درآمدها!$E$11</f>
        <v>1.1429883400145528E-2</v>
      </c>
      <c r="V15" s="247">
        <v>450572850</v>
      </c>
      <c r="W15" s="256">
        <f t="shared" si="1"/>
        <v>0</v>
      </c>
      <c r="X15" s="247"/>
      <c r="Y15" s="256">
        <v>78960553</v>
      </c>
      <c r="Z15" s="256">
        <f t="shared" si="2"/>
        <v>42399773</v>
      </c>
      <c r="AA15" s="247"/>
    </row>
    <row r="16" spans="1:27" s="59" customFormat="1" ht="42.75" customHeight="1">
      <c r="A16" s="117"/>
      <c r="B16" s="117" t="s">
        <v>525</v>
      </c>
      <c r="C16" s="250" t="s">
        <v>510</v>
      </c>
      <c r="D16" s="251"/>
      <c r="E16" s="125">
        <f>'درآمد سود سهام'!N10</f>
        <v>286290751</v>
      </c>
      <c r="F16" s="125"/>
      <c r="G16" s="125">
        <f>'درآمد ناشی از تغییر قیمت اوراق '!K11</f>
        <v>-347997625</v>
      </c>
      <c r="H16" s="164"/>
      <c r="I16" s="125">
        <f>'درآمد ناشی ازفروش'!K14</f>
        <v>934522727</v>
      </c>
      <c r="J16" s="252"/>
      <c r="K16" s="253">
        <f t="shared" si="0"/>
        <v>872815853</v>
      </c>
      <c r="L16" s="253"/>
      <c r="M16" s="254">
        <f>K16/($K$236+'[1]درآمد سرمایه گذاری در اوراق بها'!$I$11+'[1]درآمد سپرده بانکی'!$E$11+'[1]سایر درآمدها'!$C$11)</f>
        <v>-1.5169016887246725E-3</v>
      </c>
      <c r="N16" s="251"/>
      <c r="O16" s="125">
        <f>'درآمد سود سهام'!T10</f>
        <v>286290751</v>
      </c>
      <c r="P16" s="125"/>
      <c r="Q16" s="125">
        <f>'درآمد ناشی از تغییر قیمت اوراق '!S11</f>
        <v>5829462020</v>
      </c>
      <c r="R16" s="125">
        <f>'درآمد ناشی ازفروش'!S14</f>
        <v>1643789791</v>
      </c>
      <c r="S16" s="255">
        <f t="shared" si="3"/>
        <v>7759542562</v>
      </c>
      <c r="T16" s="162"/>
      <c r="U16" s="254">
        <f>S16/[1]درآمدها!$E$11</f>
        <v>1.3210221681830501E-2</v>
      </c>
      <c r="V16" s="247">
        <v>0</v>
      </c>
      <c r="W16" s="256">
        <f t="shared" si="1"/>
        <v>-286290751</v>
      </c>
      <c r="X16" s="247"/>
      <c r="Y16" s="256">
        <v>77788809</v>
      </c>
      <c r="Z16" s="256">
        <f t="shared" si="2"/>
        <v>-856733918</v>
      </c>
      <c r="AA16" s="247"/>
    </row>
    <row r="17" spans="1:27" s="59" customFormat="1" ht="42.75" customHeight="1">
      <c r="A17" s="117"/>
      <c r="B17" s="117" t="s">
        <v>280</v>
      </c>
      <c r="C17" s="250" t="s">
        <v>109</v>
      </c>
      <c r="D17" s="251"/>
      <c r="E17" s="125">
        <v>0</v>
      </c>
      <c r="F17" s="125"/>
      <c r="G17" s="125">
        <f>'درآمد ناشی از تغییر قیمت اوراق '!K12</f>
        <v>-1993533375</v>
      </c>
      <c r="H17" s="164"/>
      <c r="I17" s="125">
        <f>'درآمد ناشی ازفروش'!K15</f>
        <v>1437932838</v>
      </c>
      <c r="J17" s="252"/>
      <c r="K17" s="253">
        <f t="shared" si="0"/>
        <v>-555600537</v>
      </c>
      <c r="L17" s="253"/>
      <c r="M17" s="254">
        <f>K17/($K$236+'[1]درآمد سرمایه گذاری در اوراق بها'!$I$11+'[1]درآمد سپرده بانکی'!$E$11+'[1]سایر درآمدها'!$C$11)</f>
        <v>9.6560046421571453E-4</v>
      </c>
      <c r="N17" s="251"/>
      <c r="O17" s="125">
        <f>'درآمد سود سهام'!T11</f>
        <v>35523750</v>
      </c>
      <c r="P17" s="125"/>
      <c r="Q17" s="125">
        <f>'درآمد ناشی از تغییر قیمت اوراق '!S12</f>
        <v>17057509291</v>
      </c>
      <c r="R17" s="125">
        <f>'درآمد ناشی ازفروش'!S15</f>
        <v>2974244264</v>
      </c>
      <c r="S17" s="255">
        <f t="shared" si="3"/>
        <v>20067277305</v>
      </c>
      <c r="T17" s="162"/>
      <c r="U17" s="254">
        <f>S17/[1]درآمدها!$E$11</f>
        <v>3.4163506370598361E-2</v>
      </c>
      <c r="V17" s="247">
        <v>35523750</v>
      </c>
      <c r="W17" s="256">
        <f t="shared" si="1"/>
        <v>0</v>
      </c>
      <c r="X17" s="247"/>
      <c r="Y17" s="256">
        <v>462301027</v>
      </c>
      <c r="Z17" s="256">
        <f t="shared" si="2"/>
        <v>-975631811</v>
      </c>
      <c r="AA17" s="247"/>
    </row>
    <row r="18" spans="1:27" s="59" customFormat="1" ht="42.75" customHeight="1">
      <c r="A18" s="117"/>
      <c r="B18" s="117" t="s">
        <v>281</v>
      </c>
      <c r="C18" s="250" t="s">
        <v>173</v>
      </c>
      <c r="D18" s="251"/>
      <c r="E18" s="125">
        <v>0</v>
      </c>
      <c r="F18" s="125"/>
      <c r="G18" s="125">
        <f>'درآمد ناشی از تغییر قیمت اوراق '!K13</f>
        <v>-15743865063</v>
      </c>
      <c r="H18" s="164"/>
      <c r="I18" s="125">
        <f>'درآمد ناشی ازفروش'!K16</f>
        <v>1036268473</v>
      </c>
      <c r="J18" s="252"/>
      <c r="K18" s="253">
        <f t="shared" si="0"/>
        <v>-14707596590</v>
      </c>
      <c r="L18" s="253"/>
      <c r="M18" s="254">
        <f>K18/($K$236+'[1]درآمد سرمایه گذاری در اوراق بها'!$I$11+'[1]درآمد سپرده بانکی'!$E$11+'[1]سایر درآمدها'!$C$11)</f>
        <v>2.5560922189680067E-2</v>
      </c>
      <c r="N18" s="251"/>
      <c r="O18" s="125">
        <f>'درآمد سود سهام'!T12</f>
        <v>194004700</v>
      </c>
      <c r="P18" s="125"/>
      <c r="Q18" s="125">
        <f>'درآمد ناشی از تغییر قیمت اوراق '!S13</f>
        <v>25365280924</v>
      </c>
      <c r="R18" s="125">
        <f>'درآمد ناشی ازفروش'!S16</f>
        <v>1427145063</v>
      </c>
      <c r="S18" s="255">
        <f t="shared" si="3"/>
        <v>26986430687</v>
      </c>
      <c r="T18" s="162"/>
      <c r="U18" s="254">
        <f>S18/[1]درآمدها!$E$11</f>
        <v>4.5943008744156869E-2</v>
      </c>
      <c r="V18" s="247">
        <v>194004700</v>
      </c>
      <c r="W18" s="256">
        <f t="shared" si="1"/>
        <v>0</v>
      </c>
      <c r="X18" s="247"/>
      <c r="Y18" s="256">
        <v>95456641</v>
      </c>
      <c r="Z18" s="256">
        <f t="shared" si="2"/>
        <v>-940811832</v>
      </c>
      <c r="AA18" s="247"/>
    </row>
    <row r="19" spans="1:27" s="59" customFormat="1" ht="42.75" customHeight="1">
      <c r="A19" s="117"/>
      <c r="B19" s="117" t="s">
        <v>282</v>
      </c>
      <c r="C19" s="250" t="s">
        <v>168</v>
      </c>
      <c r="D19" s="251"/>
      <c r="E19" s="125">
        <v>0</v>
      </c>
      <c r="F19" s="125"/>
      <c r="G19" s="125">
        <f>'درآمد ناشی از تغییر قیمت اوراق '!K14</f>
        <v>-2950900716</v>
      </c>
      <c r="H19" s="164"/>
      <c r="I19" s="125">
        <f>'درآمد ناشی ازفروش'!K17</f>
        <v>1323234201</v>
      </c>
      <c r="J19" s="252"/>
      <c r="K19" s="253">
        <f t="shared" si="0"/>
        <v>-1627666515</v>
      </c>
      <c r="L19" s="253"/>
      <c r="M19" s="254">
        <f>K19/($K$236+'[1]درآمد سرمایه گذاری در اوراق بها'!$I$11+'[1]درآمد سپرده بانکی'!$E$11+'[1]سایر درآمدها'!$C$11)</f>
        <v>2.8287869391896833E-3</v>
      </c>
      <c r="N19" s="251"/>
      <c r="O19" s="125">
        <v>0</v>
      </c>
      <c r="P19" s="125"/>
      <c r="Q19" s="125">
        <f>'درآمد ناشی از تغییر قیمت اوراق '!S14</f>
        <v>6952320688</v>
      </c>
      <c r="R19" s="125">
        <f>'درآمد ناشی ازفروش'!S17</f>
        <v>2425739795</v>
      </c>
      <c r="S19" s="255">
        <f t="shared" si="3"/>
        <v>9378060483</v>
      </c>
      <c r="T19" s="162"/>
      <c r="U19" s="254">
        <f>S19/[1]درآمدها!$E$11</f>
        <v>1.5965665106695812E-2</v>
      </c>
      <c r="V19" s="247">
        <v>0</v>
      </c>
      <c r="W19" s="256">
        <f t="shared" si="1"/>
        <v>0</v>
      </c>
      <c r="X19" s="247"/>
      <c r="Y19" s="256">
        <v>42485519</v>
      </c>
      <c r="Z19" s="256">
        <f t="shared" si="2"/>
        <v>-1280748682</v>
      </c>
      <c r="AA19" s="247"/>
    </row>
    <row r="20" spans="1:27" s="59" customFormat="1" ht="42.75" customHeight="1">
      <c r="A20" s="117"/>
      <c r="B20" s="117" t="s">
        <v>283</v>
      </c>
      <c r="C20" s="250" t="s">
        <v>267</v>
      </c>
      <c r="D20" s="251"/>
      <c r="E20" s="125">
        <v>0</v>
      </c>
      <c r="F20" s="125"/>
      <c r="G20" s="125">
        <v>0</v>
      </c>
      <c r="H20" s="164"/>
      <c r="I20" s="125">
        <f>'درآمد ناشی ازفروش'!K18</f>
        <v>0</v>
      </c>
      <c r="J20" s="252"/>
      <c r="K20" s="253">
        <f t="shared" si="0"/>
        <v>0</v>
      </c>
      <c r="L20" s="253"/>
      <c r="M20" s="254">
        <f>K20/($K$236+'[1]درآمد سرمایه گذاری در اوراق بها'!$I$11+'[1]درآمد سپرده بانکی'!$E$11+'[1]سایر درآمدها'!$C$11)</f>
        <v>0</v>
      </c>
      <c r="N20" s="251"/>
      <c r="O20" s="125">
        <v>0</v>
      </c>
      <c r="P20" s="125"/>
      <c r="Q20" s="125">
        <v>0</v>
      </c>
      <c r="R20" s="125">
        <f>'درآمد ناشی ازفروش'!S18</f>
        <v>541275192</v>
      </c>
      <c r="S20" s="255">
        <f t="shared" si="3"/>
        <v>541275192</v>
      </c>
      <c r="T20" s="162"/>
      <c r="U20" s="254">
        <f>S20/[1]درآمدها!$E$11</f>
        <v>9.21493144739241E-4</v>
      </c>
      <c r="V20" s="247">
        <v>0</v>
      </c>
      <c r="W20" s="256">
        <f t="shared" si="1"/>
        <v>0</v>
      </c>
      <c r="X20" s="247"/>
      <c r="Y20" s="256">
        <v>34742125</v>
      </c>
      <c r="Z20" s="256">
        <f t="shared" si="2"/>
        <v>34742125</v>
      </c>
      <c r="AA20" s="247"/>
    </row>
    <row r="21" spans="1:27" s="59" customFormat="1" ht="42.75" customHeight="1">
      <c r="A21" s="117"/>
      <c r="B21" s="117" t="s">
        <v>284</v>
      </c>
      <c r="C21" s="250" t="s">
        <v>212</v>
      </c>
      <c r="D21" s="251"/>
      <c r="E21" s="125">
        <v>0</v>
      </c>
      <c r="F21" s="125"/>
      <c r="G21" s="125">
        <f>'درآمد ناشی از تغییر قیمت اوراق '!K15</f>
        <v>-1636615025</v>
      </c>
      <c r="H21" s="164"/>
      <c r="I21" s="125">
        <f>'درآمد ناشی ازفروش'!K19</f>
        <v>897063006</v>
      </c>
      <c r="J21" s="252"/>
      <c r="K21" s="253">
        <f t="shared" si="0"/>
        <v>-739552019</v>
      </c>
      <c r="L21" s="253"/>
      <c r="M21" s="254">
        <f>K21/($K$236+'[1]درآمد سرمایه گذاری در اوراق بها'!$I$11+'[1]درآمد سپرده بانکی'!$E$11+'[1]سایر درآمدها'!$C$11)</f>
        <v>1.2852971250063225E-3</v>
      </c>
      <c r="N21" s="251"/>
      <c r="O21" s="125">
        <f>'درآمد سود سهام'!T13</f>
        <v>15568146</v>
      </c>
      <c r="P21" s="125"/>
      <c r="Q21" s="125">
        <f>'درآمد ناشی از تغییر قیمت اوراق '!S15</f>
        <v>3751376050</v>
      </c>
      <c r="R21" s="125">
        <f>'درآمد ناشی ازفروش'!S19</f>
        <v>1433721035</v>
      </c>
      <c r="S21" s="255">
        <f t="shared" si="3"/>
        <v>5200665231</v>
      </c>
      <c r="T21" s="162"/>
      <c r="U21" s="254">
        <f>S21/[1]درآمدها!$E$11</f>
        <v>8.8538647794710341E-3</v>
      </c>
      <c r="V21" s="247">
        <v>15568146</v>
      </c>
      <c r="W21" s="256">
        <f t="shared" si="1"/>
        <v>0</v>
      </c>
      <c r="X21" s="247"/>
      <c r="Y21" s="256">
        <v>-33135258</v>
      </c>
      <c r="Z21" s="256">
        <f t="shared" si="2"/>
        <v>-930198264</v>
      </c>
      <c r="AA21" s="247"/>
    </row>
    <row r="22" spans="1:27" s="59" customFormat="1" ht="42.75" customHeight="1">
      <c r="A22" s="117"/>
      <c r="B22" s="117" t="s">
        <v>285</v>
      </c>
      <c r="C22" s="250" t="s">
        <v>99</v>
      </c>
      <c r="D22" s="251"/>
      <c r="E22" s="125">
        <v>0</v>
      </c>
      <c r="F22" s="125"/>
      <c r="G22" s="125">
        <f>'درآمد ناشی از تغییر قیمت اوراق '!K16</f>
        <v>-10132791824</v>
      </c>
      <c r="H22" s="164"/>
      <c r="I22" s="125">
        <f>'درآمد ناشی ازفروش'!K20</f>
        <v>3906807217</v>
      </c>
      <c r="J22" s="252"/>
      <c r="K22" s="253">
        <f t="shared" si="0"/>
        <v>-6225984607</v>
      </c>
      <c r="L22" s="253"/>
      <c r="M22" s="254">
        <f>K22/($K$236+'[1]درآمد سرمایه گذاری در اوراق بها'!$I$11+'[1]درآمد سپرده بانکی'!$E$11+'[1]سایر درآمدها'!$C$11)</f>
        <v>1.0820388438031861E-2</v>
      </c>
      <c r="N22" s="251"/>
      <c r="O22" s="125">
        <f>'درآمد سود سهام'!T14</f>
        <v>641580750</v>
      </c>
      <c r="P22" s="125"/>
      <c r="Q22" s="125">
        <f>'درآمد ناشی از تغییر قیمت اوراق '!S16</f>
        <v>18666427113</v>
      </c>
      <c r="R22" s="125">
        <f>'درآمد ناشی ازفروش'!S20</f>
        <v>11947546012</v>
      </c>
      <c r="S22" s="255">
        <f t="shared" si="3"/>
        <v>31255553875</v>
      </c>
      <c r="T22" s="162"/>
      <c r="U22" s="254">
        <f>S22/[1]درآمدها!$E$11</f>
        <v>5.3210971159455098E-2</v>
      </c>
      <c r="V22" s="247">
        <v>641580750</v>
      </c>
      <c r="W22" s="256">
        <f t="shared" si="1"/>
        <v>0</v>
      </c>
      <c r="X22" s="247"/>
      <c r="Y22" s="256">
        <v>569123946</v>
      </c>
      <c r="Z22" s="256">
        <f t="shared" si="2"/>
        <v>-3337683271</v>
      </c>
      <c r="AA22" s="247"/>
    </row>
    <row r="23" spans="1:27" s="59" customFormat="1" ht="42.75" customHeight="1">
      <c r="A23" s="117"/>
      <c r="B23" s="117" t="s">
        <v>286</v>
      </c>
      <c r="C23" s="250" t="s">
        <v>129</v>
      </c>
      <c r="D23" s="251"/>
      <c r="E23" s="125">
        <v>0</v>
      </c>
      <c r="F23" s="125"/>
      <c r="G23" s="125">
        <f>'درآمد ناشی از تغییر قیمت اوراق '!K17</f>
        <v>-8000115902</v>
      </c>
      <c r="H23" s="164"/>
      <c r="I23" s="125">
        <f>'درآمد ناشی ازفروش'!K21</f>
        <v>991590207</v>
      </c>
      <c r="J23" s="252"/>
      <c r="K23" s="253">
        <f t="shared" si="0"/>
        <v>-7008525695</v>
      </c>
      <c r="L23" s="253"/>
      <c r="M23" s="254">
        <f>K23/($K$236+'[1]درآمد سرمایه گذاری در اوراق بها'!$I$11+'[1]درآمد سپرده بانکی'!$E$11+'[1]سایر درآمدها'!$C$11)</f>
        <v>1.2180397990795613E-2</v>
      </c>
      <c r="N23" s="251"/>
      <c r="O23" s="125">
        <f>'درآمد سود سهام'!T15</f>
        <v>82613506</v>
      </c>
      <c r="P23" s="125"/>
      <c r="Q23" s="125">
        <f>'درآمد ناشی از تغییر قیمت اوراق '!S17</f>
        <v>4819390524</v>
      </c>
      <c r="R23" s="125">
        <f>'درآمد ناشی ازفروش'!S21</f>
        <v>17537890783</v>
      </c>
      <c r="S23" s="255">
        <f t="shared" si="3"/>
        <v>22439894813</v>
      </c>
      <c r="T23" s="162"/>
      <c r="U23" s="254">
        <f>S23/[1]درآمدها!$E$11</f>
        <v>3.8202765514605649E-2</v>
      </c>
      <c r="V23" s="247">
        <v>82613506</v>
      </c>
      <c r="W23" s="256">
        <f t="shared" si="1"/>
        <v>0</v>
      </c>
      <c r="X23" s="247"/>
      <c r="Y23" s="256">
        <v>0</v>
      </c>
      <c r="Z23" s="256">
        <f t="shared" si="2"/>
        <v>-991590207</v>
      </c>
      <c r="AA23" s="247"/>
    </row>
    <row r="24" spans="1:27" s="59" customFormat="1" ht="42.6" customHeight="1">
      <c r="A24" s="117"/>
      <c r="B24" s="117" t="s">
        <v>287</v>
      </c>
      <c r="C24" s="250" t="s">
        <v>213</v>
      </c>
      <c r="D24" s="251"/>
      <c r="E24" s="125">
        <v>0</v>
      </c>
      <c r="F24" s="125"/>
      <c r="G24" s="125">
        <f>'درآمد ناشی از تغییر قیمت اوراق '!K18</f>
        <v>-11370513871</v>
      </c>
      <c r="H24" s="164"/>
      <c r="I24" s="125">
        <f>'درآمد ناشی ازفروش'!K22</f>
        <v>6286396414</v>
      </c>
      <c r="J24" s="252"/>
      <c r="K24" s="253">
        <f t="shared" si="0"/>
        <v>-5084117457</v>
      </c>
      <c r="L24" s="253"/>
      <c r="M24" s="254">
        <f>K24/($K$236+'[1]درآمد سرمایه گذاری در اوراق بها'!$I$11+'[1]درآمد سپرده بانکی'!$E$11+'[1]سایر درآمدها'!$C$11)</f>
        <v>8.8358917057821673E-3</v>
      </c>
      <c r="N24" s="251"/>
      <c r="O24" s="125">
        <f>'درآمد سود سهام'!T16</f>
        <v>1522400400</v>
      </c>
      <c r="P24" s="125"/>
      <c r="Q24" s="125">
        <f>'درآمد ناشی از تغییر قیمت اوراق '!S18</f>
        <v>5520491573</v>
      </c>
      <c r="R24" s="125">
        <f>'درآمد ناشی ازفروش'!S22</f>
        <v>10340073098</v>
      </c>
      <c r="S24" s="255">
        <f t="shared" si="3"/>
        <v>17382965071</v>
      </c>
      <c r="T24" s="162"/>
      <c r="U24" s="254">
        <f>S24/[1]درآمدها!$E$11</f>
        <v>2.959360300438113E-2</v>
      </c>
      <c r="V24" s="247">
        <v>1522400400</v>
      </c>
      <c r="W24" s="256">
        <f t="shared" si="1"/>
        <v>0</v>
      </c>
      <c r="X24" s="247"/>
      <c r="Y24" s="256">
        <v>1991522120</v>
      </c>
      <c r="Z24" s="256">
        <f t="shared" si="2"/>
        <v>-4294874294</v>
      </c>
      <c r="AA24" s="247"/>
    </row>
    <row r="25" spans="1:27" s="59" customFormat="1" ht="42.75" customHeight="1">
      <c r="A25" s="117"/>
      <c r="B25" s="117" t="s">
        <v>288</v>
      </c>
      <c r="C25" s="250" t="s">
        <v>110</v>
      </c>
      <c r="D25" s="251"/>
      <c r="E25" s="125">
        <v>0</v>
      </c>
      <c r="F25" s="125"/>
      <c r="G25" s="125">
        <v>0</v>
      </c>
      <c r="H25" s="164"/>
      <c r="I25" s="125">
        <f>'درآمد ناشی ازفروش'!K23</f>
        <v>0</v>
      </c>
      <c r="J25" s="252"/>
      <c r="K25" s="253">
        <f t="shared" si="0"/>
        <v>0</v>
      </c>
      <c r="L25" s="253"/>
      <c r="M25" s="254">
        <f>K25/($K$236+'[1]درآمد سرمایه گذاری در اوراق بها'!$I$11+'[1]درآمد سپرده بانکی'!$E$11+'[1]سایر درآمدها'!$C$11)</f>
        <v>0</v>
      </c>
      <c r="N25" s="251"/>
      <c r="O25" s="125">
        <f>'درآمد سود سهام'!T17</f>
        <v>134699171</v>
      </c>
      <c r="P25" s="125"/>
      <c r="Q25" s="125">
        <v>0</v>
      </c>
      <c r="R25" s="125">
        <f>'درآمد ناشی ازفروش'!S23</f>
        <v>5616410046</v>
      </c>
      <c r="S25" s="255">
        <f t="shared" si="3"/>
        <v>5751109217</v>
      </c>
      <c r="T25" s="162"/>
      <c r="U25" s="254">
        <f>S25/[1]درآمدها!$E$11</f>
        <v>9.7909673239045553E-3</v>
      </c>
      <c r="V25" s="247">
        <v>134699171</v>
      </c>
      <c r="W25" s="256">
        <f t="shared" si="1"/>
        <v>0</v>
      </c>
      <c r="X25" s="247"/>
      <c r="Y25" s="256">
        <v>5086980876</v>
      </c>
      <c r="Z25" s="256">
        <f t="shared" si="2"/>
        <v>5086980876</v>
      </c>
      <c r="AA25" s="247"/>
    </row>
    <row r="26" spans="1:27" s="59" customFormat="1" ht="42.75" customHeight="1">
      <c r="A26" s="117"/>
      <c r="B26" s="117" t="s">
        <v>289</v>
      </c>
      <c r="C26" s="250" t="s">
        <v>140</v>
      </c>
      <c r="D26" s="251"/>
      <c r="E26" s="125">
        <f>'درآمد سود سهام'!N18</f>
        <v>6259863750</v>
      </c>
      <c r="F26" s="125"/>
      <c r="G26" s="125">
        <f>'درآمد ناشی از تغییر قیمت اوراق '!K19</f>
        <v>-12565033481</v>
      </c>
      <c r="H26" s="164"/>
      <c r="I26" s="125">
        <f>'درآمد ناشی ازفروش'!K24</f>
        <v>33278833867</v>
      </c>
      <c r="J26" s="252"/>
      <c r="K26" s="253">
        <f t="shared" si="0"/>
        <v>26973664136</v>
      </c>
      <c r="L26" s="253"/>
      <c r="M26" s="254">
        <f>K26/($K$236+'[1]درآمد سرمایه گذاری در اوراق بها'!$I$11+'[1]درآمد سپرده بانکی'!$E$11+'[1]سایر درآمدها'!$C$11)</f>
        <v>-4.6878613098461371E-2</v>
      </c>
      <c r="N26" s="251"/>
      <c r="O26" s="125">
        <f>'درآمد سود سهام'!T18</f>
        <v>6259863750</v>
      </c>
      <c r="P26" s="125"/>
      <c r="Q26" s="125">
        <f>'درآمد ناشی از تغییر قیمت اوراق '!S19</f>
        <v>98614289813</v>
      </c>
      <c r="R26" s="125">
        <f>'درآمد ناشی ازفروش'!S24</f>
        <v>60680117411</v>
      </c>
      <c r="S26" s="255">
        <f t="shared" si="3"/>
        <v>165554270974</v>
      </c>
      <c r="T26" s="162"/>
      <c r="U26" s="254">
        <f>S26/[1]درآمدها!$E$11</f>
        <v>0.2818476221331121</v>
      </c>
      <c r="V26" s="247">
        <v>0</v>
      </c>
      <c r="W26" s="256">
        <f t="shared" si="1"/>
        <v>-6259863750</v>
      </c>
      <c r="X26" s="247"/>
      <c r="Y26" s="256">
        <v>1212265477</v>
      </c>
      <c r="Z26" s="256">
        <f t="shared" si="2"/>
        <v>-32066568390</v>
      </c>
      <c r="AA26" s="247"/>
    </row>
    <row r="27" spans="1:27" s="59" customFormat="1" ht="42.75" customHeight="1">
      <c r="A27" s="117"/>
      <c r="B27" s="117" t="s">
        <v>494</v>
      </c>
      <c r="C27" s="250" t="s">
        <v>475</v>
      </c>
      <c r="D27" s="251"/>
      <c r="E27" s="125">
        <v>0</v>
      </c>
      <c r="F27" s="125"/>
      <c r="G27" s="125">
        <f>'درآمد ناشی از تغییر قیمت اوراق '!K20</f>
        <v>-10359845512</v>
      </c>
      <c r="H27" s="164"/>
      <c r="I27" s="125">
        <f>'درآمد ناشی ازفروش'!K25</f>
        <v>1657976157</v>
      </c>
      <c r="J27" s="252"/>
      <c r="K27" s="253">
        <f t="shared" si="0"/>
        <v>-8701869355</v>
      </c>
      <c r="L27" s="253"/>
      <c r="M27" s="254">
        <f>K27/($K$236+'[1]درآمد سرمایه گذاری در اوراق بها'!$I$11+'[1]درآمد سپرده بانکی'!$E$11+'[1]سایر درآمدها'!$C$11)</f>
        <v>1.5123327875279754E-2</v>
      </c>
      <c r="N27" s="251"/>
      <c r="O27" s="125">
        <v>0</v>
      </c>
      <c r="P27" s="125"/>
      <c r="Q27" s="125">
        <f>'درآمد ناشی از تغییر قیمت اوراق '!S20</f>
        <v>2012218167</v>
      </c>
      <c r="R27" s="125">
        <f>'درآمد ناشی ازفروش'!S25</f>
        <v>2382601273</v>
      </c>
      <c r="S27" s="255">
        <f t="shared" si="3"/>
        <v>4394819440</v>
      </c>
      <c r="T27" s="162"/>
      <c r="U27" s="254">
        <f>S27/[1]درآمدها!$E$11</f>
        <v>7.4819538123719331E-3</v>
      </c>
      <c r="V27" s="247">
        <v>0</v>
      </c>
      <c r="W27" s="256">
        <f t="shared" si="1"/>
        <v>0</v>
      </c>
      <c r="X27" s="247"/>
      <c r="Y27" s="256">
        <v>36202406</v>
      </c>
      <c r="Z27" s="256">
        <f t="shared" si="2"/>
        <v>-1621773751</v>
      </c>
      <c r="AA27" s="247"/>
    </row>
    <row r="28" spans="1:27" s="59" customFormat="1" ht="42.75" customHeight="1">
      <c r="A28" s="117"/>
      <c r="B28" s="117" t="s">
        <v>290</v>
      </c>
      <c r="C28" s="250" t="s">
        <v>222</v>
      </c>
      <c r="D28" s="251"/>
      <c r="E28" s="125">
        <f>'درآمد سود سهام'!L19</f>
        <v>28470350</v>
      </c>
      <c r="F28" s="125"/>
      <c r="G28" s="125">
        <f>'درآمد ناشی از تغییر قیمت اوراق '!K21</f>
        <v>-6742826110</v>
      </c>
      <c r="H28" s="164"/>
      <c r="I28" s="125">
        <f>'درآمد ناشی ازفروش'!K26</f>
        <v>11458846</v>
      </c>
      <c r="J28" s="252"/>
      <c r="K28" s="253">
        <f t="shared" si="0"/>
        <v>-6702896914</v>
      </c>
      <c r="L28" s="253"/>
      <c r="M28" s="254">
        <f>K28/($K$236+'[1]درآمد سرمایه گذاری در اوراق بها'!$I$11+'[1]درآمد سپرده بانکی'!$E$11+'[1]سایر درآمدها'!$C$11)</f>
        <v>1.1649233470320567E-2</v>
      </c>
      <c r="N28" s="251"/>
      <c r="O28" s="125">
        <f>'درآمد سود سهام'!T19</f>
        <v>396317352</v>
      </c>
      <c r="P28" s="125"/>
      <c r="Q28" s="125">
        <f>'درآمد ناشی از تغییر قیمت اوراق '!S21</f>
        <v>-2002979341</v>
      </c>
      <c r="R28" s="125">
        <f>'درآمد ناشی ازفروش'!S26</f>
        <v>1157485010</v>
      </c>
      <c r="S28" s="255">
        <f t="shared" si="3"/>
        <v>-449176979</v>
      </c>
      <c r="T28" s="162"/>
      <c r="U28" s="254">
        <f>S28/[1]درآمدها!$E$11</f>
        <v>-7.6470067913842615E-4</v>
      </c>
      <c r="V28" s="247">
        <v>351960665</v>
      </c>
      <c r="W28" s="256">
        <f t="shared" si="1"/>
        <v>-44356687</v>
      </c>
      <c r="X28" s="247"/>
      <c r="Y28" s="256">
        <v>-39755770</v>
      </c>
      <c r="Z28" s="256">
        <f t="shared" si="2"/>
        <v>-51214616</v>
      </c>
      <c r="AA28" s="247"/>
    </row>
    <row r="29" spans="1:27" s="59" customFormat="1" ht="42.75" customHeight="1">
      <c r="A29" s="117"/>
      <c r="B29" s="117" t="s">
        <v>291</v>
      </c>
      <c r="C29" s="250" t="s">
        <v>578</v>
      </c>
      <c r="D29" s="251"/>
      <c r="E29" s="125">
        <v>0</v>
      </c>
      <c r="F29" s="125"/>
      <c r="G29" s="125">
        <v>0</v>
      </c>
      <c r="H29" s="164"/>
      <c r="I29" s="125">
        <f>'درآمد ناشی ازفروش'!K27</f>
        <v>14471459543</v>
      </c>
      <c r="J29" s="252"/>
      <c r="K29" s="253">
        <f t="shared" si="0"/>
        <v>14471459543</v>
      </c>
      <c r="L29" s="253"/>
      <c r="M29" s="254">
        <f>K29/($K$236+'[1]درآمد سرمایه گذاری در اوراق بها'!$I$11+'[1]درآمد سپرده بانکی'!$E$11+'[1]سایر درآمدها'!$C$11)</f>
        <v>-2.5150530141765742E-2</v>
      </c>
      <c r="N29" s="251"/>
      <c r="O29" s="125">
        <v>0</v>
      </c>
      <c r="P29" s="125"/>
      <c r="Q29" s="125">
        <v>0</v>
      </c>
      <c r="R29" s="125">
        <f>'درآمد ناشی ازفروش'!S27</f>
        <v>14471459543</v>
      </c>
      <c r="S29" s="255">
        <f t="shared" si="3"/>
        <v>14471459543</v>
      </c>
      <c r="T29" s="162"/>
      <c r="U29" s="254">
        <f>S29/[1]درآمدها!$E$11</f>
        <v>2.4636914753051846E-2</v>
      </c>
      <c r="V29" s="247">
        <v>0</v>
      </c>
      <c r="W29" s="256">
        <f t="shared" si="1"/>
        <v>0</v>
      </c>
      <c r="X29" s="247"/>
      <c r="Y29" s="256">
        <v>639150789</v>
      </c>
      <c r="Z29" s="256">
        <f t="shared" si="2"/>
        <v>-13832308754</v>
      </c>
      <c r="AA29" s="247"/>
    </row>
    <row r="30" spans="1:27" s="59" customFormat="1" ht="42.75" customHeight="1">
      <c r="A30" s="117"/>
      <c r="B30" s="117" t="s">
        <v>495</v>
      </c>
      <c r="C30" s="250" t="s">
        <v>113</v>
      </c>
      <c r="D30" s="251"/>
      <c r="E30" s="125">
        <f>'درآمد سود سهام'!L20</f>
        <v>151163234</v>
      </c>
      <c r="F30" s="125"/>
      <c r="G30" s="125">
        <f>'درآمد ناشی از تغییر قیمت اوراق '!K22</f>
        <v>-7758402083</v>
      </c>
      <c r="H30" s="164"/>
      <c r="I30" s="125">
        <f>'درآمد ناشی ازفروش'!K28</f>
        <v>1691748633</v>
      </c>
      <c r="J30" s="252"/>
      <c r="K30" s="253">
        <f t="shared" si="0"/>
        <v>-5915490216</v>
      </c>
      <c r="L30" s="253"/>
      <c r="M30" s="254">
        <f>K30/($K$236+'[1]درآمد سرمایه گذاری در اوراق بها'!$I$11+'[1]درآمد سپرده بانکی'!$E$11+'[1]سایر درآمدها'!$C$11)</f>
        <v>1.0280767778727178E-2</v>
      </c>
      <c r="N30" s="251"/>
      <c r="O30" s="125">
        <f>'درآمد سود سهام'!T20</f>
        <v>8162814592</v>
      </c>
      <c r="P30" s="125"/>
      <c r="Q30" s="125">
        <f>'درآمد ناشی از تغییر قیمت اوراق '!S22</f>
        <v>14273206202</v>
      </c>
      <c r="R30" s="125">
        <f>'درآمد ناشی ازفروش'!S28</f>
        <v>36044098385</v>
      </c>
      <c r="S30" s="255">
        <f t="shared" si="3"/>
        <v>58480119179</v>
      </c>
      <c r="T30" s="162"/>
      <c r="U30" s="254">
        <f>S30/[1]درآمدها!$E$11</f>
        <v>9.9559391827775304E-2</v>
      </c>
      <c r="V30" s="247">
        <v>0</v>
      </c>
      <c r="W30" s="256">
        <f t="shared" si="1"/>
        <v>-8162814592</v>
      </c>
      <c r="X30" s="247"/>
      <c r="Y30" s="256">
        <v>211372581</v>
      </c>
      <c r="Z30" s="256">
        <f t="shared" si="2"/>
        <v>-1480376052</v>
      </c>
      <c r="AA30" s="247"/>
    </row>
    <row r="31" spans="1:27" s="59" customFormat="1" ht="42.75" customHeight="1">
      <c r="A31" s="117"/>
      <c r="B31" s="117" t="s">
        <v>496</v>
      </c>
      <c r="C31" s="250" t="s">
        <v>476</v>
      </c>
      <c r="D31" s="251"/>
      <c r="E31" s="125">
        <v>0</v>
      </c>
      <c r="F31" s="125"/>
      <c r="G31" s="125">
        <f>'درآمد ناشی از تغییر قیمت اوراق '!K23</f>
        <v>-2496498301</v>
      </c>
      <c r="H31" s="164"/>
      <c r="I31" s="125">
        <f>'درآمد ناشی ازفروش'!K29</f>
        <v>62689881</v>
      </c>
      <c r="J31" s="252"/>
      <c r="K31" s="253">
        <f t="shared" si="0"/>
        <v>-2433808420</v>
      </c>
      <c r="L31" s="253"/>
      <c r="M31" s="254">
        <f>K31/($K$236+'[1]درآمد سرمایه گذاری در اوراق بها'!$I$11+'[1]درآمد سپرده بانکی'!$E$11+'[1]سایر درآمدها'!$C$11)</f>
        <v>4.2298132986939765E-3</v>
      </c>
      <c r="N31" s="251"/>
      <c r="O31" s="125">
        <v>0</v>
      </c>
      <c r="P31" s="125"/>
      <c r="Q31" s="125">
        <f>'درآمد ناشی از تغییر قیمت اوراق '!S23</f>
        <v>-52890815</v>
      </c>
      <c r="R31" s="125">
        <f>'درآمد ناشی ازفروش'!S29</f>
        <v>727740683</v>
      </c>
      <c r="S31" s="255">
        <f t="shared" si="3"/>
        <v>674849868</v>
      </c>
      <c r="T31" s="162"/>
      <c r="U31" s="254">
        <f>S31/[1]درآمدها!$E$11</f>
        <v>1.1488971530218988E-3</v>
      </c>
      <c r="V31" s="247">
        <v>0</v>
      </c>
      <c r="W31" s="256">
        <f t="shared" si="1"/>
        <v>0</v>
      </c>
      <c r="X31" s="247"/>
      <c r="Y31" s="256">
        <v>-167666702</v>
      </c>
      <c r="Z31" s="256">
        <f t="shared" si="2"/>
        <v>-230356583</v>
      </c>
      <c r="AA31" s="247"/>
    </row>
    <row r="32" spans="1:27" s="59" customFormat="1" ht="42.75" customHeight="1">
      <c r="A32" s="117"/>
      <c r="B32" s="117" t="s">
        <v>292</v>
      </c>
      <c r="C32" s="250" t="s">
        <v>477</v>
      </c>
      <c r="D32" s="251"/>
      <c r="E32" s="125">
        <v>0</v>
      </c>
      <c r="F32" s="125"/>
      <c r="G32" s="125">
        <f>'درآمد ناشی از تغییر قیمت اوراق '!K24</f>
        <v>-13029383527</v>
      </c>
      <c r="H32" s="164"/>
      <c r="I32" s="125">
        <f>'درآمد ناشی ازفروش'!K30</f>
        <v>184857528</v>
      </c>
      <c r="J32" s="252"/>
      <c r="K32" s="253">
        <f t="shared" si="0"/>
        <v>-12844525999</v>
      </c>
      <c r="L32" s="253"/>
      <c r="M32" s="254">
        <f>K32/($K$236+'[1]درآمد سرمایه گذاری در اوراق بها'!$I$11+'[1]درآمد سپرده بانکی'!$E$11+'[1]سایر درآمدها'!$C$11)</f>
        <v>2.2323017062284112E-2</v>
      </c>
      <c r="N32" s="251"/>
      <c r="O32" s="125">
        <v>0</v>
      </c>
      <c r="P32" s="125"/>
      <c r="Q32" s="125">
        <f>'درآمد ناشی از تغییر قیمت اوراق '!S24</f>
        <v>-2041490996</v>
      </c>
      <c r="R32" s="125">
        <f>'درآمد ناشی ازفروش'!S30</f>
        <v>5304642620</v>
      </c>
      <c r="S32" s="255">
        <f t="shared" si="3"/>
        <v>3263151624</v>
      </c>
      <c r="T32" s="162"/>
      <c r="U32" s="254">
        <f>S32/[1]درآمدها!$E$11</f>
        <v>5.5553476239138654E-3</v>
      </c>
      <c r="V32" s="247">
        <v>411612890</v>
      </c>
      <c r="W32" s="256">
        <f t="shared" si="1"/>
        <v>411612890</v>
      </c>
      <c r="X32" s="247"/>
      <c r="Y32" s="256">
        <v>217992007</v>
      </c>
      <c r="Z32" s="256">
        <f t="shared" si="2"/>
        <v>33134479</v>
      </c>
      <c r="AA32" s="247"/>
    </row>
    <row r="33" spans="1:27" s="59" customFormat="1" ht="42.75" customHeight="1">
      <c r="A33" s="117"/>
      <c r="B33" s="117" t="s">
        <v>293</v>
      </c>
      <c r="C33" s="250" t="s">
        <v>149</v>
      </c>
      <c r="D33" s="251"/>
      <c r="E33" s="125">
        <v>0</v>
      </c>
      <c r="F33" s="125"/>
      <c r="G33" s="125">
        <f>'درآمد ناشی از تغییر قیمت اوراق '!K25</f>
        <v>-6749348874</v>
      </c>
      <c r="H33" s="164"/>
      <c r="I33" s="125">
        <f>'درآمد ناشی ازفروش'!K31</f>
        <v>2370408114</v>
      </c>
      <c r="J33" s="252"/>
      <c r="K33" s="253">
        <f t="shared" si="0"/>
        <v>-4378940760</v>
      </c>
      <c r="L33" s="253"/>
      <c r="M33" s="254">
        <f>K33/($K$236+'[1]درآمد سرمایه گذاری در اوراق بها'!$I$11+'[1]درآمد سپرده بانکی'!$E$11+'[1]سایر درآمدها'!$C$11)</f>
        <v>7.6103368320342606E-3</v>
      </c>
      <c r="N33" s="251"/>
      <c r="O33" s="125">
        <f>'درآمد سود سهام'!T21</f>
        <v>411613827</v>
      </c>
      <c r="P33" s="125"/>
      <c r="Q33" s="125">
        <f>'درآمد ناشی از تغییر قیمت اوراق '!S25</f>
        <v>7346173831</v>
      </c>
      <c r="R33" s="125">
        <f>'درآمد ناشی ازفروش'!S31</f>
        <v>10387780796</v>
      </c>
      <c r="S33" s="255">
        <f t="shared" si="3"/>
        <v>18145568454</v>
      </c>
      <c r="T33" s="162"/>
      <c r="U33" s="254">
        <f>S33/[1]درآمدها!$E$11</f>
        <v>3.0891895998362378E-2</v>
      </c>
      <c r="V33" s="247">
        <v>478121400</v>
      </c>
      <c r="W33" s="256">
        <f t="shared" si="1"/>
        <v>66507573</v>
      </c>
      <c r="X33" s="247"/>
      <c r="Y33" s="256">
        <v>51824145</v>
      </c>
      <c r="Z33" s="256">
        <f t="shared" si="2"/>
        <v>-2318583969</v>
      </c>
      <c r="AA33" s="247"/>
    </row>
    <row r="34" spans="1:27" s="59" customFormat="1" ht="42.75" customHeight="1">
      <c r="A34" s="117"/>
      <c r="B34" s="117" t="s">
        <v>294</v>
      </c>
      <c r="C34" s="250" t="s">
        <v>92</v>
      </c>
      <c r="D34" s="251"/>
      <c r="E34" s="125">
        <v>0</v>
      </c>
      <c r="F34" s="125"/>
      <c r="G34" s="125">
        <f>'درآمد ناشی از تغییر قیمت اوراق '!K26</f>
        <v>-10421715454</v>
      </c>
      <c r="H34" s="164"/>
      <c r="I34" s="125">
        <f>'درآمد ناشی ازفروش'!K32</f>
        <v>1659852617</v>
      </c>
      <c r="J34" s="252"/>
      <c r="K34" s="253">
        <f t="shared" si="0"/>
        <v>-8761862837</v>
      </c>
      <c r="L34" s="253"/>
      <c r="M34" s="254">
        <f>K34/($K$236+'[1]درآمد سرمایه گذاری در اوراق بها'!$I$11+'[1]درآمد سپرده بانکی'!$E$11+'[1]سایر درآمدها'!$C$11)</f>
        <v>1.5227592954615192E-2</v>
      </c>
      <c r="N34" s="251"/>
      <c r="O34" s="125">
        <f>'درآمد سود سهام'!T22</f>
        <v>478121400</v>
      </c>
      <c r="P34" s="125"/>
      <c r="Q34" s="125">
        <f>'درآمد ناشی از تغییر قیمت اوراق '!S26</f>
        <v>9654345467</v>
      </c>
      <c r="R34" s="125">
        <f>'درآمد ناشی ازفروش'!S32</f>
        <v>4335670915</v>
      </c>
      <c r="S34" s="255">
        <f t="shared" si="3"/>
        <v>14468137782</v>
      </c>
      <c r="T34" s="162"/>
      <c r="U34" s="254">
        <f>S34/[1]درآمدها!$E$11</f>
        <v>2.4631259625983021E-2</v>
      </c>
      <c r="V34" s="247">
        <v>0</v>
      </c>
      <c r="W34" s="256">
        <f t="shared" si="1"/>
        <v>-478121400</v>
      </c>
      <c r="X34" s="247"/>
      <c r="Y34" s="256">
        <v>-189023454</v>
      </c>
      <c r="Z34" s="256">
        <f t="shared" si="2"/>
        <v>-1848876071</v>
      </c>
      <c r="AA34" s="247"/>
    </row>
    <row r="35" spans="1:27" s="59" customFormat="1" ht="42.75" customHeight="1">
      <c r="A35" s="117"/>
      <c r="B35" s="117" t="s">
        <v>450</v>
      </c>
      <c r="C35" s="250" t="s">
        <v>202</v>
      </c>
      <c r="D35" s="251"/>
      <c r="E35" s="125">
        <f>'درآمد سود سهام'!N23</f>
        <v>1892593382</v>
      </c>
      <c r="F35" s="125"/>
      <c r="G35" s="125">
        <f>'درآمد ناشی از تغییر قیمت اوراق '!K27</f>
        <v>-5211540961</v>
      </c>
      <c r="H35" s="164"/>
      <c r="I35" s="125">
        <f>'درآمد ناشی ازفروش'!K33</f>
        <v>133109339</v>
      </c>
      <c r="J35" s="252"/>
      <c r="K35" s="253">
        <f t="shared" si="0"/>
        <v>-3185838240</v>
      </c>
      <c r="L35" s="253"/>
      <c r="M35" s="254">
        <f>K35/($K$236+'[1]درآمد سرمایه گذاری در اوراق بها'!$I$11+'[1]درآمد سپرده بانکی'!$E$11+'[1]سایر درآمدها'!$C$11)</f>
        <v>5.5367960946736362E-3</v>
      </c>
      <c r="N35" s="251"/>
      <c r="O35" s="125">
        <f>'درآمد سود سهام'!T23</f>
        <v>1892593382</v>
      </c>
      <c r="P35" s="125"/>
      <c r="Q35" s="125">
        <f>'درآمد ناشی از تغییر قیمت اوراق '!S27</f>
        <v>1928908965</v>
      </c>
      <c r="R35" s="125">
        <f>'درآمد ناشی ازفروش'!S33</f>
        <v>141855293</v>
      </c>
      <c r="S35" s="255">
        <f t="shared" si="3"/>
        <v>3963357640</v>
      </c>
      <c r="T35" s="162"/>
      <c r="U35" s="254">
        <f>S35/[1]درآمدها!$E$11</f>
        <v>6.7474123133466953E-3</v>
      </c>
      <c r="V35" s="247">
        <v>0</v>
      </c>
      <c r="W35" s="256">
        <f t="shared" si="1"/>
        <v>-1892593382</v>
      </c>
      <c r="X35" s="247"/>
      <c r="Y35" s="256">
        <v>-36129911</v>
      </c>
      <c r="Z35" s="256">
        <f t="shared" si="2"/>
        <v>-169239250</v>
      </c>
      <c r="AA35" s="247"/>
    </row>
    <row r="36" spans="1:27" s="59" customFormat="1" ht="42.75" customHeight="1">
      <c r="A36" s="117"/>
      <c r="B36" s="117" t="s">
        <v>295</v>
      </c>
      <c r="C36" s="250" t="s">
        <v>441</v>
      </c>
      <c r="D36" s="251"/>
      <c r="E36" s="125">
        <v>0</v>
      </c>
      <c r="F36" s="125"/>
      <c r="G36" s="125">
        <f>'درآمد ناشی از تغییر قیمت اوراق '!K28</f>
        <v>0</v>
      </c>
      <c r="H36" s="164"/>
      <c r="I36" s="125">
        <f>'درآمد ناشی ازفروش'!K34</f>
        <v>0</v>
      </c>
      <c r="J36" s="252"/>
      <c r="K36" s="253">
        <f t="shared" si="0"/>
        <v>0</v>
      </c>
      <c r="L36" s="253"/>
      <c r="M36" s="254">
        <f>K36/($K$236+'[1]درآمد سرمایه گذاری در اوراق بها'!$I$11+'[1]درآمد سپرده بانکی'!$E$11+'[1]سایر درآمدها'!$C$11)</f>
        <v>0</v>
      </c>
      <c r="N36" s="251"/>
      <c r="O36" s="125">
        <v>0</v>
      </c>
      <c r="P36" s="125"/>
      <c r="Q36" s="125">
        <f>'درآمد ناشی از تغییر قیمت اوراق '!S28</f>
        <v>447</v>
      </c>
      <c r="R36" s="125">
        <f>'درآمد ناشی ازفروش'!S34</f>
        <v>-44431233</v>
      </c>
      <c r="S36" s="255">
        <f t="shared" si="3"/>
        <v>-44430786</v>
      </c>
      <c r="T36" s="162"/>
      <c r="U36" s="254">
        <f>S36/[1]درآمدها!$E$11</f>
        <v>-7.5641125474629632E-5</v>
      </c>
      <c r="V36" s="247">
        <v>0</v>
      </c>
      <c r="W36" s="256">
        <f t="shared" si="1"/>
        <v>0</v>
      </c>
      <c r="X36" s="247"/>
      <c r="Y36" s="256">
        <v>158010935</v>
      </c>
      <c r="Z36" s="256">
        <f t="shared" si="2"/>
        <v>158010935</v>
      </c>
      <c r="AA36" s="247"/>
    </row>
    <row r="37" spans="1:27" s="59" customFormat="1" ht="42.75" customHeight="1">
      <c r="A37" s="117"/>
      <c r="B37" s="117" t="s">
        <v>296</v>
      </c>
      <c r="C37" s="250" t="s">
        <v>111</v>
      </c>
      <c r="D37" s="251"/>
      <c r="E37" s="125">
        <f>'درآمد سود سهام'!N24</f>
        <v>402492039</v>
      </c>
      <c r="F37" s="125"/>
      <c r="G37" s="125">
        <f>'درآمد ناشی از تغییر قیمت اوراق '!K29</f>
        <v>-5658128304</v>
      </c>
      <c r="H37" s="164"/>
      <c r="I37" s="125">
        <f>'درآمد ناشی ازفروش'!K35</f>
        <v>548917214</v>
      </c>
      <c r="J37" s="252"/>
      <c r="K37" s="253">
        <f t="shared" si="0"/>
        <v>-4706719051</v>
      </c>
      <c r="L37" s="253"/>
      <c r="M37" s="254">
        <f>K37/($K$236+'[1]درآمد سرمایه گذاری در اوراق بها'!$I$11+'[1]درآمد سپرده بانکی'!$E$11+'[1]سایر درآمدها'!$C$11)</f>
        <v>8.1799958745874066E-3</v>
      </c>
      <c r="N37" s="251"/>
      <c r="O37" s="125">
        <f>'درآمد سود سهام'!T24</f>
        <v>2861230020</v>
      </c>
      <c r="P37" s="125"/>
      <c r="Q37" s="125">
        <f>'درآمد ناشی از تغییر قیمت اوراق '!S29</f>
        <v>1572779745</v>
      </c>
      <c r="R37" s="125">
        <f>'درآمد ناشی ازفروش'!S35</f>
        <v>2349878352</v>
      </c>
      <c r="S37" s="255">
        <f t="shared" si="3"/>
        <v>6783888117</v>
      </c>
      <c r="T37" s="162"/>
      <c r="U37" s="254">
        <f>S37/[1]درآمدها!$E$11</f>
        <v>1.1549220224549841E-2</v>
      </c>
      <c r="V37" s="247">
        <v>0</v>
      </c>
      <c r="W37" s="256">
        <f t="shared" si="1"/>
        <v>-2861230020</v>
      </c>
      <c r="X37" s="247"/>
      <c r="Y37" s="256">
        <v>109163575</v>
      </c>
      <c r="Z37" s="256">
        <f t="shared" si="2"/>
        <v>-439753639</v>
      </c>
      <c r="AA37" s="247"/>
    </row>
    <row r="38" spans="1:27" s="59" customFormat="1" ht="42.75" customHeight="1">
      <c r="A38" s="117"/>
      <c r="B38" s="117" t="s">
        <v>297</v>
      </c>
      <c r="C38" s="250" t="s">
        <v>547</v>
      </c>
      <c r="D38" s="251"/>
      <c r="E38" s="125">
        <v>0</v>
      </c>
      <c r="F38" s="125"/>
      <c r="G38" s="125">
        <f>'درآمد ناشی از تغییر قیمت اوراق '!K30</f>
        <v>-13630542666</v>
      </c>
      <c r="H38" s="164"/>
      <c r="I38" s="125">
        <f>'درآمد ناشی ازفروش'!K36</f>
        <v>-2608002038</v>
      </c>
      <c r="J38" s="252"/>
      <c r="K38" s="253">
        <f t="shared" si="0"/>
        <v>-16238544704</v>
      </c>
      <c r="L38" s="253"/>
      <c r="M38" s="254">
        <f>K38/($K$236+'[1]درآمد سرمایه گذاری در اوراق بها'!$I$11+'[1]درآمد سپرده بانکی'!$E$11+'[1]سایر درآمدها'!$C$11)</f>
        <v>2.8221618339382623E-2</v>
      </c>
      <c r="N38" s="251"/>
      <c r="O38" s="125">
        <v>0</v>
      </c>
      <c r="P38" s="125"/>
      <c r="Q38" s="125">
        <f>'درآمد ناشی از تغییر قیمت اوراق '!S30</f>
        <v>-14316217424</v>
      </c>
      <c r="R38" s="125">
        <f>'درآمد ناشی ازفروش'!S36</f>
        <v>-1444766353</v>
      </c>
      <c r="S38" s="255">
        <f t="shared" si="3"/>
        <v>-15760983777</v>
      </c>
      <c r="T38" s="162"/>
      <c r="U38" s="254">
        <f>S38/[1]درآمدها!$E$11</f>
        <v>-2.6832263365308438E-2</v>
      </c>
      <c r="V38" s="247">
        <v>1243254200</v>
      </c>
      <c r="W38" s="256">
        <f t="shared" si="1"/>
        <v>1243254200</v>
      </c>
      <c r="X38" s="247"/>
      <c r="Y38" s="256">
        <v>395339920</v>
      </c>
      <c r="Z38" s="256">
        <f t="shared" si="2"/>
        <v>3003341958</v>
      </c>
      <c r="AA38" s="247"/>
    </row>
    <row r="39" spans="1:27" s="59" customFormat="1" ht="42.75" customHeight="1">
      <c r="A39" s="117"/>
      <c r="B39" s="117" t="s">
        <v>298</v>
      </c>
      <c r="C39" s="250" t="s">
        <v>273</v>
      </c>
      <c r="D39" s="251"/>
      <c r="E39" s="125">
        <v>0</v>
      </c>
      <c r="F39" s="125"/>
      <c r="G39" s="125">
        <f>'درآمد ناشی از تغییر قیمت اوراق '!K31</f>
        <v>-1792771847</v>
      </c>
      <c r="H39" s="164"/>
      <c r="I39" s="125">
        <f>'درآمد ناشی ازفروش'!K37</f>
        <v>152660314</v>
      </c>
      <c r="J39" s="252"/>
      <c r="K39" s="253">
        <f t="shared" si="0"/>
        <v>-1640111533</v>
      </c>
      <c r="L39" s="253"/>
      <c r="M39" s="254">
        <f>K39/($K$236+'[1]درآمد سرمایه گذاری در اوراق بها'!$I$11+'[1]درآمد سپرده بانکی'!$E$11+'[1]سایر درآمدها'!$C$11)</f>
        <v>2.85041563527205E-3</v>
      </c>
      <c r="N39" s="251"/>
      <c r="O39" s="125">
        <v>0</v>
      </c>
      <c r="P39" s="125"/>
      <c r="Q39" s="125">
        <f>'درآمد ناشی از تغییر قیمت اوراق '!S31</f>
        <v>482661312</v>
      </c>
      <c r="R39" s="125">
        <f>'درآمد ناشی ازفروش'!S37</f>
        <v>1051116104</v>
      </c>
      <c r="S39" s="255">
        <f t="shared" si="3"/>
        <v>1533777416</v>
      </c>
      <c r="T39" s="162"/>
      <c r="U39" s="254">
        <f>S39/[1]درآمدها!$E$11</f>
        <v>2.6111770782945233E-3</v>
      </c>
      <c r="V39" s="247">
        <v>0</v>
      </c>
      <c r="W39" s="256">
        <f t="shared" si="1"/>
        <v>0</v>
      </c>
      <c r="X39" s="247"/>
      <c r="Y39" s="256">
        <v>25933379</v>
      </c>
      <c r="Z39" s="256">
        <f t="shared" si="2"/>
        <v>-126726935</v>
      </c>
      <c r="AA39" s="247"/>
    </row>
    <row r="40" spans="1:27" s="59" customFormat="1" ht="42.75" customHeight="1">
      <c r="A40" s="117"/>
      <c r="B40" s="117" t="s">
        <v>299</v>
      </c>
      <c r="C40" s="250" t="s">
        <v>108</v>
      </c>
      <c r="D40" s="251"/>
      <c r="E40" s="125">
        <v>0</v>
      </c>
      <c r="F40" s="125"/>
      <c r="G40" s="125">
        <f>'درآمد ناشی از تغییر قیمت اوراق '!K32</f>
        <v>19570971</v>
      </c>
      <c r="H40" s="164"/>
      <c r="I40" s="125">
        <f>'درآمد ناشی ازفروش'!K38</f>
        <v>2856909156</v>
      </c>
      <c r="J40" s="252"/>
      <c r="K40" s="253">
        <f t="shared" si="0"/>
        <v>2876480127</v>
      </c>
      <c r="L40" s="253"/>
      <c r="M40" s="254">
        <f>K40/($K$236+'[1]درآمد سرمایه گذاری در اوراق بها'!$I$11+'[1]درآمد سپرده بانکی'!$E$11+'[1]سایر درآمدها'!$C$11)</f>
        <v>-4.9991502184931792E-3</v>
      </c>
      <c r="N40" s="251"/>
      <c r="O40" s="125">
        <f>'درآمد سود سهام'!T25</f>
        <v>1243254200</v>
      </c>
      <c r="P40" s="125"/>
      <c r="Q40" s="125">
        <f>'درآمد ناشی از تغییر قیمت اوراق '!S32</f>
        <v>14902980291</v>
      </c>
      <c r="R40" s="125">
        <f>'درآمد ناشی ازفروش'!S38</f>
        <v>5858924225</v>
      </c>
      <c r="S40" s="255">
        <f t="shared" si="3"/>
        <v>22005158716</v>
      </c>
      <c r="T40" s="162"/>
      <c r="U40" s="254">
        <f>S40/[1]درآمدها!$E$11</f>
        <v>3.7462649693527722E-2</v>
      </c>
      <c r="V40" s="247">
        <v>0</v>
      </c>
      <c r="W40" s="256">
        <f t="shared" si="1"/>
        <v>-1243254200</v>
      </c>
      <c r="X40" s="247"/>
      <c r="Y40" s="256">
        <v>21613218</v>
      </c>
      <c r="Z40" s="256">
        <f t="shared" si="2"/>
        <v>-2835295938</v>
      </c>
      <c r="AA40" s="247"/>
    </row>
    <row r="41" spans="1:27" s="59" customFormat="1" ht="42.75" customHeight="1">
      <c r="A41" s="117"/>
      <c r="B41" s="117" t="s">
        <v>300</v>
      </c>
      <c r="C41" s="250" t="s">
        <v>116</v>
      </c>
      <c r="D41" s="251"/>
      <c r="E41" s="125">
        <v>0</v>
      </c>
      <c r="F41" s="125"/>
      <c r="G41" s="125">
        <f>'درآمد ناشی از تغییر قیمت اوراق '!K33</f>
        <v>-1326259863</v>
      </c>
      <c r="H41" s="164"/>
      <c r="I41" s="125">
        <f>'درآمد ناشی ازفروش'!K39</f>
        <v>175253173</v>
      </c>
      <c r="J41" s="252"/>
      <c r="K41" s="253">
        <f t="shared" si="0"/>
        <v>-1151006690</v>
      </c>
      <c r="L41" s="253"/>
      <c r="M41" s="254">
        <f>K41/($K$236+'[1]درآمد سرمایه گذاری در اوراق بها'!$I$11+'[1]درآمد سپرده بانکی'!$E$11+'[1]سایر درآمدها'!$C$11)</f>
        <v>2.0003807054984777E-3</v>
      </c>
      <c r="N41" s="251"/>
      <c r="O41" s="125">
        <v>0</v>
      </c>
      <c r="P41" s="125"/>
      <c r="Q41" s="125">
        <f>'درآمد ناشی از تغییر قیمت اوراق '!S33</f>
        <v>1132315970</v>
      </c>
      <c r="R41" s="125">
        <f>'درآمد ناشی ازفروش'!S39</f>
        <v>368013213</v>
      </c>
      <c r="S41" s="255">
        <f t="shared" si="3"/>
        <v>1500329183</v>
      </c>
      <c r="T41" s="162"/>
      <c r="U41" s="254">
        <f>S41/[1]درآمدها!$E$11</f>
        <v>2.5542331838232968E-3</v>
      </c>
      <c r="V41" s="247">
        <v>0</v>
      </c>
      <c r="W41" s="256">
        <f t="shared" si="1"/>
        <v>0</v>
      </c>
      <c r="X41" s="247"/>
      <c r="Y41" s="256">
        <v>6963707</v>
      </c>
      <c r="Z41" s="256">
        <f t="shared" si="2"/>
        <v>-168289466</v>
      </c>
      <c r="AA41" s="247"/>
    </row>
    <row r="42" spans="1:27" s="59" customFormat="1" ht="42.75" customHeight="1">
      <c r="A42" s="117"/>
      <c r="B42" s="117" t="s">
        <v>301</v>
      </c>
      <c r="C42" s="250" t="s">
        <v>579</v>
      </c>
      <c r="D42" s="251"/>
      <c r="E42" s="125">
        <v>0</v>
      </c>
      <c r="F42" s="125"/>
      <c r="G42" s="125">
        <f>'درآمد ناشی از تغییر قیمت اوراق '!K34</f>
        <v>-300814701</v>
      </c>
      <c r="H42" s="164"/>
      <c r="I42" s="125">
        <f>'درآمد ناشی ازفروش'!K40</f>
        <v>-172940294</v>
      </c>
      <c r="J42" s="252"/>
      <c r="K42" s="253">
        <f t="shared" si="0"/>
        <v>-473754995</v>
      </c>
      <c r="L42" s="253"/>
      <c r="M42" s="254">
        <f>K42/($K$236+'[1]درآمد سرمایه گذاری در اوراق بها'!$I$11+'[1]درآمد سپرده بانکی'!$E$11+'[1]سایر درآمدها'!$C$11)</f>
        <v>8.2335781309101491E-4</v>
      </c>
      <c r="N42" s="251"/>
      <c r="O42" s="125">
        <v>0</v>
      </c>
      <c r="P42" s="125"/>
      <c r="Q42" s="125">
        <f>'درآمد ناشی از تغییر قیمت اوراق '!S34</f>
        <v>-300814701</v>
      </c>
      <c r="R42" s="125">
        <f>'درآمد ناشی ازفروش'!S40</f>
        <v>-172940294</v>
      </c>
      <c r="S42" s="255">
        <f t="shared" si="3"/>
        <v>-473754995</v>
      </c>
      <c r="T42" s="162"/>
      <c r="U42" s="254">
        <f>S42/[1]درآمدها!$E$11</f>
        <v>-8.0654348588448407E-4</v>
      </c>
      <c r="V42" s="247">
        <v>3995116450</v>
      </c>
      <c r="W42" s="256">
        <f t="shared" si="1"/>
        <v>3995116450</v>
      </c>
      <c r="X42" s="247"/>
      <c r="Y42" s="256">
        <v>4354077818</v>
      </c>
      <c r="Z42" s="256">
        <f t="shared" si="2"/>
        <v>4527018112</v>
      </c>
      <c r="AA42" s="247"/>
    </row>
    <row r="43" spans="1:27" s="59" customFormat="1" ht="42.75" customHeight="1">
      <c r="A43" s="117"/>
      <c r="B43" s="117" t="s">
        <v>302</v>
      </c>
      <c r="C43" s="250" t="s">
        <v>271</v>
      </c>
      <c r="D43" s="251"/>
      <c r="E43" s="125">
        <f>'درآمد سود سهام'!N26</f>
        <v>3878445840</v>
      </c>
      <c r="F43" s="125"/>
      <c r="G43" s="125">
        <f>'درآمد ناشی از تغییر قیمت اوراق '!K35</f>
        <v>-8544084624</v>
      </c>
      <c r="H43" s="164"/>
      <c r="I43" s="125">
        <f>'درآمد ناشی ازفروش'!K41</f>
        <v>296018347</v>
      </c>
      <c r="J43" s="252"/>
      <c r="K43" s="253">
        <f t="shared" si="0"/>
        <v>-4369620437</v>
      </c>
      <c r="L43" s="253"/>
      <c r="M43" s="254">
        <f>K43/($K$236+'[1]درآمد سرمایه گذاری در اوراق بها'!$I$11+'[1]درآمد سپرده بانکی'!$E$11+'[1]سایر درآمدها'!$C$11)</f>
        <v>7.5941386687566744E-3</v>
      </c>
      <c r="N43" s="251"/>
      <c r="O43" s="125">
        <f>'درآمد سود سهام'!T26</f>
        <v>3878445840</v>
      </c>
      <c r="P43" s="125"/>
      <c r="Q43" s="125">
        <f>'درآمد ناشی از تغییر قیمت اوراق '!S35</f>
        <v>2190465829</v>
      </c>
      <c r="R43" s="125">
        <f>'درآمد ناشی ازفروش'!S41</f>
        <v>1328974142</v>
      </c>
      <c r="S43" s="255">
        <f t="shared" si="3"/>
        <v>7397885811</v>
      </c>
      <c r="T43" s="162"/>
      <c r="U43" s="254">
        <f>S43/[1]درآمدها!$E$11</f>
        <v>1.2594519684545603E-2</v>
      </c>
      <c r="V43" s="247">
        <v>203006280</v>
      </c>
      <c r="W43" s="256">
        <f t="shared" si="1"/>
        <v>-3675439560</v>
      </c>
      <c r="X43" s="247"/>
      <c r="Y43" s="256">
        <v>0</v>
      </c>
      <c r="Z43" s="256">
        <f t="shared" si="2"/>
        <v>-296018347</v>
      </c>
      <c r="AA43" s="247"/>
    </row>
    <row r="44" spans="1:27" s="59" customFormat="1" ht="42.75" customHeight="1">
      <c r="A44" s="117"/>
      <c r="B44" s="117" t="s">
        <v>303</v>
      </c>
      <c r="C44" s="250" t="s">
        <v>256</v>
      </c>
      <c r="D44" s="251"/>
      <c r="E44" s="125">
        <v>0</v>
      </c>
      <c r="F44" s="125"/>
      <c r="G44" s="125">
        <v>0</v>
      </c>
      <c r="H44" s="164"/>
      <c r="I44" s="125">
        <f>'درآمد ناشی ازفروش'!K42</f>
        <v>0</v>
      </c>
      <c r="J44" s="252"/>
      <c r="K44" s="253">
        <f t="shared" si="0"/>
        <v>0</v>
      </c>
      <c r="L44" s="253"/>
      <c r="M44" s="254">
        <f>K44/($K$236+'[1]درآمد سرمایه گذاری در اوراق بها'!$I$11+'[1]درآمد سپرده بانکی'!$E$11+'[1]سایر درآمدها'!$C$11)</f>
        <v>0</v>
      </c>
      <c r="N44" s="251"/>
      <c r="O44" s="125">
        <v>0</v>
      </c>
      <c r="P44" s="125"/>
      <c r="Q44" s="125">
        <v>0</v>
      </c>
      <c r="R44" s="125">
        <f>'درآمد ناشی ازفروش'!S42</f>
        <v>231276979</v>
      </c>
      <c r="S44" s="255">
        <f t="shared" si="3"/>
        <v>231276979</v>
      </c>
      <c r="T44" s="162"/>
      <c r="U44" s="254">
        <f>S44/[1]درآمدها!$E$11</f>
        <v>3.9373714856028616E-4</v>
      </c>
      <c r="V44" s="247">
        <v>3855594000</v>
      </c>
      <c r="W44" s="256">
        <f t="shared" si="1"/>
        <v>3855594000</v>
      </c>
      <c r="X44" s="247"/>
      <c r="Y44" s="256">
        <v>5010716726</v>
      </c>
      <c r="Z44" s="256">
        <f t="shared" si="2"/>
        <v>5010716726</v>
      </c>
      <c r="AA44" s="247"/>
    </row>
    <row r="45" spans="1:27" s="59" customFormat="1" ht="42.75" customHeight="1">
      <c r="A45" s="117"/>
      <c r="B45" s="117" t="s">
        <v>304</v>
      </c>
      <c r="C45" s="250" t="s">
        <v>88</v>
      </c>
      <c r="D45" s="251"/>
      <c r="E45" s="125">
        <v>0</v>
      </c>
      <c r="F45" s="125"/>
      <c r="G45" s="125">
        <f>'درآمد ناشی از تغییر قیمت اوراق '!K36</f>
        <v>-49367881288</v>
      </c>
      <c r="H45" s="164"/>
      <c r="I45" s="125">
        <f>'درآمد ناشی ازفروش'!K43</f>
        <v>53779654997</v>
      </c>
      <c r="J45" s="252"/>
      <c r="K45" s="253">
        <f t="shared" si="0"/>
        <v>4411773709</v>
      </c>
      <c r="L45" s="253"/>
      <c r="M45" s="254">
        <f>K45/($K$236+'[1]درآمد سرمایه گذاری در اوراق بها'!$I$11+'[1]درآمد سپرده بانکی'!$E$11+'[1]سایر درآمدها'!$C$11)</f>
        <v>-7.6673985313752222E-3</v>
      </c>
      <c r="N45" s="251"/>
      <c r="O45" s="125">
        <f>'درآمد سود سهام'!T27</f>
        <v>3995116450</v>
      </c>
      <c r="P45" s="125"/>
      <c r="Q45" s="125">
        <f>'درآمد ناشی از تغییر قیمت اوراق '!S36</f>
        <v>-9744069156</v>
      </c>
      <c r="R45" s="125">
        <f>'درآمد ناشی ازفروش'!S43</f>
        <v>102464886663</v>
      </c>
      <c r="S45" s="255">
        <f t="shared" si="3"/>
        <v>96715933957</v>
      </c>
      <c r="T45" s="162"/>
      <c r="U45" s="254">
        <f>S45/[1]درآمدها!$E$11</f>
        <v>0.16465389776893502</v>
      </c>
      <c r="V45" s="247">
        <v>1359850000</v>
      </c>
      <c r="W45" s="256">
        <f t="shared" si="1"/>
        <v>-2635266450</v>
      </c>
      <c r="X45" s="247"/>
      <c r="Y45" s="256">
        <v>93944865</v>
      </c>
      <c r="Z45" s="256">
        <f t="shared" si="2"/>
        <v>-53685710132</v>
      </c>
      <c r="AA45" s="247"/>
    </row>
    <row r="46" spans="1:27" s="59" customFormat="1" ht="42.75" customHeight="1">
      <c r="A46" s="117"/>
      <c r="B46" s="117" t="s">
        <v>305</v>
      </c>
      <c r="C46" s="250" t="s">
        <v>553</v>
      </c>
      <c r="D46" s="251"/>
      <c r="E46" s="125">
        <v>0</v>
      </c>
      <c r="F46" s="125"/>
      <c r="G46" s="125">
        <f>'درآمد ناشی از تغییر قیمت اوراق '!K37</f>
        <v>-47541969023</v>
      </c>
      <c r="H46" s="164"/>
      <c r="I46" s="125">
        <f>'درآمد ناشی ازفروش'!K44</f>
        <v>-7344379521</v>
      </c>
      <c r="J46" s="252"/>
      <c r="K46" s="253">
        <f t="shared" si="0"/>
        <v>-54886348544</v>
      </c>
      <c r="L46" s="253"/>
      <c r="M46" s="254">
        <f>K46/($K$236+'[1]درآمد سرمایه گذاری در اوراق بها'!$I$11+'[1]درآمد سپرده بانکی'!$E$11+'[1]سایر درآمدها'!$C$11)</f>
        <v>9.5389187201580961E-2</v>
      </c>
      <c r="N46" s="251"/>
      <c r="O46" s="125">
        <v>0</v>
      </c>
      <c r="P46" s="125"/>
      <c r="Q46" s="125">
        <f>'درآمد ناشی از تغییر قیمت اوراق '!S37</f>
        <v>-48824691768</v>
      </c>
      <c r="R46" s="125">
        <f>'درآمد ناشی ازفروش'!S44</f>
        <v>-7860837217</v>
      </c>
      <c r="S46" s="255">
        <f t="shared" si="3"/>
        <v>-56685528985</v>
      </c>
      <c r="T46" s="162"/>
      <c r="U46" s="254">
        <f>S46/[1]درآمدها!$E$11</f>
        <v>-9.6504194423887524E-2</v>
      </c>
      <c r="V46" s="247">
        <v>405581250</v>
      </c>
      <c r="W46" s="256">
        <f t="shared" si="1"/>
        <v>405581250</v>
      </c>
      <c r="X46" s="247"/>
      <c r="Y46" s="256">
        <v>30766133</v>
      </c>
      <c r="Z46" s="256">
        <f t="shared" si="2"/>
        <v>7375145654</v>
      </c>
      <c r="AA46" s="247"/>
    </row>
    <row r="47" spans="1:27" s="59" customFormat="1" ht="42.75" customHeight="1">
      <c r="A47" s="117"/>
      <c r="B47" s="117" t="s">
        <v>306</v>
      </c>
      <c r="C47" s="250" t="s">
        <v>183</v>
      </c>
      <c r="D47" s="251"/>
      <c r="E47" s="125">
        <v>0</v>
      </c>
      <c r="F47" s="125"/>
      <c r="G47" s="125">
        <v>0</v>
      </c>
      <c r="H47" s="164"/>
      <c r="I47" s="125">
        <f>'درآمد ناشی ازفروش'!K45</f>
        <v>0</v>
      </c>
      <c r="J47" s="252"/>
      <c r="K47" s="253">
        <f t="shared" si="0"/>
        <v>0</v>
      </c>
      <c r="L47" s="253"/>
      <c r="M47" s="254">
        <f>K47/($K$236+'[1]درآمد سرمایه گذاری در اوراق بها'!$I$11+'[1]درآمد سپرده بانکی'!$E$11+'[1]سایر درآمدها'!$C$11)</f>
        <v>0</v>
      </c>
      <c r="N47" s="251"/>
      <c r="O47" s="125">
        <f>'درآمد سود سهام'!T28</f>
        <v>203006280</v>
      </c>
      <c r="P47" s="125"/>
      <c r="Q47" s="125">
        <v>0</v>
      </c>
      <c r="R47" s="125">
        <f>'درآمد ناشی ازفروش'!S45</f>
        <v>744090943</v>
      </c>
      <c r="S47" s="255">
        <f t="shared" si="3"/>
        <v>947097223</v>
      </c>
      <c r="T47" s="162"/>
      <c r="U47" s="254">
        <f>S47/[1]درآمدها!$E$11</f>
        <v>1.612384257204369E-3</v>
      </c>
      <c r="V47" s="247">
        <v>0</v>
      </c>
      <c r="W47" s="256">
        <f t="shared" si="1"/>
        <v>-203006280</v>
      </c>
      <c r="X47" s="247"/>
      <c r="Y47" s="256">
        <v>-206664387</v>
      </c>
      <c r="Z47" s="256">
        <f t="shared" si="2"/>
        <v>-206664387</v>
      </c>
      <c r="AA47" s="247"/>
    </row>
    <row r="48" spans="1:27" s="59" customFormat="1" ht="42.75" customHeight="1">
      <c r="A48" s="117"/>
      <c r="B48" s="117" t="s">
        <v>307</v>
      </c>
      <c r="C48" s="250" t="s">
        <v>188</v>
      </c>
      <c r="D48" s="251"/>
      <c r="E48" s="125">
        <v>0</v>
      </c>
      <c r="F48" s="125"/>
      <c r="G48" s="125">
        <f>'درآمد ناشی از تغییر قیمت اوراق '!K38</f>
        <v>-33712558130</v>
      </c>
      <c r="H48" s="164"/>
      <c r="I48" s="125">
        <f>'درآمد ناشی ازفروش'!K46</f>
        <v>12716607641</v>
      </c>
      <c r="J48" s="252"/>
      <c r="K48" s="253">
        <f t="shared" si="0"/>
        <v>-20995950489</v>
      </c>
      <c r="L48" s="253"/>
      <c r="M48" s="254">
        <f>K48/($K$236+'[1]درآمد سرمایه گذاری در اوراق بها'!$I$11+'[1]درآمد سپرده بانکی'!$E$11+'[1]سایر درآمدها'!$C$11)</f>
        <v>3.6489704722565013E-2</v>
      </c>
      <c r="N48" s="251"/>
      <c r="O48" s="125">
        <f>'درآمد سود سهام'!T29</f>
        <v>3855594000</v>
      </c>
      <c r="P48" s="125"/>
      <c r="Q48" s="125">
        <f>'درآمد ناشی از تغییر قیمت اوراق '!S38</f>
        <v>20928649143</v>
      </c>
      <c r="R48" s="125">
        <f>'درآمد ناشی ازفروش'!S46</f>
        <v>29574854221</v>
      </c>
      <c r="S48" s="255">
        <f t="shared" si="3"/>
        <v>54359097364</v>
      </c>
      <c r="T48" s="162"/>
      <c r="U48" s="254">
        <f>S48/[1]درآمدها!$E$11</f>
        <v>9.2543564374439211E-2</v>
      </c>
      <c r="V48" s="247">
        <v>1119769000</v>
      </c>
      <c r="W48" s="256">
        <f t="shared" si="1"/>
        <v>-2735825000</v>
      </c>
      <c r="X48" s="247"/>
      <c r="Y48" s="256">
        <v>37277946</v>
      </c>
      <c r="Z48" s="256">
        <f t="shared" si="2"/>
        <v>-12679329695</v>
      </c>
      <c r="AA48" s="247"/>
    </row>
    <row r="49" spans="1:27" s="59" customFormat="1" ht="42.75" customHeight="1">
      <c r="A49" s="117"/>
      <c r="B49" s="117" t="s">
        <v>497</v>
      </c>
      <c r="C49" s="250" t="s">
        <v>221</v>
      </c>
      <c r="D49" s="251"/>
      <c r="E49" s="125">
        <f>'درآمد سود سهام'!N31</f>
        <v>2471408100</v>
      </c>
      <c r="F49" s="125"/>
      <c r="G49" s="125">
        <f>'درآمد ناشی از تغییر قیمت اوراق '!K39</f>
        <v>-5993308593</v>
      </c>
      <c r="H49" s="164"/>
      <c r="I49" s="125">
        <f>'درآمد ناشی ازفروش'!K47</f>
        <v>-69880191</v>
      </c>
      <c r="J49" s="252"/>
      <c r="K49" s="253">
        <f t="shared" si="0"/>
        <v>-3591780684</v>
      </c>
      <c r="L49" s="253"/>
      <c r="M49" s="254">
        <f>K49/($K$236+'[1]درآمد سرمایه گذاری در اوراق بها'!$I$11+'[1]درآمد سپرده بانکی'!$E$11+'[1]سایر درآمدها'!$C$11)</f>
        <v>6.2422997547092662E-3</v>
      </c>
      <c r="N49" s="251"/>
      <c r="O49" s="125">
        <f>'درآمد سود سهام'!T30</f>
        <v>1359850000</v>
      </c>
      <c r="P49" s="125"/>
      <c r="Q49" s="125">
        <f>'درآمد ناشی از تغییر قیمت اوراق '!S39</f>
        <v>-2188376305</v>
      </c>
      <c r="R49" s="125">
        <f>'درآمد ناشی ازفروش'!S47</f>
        <v>655198975</v>
      </c>
      <c r="S49" s="255">
        <f t="shared" si="3"/>
        <v>-173327330</v>
      </c>
      <c r="T49" s="162"/>
      <c r="U49" s="254">
        <f>S49/[1]درآمدها!$E$11</f>
        <v>-2.9508085489895537E-4</v>
      </c>
      <c r="V49" s="247">
        <v>15886849</v>
      </c>
      <c r="W49" s="256">
        <f t="shared" si="1"/>
        <v>-1343963151</v>
      </c>
      <c r="X49" s="247"/>
      <c r="Y49" s="256">
        <v>-17134498</v>
      </c>
      <c r="Z49" s="256">
        <f t="shared" si="2"/>
        <v>52745693</v>
      </c>
      <c r="AA49" s="247"/>
    </row>
    <row r="50" spans="1:27" s="59" customFormat="1" ht="42.75" customHeight="1">
      <c r="A50" s="117"/>
      <c r="B50" s="117"/>
      <c r="C50" s="250" t="s">
        <v>221</v>
      </c>
      <c r="D50" s="251"/>
      <c r="E50" s="125"/>
      <c r="F50" s="125"/>
      <c r="G50" s="125"/>
      <c r="H50" s="164"/>
      <c r="I50" s="125"/>
      <c r="J50" s="252"/>
      <c r="K50" s="253"/>
      <c r="L50" s="253"/>
      <c r="M50" s="254"/>
      <c r="N50" s="251"/>
      <c r="O50" s="125">
        <f>'درآمد سود سهام'!T31</f>
        <v>2471408100</v>
      </c>
      <c r="P50" s="125"/>
      <c r="Q50" s="125">
        <f>'درآمد ناشی از تغییر قیمت اوراق '!S40</f>
        <v>-9390447</v>
      </c>
      <c r="R50" s="125">
        <f>'درآمد ناشی ازفروش'!S48</f>
        <v>2538852169</v>
      </c>
      <c r="S50" s="255">
        <f t="shared" si="3"/>
        <v>5000869822</v>
      </c>
      <c r="T50" s="162"/>
      <c r="U50" s="254">
        <f>S50/[1]درآمدها!$E$11</f>
        <v>8.5137233828857031E-3</v>
      </c>
      <c r="V50" s="247"/>
      <c r="W50" s="256"/>
      <c r="X50" s="247"/>
      <c r="Y50" s="256"/>
      <c r="Z50" s="256"/>
      <c r="AA50" s="247"/>
    </row>
    <row r="51" spans="1:27" s="59" customFormat="1" ht="42.75" customHeight="1">
      <c r="A51" s="190"/>
      <c r="B51" s="190" t="s">
        <v>308</v>
      </c>
      <c r="C51" s="250" t="s">
        <v>126</v>
      </c>
      <c r="D51" s="251"/>
      <c r="E51" s="125">
        <v>0</v>
      </c>
      <c r="F51" s="125"/>
      <c r="G51" s="125">
        <v>0</v>
      </c>
      <c r="H51" s="164"/>
      <c r="I51" s="125">
        <f>'درآمد ناشی ازفروش'!K48</f>
        <v>0</v>
      </c>
      <c r="J51" s="252"/>
      <c r="K51" s="253">
        <f t="shared" ref="K51:K62" si="4">E51+G51+I51</f>
        <v>0</v>
      </c>
      <c r="L51" s="253"/>
      <c r="M51" s="254">
        <f>K51/($K$236+'[1]درآمد سرمایه گذاری در اوراق بها'!$I$11+'[1]درآمد سپرده بانکی'!$E$11+'[1]سایر درآمدها'!$C$11)</f>
        <v>0</v>
      </c>
      <c r="N51" s="251"/>
      <c r="O51" s="125">
        <f>'درآمد سود سهام'!T32</f>
        <v>405581250</v>
      </c>
      <c r="P51" s="125"/>
      <c r="Q51" s="125">
        <f>'درآمد ناشی از تغییر قیمت اوراق '!S41</f>
        <v>-4749948461</v>
      </c>
      <c r="R51" s="125">
        <f>'درآمد ناشی ازفروش'!S49</f>
        <v>-706013403</v>
      </c>
      <c r="S51" s="255">
        <f t="shared" si="3"/>
        <v>-5050380614</v>
      </c>
      <c r="T51" s="162"/>
      <c r="U51" s="254">
        <f>S51/[1]درآمدها!$E$11</f>
        <v>-8.5980129570116318E-3</v>
      </c>
      <c r="V51" s="247">
        <v>0</v>
      </c>
      <c r="W51" s="256">
        <f t="shared" ref="W51:W58" si="5">V51-O51</f>
        <v>-405581250</v>
      </c>
      <c r="X51" s="247"/>
      <c r="Y51" s="256">
        <v>0</v>
      </c>
      <c r="Z51" s="256">
        <f t="shared" ref="Z51:Z58" si="6">Y51-I51</f>
        <v>0</v>
      </c>
      <c r="AA51" s="247"/>
    </row>
    <row r="52" spans="1:27" s="59" customFormat="1" ht="42.75" customHeight="1">
      <c r="A52" s="117"/>
      <c r="B52" s="117" t="s">
        <v>309</v>
      </c>
      <c r="C52" s="250" t="s">
        <v>537</v>
      </c>
      <c r="D52" s="251"/>
      <c r="E52" s="125">
        <v>0</v>
      </c>
      <c r="F52" s="125"/>
      <c r="G52" s="125">
        <f>'درآمد ناشی از تغییر قیمت اوراق '!K41</f>
        <v>-9877417857</v>
      </c>
      <c r="H52" s="164"/>
      <c r="I52" s="125">
        <f>'درآمد ناشی ازفروش'!K49</f>
        <v>-719900396</v>
      </c>
      <c r="J52" s="252"/>
      <c r="K52" s="253">
        <f t="shared" si="4"/>
        <v>-10597318253</v>
      </c>
      <c r="L52" s="253"/>
      <c r="M52" s="254">
        <f>K52/($K$236+'[1]درآمد سرمایه گذاری در اوراق بها'!$I$11+'[1]درآمد سپرده بانکی'!$E$11+'[1]سایر درآمدها'!$C$11)</f>
        <v>1.8417504561444413E-2</v>
      </c>
      <c r="N52" s="251"/>
      <c r="O52" s="125">
        <v>0</v>
      </c>
      <c r="P52" s="125"/>
      <c r="Q52" s="125">
        <f>'درآمد ناشی از تغییر قیمت اوراق '!S42</f>
        <v>35247505427</v>
      </c>
      <c r="R52" s="125">
        <f>'درآمد ناشی ازفروش'!S50</f>
        <v>13615388489</v>
      </c>
      <c r="S52" s="255">
        <f t="shared" si="3"/>
        <v>48862893916</v>
      </c>
      <c r="T52" s="162"/>
      <c r="U52" s="254">
        <f>S52/[1]درآمدها!$E$11</f>
        <v>8.3186560997450573E-2</v>
      </c>
      <c r="V52" s="247">
        <v>0</v>
      </c>
      <c r="W52" s="256">
        <f t="shared" si="5"/>
        <v>0</v>
      </c>
      <c r="X52" s="247"/>
      <c r="Y52" s="256">
        <v>83067</v>
      </c>
      <c r="Z52" s="256">
        <f t="shared" si="6"/>
        <v>719983463</v>
      </c>
      <c r="AA52" s="247"/>
    </row>
    <row r="53" spans="1:27" s="59" customFormat="1" ht="42.75" customHeight="1">
      <c r="A53" s="117"/>
      <c r="B53" s="117" t="s">
        <v>310</v>
      </c>
      <c r="C53" s="250" t="s">
        <v>186</v>
      </c>
      <c r="D53" s="251"/>
      <c r="E53" s="125">
        <v>0</v>
      </c>
      <c r="F53" s="125"/>
      <c r="G53" s="125">
        <f>'درآمد ناشی از تغییر قیمت اوراق '!K42</f>
        <v>-4012044655</v>
      </c>
      <c r="H53" s="164"/>
      <c r="I53" s="125">
        <f>'درآمد ناشی ازفروش'!K50</f>
        <v>12369770039</v>
      </c>
      <c r="J53" s="252"/>
      <c r="K53" s="253">
        <f t="shared" si="4"/>
        <v>8357725384</v>
      </c>
      <c r="L53" s="253"/>
      <c r="M53" s="254">
        <f>K53/($K$236+'[1]درآمد سرمایه گذاری در اوراق بها'!$I$11+'[1]درآمد سپرده بانکی'!$E$11+'[1]سایر درآمدها'!$C$11)</f>
        <v>-1.4525226260855577E-2</v>
      </c>
      <c r="N53" s="251"/>
      <c r="O53" s="125">
        <f>'درآمد سود سهام'!T33</f>
        <v>1119769000</v>
      </c>
      <c r="P53" s="125"/>
      <c r="Q53" s="125">
        <f>'درآمد ناشی از تغییر قیمت اوراق '!S43</f>
        <v>42447786</v>
      </c>
      <c r="R53" s="125">
        <f>'درآمد ناشی ازفروش'!S51</f>
        <v>405207638</v>
      </c>
      <c r="S53" s="255">
        <f t="shared" si="3"/>
        <v>1567424424</v>
      </c>
      <c r="T53" s="162"/>
      <c r="U53" s="254">
        <f>S53/[1]درآمدها!$E$11</f>
        <v>2.6684593769685521E-3</v>
      </c>
      <c r="V53" s="247">
        <v>0</v>
      </c>
      <c r="W53" s="256">
        <f t="shared" si="5"/>
        <v>-1119769000</v>
      </c>
      <c r="X53" s="247"/>
      <c r="Y53" s="256">
        <v>180873578</v>
      </c>
      <c r="Z53" s="256">
        <f t="shared" si="6"/>
        <v>-12188896461</v>
      </c>
      <c r="AA53" s="247"/>
    </row>
    <row r="54" spans="1:27" s="59" customFormat="1" ht="42.75" customHeight="1">
      <c r="A54" s="117"/>
      <c r="B54" s="117" t="s">
        <v>311</v>
      </c>
      <c r="C54" s="250" t="s">
        <v>181</v>
      </c>
      <c r="D54" s="251"/>
      <c r="E54" s="125">
        <v>0</v>
      </c>
      <c r="F54" s="125"/>
      <c r="G54" s="125">
        <f>'درآمد ناشی از تغییر قیمت اوراق '!K43</f>
        <v>-231829230</v>
      </c>
      <c r="H54" s="164"/>
      <c r="I54" s="125">
        <f>'درآمد ناشی ازفروش'!K51</f>
        <v>7316238</v>
      </c>
      <c r="J54" s="252"/>
      <c r="K54" s="253">
        <f t="shared" si="4"/>
        <v>-224512992</v>
      </c>
      <c r="L54" s="253"/>
      <c r="M54" s="254">
        <f>K54/($K$236+'[1]درآمد سرمایه گذاری در اوراق بها'!$I$11+'[1]درآمد سپرده بانکی'!$E$11+'[1]سایر درآمدها'!$C$11)</f>
        <v>3.9019013636709102E-4</v>
      </c>
      <c r="N54" s="251"/>
      <c r="O54" s="125">
        <f>'درآمد سود سهام'!T34</f>
        <v>18454860</v>
      </c>
      <c r="P54" s="125"/>
      <c r="Q54" s="125">
        <v>0</v>
      </c>
      <c r="R54" s="125">
        <f>'درآمد ناشی ازفروش'!S52</f>
        <v>67182055</v>
      </c>
      <c r="S54" s="255">
        <f t="shared" si="3"/>
        <v>85636915</v>
      </c>
      <c r="T54" s="162"/>
      <c r="U54" s="254">
        <f>S54/[1]درآمدها!$E$11</f>
        <v>1.4579243844066122E-4</v>
      </c>
      <c r="V54" s="247">
        <v>0</v>
      </c>
      <c r="W54" s="256">
        <f t="shared" si="5"/>
        <v>-18454860</v>
      </c>
      <c r="X54" s="247"/>
      <c r="Y54" s="256">
        <v>70872010</v>
      </c>
      <c r="Z54" s="256">
        <f t="shared" si="6"/>
        <v>63555772</v>
      </c>
      <c r="AA54" s="247"/>
    </row>
    <row r="55" spans="1:27" s="59" customFormat="1" ht="42.75" customHeight="1">
      <c r="A55" s="117"/>
      <c r="B55" s="117" t="s">
        <v>312</v>
      </c>
      <c r="C55" s="250" t="s">
        <v>478</v>
      </c>
      <c r="D55" s="251"/>
      <c r="E55" s="125">
        <v>0</v>
      </c>
      <c r="F55" s="125"/>
      <c r="G55" s="125">
        <v>0</v>
      </c>
      <c r="H55" s="164"/>
      <c r="I55" s="125">
        <f>'درآمد ناشی ازفروش'!K52</f>
        <v>0</v>
      </c>
      <c r="J55" s="252"/>
      <c r="K55" s="253">
        <f t="shared" si="4"/>
        <v>0</v>
      </c>
      <c r="L55" s="253"/>
      <c r="M55" s="254">
        <f>K55/($K$236+'[1]درآمد سرمایه گذاری در اوراق بها'!$I$11+'[1]درآمد سپرده بانکی'!$E$11+'[1]سایر درآمدها'!$C$11)</f>
        <v>0</v>
      </c>
      <c r="N55" s="251"/>
      <c r="O55" s="125">
        <v>0</v>
      </c>
      <c r="P55" s="125"/>
      <c r="Q55" s="125">
        <f>'درآمد ناشی از تغییر قیمت اوراق '!S44</f>
        <v>3869112886</v>
      </c>
      <c r="R55" s="125">
        <f>'درآمد ناشی ازفروش'!S53</f>
        <v>1116511851</v>
      </c>
      <c r="S55" s="255">
        <f t="shared" si="3"/>
        <v>4985624737</v>
      </c>
      <c r="T55" s="162"/>
      <c r="U55" s="254">
        <f>S55/[1]درآمدها!$E$11</f>
        <v>8.4877694106251997E-3</v>
      </c>
      <c r="V55" s="247">
        <v>0</v>
      </c>
      <c r="W55" s="256">
        <f t="shared" si="5"/>
        <v>0</v>
      </c>
      <c r="X55" s="247"/>
      <c r="Y55" s="256">
        <v>173183801</v>
      </c>
      <c r="Z55" s="256">
        <f t="shared" si="6"/>
        <v>173183801</v>
      </c>
      <c r="AA55" s="247"/>
    </row>
    <row r="56" spans="1:27" s="59" customFormat="1" ht="42.75" customHeight="1">
      <c r="A56" s="117"/>
      <c r="B56" s="117" t="s">
        <v>313</v>
      </c>
      <c r="C56" s="250" t="s">
        <v>263</v>
      </c>
      <c r="D56" s="251"/>
      <c r="E56" s="125">
        <f>'درآمد سود سهام'!N35</f>
        <v>4447899145</v>
      </c>
      <c r="F56" s="125"/>
      <c r="G56" s="125">
        <f>'درآمد ناشی از تغییر قیمت اوراق '!K44</f>
        <v>-3238383728</v>
      </c>
      <c r="H56" s="164"/>
      <c r="I56" s="125">
        <f>'درآمد ناشی ازفروش'!K53</f>
        <v>781922452</v>
      </c>
      <c r="J56" s="252"/>
      <c r="K56" s="253">
        <f t="shared" si="4"/>
        <v>1991437869</v>
      </c>
      <c r="L56" s="253"/>
      <c r="M56" s="254">
        <f>K56/($K$236+'[1]درآمد سرمایه گذاری در اوراق بها'!$I$11+'[1]درآمد سپرده بانکی'!$E$11+'[1]سایر درآمدها'!$C$11)</f>
        <v>-3.4609997699896994E-3</v>
      </c>
      <c r="N56" s="251"/>
      <c r="O56" s="125">
        <f>'درآمد سود سهام'!T35</f>
        <v>4447899145</v>
      </c>
      <c r="P56" s="125"/>
      <c r="Q56" s="125">
        <f>'درآمد ناشی از تغییر قیمت اوراق '!S45</f>
        <v>-590342387</v>
      </c>
      <c r="R56" s="125">
        <f>'درآمد ناشی ازفروش'!S54</f>
        <v>1133982396</v>
      </c>
      <c r="S56" s="255">
        <f t="shared" si="3"/>
        <v>4991539154</v>
      </c>
      <c r="T56" s="162"/>
      <c r="U56" s="254">
        <f>S56/[1]درآمدها!$E$11</f>
        <v>8.4978384010411297E-3</v>
      </c>
      <c r="V56" s="247">
        <v>192138400</v>
      </c>
      <c r="W56" s="256">
        <f t="shared" si="5"/>
        <v>-4255760745</v>
      </c>
      <c r="X56" s="247"/>
      <c r="Y56" s="256">
        <v>48111086</v>
      </c>
      <c r="Z56" s="256">
        <f t="shared" si="6"/>
        <v>-733811366</v>
      </c>
      <c r="AA56" s="247"/>
    </row>
    <row r="57" spans="1:27" s="59" customFormat="1" ht="42.75" customHeight="1">
      <c r="A57" s="117"/>
      <c r="B57" s="117" t="s">
        <v>314</v>
      </c>
      <c r="C57" s="250" t="s">
        <v>257</v>
      </c>
      <c r="D57" s="251"/>
      <c r="E57" s="125">
        <f>'درآمد سود سهام'!N36</f>
        <v>4103989016</v>
      </c>
      <c r="F57" s="125"/>
      <c r="G57" s="125">
        <f>'درآمد ناشی از تغییر قیمت اوراق '!K45</f>
        <v>-6661692727</v>
      </c>
      <c r="H57" s="164"/>
      <c r="I57" s="125">
        <f>'درآمد ناشی ازفروش'!K54</f>
        <v>29879576</v>
      </c>
      <c r="J57" s="252"/>
      <c r="K57" s="253">
        <f t="shared" si="4"/>
        <v>-2527824135</v>
      </c>
      <c r="L57" s="253"/>
      <c r="M57" s="254">
        <f>K57/($K$236+'[1]درآمد سرمایه گذاری در اوراق بها'!$I$11+'[1]درآمد سپرده بانکی'!$E$11+'[1]سایر درآمدها'!$C$11)</f>
        <v>4.3932069817486279E-3</v>
      </c>
      <c r="N57" s="251"/>
      <c r="O57" s="125">
        <f>'درآمد سود سهام'!T36</f>
        <v>4103989016</v>
      </c>
      <c r="P57" s="125"/>
      <c r="Q57" s="125">
        <f>'درآمد ناشی از تغییر قیمت اوراق '!S46</f>
        <v>921901893</v>
      </c>
      <c r="R57" s="125">
        <f>'درآمد ناشی ازفروش'!S55</f>
        <v>3917433043</v>
      </c>
      <c r="S57" s="255">
        <f t="shared" si="3"/>
        <v>8943323952</v>
      </c>
      <c r="T57" s="162"/>
      <c r="U57" s="254">
        <f>S57/[1]درآمدها!$E$11</f>
        <v>1.5225548546755228E-2</v>
      </c>
      <c r="V57" s="247">
        <v>97559875</v>
      </c>
      <c r="W57" s="256">
        <f t="shared" si="5"/>
        <v>-4006429141</v>
      </c>
      <c r="X57" s="247"/>
      <c r="Y57" s="256">
        <v>-127257556</v>
      </c>
      <c r="Z57" s="256">
        <f t="shared" si="6"/>
        <v>-157137132</v>
      </c>
      <c r="AA57" s="247"/>
    </row>
    <row r="58" spans="1:27" s="59" customFormat="1" ht="42.75" customHeight="1">
      <c r="A58" s="117"/>
      <c r="B58" s="117" t="s">
        <v>315</v>
      </c>
      <c r="C58" s="250" t="s">
        <v>258</v>
      </c>
      <c r="D58" s="251"/>
      <c r="E58" s="125">
        <f>'درآمد سود سهام'!N37</f>
        <v>2858134345</v>
      </c>
      <c r="F58" s="125"/>
      <c r="G58" s="125">
        <f>'درآمد ناشی از تغییر قیمت اوراق '!K46</f>
        <v>-8293961307</v>
      </c>
      <c r="H58" s="164"/>
      <c r="I58" s="125">
        <f>'درآمد ناشی ازفروش'!K55</f>
        <v>592780496</v>
      </c>
      <c r="J58" s="252"/>
      <c r="K58" s="253">
        <f t="shared" si="4"/>
        <v>-4843046466</v>
      </c>
      <c r="L58" s="253"/>
      <c r="M58" s="254">
        <f>K58/($K$236+'[1]درآمد سرمایه گذاری در اوراق بها'!$I$11+'[1]درآمد سپرده بانکی'!$E$11+'[1]سایر درآمدها'!$C$11)</f>
        <v>8.4169247586380145E-3</v>
      </c>
      <c r="N58" s="251"/>
      <c r="O58" s="125">
        <f>'درآمد سود سهام'!T37</f>
        <v>2858134345</v>
      </c>
      <c r="P58" s="125"/>
      <c r="Q58" s="125">
        <f>'درآمد ناشی از تغییر قیمت اوراق '!S47</f>
        <v>3952157479</v>
      </c>
      <c r="R58" s="125">
        <f>'درآمد ناشی ازفروش'!S56</f>
        <v>5955227295</v>
      </c>
      <c r="S58" s="255">
        <f t="shared" si="3"/>
        <v>12765519119</v>
      </c>
      <c r="T58" s="162"/>
      <c r="U58" s="254">
        <f>S58/[1]درآمدها!$E$11</f>
        <v>2.1732639018113759E-2</v>
      </c>
      <c r="V58" s="247">
        <v>0</v>
      </c>
      <c r="W58" s="256">
        <f t="shared" si="5"/>
        <v>-2858134345</v>
      </c>
      <c r="X58" s="247"/>
      <c r="Y58" s="256">
        <v>-95442010</v>
      </c>
      <c r="Z58" s="256">
        <f t="shared" si="6"/>
        <v>-688222506</v>
      </c>
      <c r="AA58" s="247"/>
    </row>
    <row r="59" spans="1:27" s="59" customFormat="1" ht="42.75" customHeight="1">
      <c r="A59" s="117"/>
      <c r="B59" s="117"/>
      <c r="C59" s="250" t="s">
        <v>225</v>
      </c>
      <c r="D59" s="251"/>
      <c r="E59" s="125">
        <v>0</v>
      </c>
      <c r="F59" s="125"/>
      <c r="G59" s="125">
        <f>'درآمد ناشی از تغییر قیمت اوراق '!K47</f>
        <v>453408341</v>
      </c>
      <c r="H59" s="164"/>
      <c r="I59" s="125">
        <f>'درآمد ناشی ازفروش'!K56</f>
        <v>1001394098</v>
      </c>
      <c r="J59" s="252"/>
      <c r="K59" s="253">
        <f t="shared" si="4"/>
        <v>1454802439</v>
      </c>
      <c r="L59" s="253"/>
      <c r="M59" s="254">
        <f>K59/($K$236+'[1]درآمد سرمایه گذاری در اوراق بها'!$I$11+'[1]درآمد سپرده بانکی'!$E$11+'[1]سایر درآمدها'!$C$11)</f>
        <v>-2.5283595261185892E-3</v>
      </c>
      <c r="N59" s="251"/>
      <c r="O59" s="125">
        <v>0</v>
      </c>
      <c r="P59" s="125"/>
      <c r="Q59" s="125">
        <f>'درآمد ناشی از تغییر قیمت اوراق '!S48</f>
        <v>5723904254</v>
      </c>
      <c r="R59" s="125">
        <f>'درآمد ناشی ازفروش'!S57</f>
        <v>3181838511</v>
      </c>
      <c r="S59" s="255">
        <f t="shared" si="3"/>
        <v>8905742765</v>
      </c>
      <c r="T59" s="162"/>
      <c r="U59" s="254">
        <f>S59/[1]درآمدها!$E$11</f>
        <v>1.5161568510900078E-2</v>
      </c>
      <c r="V59" s="247"/>
      <c r="W59" s="256"/>
      <c r="X59" s="247"/>
      <c r="Y59" s="256"/>
      <c r="Z59" s="256"/>
      <c r="AA59" s="247"/>
    </row>
    <row r="60" spans="1:27" s="59" customFormat="1" ht="42.75" customHeight="1">
      <c r="A60" s="117"/>
      <c r="B60" s="117" t="s">
        <v>316</v>
      </c>
      <c r="C60" s="250" t="s">
        <v>210</v>
      </c>
      <c r="D60" s="251"/>
      <c r="E60" s="125">
        <v>0</v>
      </c>
      <c r="F60" s="125"/>
      <c r="G60" s="125">
        <f>'درآمد ناشی از تغییر قیمت اوراق '!K48</f>
        <v>-16226736717</v>
      </c>
      <c r="H60" s="164"/>
      <c r="I60" s="125">
        <f>'درآمد ناشی ازفروش'!K57</f>
        <v>1298429973</v>
      </c>
      <c r="J60" s="252"/>
      <c r="K60" s="253">
        <f t="shared" si="4"/>
        <v>-14928306744</v>
      </c>
      <c r="L60" s="253"/>
      <c r="M60" s="254">
        <f>K60/($K$236+'[1]درآمد سرمایه گذاری در اوراق بها'!$I$11+'[1]درآمد سپرده بانکی'!$E$11+'[1]سایر درآمدها'!$C$11)</f>
        <v>2.5944503221315248E-2</v>
      </c>
      <c r="N60" s="251"/>
      <c r="O60" s="125">
        <f>'درآمد سود سهام'!T38</f>
        <v>192138400</v>
      </c>
      <c r="P60" s="125"/>
      <c r="Q60" s="125">
        <f>'درآمد ناشی از تغییر قیمت اوراق '!S49</f>
        <v>-2077577684</v>
      </c>
      <c r="R60" s="125">
        <f>'درآمد ناشی ازفروش'!S58</f>
        <v>377704363</v>
      </c>
      <c r="S60" s="255">
        <f t="shared" si="3"/>
        <v>-1507734921</v>
      </c>
      <c r="T60" s="162"/>
      <c r="U60" s="254">
        <f>S60/[1]درآمدها!$E$11</f>
        <v>-2.5668410714553146E-3</v>
      </c>
      <c r="V60" s="247">
        <v>1357020000</v>
      </c>
      <c r="W60" s="256">
        <f>V60-O60</f>
        <v>1164881600</v>
      </c>
      <c r="X60" s="247"/>
      <c r="Y60" s="256">
        <v>135385068</v>
      </c>
      <c r="Z60" s="256">
        <f>Y60-I60</f>
        <v>-1163044905</v>
      </c>
      <c r="AA60" s="247"/>
    </row>
    <row r="61" spans="1:27" s="59" customFormat="1" ht="42.75" customHeight="1">
      <c r="A61" s="117"/>
      <c r="B61" s="117" t="s">
        <v>317</v>
      </c>
      <c r="C61" s="250" t="s">
        <v>580</v>
      </c>
      <c r="D61" s="251"/>
      <c r="E61" s="125">
        <v>0</v>
      </c>
      <c r="F61" s="125"/>
      <c r="G61" s="125">
        <f>'درآمد ناشی از تغییر قیمت اوراق '!K49</f>
        <v>-2077577684</v>
      </c>
      <c r="H61" s="164"/>
      <c r="I61" s="125">
        <f>'درآمد ناشی ازفروش'!K58</f>
        <v>377704363</v>
      </c>
      <c r="J61" s="252"/>
      <c r="K61" s="253">
        <f t="shared" si="4"/>
        <v>-1699873321</v>
      </c>
      <c r="L61" s="253"/>
      <c r="M61" s="254">
        <f>K61/($K$236+'[1]درآمد سرمایه گذاری در اوراق بها'!$I$11+'[1]درآمد سپرده بانکی'!$E$11+'[1]سایر درآمدها'!$C$11)</f>
        <v>2.9542780443092128E-3</v>
      </c>
      <c r="N61" s="251"/>
      <c r="O61" s="125">
        <v>0</v>
      </c>
      <c r="P61" s="125"/>
      <c r="Q61" s="125">
        <f>'درآمد ناشی از تغییر قیمت اوراق '!S50</f>
        <v>2894650909</v>
      </c>
      <c r="R61" s="125">
        <f>'درآمد ناشی ازفروش'!S59</f>
        <v>1267668907</v>
      </c>
      <c r="S61" s="255">
        <f t="shared" si="3"/>
        <v>4162319816</v>
      </c>
      <c r="T61" s="162"/>
      <c r="U61" s="254">
        <f>S61/[1]درآمدها!$E$11</f>
        <v>7.08613517365174E-3</v>
      </c>
      <c r="V61" s="247">
        <v>509397000</v>
      </c>
      <c r="W61" s="256">
        <f>V61-O61</f>
        <v>509397000</v>
      </c>
      <c r="X61" s="247"/>
      <c r="Y61" s="256">
        <v>1384815340</v>
      </c>
      <c r="Z61" s="256">
        <f>Y61-I61</f>
        <v>1007110977</v>
      </c>
      <c r="AA61" s="247"/>
    </row>
    <row r="62" spans="1:27" s="59" customFormat="1" ht="42.75" customHeight="1">
      <c r="A62" s="117"/>
      <c r="B62" s="117" t="s">
        <v>318</v>
      </c>
      <c r="C62" s="250" t="s">
        <v>146</v>
      </c>
      <c r="D62" s="251"/>
      <c r="E62" s="125">
        <v>0</v>
      </c>
      <c r="F62" s="125"/>
      <c r="G62" s="125">
        <f>'درآمد ناشی از تغییر قیمت اوراق '!K50</f>
        <v>-3939043974</v>
      </c>
      <c r="H62" s="164"/>
      <c r="I62" s="125">
        <f>'درآمد ناشی ازفروش'!K59</f>
        <v>787074413</v>
      </c>
      <c r="J62" s="252"/>
      <c r="K62" s="253">
        <f t="shared" si="4"/>
        <v>-3151969561</v>
      </c>
      <c r="L62" s="253"/>
      <c r="M62" s="254">
        <f>K62/($K$236+'[1]درآمد سرمایه گذاری در اوراق بها'!$I$11+'[1]درآمد سپرده بانکی'!$E$11+'[1]سایر درآمدها'!$C$11)</f>
        <v>5.477934358611684E-3</v>
      </c>
      <c r="N62" s="251"/>
      <c r="O62" s="125">
        <f>'درآمد سود سهام'!T39</f>
        <v>97559875</v>
      </c>
      <c r="P62" s="125"/>
      <c r="Q62" s="125">
        <f>'درآمد ناشی از تغییر قیمت اوراق '!S51</f>
        <v>-4323305728</v>
      </c>
      <c r="R62" s="125">
        <f>'درآمد ناشی ازفروش'!S60</f>
        <v>622789887</v>
      </c>
      <c r="S62" s="255">
        <f t="shared" si="3"/>
        <v>-3602955966</v>
      </c>
      <c r="T62" s="162"/>
      <c r="U62" s="254">
        <f>S62/[1]درآمدها!$E$11</f>
        <v>-6.1338470200318178E-3</v>
      </c>
      <c r="V62" s="247">
        <v>0</v>
      </c>
      <c r="W62" s="256">
        <f>V62-O62</f>
        <v>-97559875</v>
      </c>
      <c r="X62" s="247"/>
      <c r="Y62" s="256">
        <v>506231373</v>
      </c>
      <c r="Z62" s="256">
        <f>Y62-I62</f>
        <v>-280843040</v>
      </c>
      <c r="AA62" s="247"/>
    </row>
    <row r="63" spans="1:27" s="59" customFormat="1" ht="42.75" customHeight="1">
      <c r="A63" s="117"/>
      <c r="B63" s="117"/>
      <c r="C63" s="250" t="s">
        <v>146</v>
      </c>
      <c r="D63" s="251"/>
      <c r="E63" s="125"/>
      <c r="F63" s="125"/>
      <c r="G63" s="125"/>
      <c r="H63" s="164"/>
      <c r="I63" s="125"/>
      <c r="J63" s="252"/>
      <c r="K63" s="253"/>
      <c r="L63" s="253"/>
      <c r="M63" s="254"/>
      <c r="N63" s="251"/>
      <c r="O63" s="125">
        <f>'درآمد سود سهام'!T40</f>
        <v>478377669</v>
      </c>
      <c r="P63" s="125"/>
      <c r="Q63" s="125">
        <f>'درآمد ناشی از تغییر قیمت اوراق '!S52</f>
        <v>4530916855</v>
      </c>
      <c r="R63" s="125">
        <f>'درآمد ناشی ازفروش'!S61</f>
        <v>4258173030</v>
      </c>
      <c r="S63" s="255">
        <f t="shared" si="3"/>
        <v>9267467554</v>
      </c>
      <c r="T63" s="162"/>
      <c r="U63" s="254">
        <f>S63/[1]درآمدها!$E$11</f>
        <v>1.5777386339376778E-2</v>
      </c>
      <c r="V63" s="247"/>
      <c r="W63" s="256"/>
      <c r="X63" s="247"/>
      <c r="Y63" s="256"/>
      <c r="Z63" s="256"/>
      <c r="AA63" s="247"/>
    </row>
    <row r="64" spans="1:27" s="59" customFormat="1" ht="42.75" customHeight="1">
      <c r="A64" s="117"/>
      <c r="B64" s="117" t="s">
        <v>319</v>
      </c>
      <c r="C64" s="250" t="s">
        <v>200</v>
      </c>
      <c r="D64" s="251"/>
      <c r="E64" s="125">
        <f>'درآمد سود سهام'!N41</f>
        <v>13435328949</v>
      </c>
      <c r="F64" s="125"/>
      <c r="G64" s="125">
        <f>'درآمد ناشی از تغییر قیمت اوراق '!K51</f>
        <v>-19354745968</v>
      </c>
      <c r="H64" s="164"/>
      <c r="I64" s="125">
        <f>'درآمد ناشی ازفروش'!K60</f>
        <v>-296710550</v>
      </c>
      <c r="J64" s="252"/>
      <c r="K64" s="253">
        <f t="shared" ref="K64:K101" si="7">E64+G64+I64</f>
        <v>-6216127569</v>
      </c>
      <c r="L64" s="253"/>
      <c r="M64" s="254">
        <f>K64/($K$236+'[1]درآمد سرمایه گذاری در اوراق بها'!$I$11+'[1]درآمد سپرده بانکی'!$E$11+'[1]سایر درآمدها'!$C$11)</f>
        <v>1.0803257496222508E-2</v>
      </c>
      <c r="N64" s="251"/>
      <c r="O64" s="125">
        <f>'درآمد سود سهام'!T41</f>
        <v>13435328949</v>
      </c>
      <c r="P64" s="125"/>
      <c r="Q64" s="125">
        <f>'درآمد ناشی از تغییر قیمت اوراق '!S53</f>
        <v>26944306309</v>
      </c>
      <c r="R64" s="125">
        <f>'درآمد ناشی ازفروش'!S62</f>
        <v>8455576979</v>
      </c>
      <c r="S64" s="255">
        <f t="shared" si="3"/>
        <v>48835212237</v>
      </c>
      <c r="T64" s="162"/>
      <c r="U64" s="254">
        <f>S64/[1]درآمدها!$E$11</f>
        <v>8.3139434364251072E-2</v>
      </c>
      <c r="V64" s="247">
        <v>0</v>
      </c>
      <c r="W64" s="256">
        <f t="shared" ref="W64:W101" si="8">V64-O64</f>
        <v>-13435328949</v>
      </c>
      <c r="X64" s="247"/>
      <c r="Y64" s="256">
        <v>415239800</v>
      </c>
      <c r="Z64" s="256">
        <f t="shared" ref="Z64:Z101" si="9">Y64-I64</f>
        <v>711950350</v>
      </c>
      <c r="AA64" s="247"/>
    </row>
    <row r="65" spans="1:27" s="59" customFormat="1" ht="42.75" customHeight="1">
      <c r="A65" s="117"/>
      <c r="B65" s="117" t="s">
        <v>498</v>
      </c>
      <c r="C65" s="250" t="s">
        <v>155</v>
      </c>
      <c r="D65" s="251"/>
      <c r="E65" s="125">
        <v>0</v>
      </c>
      <c r="F65" s="125"/>
      <c r="G65" s="125">
        <f>'درآمد ناشی از تغییر قیمت اوراق '!K52</f>
        <v>592626534</v>
      </c>
      <c r="H65" s="164"/>
      <c r="I65" s="125">
        <f>'درآمد ناشی ازفروش'!K61</f>
        <v>441232282</v>
      </c>
      <c r="J65" s="252"/>
      <c r="K65" s="253">
        <f t="shared" si="7"/>
        <v>1033858816</v>
      </c>
      <c r="L65" s="253"/>
      <c r="M65" s="254">
        <f>K65/($K$236+'[1]درآمد سرمایه گذاری در اوراق بها'!$I$11+'[1]درآمد سپرده بانکی'!$E$11+'[1]سایر درآمدها'!$C$11)</f>
        <v>-1.796784715244271E-3</v>
      </c>
      <c r="N65" s="251"/>
      <c r="O65" s="125">
        <f>'درآمد سود سهام'!T42</f>
        <v>1357020000</v>
      </c>
      <c r="P65" s="125"/>
      <c r="Q65" s="125">
        <f>'درآمد ناشی از تغییر قیمت اوراق '!S54</f>
        <v>-768184469</v>
      </c>
      <c r="R65" s="125">
        <f>'درآمد ناشی ازفروش'!S63</f>
        <v>-99647306</v>
      </c>
      <c r="S65" s="255">
        <f t="shared" si="3"/>
        <v>489188225</v>
      </c>
      <c r="T65" s="162"/>
      <c r="U65" s="254">
        <f>S65/[1]درآمدها!$E$11</f>
        <v>8.3281776532011719E-4</v>
      </c>
      <c r="V65" s="247">
        <v>0</v>
      </c>
      <c r="W65" s="256">
        <f t="shared" si="8"/>
        <v>-1357020000</v>
      </c>
      <c r="X65" s="247"/>
      <c r="Y65" s="256">
        <v>0</v>
      </c>
      <c r="Z65" s="256">
        <f t="shared" si="9"/>
        <v>-441232282</v>
      </c>
      <c r="AA65" s="247"/>
    </row>
    <row r="66" spans="1:27" s="59" customFormat="1" ht="42.75" customHeight="1">
      <c r="A66" s="117"/>
      <c r="B66" s="117" t="s">
        <v>320</v>
      </c>
      <c r="C66" s="250" t="s">
        <v>93</v>
      </c>
      <c r="D66" s="251"/>
      <c r="E66" s="125">
        <v>0</v>
      </c>
      <c r="F66" s="125"/>
      <c r="G66" s="125">
        <f>'درآمد ناشی از تغییر قیمت اوراق '!K53</f>
        <v>-14459108843</v>
      </c>
      <c r="H66" s="164"/>
      <c r="I66" s="125">
        <f>'درآمد ناشی ازفروش'!K62</f>
        <v>4774541916</v>
      </c>
      <c r="J66" s="252"/>
      <c r="K66" s="253">
        <f t="shared" si="7"/>
        <v>-9684566927</v>
      </c>
      <c r="L66" s="253"/>
      <c r="M66" s="254">
        <f>K66/($K$236+'[1]درآمد سرمایه گذاری در اوراق بها'!$I$11+'[1]درآمد سپرده بانکی'!$E$11+'[1]سایر درآمدها'!$C$11)</f>
        <v>1.6831197411962467E-2</v>
      </c>
      <c r="N66" s="251"/>
      <c r="O66" s="125">
        <f>'درآمد سود سهام'!T43</f>
        <v>509397000</v>
      </c>
      <c r="P66" s="125"/>
      <c r="Q66" s="125">
        <f>'درآمد ناشی از تغییر قیمت اوراق '!S55</f>
        <v>4158486029</v>
      </c>
      <c r="R66" s="125">
        <f>'درآمد ناشی ازفروش'!S64</f>
        <v>11378448712</v>
      </c>
      <c r="S66" s="255">
        <f t="shared" si="3"/>
        <v>16046331741</v>
      </c>
      <c r="T66" s="162"/>
      <c r="U66" s="254">
        <f>S66/[1]درآمدها!$E$11</f>
        <v>2.731805358177803E-2</v>
      </c>
      <c r="V66" s="247">
        <v>19116627</v>
      </c>
      <c r="W66" s="256">
        <f t="shared" si="8"/>
        <v>-490280373</v>
      </c>
      <c r="X66" s="247"/>
      <c r="Y66" s="256">
        <v>40393461</v>
      </c>
      <c r="Z66" s="256">
        <f t="shared" si="9"/>
        <v>-4734148455</v>
      </c>
      <c r="AA66" s="247"/>
    </row>
    <row r="67" spans="1:27" s="59" customFormat="1" ht="42.75" customHeight="1">
      <c r="A67" s="117"/>
      <c r="B67" s="117" t="s">
        <v>499</v>
      </c>
      <c r="C67" s="250" t="s">
        <v>554</v>
      </c>
      <c r="D67" s="251"/>
      <c r="E67" s="125">
        <v>0</v>
      </c>
      <c r="F67" s="125"/>
      <c r="G67" s="125">
        <f>'درآمد ناشی از تغییر قیمت اوراق '!K54</f>
        <v>-789723377</v>
      </c>
      <c r="H67" s="164"/>
      <c r="I67" s="125">
        <f>'درآمد ناشی ازفروش'!K63</f>
        <v>-99647306</v>
      </c>
      <c r="J67" s="252"/>
      <c r="K67" s="253">
        <f t="shared" si="7"/>
        <v>-889370683</v>
      </c>
      <c r="L67" s="253"/>
      <c r="M67" s="254">
        <f>K67/($K$236+'[1]درآمد سرمایه گذاری در اوراق بها'!$I$11+'[1]درآمد سپرده بانکی'!$E$11+'[1]سایر درآمدها'!$C$11)</f>
        <v>1.5456729919694932E-3</v>
      </c>
      <c r="N67" s="251"/>
      <c r="O67" s="125">
        <v>0</v>
      </c>
      <c r="P67" s="125"/>
      <c r="Q67" s="125">
        <f>'درآمد ناشی از تغییر قیمت اوراق '!S56</f>
        <v>15036589606</v>
      </c>
      <c r="R67" s="125">
        <f>'درآمد ناشی ازفروش'!S65</f>
        <v>10117864147</v>
      </c>
      <c r="S67" s="255">
        <f t="shared" si="3"/>
        <v>25154453753</v>
      </c>
      <c r="T67" s="162"/>
      <c r="U67" s="254">
        <f>S67/[1]درآمدها!$E$11</f>
        <v>4.2824162340419573E-2</v>
      </c>
      <c r="V67" s="247">
        <v>479200560</v>
      </c>
      <c r="W67" s="256">
        <f t="shared" si="8"/>
        <v>479200560</v>
      </c>
      <c r="X67" s="247"/>
      <c r="Y67" s="256">
        <v>8773410</v>
      </c>
      <c r="Z67" s="256">
        <f t="shared" si="9"/>
        <v>108420716</v>
      </c>
      <c r="AA67" s="247"/>
    </row>
    <row r="68" spans="1:27" s="59" customFormat="1" ht="42.75" customHeight="1">
      <c r="A68" s="117"/>
      <c r="B68" s="117" t="s">
        <v>321</v>
      </c>
      <c r="C68" s="250" t="s">
        <v>216</v>
      </c>
      <c r="D68" s="251"/>
      <c r="E68" s="125">
        <f>'درآمد سود سهام'!N44</f>
        <v>15702668664</v>
      </c>
      <c r="F68" s="125"/>
      <c r="G68" s="125">
        <f>'درآمد ناشی از تغییر قیمت اوراق '!K55</f>
        <v>-34759145683</v>
      </c>
      <c r="H68" s="164"/>
      <c r="I68" s="125">
        <f>'درآمد ناشی ازفروش'!K64</f>
        <v>3619426285</v>
      </c>
      <c r="J68" s="252"/>
      <c r="K68" s="253">
        <f t="shared" si="7"/>
        <v>-15437050734</v>
      </c>
      <c r="L68" s="253"/>
      <c r="M68" s="254">
        <f>K68/($K$236+'[1]درآمد سرمایه گذاری در اوراق بها'!$I$11+'[1]درآمد سپرده بانکی'!$E$11+'[1]سایر درآمدها'!$C$11)</f>
        <v>2.6828669812592239E-2</v>
      </c>
      <c r="N68" s="251"/>
      <c r="O68" s="125">
        <f>'درآمد سود سهام'!T44</f>
        <v>15702668664</v>
      </c>
      <c r="P68" s="125"/>
      <c r="Q68" s="125">
        <v>0</v>
      </c>
      <c r="R68" s="125">
        <f>'درآمد ناشی ازفروش'!S66</f>
        <v>1161841566</v>
      </c>
      <c r="S68" s="255">
        <f t="shared" si="3"/>
        <v>16864510230</v>
      </c>
      <c r="T68" s="162"/>
      <c r="U68" s="254">
        <f>S68/[1]درآمدها!$E$11</f>
        <v>2.8710960332225609E-2</v>
      </c>
      <c r="V68" s="247">
        <v>0</v>
      </c>
      <c r="W68" s="256">
        <f t="shared" si="8"/>
        <v>-15702668664</v>
      </c>
      <c r="X68" s="247"/>
      <c r="Y68" s="256">
        <v>119788897</v>
      </c>
      <c r="Z68" s="256">
        <f t="shared" si="9"/>
        <v>-3499637388</v>
      </c>
      <c r="AA68" s="247"/>
    </row>
    <row r="69" spans="1:27" s="59" customFormat="1" ht="42.75" customHeight="1">
      <c r="A69" s="117"/>
      <c r="B69" s="117" t="s">
        <v>447</v>
      </c>
      <c r="C69" s="250" t="s">
        <v>226</v>
      </c>
      <c r="D69" s="251"/>
      <c r="E69" s="125">
        <f>'درآمد سود سهام'!N45</f>
        <v>135805097</v>
      </c>
      <c r="F69" s="125"/>
      <c r="G69" s="125">
        <f>'درآمد ناشی از تغییر قیمت اوراق '!K56</f>
        <v>-14736829056</v>
      </c>
      <c r="H69" s="164"/>
      <c r="I69" s="125">
        <f>'درآمد ناشی ازفروش'!K65</f>
        <v>2272734733</v>
      </c>
      <c r="J69" s="252"/>
      <c r="K69" s="253">
        <f t="shared" si="7"/>
        <v>-12328289226</v>
      </c>
      <c r="L69" s="253"/>
      <c r="M69" s="254">
        <f>K69/($K$236+'[1]درآمد سرمایه گذاری در اوراق بها'!$I$11+'[1]درآمد سپرده بانکی'!$E$11+'[1]سایر درآمدها'!$C$11)</f>
        <v>2.1425828462817327E-2</v>
      </c>
      <c r="N69" s="251"/>
      <c r="O69" s="125">
        <f>'درآمد سود سهام'!T45</f>
        <v>7075007488</v>
      </c>
      <c r="P69" s="125"/>
      <c r="Q69" s="125">
        <f>'درآمد ناشی از تغییر قیمت اوراق '!S57</f>
        <v>17953634323</v>
      </c>
      <c r="R69" s="125">
        <f>'درآمد ناشی ازفروش'!S67</f>
        <v>1027047795</v>
      </c>
      <c r="S69" s="255">
        <f t="shared" si="3"/>
        <v>26055689606</v>
      </c>
      <c r="T69" s="162"/>
      <c r="U69" s="254">
        <f>S69/[1]درآمدها!$E$11</f>
        <v>4.4358469976548444E-2</v>
      </c>
      <c r="V69" s="247">
        <v>1142817130</v>
      </c>
      <c r="W69" s="256">
        <f t="shared" si="8"/>
        <v>-5932190358</v>
      </c>
      <c r="X69" s="247"/>
      <c r="Y69" s="256">
        <v>1308842994</v>
      </c>
      <c r="Z69" s="256">
        <f t="shared" si="9"/>
        <v>-963891739</v>
      </c>
      <c r="AA69" s="247"/>
    </row>
    <row r="70" spans="1:27" s="59" customFormat="1" ht="42.75" customHeight="1">
      <c r="A70" s="117"/>
      <c r="B70" s="117" t="s">
        <v>322</v>
      </c>
      <c r="C70" s="250" t="s">
        <v>161</v>
      </c>
      <c r="D70" s="251"/>
      <c r="E70" s="125">
        <v>0</v>
      </c>
      <c r="F70" s="125"/>
      <c r="G70" s="125">
        <v>0</v>
      </c>
      <c r="H70" s="164"/>
      <c r="I70" s="125">
        <f>'درآمد ناشی ازفروش'!K66</f>
        <v>0</v>
      </c>
      <c r="J70" s="252"/>
      <c r="K70" s="253">
        <f t="shared" si="7"/>
        <v>0</v>
      </c>
      <c r="L70" s="253"/>
      <c r="M70" s="254">
        <f>K70/($K$236+'[1]درآمد سرمایه گذاری در اوراق بها'!$I$11+'[1]درآمد سپرده بانکی'!$E$11+'[1]سایر درآمدها'!$C$11)</f>
        <v>0</v>
      </c>
      <c r="N70" s="251"/>
      <c r="O70" s="125">
        <v>0</v>
      </c>
      <c r="P70" s="125"/>
      <c r="Q70" s="125">
        <v>0</v>
      </c>
      <c r="R70" s="125">
        <f>'درآمد ناشی ازفروش'!S68</f>
        <v>24100728</v>
      </c>
      <c r="S70" s="255">
        <f t="shared" si="3"/>
        <v>24100728</v>
      </c>
      <c r="T70" s="162"/>
      <c r="U70" s="254">
        <f>S70/[1]درآمدها!$E$11</f>
        <v>4.1030248501071295E-5</v>
      </c>
      <c r="V70" s="247">
        <v>0</v>
      </c>
      <c r="W70" s="256">
        <f t="shared" si="8"/>
        <v>0</v>
      </c>
      <c r="X70" s="247"/>
      <c r="Y70" s="256">
        <v>0</v>
      </c>
      <c r="Z70" s="256">
        <f t="shared" si="9"/>
        <v>0</v>
      </c>
      <c r="AA70" s="247"/>
    </row>
    <row r="71" spans="1:27" s="59" customFormat="1" ht="42.75" customHeight="1">
      <c r="A71" s="117"/>
      <c r="B71" s="117" t="s">
        <v>323</v>
      </c>
      <c r="C71" s="250" t="s">
        <v>479</v>
      </c>
      <c r="D71" s="251"/>
      <c r="E71" s="125">
        <f>'درآمد سود سهام'!N46</f>
        <v>404635</v>
      </c>
      <c r="F71" s="125"/>
      <c r="G71" s="125">
        <v>0</v>
      </c>
      <c r="H71" s="164"/>
      <c r="I71" s="125">
        <f>'درآمد ناشی ازفروش'!K67</f>
        <v>0</v>
      </c>
      <c r="J71" s="252"/>
      <c r="K71" s="253">
        <f t="shared" si="7"/>
        <v>404635</v>
      </c>
      <c r="L71" s="253"/>
      <c r="M71" s="254">
        <f>K71/($K$236+'[1]درآمد سرمایه گذاری در اوراق بها'!$I$11+'[1]درآمد سپرده بانکی'!$E$11+'[1]سایر درآمدها'!$C$11)</f>
        <v>-7.0323140065274209E-7</v>
      </c>
      <c r="N71" s="251"/>
      <c r="O71" s="125">
        <f>'درآمد سود سهام'!T46</f>
        <v>20283958</v>
      </c>
      <c r="P71" s="125"/>
      <c r="Q71" s="125">
        <f>'درآمد ناشی از تغییر قیمت اوراق '!S58</f>
        <v>8237771566</v>
      </c>
      <c r="R71" s="125">
        <f>'درآمد ناشی ازفروش'!S69</f>
        <v>1833529587</v>
      </c>
      <c r="S71" s="255">
        <f t="shared" si="3"/>
        <v>10091585111</v>
      </c>
      <c r="T71" s="162"/>
      <c r="U71" s="254">
        <f>S71/[1]درآمدها!$E$11</f>
        <v>1.7180404047298536E-2</v>
      </c>
      <c r="V71" s="247">
        <v>0</v>
      </c>
      <c r="W71" s="256">
        <f t="shared" si="8"/>
        <v>-20283958</v>
      </c>
      <c r="X71" s="247"/>
      <c r="Y71" s="256">
        <v>0</v>
      </c>
      <c r="Z71" s="256">
        <f t="shared" si="9"/>
        <v>0</v>
      </c>
      <c r="AA71" s="247"/>
    </row>
    <row r="72" spans="1:27" s="191" customFormat="1" ht="42.75" customHeight="1">
      <c r="A72" s="190"/>
      <c r="B72" s="190" t="s">
        <v>526</v>
      </c>
      <c r="C72" s="250" t="s">
        <v>130</v>
      </c>
      <c r="D72" s="251"/>
      <c r="E72" s="125">
        <v>0</v>
      </c>
      <c r="F72" s="125"/>
      <c r="G72" s="125">
        <v>0</v>
      </c>
      <c r="H72" s="164"/>
      <c r="I72" s="125">
        <f>'درآمد ناشی ازفروش'!K68</f>
        <v>0</v>
      </c>
      <c r="J72" s="252"/>
      <c r="K72" s="253">
        <f t="shared" si="7"/>
        <v>0</v>
      </c>
      <c r="L72" s="253"/>
      <c r="M72" s="254">
        <f>K72/($K$236+'[1]درآمد سرمایه گذاری در اوراق بها'!$I$11+'[1]درآمد سپرده بانکی'!$E$11+'[1]سایر درآمدها'!$C$11)</f>
        <v>0</v>
      </c>
      <c r="N72" s="251"/>
      <c r="O72" s="125">
        <f>'درآمد سود سهام'!T47</f>
        <v>479200560</v>
      </c>
      <c r="P72" s="125"/>
      <c r="Q72" s="125">
        <f>'درآمد ناشی از تغییر قیمت اوراق '!S59</f>
        <v>11217913073</v>
      </c>
      <c r="R72" s="125">
        <f>'درآمد ناشی ازفروش'!S70</f>
        <v>23031140561</v>
      </c>
      <c r="S72" s="255">
        <f t="shared" si="3"/>
        <v>34728254194</v>
      </c>
      <c r="T72" s="162"/>
      <c r="U72" s="254">
        <f>S72/[1]درآمدها!$E$11</f>
        <v>5.9123064647183747E-2</v>
      </c>
      <c r="V72" s="247">
        <v>0</v>
      </c>
      <c r="W72" s="256">
        <f t="shared" si="8"/>
        <v>-479200560</v>
      </c>
      <c r="X72" s="247"/>
      <c r="Y72" s="256">
        <v>7811008</v>
      </c>
      <c r="Z72" s="256">
        <f t="shared" si="9"/>
        <v>7811008</v>
      </c>
      <c r="AA72" s="247"/>
    </row>
    <row r="73" spans="1:27" s="191" customFormat="1" ht="42.6" customHeight="1">
      <c r="A73" s="190"/>
      <c r="B73" s="190" t="s">
        <v>324</v>
      </c>
      <c r="C73" s="250" t="s">
        <v>480</v>
      </c>
      <c r="D73" s="251"/>
      <c r="E73" s="125">
        <v>0</v>
      </c>
      <c r="F73" s="125"/>
      <c r="G73" s="125">
        <f>'درآمد ناشی از تغییر قیمت اوراق '!K58</f>
        <v>-4700232890</v>
      </c>
      <c r="H73" s="164"/>
      <c r="I73" s="125">
        <f>'درآمد ناشی ازفروش'!K69</f>
        <v>1171230109</v>
      </c>
      <c r="J73" s="252"/>
      <c r="K73" s="253">
        <f t="shared" si="7"/>
        <v>-3529002781</v>
      </c>
      <c r="L73" s="253"/>
      <c r="M73" s="254">
        <f>K73/($K$236+'[1]درآمد سرمایه گذاری در اوراق بها'!$I$11+'[1]درآمد سپرده بانکی'!$E$11+'[1]سایر درآمدها'!$C$11)</f>
        <v>6.133195518405605E-3</v>
      </c>
      <c r="N73" s="251"/>
      <c r="O73" s="125">
        <v>0</v>
      </c>
      <c r="P73" s="125"/>
      <c r="Q73" s="125">
        <f>'درآمد ناشی از تغییر قیمت اوراق '!S60</f>
        <v>12222439641</v>
      </c>
      <c r="R73" s="125">
        <f>'درآمد ناشی ازفروش'!S71</f>
        <v>1081249280</v>
      </c>
      <c r="S73" s="255">
        <f t="shared" si="3"/>
        <v>13303688921</v>
      </c>
      <c r="T73" s="162"/>
      <c r="U73" s="254">
        <f>S73/[1]درآمدها!$E$11</f>
        <v>2.2648845396270979E-2</v>
      </c>
      <c r="V73" s="247">
        <v>0</v>
      </c>
      <c r="W73" s="256">
        <f t="shared" si="8"/>
        <v>0</v>
      </c>
      <c r="X73" s="247"/>
      <c r="Y73" s="256">
        <v>64748027</v>
      </c>
      <c r="Z73" s="256">
        <f t="shared" si="9"/>
        <v>-1106482082</v>
      </c>
      <c r="AA73" s="247"/>
    </row>
    <row r="74" spans="1:27" s="191" customFormat="1" ht="42.75" customHeight="1">
      <c r="A74" s="190"/>
      <c r="B74" s="190" t="s">
        <v>325</v>
      </c>
      <c r="C74" s="250" t="s">
        <v>103</v>
      </c>
      <c r="D74" s="251"/>
      <c r="E74" s="125">
        <v>0</v>
      </c>
      <c r="F74" s="125"/>
      <c r="G74" s="125">
        <f>'درآمد ناشی از تغییر قیمت اوراق '!K59</f>
        <v>-16443450100</v>
      </c>
      <c r="H74" s="164"/>
      <c r="I74" s="125">
        <f>'درآمد ناشی ازفروش'!K70</f>
        <v>6924950341</v>
      </c>
      <c r="J74" s="252"/>
      <c r="K74" s="253">
        <f t="shared" si="7"/>
        <v>-9518499759</v>
      </c>
      <c r="L74" s="253"/>
      <c r="M74" s="254">
        <f>K74/($K$236+'[1]درآمد سرمایه گذاری در اوراق بها'!$I$11+'[1]درآمد سپرده بانکی'!$E$11+'[1]سایر درآمدها'!$C$11)</f>
        <v>1.6542582617999822E-2</v>
      </c>
      <c r="N74" s="251"/>
      <c r="O74" s="125">
        <f>'درآمد سود سهام'!T48</f>
        <v>1142817130</v>
      </c>
      <c r="P74" s="125"/>
      <c r="Q74" s="125">
        <f>'درآمد ناشی از تغییر قیمت اوراق '!S61</f>
        <v>-65880028</v>
      </c>
      <c r="R74" s="125">
        <f>'درآمد ناشی ازفروش'!S72</f>
        <v>156754579</v>
      </c>
      <c r="S74" s="255">
        <f t="shared" si="3"/>
        <v>1233691681</v>
      </c>
      <c r="T74" s="162"/>
      <c r="U74" s="254">
        <f>S74/[1]درآمدها!$E$11</f>
        <v>2.1002965655284099E-3</v>
      </c>
      <c r="V74" s="247">
        <v>0</v>
      </c>
      <c r="W74" s="256">
        <f t="shared" si="8"/>
        <v>-1142817130</v>
      </c>
      <c r="X74" s="247"/>
      <c r="Y74" s="256">
        <v>0</v>
      </c>
      <c r="Z74" s="256">
        <f t="shared" si="9"/>
        <v>-6924950341</v>
      </c>
      <c r="AA74" s="247"/>
    </row>
    <row r="75" spans="1:27" s="59" customFormat="1" ht="42.75" customHeight="1">
      <c r="A75" s="117"/>
      <c r="B75" s="117" t="s">
        <v>326</v>
      </c>
      <c r="C75" s="250" t="s">
        <v>439</v>
      </c>
      <c r="D75" s="251"/>
      <c r="E75" s="125">
        <f>'درآمد سود سهام'!N49</f>
        <v>7269257</v>
      </c>
      <c r="F75" s="125"/>
      <c r="G75" s="125">
        <f>'درآمد ناشی از تغییر قیمت اوراق '!K60</f>
        <v>-4884904069</v>
      </c>
      <c r="H75" s="164"/>
      <c r="I75" s="125">
        <f>'درآمد ناشی ازفروش'!K71</f>
        <v>566284202</v>
      </c>
      <c r="J75" s="252"/>
      <c r="K75" s="253">
        <f t="shared" si="7"/>
        <v>-4311350610</v>
      </c>
      <c r="L75" s="253"/>
      <c r="M75" s="254">
        <f>K75/($K$236+'[1]درآمد سرمایه گذاری در اوراق بها'!$I$11+'[1]درآمد سپرده بانکی'!$E$11+'[1]سایر درآمدها'!$C$11)</f>
        <v>7.4928691985996117E-3</v>
      </c>
      <c r="N75" s="251"/>
      <c r="O75" s="125">
        <f>'درآمد سود سهام'!T49</f>
        <v>366511224</v>
      </c>
      <c r="P75" s="125"/>
      <c r="Q75" s="125">
        <f>'درآمد ناشی از تغییر قیمت اوراق '!S62</f>
        <v>669892619</v>
      </c>
      <c r="R75" s="125">
        <f>'درآمد ناشی ازفروش'!S73</f>
        <v>735819671</v>
      </c>
      <c r="S75" s="255">
        <f t="shared" si="3"/>
        <v>1772223514</v>
      </c>
      <c r="T75" s="162"/>
      <c r="U75" s="254">
        <f>S75/[1]درآمدها!$E$11</f>
        <v>3.0171192828225691E-3</v>
      </c>
      <c r="V75" s="247">
        <v>0</v>
      </c>
      <c r="W75" s="256">
        <f t="shared" si="8"/>
        <v>-366511224</v>
      </c>
      <c r="X75" s="247"/>
      <c r="Y75" s="256">
        <v>-66723073</v>
      </c>
      <c r="Z75" s="256">
        <f t="shared" si="9"/>
        <v>-633007275</v>
      </c>
      <c r="AA75" s="247"/>
    </row>
    <row r="76" spans="1:27" s="191" customFormat="1" ht="42.75" customHeight="1">
      <c r="A76" s="190"/>
      <c r="B76" s="190" t="s">
        <v>327</v>
      </c>
      <c r="C76" s="250" t="s">
        <v>538</v>
      </c>
      <c r="D76" s="251"/>
      <c r="E76" s="125">
        <v>0</v>
      </c>
      <c r="F76" s="125"/>
      <c r="G76" s="125">
        <f>'درآمد ناشی از تغییر قیمت اوراق '!K61</f>
        <v>-65567463</v>
      </c>
      <c r="H76" s="164"/>
      <c r="I76" s="125">
        <f>'درآمد ناشی ازفروش'!K72</f>
        <v>0</v>
      </c>
      <c r="J76" s="252"/>
      <c r="K76" s="253">
        <f t="shared" si="7"/>
        <v>-65567463</v>
      </c>
      <c r="L76" s="253"/>
      <c r="M76" s="254">
        <f>K76/($K$236+'[1]درآمد سرمایه گذاری در اوراق بها'!$I$11+'[1]درآمد سپرده بانکی'!$E$11+'[1]سایر درآمدها'!$C$11)</f>
        <v>1.1395232454616345E-4</v>
      </c>
      <c r="N76" s="251"/>
      <c r="O76" s="125">
        <v>0</v>
      </c>
      <c r="P76" s="125"/>
      <c r="Q76" s="125">
        <f>'درآمد ناشی از تغییر قیمت اوراق '!S63</f>
        <v>9480941570</v>
      </c>
      <c r="R76" s="125">
        <f>'درآمد ناشی ازفروش'!S74</f>
        <v>3931888781</v>
      </c>
      <c r="S76" s="255">
        <f t="shared" ref="S76:S139" si="10">O76+Q76+R76</f>
        <v>13412830351</v>
      </c>
      <c r="T76" s="162"/>
      <c r="U76" s="254">
        <f>S76/[1]درآمدها!$E$11</f>
        <v>2.2834653061278538E-2</v>
      </c>
      <c r="V76" s="247">
        <v>0</v>
      </c>
      <c r="W76" s="256">
        <f t="shared" si="8"/>
        <v>0</v>
      </c>
      <c r="X76" s="247"/>
      <c r="Y76" s="256">
        <v>153272888</v>
      </c>
      <c r="Z76" s="256">
        <f t="shared" si="9"/>
        <v>153272888</v>
      </c>
      <c r="AA76" s="247"/>
    </row>
    <row r="77" spans="1:27" s="191" customFormat="1" ht="42.75" customHeight="1">
      <c r="A77" s="190"/>
      <c r="B77" s="190" t="s">
        <v>328</v>
      </c>
      <c r="C77" s="250" t="s">
        <v>132</v>
      </c>
      <c r="D77" s="251"/>
      <c r="E77" s="125">
        <f>'درآمد سود سهام'!N50</f>
        <v>2490906400</v>
      </c>
      <c r="F77" s="125"/>
      <c r="G77" s="125">
        <f>'درآمد ناشی از تغییر قیمت اوراق '!K62</f>
        <v>-3899618075</v>
      </c>
      <c r="H77" s="164"/>
      <c r="I77" s="125">
        <f>'درآمد ناشی ازفروش'!K73</f>
        <v>204694079</v>
      </c>
      <c r="J77" s="252"/>
      <c r="K77" s="253">
        <f t="shared" si="7"/>
        <v>-1204017596</v>
      </c>
      <c r="L77" s="253"/>
      <c r="M77" s="254">
        <f>K77/($K$236+'[1]درآمد سرمایه گذاری در اوراق بها'!$I$11+'[1]درآمد سپرده بانکی'!$E$11+'[1]سایر درآمدها'!$C$11)</f>
        <v>2.0925104858591751E-3</v>
      </c>
      <c r="N77" s="251"/>
      <c r="O77" s="125">
        <f>'درآمد سود سهام'!T50</f>
        <v>2490906400</v>
      </c>
      <c r="P77" s="125"/>
      <c r="Q77" s="125">
        <v>0</v>
      </c>
      <c r="R77" s="125">
        <f>'درآمد ناشی ازفروش'!S75</f>
        <v>-422155294</v>
      </c>
      <c r="S77" s="255">
        <f t="shared" si="10"/>
        <v>2068751106</v>
      </c>
      <c r="T77" s="162"/>
      <c r="U77" s="254">
        <f>S77/[1]درآمدها!$E$11</f>
        <v>3.5219422403358971E-3</v>
      </c>
      <c r="V77" s="247">
        <v>0</v>
      </c>
      <c r="W77" s="256">
        <f t="shared" si="8"/>
        <v>-2490906400</v>
      </c>
      <c r="X77" s="247"/>
      <c r="Y77" s="256">
        <v>246054014</v>
      </c>
      <c r="Z77" s="256">
        <f t="shared" si="9"/>
        <v>41359935</v>
      </c>
      <c r="AA77" s="247"/>
    </row>
    <row r="78" spans="1:27" s="191" customFormat="1" ht="42.75" customHeight="1">
      <c r="A78" s="190"/>
      <c r="B78" s="190" t="s">
        <v>329</v>
      </c>
      <c r="C78" s="250" t="s">
        <v>147</v>
      </c>
      <c r="D78" s="251"/>
      <c r="E78" s="125">
        <f>'درآمد سود سهام'!N51</f>
        <v>35749905</v>
      </c>
      <c r="F78" s="125"/>
      <c r="G78" s="125">
        <f>'درآمد ناشی از تغییر قیمت اوراق '!K63</f>
        <v>-1550781483</v>
      </c>
      <c r="H78" s="164"/>
      <c r="I78" s="125">
        <f>'درآمد ناشی ازفروش'!K74</f>
        <v>2029543333</v>
      </c>
      <c r="J78" s="252"/>
      <c r="K78" s="253">
        <f t="shared" si="7"/>
        <v>514511755</v>
      </c>
      <c r="L78" s="253"/>
      <c r="M78" s="254">
        <f>K78/($K$236+'[1]درآمد سرمایه گذاری در اوراق بها'!$I$11+'[1]درآمد سپرده بانکی'!$E$11+'[1]سایر درآمدها'!$C$11)</f>
        <v>-8.9419062147602277E-4</v>
      </c>
      <c r="N78" s="251"/>
      <c r="O78" s="125">
        <f>'درآمد سود سهام'!T51</f>
        <v>1736753472</v>
      </c>
      <c r="P78" s="125"/>
      <c r="Q78" s="125">
        <f>'درآمد ناشی از تغییر قیمت اوراق '!S64</f>
        <v>-2592456963</v>
      </c>
      <c r="R78" s="125">
        <f>'درآمد ناشی ازفروش'!S76</f>
        <v>26796057</v>
      </c>
      <c r="S78" s="255">
        <f t="shared" si="10"/>
        <v>-828907434</v>
      </c>
      <c r="T78" s="162"/>
      <c r="U78" s="254">
        <f>S78/[1]درآمدها!$E$11</f>
        <v>-1.4111722268889701E-3</v>
      </c>
      <c r="V78" s="247">
        <v>1076109812</v>
      </c>
      <c r="W78" s="256">
        <f t="shared" si="8"/>
        <v>-660643660</v>
      </c>
      <c r="X78" s="247"/>
      <c r="Y78" s="256">
        <v>431873304</v>
      </c>
      <c r="Z78" s="256">
        <f t="shared" si="9"/>
        <v>-1597670029</v>
      </c>
      <c r="AA78" s="247"/>
    </row>
    <row r="79" spans="1:27" s="191" customFormat="1" ht="42.75" customHeight="1">
      <c r="A79" s="190"/>
      <c r="B79" s="190" t="s">
        <v>500</v>
      </c>
      <c r="C79" s="250" t="s">
        <v>516</v>
      </c>
      <c r="D79" s="251"/>
      <c r="E79" s="125">
        <v>0</v>
      </c>
      <c r="F79" s="125"/>
      <c r="G79" s="125">
        <v>0</v>
      </c>
      <c r="H79" s="164"/>
      <c r="I79" s="125">
        <f>'درآمد ناشی ازفروش'!K75</f>
        <v>0</v>
      </c>
      <c r="J79" s="252"/>
      <c r="K79" s="253">
        <f t="shared" si="7"/>
        <v>0</v>
      </c>
      <c r="L79" s="253"/>
      <c r="M79" s="254">
        <f>K79/($K$236+'[1]درآمد سرمایه گذاری در اوراق بها'!$I$11+'[1]درآمد سپرده بانکی'!$E$11+'[1]سایر درآمدها'!$C$11)</f>
        <v>0</v>
      </c>
      <c r="N79" s="251"/>
      <c r="O79" s="125">
        <v>0</v>
      </c>
      <c r="P79" s="125"/>
      <c r="Q79" s="125">
        <f>'درآمد ناشی از تغییر قیمت اوراق '!S65</f>
        <v>19920993437</v>
      </c>
      <c r="R79" s="125">
        <f>'درآمد ناشی ازفروش'!S77</f>
        <v>8123669591</v>
      </c>
      <c r="S79" s="255">
        <f t="shared" si="10"/>
        <v>28044663028</v>
      </c>
      <c r="T79" s="162"/>
      <c r="U79" s="254">
        <f>S79/[1]درآمدها!$E$11</f>
        <v>4.7744594817536075E-2</v>
      </c>
      <c r="V79" s="247">
        <v>0</v>
      </c>
      <c r="W79" s="256">
        <f t="shared" si="8"/>
        <v>0</v>
      </c>
      <c r="X79" s="247"/>
      <c r="Y79" s="256">
        <v>288835684</v>
      </c>
      <c r="Z79" s="256">
        <f t="shared" si="9"/>
        <v>288835684</v>
      </c>
      <c r="AA79" s="247"/>
    </row>
    <row r="80" spans="1:27" s="191" customFormat="1" ht="42.75" customHeight="1">
      <c r="A80" s="190"/>
      <c r="B80" s="190" t="s">
        <v>330</v>
      </c>
      <c r="C80" s="250" t="s">
        <v>185</v>
      </c>
      <c r="D80" s="251"/>
      <c r="E80" s="125">
        <f>'درآمد سود سهام'!N52</f>
        <v>14122445760</v>
      </c>
      <c r="F80" s="125"/>
      <c r="G80" s="125">
        <f>'درآمد ناشی از تغییر قیمت اوراق '!K64</f>
        <v>-15810030437</v>
      </c>
      <c r="H80" s="164"/>
      <c r="I80" s="125">
        <f>'درآمد ناشی ازفروش'!K76</f>
        <v>-877359017</v>
      </c>
      <c r="J80" s="252"/>
      <c r="K80" s="253">
        <f t="shared" si="7"/>
        <v>-2564943694</v>
      </c>
      <c r="L80" s="253"/>
      <c r="M80" s="254">
        <f>K80/($K$236+'[1]درآمد سرمایه گذاری در اوراق بها'!$I$11+'[1]درآمد سپرده بانکی'!$E$11+'[1]سایر درآمدها'!$C$11)</f>
        <v>4.4577185525894649E-3</v>
      </c>
      <c r="N80" s="251"/>
      <c r="O80" s="125">
        <f>'درآمد سود سهام'!T52</f>
        <v>14122445760</v>
      </c>
      <c r="P80" s="125"/>
      <c r="Q80" s="125">
        <f>'درآمد ناشی از تغییر قیمت اوراق '!S66</f>
        <v>5477791316</v>
      </c>
      <c r="R80" s="125">
        <f>'درآمد ناشی ازفروش'!S78</f>
        <v>1733352186</v>
      </c>
      <c r="S80" s="255">
        <f t="shared" si="10"/>
        <v>21333589262</v>
      </c>
      <c r="T80" s="162"/>
      <c r="U80" s="254">
        <f>S80/[1]درآمدها!$E$11</f>
        <v>3.6319337276436055E-2</v>
      </c>
      <c r="V80" s="247">
        <v>1020931280</v>
      </c>
      <c r="W80" s="256">
        <f t="shared" si="8"/>
        <v>-13101514480</v>
      </c>
      <c r="X80" s="247"/>
      <c r="Y80" s="256">
        <v>-114485</v>
      </c>
      <c r="Z80" s="256">
        <f t="shared" si="9"/>
        <v>877244532</v>
      </c>
      <c r="AA80" s="247"/>
    </row>
    <row r="81" spans="1:27" s="191" customFormat="1" ht="42.75" customHeight="1">
      <c r="A81" s="190"/>
      <c r="B81" s="190" t="s">
        <v>331</v>
      </c>
      <c r="C81" s="250" t="s">
        <v>128</v>
      </c>
      <c r="D81" s="251"/>
      <c r="E81" s="125">
        <f>'درآمد سود سهام'!N53</f>
        <v>1238160189</v>
      </c>
      <c r="F81" s="125"/>
      <c r="G81" s="125">
        <f>'درآمد ناشی از تغییر قیمت اوراق '!K65</f>
        <v>-2826633984</v>
      </c>
      <c r="H81" s="164"/>
      <c r="I81" s="125">
        <f>'درآمد ناشی ازفروش'!K77</f>
        <v>5622540681</v>
      </c>
      <c r="J81" s="252"/>
      <c r="K81" s="253">
        <f t="shared" si="7"/>
        <v>4034066886</v>
      </c>
      <c r="L81" s="253"/>
      <c r="M81" s="254">
        <f>K81/($K$236+'[1]درآمد سرمایه گذاری در اوراق بها'!$I$11+'[1]درآمد سپرده بانکی'!$E$11+'[1]سایر درآمدها'!$C$11)</f>
        <v>-7.0109666899023206E-3</v>
      </c>
      <c r="N81" s="251"/>
      <c r="O81" s="125">
        <f>'درآمد سود سهام'!T53</f>
        <v>1238160189</v>
      </c>
      <c r="P81" s="125"/>
      <c r="Q81" s="125">
        <f>'درآمد ناشی از تغییر قیمت اوراق '!S67</f>
        <v>-6174718084</v>
      </c>
      <c r="R81" s="125">
        <f>'درآمد ناشی ازفروش'!S79</f>
        <v>-846825382</v>
      </c>
      <c r="S81" s="255">
        <f t="shared" si="10"/>
        <v>-5783383277</v>
      </c>
      <c r="T81" s="162"/>
      <c r="U81" s="254">
        <f>S81/[1]درآمدها!$E$11</f>
        <v>-9.8459122493001067E-3</v>
      </c>
      <c r="V81" s="247">
        <v>0</v>
      </c>
      <c r="W81" s="256">
        <f t="shared" si="8"/>
        <v>-1238160189</v>
      </c>
      <c r="X81" s="247"/>
      <c r="Y81" s="256">
        <v>-226294785</v>
      </c>
      <c r="Z81" s="256">
        <f t="shared" si="9"/>
        <v>-5848835466</v>
      </c>
      <c r="AA81" s="247"/>
    </row>
    <row r="82" spans="1:27" s="191" customFormat="1" ht="42.75" customHeight="1">
      <c r="A82" s="190"/>
      <c r="B82" s="190" t="s">
        <v>332</v>
      </c>
      <c r="C82" s="250" t="s">
        <v>176</v>
      </c>
      <c r="D82" s="251"/>
      <c r="E82" s="125">
        <f>'درآمد سود سهام'!N54</f>
        <v>2958948388</v>
      </c>
      <c r="F82" s="125"/>
      <c r="G82" s="125">
        <f>'درآمد ناشی از تغییر قیمت اوراق '!K66</f>
        <v>-3844786849</v>
      </c>
      <c r="H82" s="164"/>
      <c r="I82" s="125">
        <f>'درآمد ناشی ازفروش'!K78</f>
        <v>483391037</v>
      </c>
      <c r="J82" s="252"/>
      <c r="K82" s="253">
        <f t="shared" si="7"/>
        <v>-402447424</v>
      </c>
      <c r="L82" s="253"/>
      <c r="M82" s="254">
        <f>K82/($K$236+'[1]درآمد سرمایه گذاری در اوراق بها'!$I$11+'[1]درآمد سپرده بانکی'!$E$11+'[1]سایر درآمدها'!$C$11)</f>
        <v>6.9942952455573045E-4</v>
      </c>
      <c r="N82" s="251"/>
      <c r="O82" s="125">
        <f>'درآمد سود سهام'!T54</f>
        <v>2958948388</v>
      </c>
      <c r="P82" s="125"/>
      <c r="Q82" s="125">
        <f>'درآمد ناشی از تغییر قیمت اوراق '!S68</f>
        <v>26549141232</v>
      </c>
      <c r="R82" s="125">
        <f>'درآمد ناشی ازفروش'!S80</f>
        <v>46678153373</v>
      </c>
      <c r="S82" s="255">
        <f t="shared" si="10"/>
        <v>76186242993</v>
      </c>
      <c r="T82" s="162"/>
      <c r="U82" s="254">
        <f>S82/[1]درآمدها!$E$11</f>
        <v>0.12970315595303974</v>
      </c>
      <c r="V82" s="247">
        <v>10246302</v>
      </c>
      <c r="W82" s="256">
        <f t="shared" si="8"/>
        <v>-2948702086</v>
      </c>
      <c r="X82" s="247"/>
      <c r="Y82" s="256">
        <v>255985884</v>
      </c>
      <c r="Z82" s="256">
        <f t="shared" si="9"/>
        <v>-227405153</v>
      </c>
      <c r="AA82" s="247"/>
    </row>
    <row r="83" spans="1:27" s="191" customFormat="1" ht="42.75" customHeight="1">
      <c r="A83" s="190"/>
      <c r="B83" s="190" t="s">
        <v>448</v>
      </c>
      <c r="C83" s="250" t="s">
        <v>555</v>
      </c>
      <c r="D83" s="251"/>
      <c r="E83" s="125">
        <f>'درآمد سود سهام'!N55</f>
        <v>4157125565</v>
      </c>
      <c r="F83" s="125"/>
      <c r="G83" s="125">
        <f>'درآمد ناشی از تغییر قیمت اوراق '!K67</f>
        <v>-5400330502</v>
      </c>
      <c r="H83" s="164"/>
      <c r="I83" s="125">
        <f>'درآمد ناشی ازفروش'!K79</f>
        <v>-845602981</v>
      </c>
      <c r="J83" s="252"/>
      <c r="K83" s="253">
        <f t="shared" si="7"/>
        <v>-2088807918</v>
      </c>
      <c r="L83" s="253"/>
      <c r="M83" s="254">
        <f>K83/($K$236+'[1]درآمد سرمایه گذاری در اوراق بها'!$I$11+'[1]درآمد سپرده بانکی'!$E$11+'[1]سایر درآمدها'!$C$11)</f>
        <v>3.6302230846804603E-3</v>
      </c>
      <c r="N83" s="251"/>
      <c r="O83" s="125">
        <f>'درآمد سود سهام'!T55</f>
        <v>4157125565</v>
      </c>
      <c r="P83" s="125"/>
      <c r="Q83" s="125">
        <f>'درآمد ناشی از تغییر قیمت اوراق '!S69</f>
        <v>3880527531</v>
      </c>
      <c r="R83" s="125">
        <f>'درآمد ناشی ازفروش'!S81</f>
        <v>3438209645</v>
      </c>
      <c r="S83" s="255">
        <f t="shared" si="10"/>
        <v>11475862741</v>
      </c>
      <c r="T83" s="162"/>
      <c r="U83" s="254">
        <f>S83/[1]درآمدها!$E$11</f>
        <v>1.9537065437501108E-2</v>
      </c>
      <c r="V83" s="247">
        <v>0</v>
      </c>
      <c r="W83" s="256">
        <f t="shared" si="8"/>
        <v>-4157125565</v>
      </c>
      <c r="X83" s="247"/>
      <c r="Y83" s="256">
        <v>202148190</v>
      </c>
      <c r="Z83" s="256">
        <f t="shared" si="9"/>
        <v>1047751171</v>
      </c>
      <c r="AA83" s="247"/>
    </row>
    <row r="84" spans="1:27" s="191" customFormat="1" ht="42.75" customHeight="1">
      <c r="A84" s="190"/>
      <c r="B84" s="190" t="s">
        <v>333</v>
      </c>
      <c r="C84" s="250" t="s">
        <v>179</v>
      </c>
      <c r="D84" s="251"/>
      <c r="E84" s="125">
        <v>0</v>
      </c>
      <c r="F84" s="125"/>
      <c r="G84" s="125">
        <f>'درآمد ناشی از تغییر قیمت اوراق '!K68</f>
        <v>-42495477429</v>
      </c>
      <c r="H84" s="164"/>
      <c r="I84" s="125">
        <f>'درآمد ناشی ازفروش'!K80</f>
        <v>30182592976</v>
      </c>
      <c r="J84" s="252"/>
      <c r="K84" s="253">
        <f t="shared" si="7"/>
        <v>-12312884453</v>
      </c>
      <c r="L84" s="253"/>
      <c r="M84" s="254">
        <f>K84/($K$236+'[1]درآمد سرمایه گذاری در اوراق بها'!$I$11+'[1]درآمد سپرده بانکی'!$E$11+'[1]سایر درآمدها'!$C$11)</f>
        <v>2.1399055889773654E-2</v>
      </c>
      <c r="N84" s="251"/>
      <c r="O84" s="125">
        <f>'درآمد سود سهام'!T56</f>
        <v>1099695780</v>
      </c>
      <c r="P84" s="125"/>
      <c r="Q84" s="125">
        <f>'درآمد ناشی از تغییر قیمت اوراق '!S70</f>
        <v>-3620873563</v>
      </c>
      <c r="R84" s="125">
        <f>'درآمد ناشی ازفروش'!S82</f>
        <v>-455878814</v>
      </c>
      <c r="S84" s="255">
        <f t="shared" si="10"/>
        <v>-2977056597</v>
      </c>
      <c r="T84" s="162"/>
      <c r="U84" s="254">
        <f>S84/[1]درآمدها!$E$11</f>
        <v>-5.0682855711521937E-3</v>
      </c>
      <c r="V84" s="247">
        <v>89102100</v>
      </c>
      <c r="W84" s="256">
        <f t="shared" si="8"/>
        <v>-1010593680</v>
      </c>
      <c r="X84" s="247"/>
      <c r="Y84" s="256">
        <v>79902413</v>
      </c>
      <c r="Z84" s="256">
        <f t="shared" si="9"/>
        <v>-30102690563</v>
      </c>
      <c r="AA84" s="247"/>
    </row>
    <row r="85" spans="1:27" s="191" customFormat="1" ht="42.75" customHeight="1">
      <c r="A85" s="190"/>
      <c r="B85" s="190" t="s">
        <v>501</v>
      </c>
      <c r="C85" s="250" t="s">
        <v>144</v>
      </c>
      <c r="D85" s="251"/>
      <c r="E85" s="125">
        <f>'درآمد سود سهام'!N57</f>
        <v>3563419664</v>
      </c>
      <c r="F85" s="125"/>
      <c r="G85" s="125">
        <f>'درآمد ناشی از تغییر قیمت اوراق '!K69</f>
        <v>-1732108106</v>
      </c>
      <c r="H85" s="164"/>
      <c r="I85" s="125">
        <f>'درآمد ناشی ازفروش'!K81</f>
        <v>1038899938</v>
      </c>
      <c r="J85" s="252"/>
      <c r="K85" s="253">
        <f t="shared" si="7"/>
        <v>2870211496</v>
      </c>
      <c r="L85" s="253"/>
      <c r="M85" s="254">
        <f>K85/($K$236+'[1]درآمد سرمایه گذاری در اوراق بها'!$I$11+'[1]درآمد سپرده بانکی'!$E$11+'[1]سایر درآمدها'!$C$11)</f>
        <v>-4.9882557131777586E-3</v>
      </c>
      <c r="N85" s="251"/>
      <c r="O85" s="125">
        <f>'درآمد سود سهام'!T57</f>
        <v>3563419664</v>
      </c>
      <c r="P85" s="125"/>
      <c r="Q85" s="125">
        <f>'درآمد ناشی از تغییر قیمت اوراق '!S71</f>
        <v>87001453</v>
      </c>
      <c r="R85" s="125">
        <f>'درآمد ناشی ازفروش'!S83</f>
        <v>8301686</v>
      </c>
      <c r="S85" s="255">
        <f t="shared" si="10"/>
        <v>3658722803</v>
      </c>
      <c r="T85" s="162"/>
      <c r="U85" s="254">
        <f>S85/[1]درآمدها!$E$11</f>
        <v>6.2287871886536426E-3</v>
      </c>
      <c r="V85" s="247">
        <v>0</v>
      </c>
      <c r="W85" s="256">
        <f t="shared" si="8"/>
        <v>-3563419664</v>
      </c>
      <c r="X85" s="247"/>
      <c r="Y85" s="256">
        <v>271954338</v>
      </c>
      <c r="Z85" s="256">
        <f t="shared" si="9"/>
        <v>-766945600</v>
      </c>
      <c r="AA85" s="247"/>
    </row>
    <row r="86" spans="1:27" s="191" customFormat="1" ht="42.75" customHeight="1">
      <c r="A86" s="190"/>
      <c r="B86" s="190" t="s">
        <v>527</v>
      </c>
      <c r="C86" s="250" t="s">
        <v>581</v>
      </c>
      <c r="D86" s="251"/>
      <c r="E86" s="125">
        <v>0</v>
      </c>
      <c r="F86" s="125"/>
      <c r="G86" s="125">
        <f>'درآمد ناشی از تغییر قیمت اوراق '!K70</f>
        <v>-3620873563</v>
      </c>
      <c r="H86" s="164"/>
      <c r="I86" s="125">
        <f>'درآمد ناشی ازفروش'!K82</f>
        <v>-455878814</v>
      </c>
      <c r="J86" s="252"/>
      <c r="K86" s="253">
        <f t="shared" si="7"/>
        <v>-4076752377</v>
      </c>
      <c r="L86" s="253"/>
      <c r="M86" s="254">
        <f>K86/($K$236+'[1]درآمد سرمایه گذاری در اوراق بها'!$I$11+'[1]درآمد سپرده بانکی'!$E$11+'[1]سایر درآمدها'!$C$11)</f>
        <v>7.0851515172738536E-3</v>
      </c>
      <c r="N86" s="251"/>
      <c r="O86" s="125">
        <v>0</v>
      </c>
      <c r="P86" s="125"/>
      <c r="Q86" s="125">
        <f>'درآمد ناشی از تغییر قیمت اوراق '!S72</f>
        <v>395878171</v>
      </c>
      <c r="R86" s="125">
        <f>'درآمد ناشی ازفروش'!S84</f>
        <v>9847733277</v>
      </c>
      <c r="S86" s="255">
        <f t="shared" si="10"/>
        <v>10243611448</v>
      </c>
      <c r="T86" s="162"/>
      <c r="U86" s="254">
        <f>S86/[1]درآمدها!$E$11</f>
        <v>1.7439221058378768E-2</v>
      </c>
      <c r="V86" s="247">
        <v>59854950</v>
      </c>
      <c r="W86" s="256">
        <f t="shared" si="8"/>
        <v>59854950</v>
      </c>
      <c r="X86" s="247"/>
      <c r="Y86" s="256">
        <v>248055294</v>
      </c>
      <c r="Z86" s="256">
        <f t="shared" si="9"/>
        <v>703934108</v>
      </c>
      <c r="AA86" s="247"/>
    </row>
    <row r="87" spans="1:27" s="191" customFormat="1" ht="42.75" customHeight="1">
      <c r="A87" s="190"/>
      <c r="B87" s="190" t="s">
        <v>334</v>
      </c>
      <c r="C87" s="250" t="s">
        <v>582</v>
      </c>
      <c r="D87" s="251"/>
      <c r="E87" s="125">
        <v>0</v>
      </c>
      <c r="F87" s="125"/>
      <c r="G87" s="125">
        <f>'درآمد ناشی از تغییر قیمت اوراق '!K71</f>
        <v>87001453</v>
      </c>
      <c r="H87" s="164"/>
      <c r="I87" s="125">
        <f>'درآمد ناشی ازفروش'!K83</f>
        <v>8301686</v>
      </c>
      <c r="J87" s="252"/>
      <c r="K87" s="253">
        <f t="shared" si="7"/>
        <v>95303139</v>
      </c>
      <c r="L87" s="253"/>
      <c r="M87" s="254">
        <f>K87/($K$236+'[1]درآمد سرمایه گذاری در اوراق بها'!$I$11+'[1]درآمد سپرده بانکی'!$E$11+'[1]سایر درآمدها'!$C$11)</f>
        <v>-1.6563114887632797E-4</v>
      </c>
      <c r="N87" s="251"/>
      <c r="O87" s="125">
        <v>0</v>
      </c>
      <c r="P87" s="125"/>
      <c r="Q87" s="125">
        <f>'درآمد ناشی از تغییر قیمت اوراق '!S73</f>
        <v>4985927245</v>
      </c>
      <c r="R87" s="125">
        <f>'درآمد ناشی ازفروش'!S85</f>
        <v>15320793114</v>
      </c>
      <c r="S87" s="255">
        <f t="shared" si="10"/>
        <v>20306720359</v>
      </c>
      <c r="T87" s="162"/>
      <c r="U87" s="254">
        <f>S87/[1]درآمدها!$E$11</f>
        <v>3.4571145841384286E-2</v>
      </c>
      <c r="V87" s="247">
        <v>0</v>
      </c>
      <c r="W87" s="256">
        <f t="shared" si="8"/>
        <v>0</v>
      </c>
      <c r="X87" s="247"/>
      <c r="Y87" s="256">
        <v>387179639</v>
      </c>
      <c r="Z87" s="256">
        <f t="shared" si="9"/>
        <v>378877953</v>
      </c>
      <c r="AA87" s="247"/>
    </row>
    <row r="88" spans="1:27" s="191" customFormat="1" ht="42.75" customHeight="1">
      <c r="A88" s="190"/>
      <c r="B88" s="190" t="s">
        <v>335</v>
      </c>
      <c r="C88" s="250" t="s">
        <v>166</v>
      </c>
      <c r="D88" s="251"/>
      <c r="E88" s="125">
        <v>0</v>
      </c>
      <c r="F88" s="125"/>
      <c r="G88" s="125">
        <f>'درآمد ناشی از تغییر قیمت اوراق '!K72</f>
        <v>-358228479</v>
      </c>
      <c r="H88" s="164"/>
      <c r="I88" s="125">
        <f>'درآمد ناشی ازفروش'!K84</f>
        <v>49140062</v>
      </c>
      <c r="J88" s="252"/>
      <c r="K88" s="253">
        <f t="shared" si="7"/>
        <v>-309088417</v>
      </c>
      <c r="L88" s="253"/>
      <c r="M88" s="254">
        <f>K88/($K$236+'[1]درآمد سرمایه گذاری در اوراق بها'!$I$11+'[1]درآمد سپرده بانکی'!$E$11+'[1]سایر درآمدها'!$C$11)</f>
        <v>5.371771606817226E-4</v>
      </c>
      <c r="N88" s="251"/>
      <c r="O88" s="125">
        <f>'درآمد سود سهام'!T58</f>
        <v>1020931280</v>
      </c>
      <c r="P88" s="125"/>
      <c r="Q88" s="125">
        <f>'درآمد ناشی از تغییر قیمت اوراق '!S74</f>
        <v>128555760</v>
      </c>
      <c r="R88" s="125">
        <f>'درآمد ناشی ازفروش'!S86</f>
        <v>890131819</v>
      </c>
      <c r="S88" s="255">
        <f t="shared" si="10"/>
        <v>2039618859</v>
      </c>
      <c r="T88" s="162"/>
      <c r="U88" s="254">
        <f>S88/[1]درآمدها!$E$11</f>
        <v>3.4723460898044866E-3</v>
      </c>
      <c r="V88" s="247">
        <v>0</v>
      </c>
      <c r="W88" s="256">
        <f t="shared" si="8"/>
        <v>-1020931280</v>
      </c>
      <c r="X88" s="247"/>
      <c r="Y88" s="256">
        <v>-232950675</v>
      </c>
      <c r="Z88" s="256">
        <f t="shared" si="9"/>
        <v>-282090737</v>
      </c>
      <c r="AA88" s="247"/>
    </row>
    <row r="89" spans="1:27" s="191" customFormat="1" ht="42.75" customHeight="1">
      <c r="A89" s="190"/>
      <c r="B89" s="190" t="s">
        <v>336</v>
      </c>
      <c r="C89" s="250" t="s">
        <v>481</v>
      </c>
      <c r="D89" s="251"/>
      <c r="E89" s="125">
        <v>0</v>
      </c>
      <c r="F89" s="125"/>
      <c r="G89" s="125">
        <f>'درآمد ناشی از تغییر قیمت اوراق '!K73</f>
        <v>-10155196283</v>
      </c>
      <c r="H89" s="164"/>
      <c r="I89" s="125">
        <f>'درآمد ناشی ازفروش'!K85</f>
        <v>1441032695</v>
      </c>
      <c r="J89" s="252"/>
      <c r="K89" s="253">
        <f t="shared" si="7"/>
        <v>-8714163588</v>
      </c>
      <c r="L89" s="253"/>
      <c r="M89" s="254">
        <f>K89/($K$236+'[1]درآمد سرمایه گذاری در اوراق بها'!$I$11+'[1]درآمد سپرده بانکی'!$E$11+'[1]سایر درآمدها'!$C$11)</f>
        <v>1.5144694516061053E-2</v>
      </c>
      <c r="N89" s="251"/>
      <c r="O89" s="125">
        <v>0</v>
      </c>
      <c r="P89" s="125"/>
      <c r="Q89" s="125">
        <f>'درآمد ناشی از تغییر قیمت اوراق '!S75</f>
        <v>1147893950</v>
      </c>
      <c r="R89" s="125">
        <f>'درآمد ناشی ازفروش'!S87</f>
        <v>784032894</v>
      </c>
      <c r="S89" s="255">
        <f t="shared" si="10"/>
        <v>1931926844</v>
      </c>
      <c r="T89" s="162"/>
      <c r="U89" s="254">
        <f>S89/[1]درآمدها!$E$11</f>
        <v>3.2890059792057072E-3</v>
      </c>
      <c r="V89" s="247">
        <v>2477274839</v>
      </c>
      <c r="W89" s="256">
        <f t="shared" si="8"/>
        <v>2477274839</v>
      </c>
      <c r="X89" s="247"/>
      <c r="Y89" s="256">
        <v>24066843</v>
      </c>
      <c r="Z89" s="256">
        <f t="shared" si="9"/>
        <v>-1416965852</v>
      </c>
      <c r="AA89" s="247"/>
    </row>
    <row r="90" spans="1:27" s="191" customFormat="1" ht="52.5" customHeight="1">
      <c r="A90" s="190"/>
      <c r="B90" s="190" t="s">
        <v>337</v>
      </c>
      <c r="C90" s="250" t="s">
        <v>135</v>
      </c>
      <c r="D90" s="251"/>
      <c r="E90" s="125">
        <v>0</v>
      </c>
      <c r="F90" s="125"/>
      <c r="G90" s="125">
        <f>'درآمد ناشی از تغییر قیمت اوراق '!K74</f>
        <v>-1001885750</v>
      </c>
      <c r="H90" s="164"/>
      <c r="I90" s="125">
        <f>'درآمد ناشی ازفروش'!K86</f>
        <v>-23085048</v>
      </c>
      <c r="J90" s="252"/>
      <c r="K90" s="253">
        <f t="shared" si="7"/>
        <v>-1024970798</v>
      </c>
      <c r="L90" s="253"/>
      <c r="M90" s="254">
        <f>K90/($K$236+'[1]درآمد سرمایه گذاری در اوراق بها'!$I$11+'[1]درآمد سپرده بانکی'!$E$11+'[1]سایر درآمدها'!$C$11)</f>
        <v>1.7813378721704717E-3</v>
      </c>
      <c r="N90" s="251"/>
      <c r="O90" s="125">
        <f>'درآمد سود سهام'!T59</f>
        <v>10246302</v>
      </c>
      <c r="P90" s="125"/>
      <c r="Q90" s="125">
        <f>'درآمد ناشی از تغییر قیمت اوراق '!S76</f>
        <v>683756582</v>
      </c>
      <c r="R90" s="125">
        <f>'درآمد ناشی ازفروش'!S88</f>
        <v>757182242</v>
      </c>
      <c r="S90" s="255">
        <f t="shared" si="10"/>
        <v>1451185126</v>
      </c>
      <c r="T90" s="162"/>
      <c r="U90" s="254">
        <f>S90/[1]درآمدها!$E$11</f>
        <v>2.4705679571521018E-3</v>
      </c>
      <c r="V90" s="247">
        <v>414758200</v>
      </c>
      <c r="W90" s="256">
        <f t="shared" si="8"/>
        <v>404511898</v>
      </c>
      <c r="X90" s="247"/>
      <c r="Y90" s="256">
        <v>408382096</v>
      </c>
      <c r="Z90" s="256">
        <f t="shared" si="9"/>
        <v>431467144</v>
      </c>
      <c r="AA90" s="247"/>
    </row>
    <row r="91" spans="1:27" s="191" customFormat="1" ht="42.75" customHeight="1">
      <c r="A91" s="190"/>
      <c r="B91" s="190" t="s">
        <v>338</v>
      </c>
      <c r="C91" s="242" t="s">
        <v>269</v>
      </c>
      <c r="D91" s="257"/>
      <c r="E91" s="125">
        <f>'درآمد سود سهام'!N60</f>
        <v>151702000</v>
      </c>
      <c r="F91" s="9"/>
      <c r="G91" s="125">
        <f>'درآمد ناشی از تغییر قیمت اوراق '!K75</f>
        <v>-7170420056</v>
      </c>
      <c r="H91" s="164"/>
      <c r="I91" s="125">
        <f>'درآمد ناشی ازفروش'!K87</f>
        <v>446145310</v>
      </c>
      <c r="J91" s="9"/>
      <c r="K91" s="253">
        <f t="shared" si="7"/>
        <v>-6572572746</v>
      </c>
      <c r="L91" s="258"/>
      <c r="M91" s="254">
        <f>K91/($K$236+'[1]درآمد سرمایه گذاری در اوراق بها'!$I$11+'[1]درآمد سپرده بانکی'!$E$11+'[1]سایر درآمدها'!$C$11)</f>
        <v>1.1422737870084444E-2</v>
      </c>
      <c r="N91" s="257"/>
      <c r="O91" s="125">
        <f>'درآمد سود سهام'!T60</f>
        <v>7687865875</v>
      </c>
      <c r="P91" s="9"/>
      <c r="Q91" s="125">
        <f>'درآمد ناشی از تغییر قیمت اوراق '!S77</f>
        <v>15305684030</v>
      </c>
      <c r="R91" s="125">
        <v>0</v>
      </c>
      <c r="S91" s="255">
        <f t="shared" si="10"/>
        <v>22993549905</v>
      </c>
      <c r="T91" s="258"/>
      <c r="U91" s="254">
        <f>S91/[1]درآمدها!$E$11</f>
        <v>3.9145334801668E-2</v>
      </c>
      <c r="V91" s="247">
        <v>0</v>
      </c>
      <c r="W91" s="256">
        <f t="shared" si="8"/>
        <v>-7687865875</v>
      </c>
      <c r="X91" s="247"/>
      <c r="Y91" s="256">
        <v>-738858221</v>
      </c>
      <c r="Z91" s="256">
        <f t="shared" si="9"/>
        <v>-1185003531</v>
      </c>
      <c r="AA91" s="247"/>
    </row>
    <row r="92" spans="1:27" s="191" customFormat="1" ht="42.75" customHeight="1">
      <c r="A92" s="190"/>
      <c r="B92" s="190" t="s">
        <v>339</v>
      </c>
      <c r="C92" s="250" t="s">
        <v>265</v>
      </c>
      <c r="D92" s="251"/>
      <c r="E92" s="125">
        <v>0</v>
      </c>
      <c r="F92" s="125"/>
      <c r="G92" s="125">
        <f>'درآمد ناشی از تغییر قیمت اوراق '!K76</f>
        <v>-6250211625</v>
      </c>
      <c r="H92" s="164"/>
      <c r="I92" s="125">
        <f>'درآمد ناشی ازفروش'!K88</f>
        <v>349686079</v>
      </c>
      <c r="J92" s="252"/>
      <c r="K92" s="253">
        <f t="shared" si="7"/>
        <v>-5900525546</v>
      </c>
      <c r="L92" s="253"/>
      <c r="M92" s="254">
        <f>K92/($K$236+'[1]درآمد سرمایه گذاری در اوراق بها'!$I$11+'[1]درآمد سپرده بانکی'!$E$11+'[1]سایر درآمدها'!$C$11)</f>
        <v>1.025476007834435E-2</v>
      </c>
      <c r="N92" s="251"/>
      <c r="O92" s="125">
        <f>'درآمد سود سهام'!T61</f>
        <v>89102100</v>
      </c>
      <c r="P92" s="125"/>
      <c r="Q92" s="125">
        <f>'درآمد ناشی از تغییر قیمت اوراق '!S78</f>
        <v>6188350255</v>
      </c>
      <c r="R92" s="125">
        <f>'درآمد ناشی ازفروش'!S89</f>
        <v>4068639516</v>
      </c>
      <c r="S92" s="255">
        <f t="shared" si="10"/>
        <v>10346091871</v>
      </c>
      <c r="T92" s="162"/>
      <c r="U92" s="254">
        <f>S92/[1]درآمدها!$E$11</f>
        <v>1.7613688701936459E-2</v>
      </c>
      <c r="V92" s="247">
        <v>48568308</v>
      </c>
      <c r="W92" s="256">
        <f t="shared" si="8"/>
        <v>-40533792</v>
      </c>
      <c r="X92" s="247"/>
      <c r="Y92" s="256">
        <v>-213913905</v>
      </c>
      <c r="Z92" s="256">
        <f t="shared" si="9"/>
        <v>-563599984</v>
      </c>
      <c r="AA92" s="247"/>
    </row>
    <row r="93" spans="1:27" s="191" customFormat="1" ht="42.75" customHeight="1">
      <c r="A93" s="190"/>
      <c r="B93" s="190" t="s">
        <v>340</v>
      </c>
      <c r="C93" s="250" t="s">
        <v>583</v>
      </c>
      <c r="D93" s="251"/>
      <c r="E93" s="125">
        <v>0</v>
      </c>
      <c r="F93" s="125"/>
      <c r="G93" s="125">
        <f>'درآمد ناشی از تغییر قیمت اوراق '!K77</f>
        <v>15305684030</v>
      </c>
      <c r="H93" s="164"/>
      <c r="I93" s="125">
        <v>0</v>
      </c>
      <c r="J93" s="252"/>
      <c r="K93" s="253">
        <f t="shared" si="7"/>
        <v>15305684030</v>
      </c>
      <c r="L93" s="253"/>
      <c r="M93" s="254">
        <f>K93/($K$236+'[1]درآمد سرمایه گذاری در اوراق بها'!$I$11+'[1]درآمد سپرده بانکی'!$E$11+'[1]سایر درآمدها'!$C$11)</f>
        <v>-2.6600362347214666E-2</v>
      </c>
      <c r="N93" s="251"/>
      <c r="O93" s="125">
        <v>0</v>
      </c>
      <c r="P93" s="125"/>
      <c r="Q93" s="125">
        <f>'درآمد ناشی از تغییر قیمت اوراق '!S79</f>
        <v>70473861441</v>
      </c>
      <c r="R93" s="125">
        <f>'درآمد ناشی ازفروش'!S90</f>
        <v>21160013977</v>
      </c>
      <c r="S93" s="255">
        <f t="shared" si="10"/>
        <v>91633875418</v>
      </c>
      <c r="T93" s="162"/>
      <c r="U93" s="254">
        <f>S93/[1]درآمدها!$E$11</f>
        <v>0.15600195477567103</v>
      </c>
      <c r="V93" s="247">
        <v>0</v>
      </c>
      <c r="W93" s="256">
        <f t="shared" si="8"/>
        <v>0</v>
      </c>
      <c r="X93" s="247"/>
      <c r="Y93" s="256">
        <v>747022429</v>
      </c>
      <c r="Z93" s="256">
        <f t="shared" si="9"/>
        <v>747022429</v>
      </c>
      <c r="AA93" s="247"/>
    </row>
    <row r="94" spans="1:27" s="191" customFormat="1" ht="42.75" customHeight="1">
      <c r="A94" s="190"/>
      <c r="B94" s="190" t="s">
        <v>341</v>
      </c>
      <c r="C94" s="242" t="s">
        <v>438</v>
      </c>
      <c r="D94" s="257"/>
      <c r="E94" s="125">
        <f>'درآمد سود سهام'!N62</f>
        <v>1854489189</v>
      </c>
      <c r="F94" s="9"/>
      <c r="G94" s="125">
        <f>'درآمد ناشی از تغییر قیمت اوراق '!K78</f>
        <v>-14781942767</v>
      </c>
      <c r="H94" s="164"/>
      <c r="I94" s="125">
        <f>'درآمد ناشی ازفروش'!K89</f>
        <v>1230619141</v>
      </c>
      <c r="J94" s="9"/>
      <c r="K94" s="253">
        <f t="shared" si="7"/>
        <v>-11696834437</v>
      </c>
      <c r="L94" s="259"/>
      <c r="M94" s="254">
        <f>K94/($K$236+'[1]درآمد سرمایه گذاری در اوراق بها'!$I$11+'[1]درآمد سپرده بانکی'!$E$11+'[1]سایر درآمدها'!$C$11)</f>
        <v>2.0328397850741378E-2</v>
      </c>
      <c r="N94" s="257"/>
      <c r="O94" s="125">
        <f>'درآمد سود سهام'!T62</f>
        <v>1854489189</v>
      </c>
      <c r="P94" s="9"/>
      <c r="Q94" s="125">
        <f>'درآمد ناشی از تغییر قیمت اوراق '!S80</f>
        <v>9357775870</v>
      </c>
      <c r="R94" s="125">
        <f>'درآمد ناشی ازفروش'!S91</f>
        <v>3322998844</v>
      </c>
      <c r="S94" s="255">
        <f t="shared" si="10"/>
        <v>14535263903</v>
      </c>
      <c r="T94" s="259"/>
      <c r="U94" s="254">
        <f>S94/[1]درآمدها!$E$11</f>
        <v>2.47455383907383E-2</v>
      </c>
      <c r="V94" s="247">
        <v>332986200</v>
      </c>
      <c r="W94" s="256">
        <f t="shared" si="8"/>
        <v>-1521502989</v>
      </c>
      <c r="X94" s="247"/>
      <c r="Y94" s="256">
        <v>13103662</v>
      </c>
      <c r="Z94" s="256">
        <f t="shared" si="9"/>
        <v>-1217515479</v>
      </c>
      <c r="AA94" s="247"/>
    </row>
    <row r="95" spans="1:27" s="191" customFormat="1" ht="42.75" customHeight="1">
      <c r="A95" s="190"/>
      <c r="B95" s="190" t="s">
        <v>342</v>
      </c>
      <c r="C95" s="250" t="s">
        <v>180</v>
      </c>
      <c r="D95" s="251"/>
      <c r="E95" s="125">
        <v>0</v>
      </c>
      <c r="F95" s="125"/>
      <c r="G95" s="125">
        <f>'درآمد ناشی از تغییر قیمت اوراق '!K79</f>
        <v>37162674264</v>
      </c>
      <c r="H95" s="164"/>
      <c r="I95" s="125">
        <f>'درآمد ناشی ازفروش'!K90</f>
        <v>18869806655</v>
      </c>
      <c r="J95" s="252"/>
      <c r="K95" s="253">
        <f t="shared" si="7"/>
        <v>56032480919</v>
      </c>
      <c r="L95" s="253"/>
      <c r="M95" s="254">
        <f>K95/($K$236+'[1]درآمد سرمایه گذاری در اوراق بها'!$I$11+'[1]درآمد سپرده بانکی'!$E$11+'[1]سایر درآمدها'!$C$11)</f>
        <v>-9.7381096639481052E-2</v>
      </c>
      <c r="N95" s="251"/>
      <c r="O95" s="125">
        <f>'درآمد سود سهام'!T63</f>
        <v>59854950</v>
      </c>
      <c r="P95" s="125"/>
      <c r="Q95" s="125">
        <f>'درآمد ناشی از تغییر قیمت اوراق '!S81</f>
        <v>539615106</v>
      </c>
      <c r="R95" s="125">
        <f>'درآمد ناشی ازفروش'!S92</f>
        <v>-52352458</v>
      </c>
      <c r="S95" s="255">
        <f t="shared" si="10"/>
        <v>547117598</v>
      </c>
      <c r="T95" s="162"/>
      <c r="U95" s="254">
        <f>S95/[1]درآمدها!$E$11</f>
        <v>9.314395401354361E-4</v>
      </c>
      <c r="V95" s="247">
        <v>920346050</v>
      </c>
      <c r="W95" s="256">
        <f t="shared" si="8"/>
        <v>860491100</v>
      </c>
      <c r="X95" s="247"/>
      <c r="Y95" s="256">
        <v>122682216</v>
      </c>
      <c r="Z95" s="256">
        <f t="shared" si="9"/>
        <v>-18747124439</v>
      </c>
      <c r="AA95" s="247"/>
    </row>
    <row r="96" spans="1:27" s="191" customFormat="1" ht="42.75" customHeight="1">
      <c r="A96" s="190"/>
      <c r="B96" s="190" t="s">
        <v>343</v>
      </c>
      <c r="C96" s="250" t="s">
        <v>482</v>
      </c>
      <c r="D96" s="251"/>
      <c r="E96" s="125">
        <v>0</v>
      </c>
      <c r="F96" s="125"/>
      <c r="G96" s="125">
        <f>'درآمد ناشی از تغییر قیمت اوراق '!K80</f>
        <v>-1347928463</v>
      </c>
      <c r="H96" s="164"/>
      <c r="I96" s="125">
        <f>'درآمد ناشی ازفروش'!K91</f>
        <v>2479765128</v>
      </c>
      <c r="J96" s="252"/>
      <c r="K96" s="253">
        <f t="shared" si="7"/>
        <v>1131836665</v>
      </c>
      <c r="L96" s="253"/>
      <c r="M96" s="254">
        <f>K96/($K$236+'[1]درآمد سرمایه گذاری در اوراق بها'!$I$11+'[1]درآمد سپرده بانکی'!$E$11+'[1]سایر درآمدها'!$C$11)</f>
        <v>-1.9670643499402631E-3</v>
      </c>
      <c r="N96" s="251"/>
      <c r="O96" s="125">
        <v>0</v>
      </c>
      <c r="P96" s="125"/>
      <c r="Q96" s="125">
        <f>'درآمد ناشی از تغییر قیمت اوراق '!S82</f>
        <v>-17008007</v>
      </c>
      <c r="R96" s="125">
        <f>'درآمد ناشی ازفروش'!S93</f>
        <v>1136811604</v>
      </c>
      <c r="S96" s="255">
        <f t="shared" si="10"/>
        <v>1119803597</v>
      </c>
      <c r="T96" s="162"/>
      <c r="U96" s="254">
        <f>S96/[1]درآمدها!$E$11</f>
        <v>1.9064079664856389E-3</v>
      </c>
      <c r="V96" s="247">
        <v>8442697698</v>
      </c>
      <c r="W96" s="256">
        <f t="shared" si="8"/>
        <v>8442697698</v>
      </c>
      <c r="X96" s="247"/>
      <c r="Y96" s="256">
        <v>109234837</v>
      </c>
      <c r="Z96" s="256">
        <f t="shared" si="9"/>
        <v>-2370530291</v>
      </c>
      <c r="AA96" s="247"/>
    </row>
    <row r="97" spans="1:27" s="191" customFormat="1" ht="42.75" customHeight="1">
      <c r="A97" s="190"/>
      <c r="B97" s="190" t="s">
        <v>344</v>
      </c>
      <c r="C97" s="250" t="s">
        <v>511</v>
      </c>
      <c r="D97" s="251"/>
      <c r="E97" s="125">
        <v>0</v>
      </c>
      <c r="F97" s="125"/>
      <c r="G97" s="125">
        <f>'درآمد ناشی از تغییر قیمت اوراق '!K81</f>
        <v>-5216236338</v>
      </c>
      <c r="H97" s="164"/>
      <c r="I97" s="125">
        <f>'درآمد ناشی ازفروش'!K92</f>
        <v>153955834</v>
      </c>
      <c r="J97" s="252"/>
      <c r="K97" s="253">
        <f t="shared" si="7"/>
        <v>-5062280504</v>
      </c>
      <c r="L97" s="253"/>
      <c r="M97" s="254">
        <f>K97/($K$236+'[1]درآمد سرمایه گذاری در اوراق بها'!$I$11+'[1]درآمد سپرده بانکی'!$E$11+'[1]سایر درآمدها'!$C$11)</f>
        <v>8.7979403890543068E-3</v>
      </c>
      <c r="N97" s="251"/>
      <c r="O97" s="125">
        <v>0</v>
      </c>
      <c r="P97" s="125"/>
      <c r="Q97" s="125">
        <f>'درآمد ناشی از تغییر قیمت اوراق '!S83</f>
        <v>15599675215</v>
      </c>
      <c r="R97" s="125">
        <f>'درآمد ناشی ازفروش'!S94</f>
        <v>6149293095</v>
      </c>
      <c r="S97" s="255">
        <f t="shared" si="10"/>
        <v>21748968310</v>
      </c>
      <c r="T97" s="162"/>
      <c r="U97" s="254">
        <f>S97/[1]درآمدها!$E$11</f>
        <v>3.7026498718263808E-2</v>
      </c>
      <c r="V97" s="247">
        <v>3098744000</v>
      </c>
      <c r="W97" s="256">
        <f t="shared" si="8"/>
        <v>3098744000</v>
      </c>
      <c r="X97" s="247"/>
      <c r="Y97" s="256">
        <v>2734647493</v>
      </c>
      <c r="Z97" s="256">
        <f t="shared" si="9"/>
        <v>2580691659</v>
      </c>
      <c r="AA97" s="247"/>
    </row>
    <row r="98" spans="1:27" s="191" customFormat="1" ht="42.75" customHeight="1">
      <c r="A98" s="190"/>
      <c r="B98" s="190" t="s">
        <v>345</v>
      </c>
      <c r="C98" s="250" t="s">
        <v>117</v>
      </c>
      <c r="D98" s="251"/>
      <c r="E98" s="125">
        <v>0</v>
      </c>
      <c r="F98" s="125"/>
      <c r="G98" s="125">
        <f>'درآمد ناشی از تغییر قیمت اوراق '!K82</f>
        <v>-6945759353</v>
      </c>
      <c r="H98" s="164"/>
      <c r="I98" s="125">
        <f>'درآمد ناشی ازفروش'!K93</f>
        <v>211167765</v>
      </c>
      <c r="J98" s="252"/>
      <c r="K98" s="253">
        <f t="shared" si="7"/>
        <v>-6734591588</v>
      </c>
      <c r="L98" s="253"/>
      <c r="M98" s="254">
        <f>K98/($K$236+'[1]درآمد سرمایه گذاری در اوراق بها'!$I$11+'[1]درآمد سپرده بانکی'!$E$11+'[1]سایر درآمدها'!$C$11)</f>
        <v>1.1704316915870882E-2</v>
      </c>
      <c r="N98" s="251"/>
      <c r="O98" s="125">
        <f>'درآمد سود سهام'!T64</f>
        <v>2572293600</v>
      </c>
      <c r="P98" s="125"/>
      <c r="Q98" s="125">
        <f>'درآمد ناشی از تغییر قیمت اوراق '!S84</f>
        <v>-7473323206</v>
      </c>
      <c r="R98" s="125">
        <f>'درآمد ناشی ازفروش'!S95</f>
        <v>16836251739</v>
      </c>
      <c r="S98" s="255">
        <f t="shared" si="10"/>
        <v>11935222133</v>
      </c>
      <c r="T98" s="162"/>
      <c r="U98" s="254">
        <f>S98/[1]درآمدها!$E$11</f>
        <v>2.031910115049123E-2</v>
      </c>
      <c r="V98" s="247">
        <v>658753000</v>
      </c>
      <c r="W98" s="256">
        <f t="shared" si="8"/>
        <v>-1913540600</v>
      </c>
      <c r="X98" s="247"/>
      <c r="Y98" s="256">
        <v>-271084583</v>
      </c>
      <c r="Z98" s="256">
        <f t="shared" si="9"/>
        <v>-482252348</v>
      </c>
      <c r="AA98" s="247"/>
    </row>
    <row r="99" spans="1:27" s="191" customFormat="1" ht="42.75" customHeight="1">
      <c r="A99" s="190"/>
      <c r="B99" s="190" t="s">
        <v>346</v>
      </c>
      <c r="C99" s="250" t="s">
        <v>90</v>
      </c>
      <c r="D99" s="251"/>
      <c r="E99" s="125">
        <v>0</v>
      </c>
      <c r="F99" s="125"/>
      <c r="G99" s="125">
        <f>'درآمد ناشی از تغییر قیمت اوراق '!K83</f>
        <v>-27718197194</v>
      </c>
      <c r="H99" s="164"/>
      <c r="I99" s="125">
        <f>'درآمد ناشی ازفروش'!K94</f>
        <v>3737185734</v>
      </c>
      <c r="J99" s="252"/>
      <c r="K99" s="253">
        <f t="shared" si="7"/>
        <v>-23981011460</v>
      </c>
      <c r="L99" s="253"/>
      <c r="M99" s="254">
        <f>K99/($K$236+'[1]درآمد سرمایه گذاری در اوراق بها'!$I$11+'[1]درآمد سپرده بانکی'!$E$11+'[1]سایر درآمدها'!$C$11)</f>
        <v>4.1677561946161998E-2</v>
      </c>
      <c r="N99" s="251"/>
      <c r="O99" s="125">
        <f>'درآمد سود سهام'!T65</f>
        <v>414758200</v>
      </c>
      <c r="P99" s="125"/>
      <c r="Q99" s="125">
        <f>'درآمد ناشی از تغییر قیمت اوراق '!S85</f>
        <v>200750832</v>
      </c>
      <c r="R99" s="125">
        <f>'درآمد ناشی ازفروش'!S96</f>
        <v>18002429038</v>
      </c>
      <c r="S99" s="255">
        <f t="shared" si="10"/>
        <v>18617938070</v>
      </c>
      <c r="T99" s="162"/>
      <c r="U99" s="254">
        <f>S99/[1]درآمدها!$E$11</f>
        <v>3.169608094783094E-2</v>
      </c>
      <c r="V99" s="247">
        <v>50327850</v>
      </c>
      <c r="W99" s="256">
        <f t="shared" si="8"/>
        <v>-364430350</v>
      </c>
      <c r="X99" s="247"/>
      <c r="Y99" s="256">
        <v>95329459</v>
      </c>
      <c r="Z99" s="256">
        <f t="shared" si="9"/>
        <v>-3641856275</v>
      </c>
      <c r="AA99" s="247"/>
    </row>
    <row r="100" spans="1:27" s="191" customFormat="1" ht="42.75" customHeight="1">
      <c r="A100" s="190"/>
      <c r="B100" s="190" t="s">
        <v>347</v>
      </c>
      <c r="C100" s="250" t="s">
        <v>214</v>
      </c>
      <c r="D100" s="251"/>
      <c r="E100" s="125">
        <f>'درآمد سود سهام'!N66</f>
        <v>4605238792</v>
      </c>
      <c r="F100" s="125"/>
      <c r="G100" s="125">
        <f>'درآمد ناشی از تغییر قیمت اوراق '!K84</f>
        <v>-30892246776</v>
      </c>
      <c r="H100" s="164"/>
      <c r="I100" s="125">
        <f>'درآمد ناشی ازفروش'!K95</f>
        <v>5544365661</v>
      </c>
      <c r="J100" s="252"/>
      <c r="K100" s="253">
        <f t="shared" si="7"/>
        <v>-20742642323</v>
      </c>
      <c r="L100" s="253"/>
      <c r="M100" s="254">
        <f>K100/($K$236+'[1]درآمد سرمایه گذاری در اوراق بها'!$I$11+'[1]درآمد سپرده بانکی'!$E$11+'[1]سایر درآمدها'!$C$11)</f>
        <v>3.6049470298026957E-2</v>
      </c>
      <c r="N100" s="251"/>
      <c r="O100" s="125">
        <f>'درآمد سود سهام'!T66</f>
        <v>4605238792</v>
      </c>
      <c r="P100" s="125"/>
      <c r="Q100" s="125">
        <v>0</v>
      </c>
      <c r="R100" s="125">
        <f>'درآمد ناشی ازفروش'!S97</f>
        <v>863687275</v>
      </c>
      <c r="S100" s="255">
        <f t="shared" si="10"/>
        <v>5468926067</v>
      </c>
      <c r="T100" s="162"/>
      <c r="U100" s="254">
        <f>S100/[1]درآمدها!$E$11</f>
        <v>9.3105650403173083E-3</v>
      </c>
      <c r="V100" s="247">
        <v>0</v>
      </c>
      <c r="W100" s="256">
        <f t="shared" si="8"/>
        <v>-4605238792</v>
      </c>
      <c r="X100" s="247"/>
      <c r="Y100" s="256">
        <v>-101086895</v>
      </c>
      <c r="Z100" s="256">
        <f t="shared" si="9"/>
        <v>-5645452556</v>
      </c>
      <c r="AA100" s="247"/>
    </row>
    <row r="101" spans="1:27" s="191" customFormat="1" ht="42.75" customHeight="1">
      <c r="A101" s="190"/>
      <c r="B101" s="190" t="s">
        <v>348</v>
      </c>
      <c r="C101" s="250" t="s">
        <v>143</v>
      </c>
      <c r="D101" s="251"/>
      <c r="E101" s="125">
        <f>'درآمد سود سهام'!N68</f>
        <v>35647586</v>
      </c>
      <c r="F101" s="125"/>
      <c r="G101" s="125">
        <f>'درآمد ناشی از تغییر قیمت اوراق '!K85</f>
        <v>-11652924611</v>
      </c>
      <c r="H101" s="164"/>
      <c r="I101" s="125">
        <f>'درآمد ناشی ازفروش'!K96</f>
        <v>1436865177</v>
      </c>
      <c r="J101" s="252"/>
      <c r="K101" s="253">
        <f t="shared" si="7"/>
        <v>-10180411848</v>
      </c>
      <c r="L101" s="253"/>
      <c r="M101" s="254">
        <f>K101/($K$236+'[1]درآمد سرمایه گذاری در اوراق بها'!$I$11+'[1]درآمد سپرده بانکی'!$E$11+'[1]سایر درآمدها'!$C$11)</f>
        <v>1.769294619370744E-2</v>
      </c>
      <c r="N101" s="251"/>
      <c r="O101" s="125">
        <f>'درآمد سود سهام'!T67</f>
        <v>48568308</v>
      </c>
      <c r="P101" s="125"/>
      <c r="Q101" s="125">
        <f>'درآمد ناشی از تغییر قیمت اوراق '!S86</f>
        <v>11035446723</v>
      </c>
      <c r="R101" s="125">
        <f>'درآمد ناشی ازفروش'!S98</f>
        <v>13213126192</v>
      </c>
      <c r="S101" s="255">
        <f t="shared" si="10"/>
        <v>24297141223</v>
      </c>
      <c r="T101" s="162"/>
      <c r="U101" s="254">
        <f>S101/[1]درآمدها!$E$11</f>
        <v>4.136463190013652E-2</v>
      </c>
      <c r="V101" s="247">
        <v>1713622300</v>
      </c>
      <c r="W101" s="256">
        <f t="shared" si="8"/>
        <v>1665053992</v>
      </c>
      <c r="X101" s="247"/>
      <c r="Y101" s="256">
        <v>6580205235</v>
      </c>
      <c r="Z101" s="256">
        <f t="shared" si="9"/>
        <v>5143340058</v>
      </c>
      <c r="AA101" s="247"/>
    </row>
    <row r="102" spans="1:27" s="191" customFormat="1" ht="42.75" customHeight="1">
      <c r="A102" s="190"/>
      <c r="B102" s="190"/>
      <c r="C102" s="250" t="s">
        <v>143</v>
      </c>
      <c r="D102" s="251"/>
      <c r="E102" s="125"/>
      <c r="F102" s="125"/>
      <c r="G102" s="125"/>
      <c r="H102" s="164"/>
      <c r="I102" s="125"/>
      <c r="J102" s="252"/>
      <c r="K102" s="253"/>
      <c r="L102" s="253"/>
      <c r="M102" s="254"/>
      <c r="N102" s="251"/>
      <c r="O102" s="125">
        <f>'درآمد سود سهام'!T68</f>
        <v>35647586</v>
      </c>
      <c r="P102" s="125"/>
      <c r="Q102" s="125">
        <f>'درآمد ناشی از تغییر قیمت اوراق '!S87</f>
        <v>-2607456543</v>
      </c>
      <c r="R102" s="125">
        <f>'درآمد ناشی ازفروش'!S99</f>
        <v>-665209247</v>
      </c>
      <c r="S102" s="255">
        <f t="shared" si="10"/>
        <v>-3237018204</v>
      </c>
      <c r="T102" s="162"/>
      <c r="U102" s="254">
        <f>S102/[1]درآمدها!$E$11</f>
        <v>-5.510856821943781E-3</v>
      </c>
      <c r="V102" s="247"/>
      <c r="W102" s="256"/>
      <c r="X102" s="247"/>
      <c r="Y102" s="256"/>
      <c r="Z102" s="256"/>
      <c r="AA102" s="247"/>
    </row>
    <row r="103" spans="1:27" s="191" customFormat="1" ht="42.75" customHeight="1">
      <c r="A103" s="190"/>
      <c r="B103" s="190" t="s">
        <v>502</v>
      </c>
      <c r="C103" s="250" t="s">
        <v>227</v>
      </c>
      <c r="D103" s="251"/>
      <c r="E103" s="125">
        <v>0</v>
      </c>
      <c r="F103" s="125"/>
      <c r="G103" s="125">
        <v>0</v>
      </c>
      <c r="H103" s="164"/>
      <c r="I103" s="125">
        <f>'درآمد ناشی ازفروش'!K97</f>
        <v>0</v>
      </c>
      <c r="J103" s="252"/>
      <c r="K103" s="253">
        <f t="shared" ref="K103:K147" si="11">E103+G103+I103</f>
        <v>0</v>
      </c>
      <c r="L103" s="253"/>
      <c r="M103" s="254">
        <f>K103/($K$236+'[1]درآمد سرمایه گذاری در اوراق بها'!$I$11+'[1]درآمد سپرده بانکی'!$E$11+'[1]سایر درآمدها'!$C$11)</f>
        <v>0</v>
      </c>
      <c r="N103" s="251"/>
      <c r="O103" s="125">
        <v>0</v>
      </c>
      <c r="P103" s="125"/>
      <c r="Q103" s="125">
        <f>'درآمد ناشی از تغییر قیمت اوراق '!S88</f>
        <v>15499340580</v>
      </c>
      <c r="R103" s="125">
        <f>'درآمد ناشی ازفروش'!S100</f>
        <v>418251544</v>
      </c>
      <c r="S103" s="255">
        <f t="shared" si="10"/>
        <v>15917592124</v>
      </c>
      <c r="T103" s="162"/>
      <c r="U103" s="254">
        <f>S103/[1]درآمدها!$E$11</f>
        <v>2.7098881012491211E-2</v>
      </c>
      <c r="V103" s="247">
        <v>4822394400</v>
      </c>
      <c r="W103" s="256">
        <f t="shared" ref="W103:W147" si="12">V103-O103</f>
        <v>4822394400</v>
      </c>
      <c r="X103" s="247"/>
      <c r="Y103" s="256">
        <v>562151979</v>
      </c>
      <c r="Z103" s="256">
        <f t="shared" ref="Z103:Z147" si="13">Y103-I103</f>
        <v>562151979</v>
      </c>
      <c r="AA103" s="247"/>
    </row>
    <row r="104" spans="1:27" s="191" customFormat="1" ht="42.75" customHeight="1">
      <c r="A104" s="190"/>
      <c r="B104" s="190" t="s">
        <v>451</v>
      </c>
      <c r="C104" s="250" t="s">
        <v>207</v>
      </c>
      <c r="D104" s="251"/>
      <c r="E104" s="125">
        <v>0</v>
      </c>
      <c r="F104" s="125"/>
      <c r="G104" s="125">
        <f>'درآمد ناشی از تغییر قیمت اوراق '!K86</f>
        <v>-19141892689</v>
      </c>
      <c r="H104" s="164"/>
      <c r="I104" s="125">
        <f>'درآمد ناشی ازفروش'!K98</f>
        <v>8915283483</v>
      </c>
      <c r="J104" s="252"/>
      <c r="K104" s="253">
        <f t="shared" si="11"/>
        <v>-10226609206</v>
      </c>
      <c r="L104" s="253"/>
      <c r="M104" s="254">
        <f>K104/($K$236+'[1]درآمد سرمایه گذاری در اوراق بها'!$I$11+'[1]درآمد سپرده بانکی'!$E$11+'[1]سایر درآمدها'!$C$11)</f>
        <v>1.7773234435636085E-2</v>
      </c>
      <c r="N104" s="251"/>
      <c r="O104" s="125">
        <f>'درآمد سود سهام'!T69</f>
        <v>332986200</v>
      </c>
      <c r="P104" s="125"/>
      <c r="Q104" s="125">
        <f>'درآمد ناشی از تغییر قیمت اوراق '!S89</f>
        <v>-2824999793</v>
      </c>
      <c r="R104" s="125">
        <f>'درآمد ناشی ازفروش'!S101</f>
        <v>1214940200</v>
      </c>
      <c r="S104" s="255">
        <f t="shared" si="10"/>
        <v>-1277073393</v>
      </c>
      <c r="T104" s="162"/>
      <c r="U104" s="254">
        <f>S104/[1]درآمدها!$E$11</f>
        <v>-2.1741516965336602E-3</v>
      </c>
      <c r="V104" s="247">
        <v>0</v>
      </c>
      <c r="W104" s="256">
        <f t="shared" si="12"/>
        <v>-332986200</v>
      </c>
      <c r="X104" s="247"/>
      <c r="Y104" s="256">
        <v>17825623479</v>
      </c>
      <c r="Z104" s="256">
        <f t="shared" si="13"/>
        <v>8910339996</v>
      </c>
      <c r="AA104" s="247"/>
    </row>
    <row r="105" spans="1:27" s="191" customFormat="1" ht="42.75" customHeight="1">
      <c r="A105" s="190"/>
      <c r="B105" s="190" t="s">
        <v>349</v>
      </c>
      <c r="C105" s="250" t="s">
        <v>556</v>
      </c>
      <c r="D105" s="251"/>
      <c r="E105" s="125">
        <v>0</v>
      </c>
      <c r="F105" s="125"/>
      <c r="G105" s="125">
        <f>'درآمد ناشی از تغییر قیمت اوراق '!K87</f>
        <v>-2690982143</v>
      </c>
      <c r="H105" s="164"/>
      <c r="I105" s="125">
        <f>'درآمد ناشی ازفروش'!K99</f>
        <v>-662717749</v>
      </c>
      <c r="J105" s="252"/>
      <c r="K105" s="253">
        <f t="shared" si="11"/>
        <v>-3353699892</v>
      </c>
      <c r="L105" s="253"/>
      <c r="M105" s="254">
        <f>K105/($K$236+'[1]درآمد سرمایه گذاری در اوراق بها'!$I$11+'[1]درآمد سپرده بانکی'!$E$11+'[1]سایر درآمدها'!$C$11)</f>
        <v>5.8285295943754489E-3</v>
      </c>
      <c r="N105" s="251"/>
      <c r="O105" s="125">
        <v>0</v>
      </c>
      <c r="P105" s="125"/>
      <c r="Q105" s="125">
        <f>'درآمد ناشی از تغییر قیمت اوراق '!S90</f>
        <v>-1475301503</v>
      </c>
      <c r="R105" s="125">
        <v>0</v>
      </c>
      <c r="S105" s="255">
        <f t="shared" si="10"/>
        <v>-1475301503</v>
      </c>
      <c r="T105" s="162"/>
      <c r="U105" s="254">
        <f>S105/[1]درآمدها!$E$11</f>
        <v>-2.511624847269924E-3</v>
      </c>
      <c r="V105" s="247">
        <v>137104850</v>
      </c>
      <c r="W105" s="256">
        <f t="shared" si="12"/>
        <v>137104850</v>
      </c>
      <c r="X105" s="247"/>
      <c r="Y105" s="256">
        <v>127246160</v>
      </c>
      <c r="Z105" s="256">
        <f t="shared" si="13"/>
        <v>789963909</v>
      </c>
      <c r="AA105" s="247"/>
    </row>
    <row r="106" spans="1:27" s="191" customFormat="1" ht="42.75" customHeight="1">
      <c r="A106" s="190"/>
      <c r="B106" s="190" t="s">
        <v>350</v>
      </c>
      <c r="C106" s="250" t="s">
        <v>184</v>
      </c>
      <c r="D106" s="251"/>
      <c r="E106" s="125">
        <v>0</v>
      </c>
      <c r="F106" s="125"/>
      <c r="G106" s="125">
        <f>'درآمد ناشی از تغییر قیمت اوراق '!K88</f>
        <v>-3890022704</v>
      </c>
      <c r="H106" s="164"/>
      <c r="I106" s="125">
        <f>'درآمد ناشی ازفروش'!K100</f>
        <v>702856217</v>
      </c>
      <c r="J106" s="252"/>
      <c r="K106" s="253">
        <f t="shared" si="11"/>
        <v>-3187166487</v>
      </c>
      <c r="L106" s="253"/>
      <c r="M106" s="254">
        <f>K106/($K$236+'[1]درآمد سرمایه گذاری در اوراق بها'!$I$11+'[1]درآمد سپرده بانکی'!$E$11+'[1]سایر درآمدها'!$C$11)</f>
        <v>5.5391045084248513E-3</v>
      </c>
      <c r="N106" s="251"/>
      <c r="O106" s="125">
        <f>'درآمد سود سهام'!T70</f>
        <v>920346050</v>
      </c>
      <c r="P106" s="125"/>
      <c r="Q106" s="125">
        <f>'درآمد ناشی از تغییر قیمت اوراق '!S91</f>
        <v>-2926998296</v>
      </c>
      <c r="R106" s="125">
        <f>'درآمد ناشی ازفروش'!S102</f>
        <v>-428747373</v>
      </c>
      <c r="S106" s="255">
        <f t="shared" si="10"/>
        <v>-2435399619</v>
      </c>
      <c r="T106" s="162"/>
      <c r="U106" s="254">
        <f>S106/[1]درآمدها!$E$11</f>
        <v>-4.1461424554056769E-3</v>
      </c>
      <c r="V106" s="247">
        <v>0</v>
      </c>
      <c r="W106" s="256">
        <f t="shared" si="12"/>
        <v>-920346050</v>
      </c>
      <c r="X106" s="247"/>
      <c r="Y106" s="256">
        <v>0</v>
      </c>
      <c r="Z106" s="256">
        <f t="shared" si="13"/>
        <v>-702856217</v>
      </c>
      <c r="AA106" s="247"/>
    </row>
    <row r="107" spans="1:27" s="191" customFormat="1" ht="42.75" customHeight="1">
      <c r="A107" s="190"/>
      <c r="B107" s="190" t="s">
        <v>351</v>
      </c>
      <c r="C107" s="250" t="s">
        <v>205</v>
      </c>
      <c r="D107" s="251"/>
      <c r="E107" s="125">
        <v>0</v>
      </c>
      <c r="F107" s="125"/>
      <c r="G107" s="125">
        <f>'درآمد ناشی از تغییر قیمت اوراق '!K89</f>
        <v>-14212224384</v>
      </c>
      <c r="H107" s="164"/>
      <c r="I107" s="125">
        <f>'درآمد ناشی ازفروش'!K101</f>
        <v>225291455</v>
      </c>
      <c r="J107" s="252"/>
      <c r="K107" s="253">
        <f t="shared" si="11"/>
        <v>-13986932929</v>
      </c>
      <c r="L107" s="253"/>
      <c r="M107" s="254">
        <f>K107/($K$236+'[1]درآمد سرمایه گذاری در اوراق بها'!$I$11+'[1]درآمد سپرده بانکی'!$E$11+'[1]سایر درآمدها'!$C$11)</f>
        <v>2.4308451899852042E-2</v>
      </c>
      <c r="N107" s="251"/>
      <c r="O107" s="125">
        <f>'درآمد سود سهام'!T71</f>
        <v>8737613850</v>
      </c>
      <c r="P107" s="125"/>
      <c r="Q107" s="125">
        <f>'درآمد ناشی از تغییر قیمت اوراق '!S92</f>
        <v>10553969185</v>
      </c>
      <c r="R107" s="125">
        <f>'درآمد ناشی ازفروش'!S103</f>
        <v>27068916527</v>
      </c>
      <c r="S107" s="255">
        <f t="shared" si="10"/>
        <v>46360499562</v>
      </c>
      <c r="T107" s="162"/>
      <c r="U107" s="254">
        <f>S107/[1]درآمدها!$E$11</f>
        <v>7.8926363455189691E-2</v>
      </c>
      <c r="V107" s="247">
        <v>0</v>
      </c>
      <c r="W107" s="256">
        <f t="shared" si="12"/>
        <v>-8737613850</v>
      </c>
      <c r="X107" s="247"/>
      <c r="Y107" s="256">
        <v>303931334</v>
      </c>
      <c r="Z107" s="256">
        <f t="shared" si="13"/>
        <v>78639879</v>
      </c>
      <c r="AA107" s="247"/>
    </row>
    <row r="108" spans="1:27" s="191" customFormat="1" ht="42.6" customHeight="1">
      <c r="A108" s="190"/>
      <c r="B108" s="190" t="s">
        <v>449</v>
      </c>
      <c r="C108" s="250" t="s">
        <v>584</v>
      </c>
      <c r="D108" s="251"/>
      <c r="E108" s="125">
        <v>0</v>
      </c>
      <c r="F108" s="125"/>
      <c r="G108" s="125">
        <f>'درآمد ناشی از تغییر قیمت اوراق '!K90</f>
        <v>-1475301503</v>
      </c>
      <c r="H108" s="164"/>
      <c r="I108" s="125">
        <v>0</v>
      </c>
      <c r="J108" s="252"/>
      <c r="K108" s="253">
        <f t="shared" si="11"/>
        <v>-1475301503</v>
      </c>
      <c r="L108" s="253"/>
      <c r="M108" s="254">
        <f>K108/($K$236+'[1]درآمد سرمایه گذاری در اوراق بها'!$I$11+'[1]درآمد سپرده بانکی'!$E$11+'[1]سایر درآمدها'!$C$11)</f>
        <v>2.5639856718765938E-3</v>
      </c>
      <c r="N108" s="251"/>
      <c r="O108" s="125">
        <v>0</v>
      </c>
      <c r="P108" s="125"/>
      <c r="Q108" s="125">
        <f>'درآمد ناشی از تغییر قیمت اوراق '!S93</f>
        <v>10567371808</v>
      </c>
      <c r="R108" s="125">
        <f>'درآمد ناشی ازفروش'!S104</f>
        <v>8158337130</v>
      </c>
      <c r="S108" s="255">
        <f t="shared" si="10"/>
        <v>18725708938</v>
      </c>
      <c r="T108" s="162"/>
      <c r="U108" s="254">
        <f>S108/[1]درآمدها!$E$11</f>
        <v>3.1879555301602171E-2</v>
      </c>
      <c r="V108" s="247">
        <v>0</v>
      </c>
      <c r="W108" s="256">
        <f t="shared" si="12"/>
        <v>0</v>
      </c>
      <c r="X108" s="247"/>
      <c r="Y108" s="256">
        <v>0</v>
      </c>
      <c r="Z108" s="256">
        <f t="shared" si="13"/>
        <v>0</v>
      </c>
      <c r="AA108" s="247"/>
    </row>
    <row r="109" spans="1:27" s="191" customFormat="1" ht="42.75" customHeight="1">
      <c r="A109" s="190"/>
      <c r="B109" s="190" t="s">
        <v>352</v>
      </c>
      <c r="C109" s="250" t="s">
        <v>557</v>
      </c>
      <c r="D109" s="251"/>
      <c r="E109" s="125">
        <f>'درآمد سود سهام'!N72</f>
        <v>732828298</v>
      </c>
      <c r="F109" s="125"/>
      <c r="G109" s="125">
        <f>'درآمد ناشی از تغییر قیمت اوراق '!K91</f>
        <v>-838501483</v>
      </c>
      <c r="H109" s="164"/>
      <c r="I109" s="125">
        <f>'درآمد ناشی ازفروش'!K102</f>
        <v>-424656348</v>
      </c>
      <c r="J109" s="252"/>
      <c r="K109" s="253">
        <f t="shared" si="11"/>
        <v>-530329533</v>
      </c>
      <c r="L109" s="253"/>
      <c r="M109" s="254">
        <f>K109/($K$236+'[1]درآمد سرمایه گذاری در اوراق بها'!$I$11+'[1]درآمد سپرده بانکی'!$E$11+'[1]سایر درآمدها'!$C$11)</f>
        <v>9.2168097247915929E-4</v>
      </c>
      <c r="N109" s="251"/>
      <c r="O109" s="125">
        <f>'درآمد سود سهام'!T72</f>
        <v>732828298</v>
      </c>
      <c r="P109" s="125"/>
      <c r="Q109" s="125">
        <f>'درآمد ناشی از تغییر قیمت اوراق '!S94</f>
        <v>12836595668</v>
      </c>
      <c r="R109" s="125">
        <f>'درآمد ناشی ازفروش'!S105</f>
        <v>40318938833</v>
      </c>
      <c r="S109" s="255">
        <f t="shared" si="10"/>
        <v>53888362799</v>
      </c>
      <c r="T109" s="162"/>
      <c r="U109" s="254">
        <f>S109/[1]درآمدها!$E$11</f>
        <v>9.1742163015111247E-2</v>
      </c>
      <c r="V109" s="247">
        <v>2247281050</v>
      </c>
      <c r="W109" s="256">
        <f t="shared" si="12"/>
        <v>1514452752</v>
      </c>
      <c r="X109" s="247"/>
      <c r="Y109" s="256">
        <v>594695528</v>
      </c>
      <c r="Z109" s="256">
        <f t="shared" si="13"/>
        <v>1019351876</v>
      </c>
      <c r="AA109" s="247"/>
    </row>
    <row r="110" spans="1:27" s="191" customFormat="1" ht="42.75" customHeight="1">
      <c r="A110" s="190"/>
      <c r="B110" s="190" t="s">
        <v>353</v>
      </c>
      <c r="C110" s="250" t="s">
        <v>158</v>
      </c>
      <c r="D110" s="251"/>
      <c r="E110" s="125">
        <v>0</v>
      </c>
      <c r="F110" s="125"/>
      <c r="G110" s="125">
        <f>'درآمد ناشی از تغییر قیمت اوراق '!K92</f>
        <v>-6169620175</v>
      </c>
      <c r="H110" s="164"/>
      <c r="I110" s="125">
        <f>'درآمد ناشی ازفروش'!K103</f>
        <v>17356428825</v>
      </c>
      <c r="J110" s="252"/>
      <c r="K110" s="253">
        <f t="shared" si="11"/>
        <v>11186808650</v>
      </c>
      <c r="L110" s="253"/>
      <c r="M110" s="254">
        <f>K110/($K$236+'[1]درآمد سرمایه گذاری در اوراق بها'!$I$11+'[1]درآمد سپرده بانکی'!$E$11+'[1]سایر درآمدها'!$C$11)</f>
        <v>-1.9442003573031771E-2</v>
      </c>
      <c r="N110" s="251"/>
      <c r="O110" s="125">
        <f>'درآمد سود سهام'!T73</f>
        <v>3098744000</v>
      </c>
      <c r="P110" s="125"/>
      <c r="Q110" s="125">
        <f>'درآمد ناشی از تغییر قیمت اوراق '!S95</f>
        <v>-1274921686</v>
      </c>
      <c r="R110" s="125">
        <f>'درآمد ناشی ازفروش'!S106</f>
        <v>1448538955</v>
      </c>
      <c r="S110" s="255">
        <f t="shared" si="10"/>
        <v>3272361269</v>
      </c>
      <c r="T110" s="162"/>
      <c r="U110" s="254">
        <f>S110/[1]درآمدها!$E$11</f>
        <v>5.5710265703322742E-3</v>
      </c>
      <c r="V110" s="247">
        <v>0</v>
      </c>
      <c r="W110" s="256">
        <f t="shared" si="12"/>
        <v>-3098744000</v>
      </c>
      <c r="X110" s="247"/>
      <c r="Y110" s="256">
        <v>0</v>
      </c>
      <c r="Z110" s="256">
        <f t="shared" si="13"/>
        <v>-17356428825</v>
      </c>
      <c r="AA110" s="247"/>
    </row>
    <row r="111" spans="1:27" s="191" customFormat="1" ht="42.75" customHeight="1">
      <c r="A111" s="190"/>
      <c r="B111" s="190" t="s">
        <v>528</v>
      </c>
      <c r="C111" s="250" t="s">
        <v>160</v>
      </c>
      <c r="D111" s="251"/>
      <c r="E111" s="125">
        <v>0</v>
      </c>
      <c r="F111" s="125"/>
      <c r="G111" s="125">
        <f>'درآمد ناشی از تغییر قیمت اوراق '!K93</f>
        <v>-7288566493</v>
      </c>
      <c r="H111" s="164"/>
      <c r="I111" s="125">
        <f>'درآمد ناشی ازفروش'!K104</f>
        <v>1340616427</v>
      </c>
      <c r="J111" s="252"/>
      <c r="K111" s="253">
        <f t="shared" si="11"/>
        <v>-5947950066</v>
      </c>
      <c r="L111" s="253"/>
      <c r="M111" s="254">
        <f>K111/($K$236+'[1]درآمد سرمایه گذاری در اوراق بها'!$I$11+'[1]درآمد سپرده بانکی'!$E$11+'[1]سایر درآمدها'!$C$11)</f>
        <v>1.0337181054347127E-2</v>
      </c>
      <c r="N111" s="251"/>
      <c r="O111" s="125">
        <f>'درآمد سود سهام'!T74</f>
        <v>658753000</v>
      </c>
      <c r="P111" s="125"/>
      <c r="Q111" s="125">
        <f>'درآمد ناشی از تغییر قیمت اوراق '!S96</f>
        <v>1515122531</v>
      </c>
      <c r="R111" s="125">
        <f>'درآمد ناشی ازفروش'!S107</f>
        <v>117280682</v>
      </c>
      <c r="S111" s="255">
        <f t="shared" si="10"/>
        <v>2291156213</v>
      </c>
      <c r="T111" s="162"/>
      <c r="U111" s="254">
        <f>S111/[1]درآمدها!$E$11</f>
        <v>3.9005754836187287E-3</v>
      </c>
      <c r="V111" s="247">
        <v>0</v>
      </c>
      <c r="W111" s="256">
        <f t="shared" si="12"/>
        <v>-658753000</v>
      </c>
      <c r="X111" s="247"/>
      <c r="Y111" s="256">
        <v>15360261</v>
      </c>
      <c r="Z111" s="256">
        <f t="shared" si="13"/>
        <v>-1325256166</v>
      </c>
      <c r="AA111" s="247"/>
    </row>
    <row r="112" spans="1:27" s="191" customFormat="1" ht="42.75" customHeight="1">
      <c r="A112" s="190"/>
      <c r="B112" s="190" t="s">
        <v>354</v>
      </c>
      <c r="C112" s="250" t="s">
        <v>123</v>
      </c>
      <c r="D112" s="251"/>
      <c r="E112" s="125">
        <v>0</v>
      </c>
      <c r="F112" s="125"/>
      <c r="G112" s="125">
        <f>'درآمد ناشی از تغییر قیمت اوراق '!K94</f>
        <v>-10233788516</v>
      </c>
      <c r="H112" s="164"/>
      <c r="I112" s="125">
        <f>'درآمد ناشی ازفروش'!K105</f>
        <v>2125442180</v>
      </c>
      <c r="J112" s="252"/>
      <c r="K112" s="253">
        <f t="shared" si="11"/>
        <v>-8108346336</v>
      </c>
      <c r="L112" s="253"/>
      <c r="M112" s="254">
        <f>K112/($K$236+'[1]درآمد سرمایه گذاری در اوراق بها'!$I$11+'[1]درآمد سپرده بانکی'!$E$11+'[1]سایر درآمدها'!$C$11)</f>
        <v>1.4091820408127842E-2</v>
      </c>
      <c r="N112" s="251"/>
      <c r="O112" s="125">
        <f>'درآمد سود سهام'!T75</f>
        <v>50327850</v>
      </c>
      <c r="P112" s="125"/>
      <c r="Q112" s="125">
        <f>'درآمد ناشی از تغییر قیمت اوراق '!S97</f>
        <v>2670074889</v>
      </c>
      <c r="R112" s="125">
        <f>'درآمد ناشی ازفروش'!S108</f>
        <v>24293773062</v>
      </c>
      <c r="S112" s="255">
        <f t="shared" si="10"/>
        <v>27014175801</v>
      </c>
      <c r="T112" s="162"/>
      <c r="U112" s="254">
        <f>S112/[1]درآمدها!$E$11</f>
        <v>4.5990243372177671E-2</v>
      </c>
      <c r="V112" s="247">
        <v>0</v>
      </c>
      <c r="W112" s="256">
        <f t="shared" si="12"/>
        <v>-50327850</v>
      </c>
      <c r="X112" s="247"/>
      <c r="Y112" s="256">
        <v>419584878</v>
      </c>
      <c r="Z112" s="256">
        <f t="shared" si="13"/>
        <v>-1705857302</v>
      </c>
      <c r="AA112" s="247"/>
    </row>
    <row r="113" spans="1:27" s="191" customFormat="1" ht="42.75" customHeight="1">
      <c r="A113" s="190"/>
      <c r="B113" s="190" t="s">
        <v>529</v>
      </c>
      <c r="C113" s="250" t="s">
        <v>197</v>
      </c>
      <c r="D113" s="251"/>
      <c r="E113" s="125">
        <f>'درآمد سود سهام'!N76</f>
        <v>5801924970</v>
      </c>
      <c r="F113" s="125"/>
      <c r="G113" s="125">
        <f>'درآمد ناشی از تغییر قیمت اوراق '!K95</f>
        <v>-10094762599</v>
      </c>
      <c r="H113" s="164"/>
      <c r="I113" s="125">
        <f>'درآمد ناشی ازفروش'!K106</f>
        <v>441879595</v>
      </c>
      <c r="J113" s="252"/>
      <c r="K113" s="253">
        <f t="shared" si="11"/>
        <v>-3850958034</v>
      </c>
      <c r="L113" s="253"/>
      <c r="M113" s="254">
        <f>K113/($K$236+'[1]درآمد سرمایه گذاری در اوراق بها'!$I$11+'[1]درآمد سپرده بانکی'!$E$11+'[1]سایر درآمدها'!$C$11)</f>
        <v>6.6927344695954377E-3</v>
      </c>
      <c r="N113" s="251"/>
      <c r="O113" s="125">
        <f>'درآمد سود سهام'!T76</f>
        <v>5801924970</v>
      </c>
      <c r="P113" s="125"/>
      <c r="Q113" s="125">
        <f>'درآمد ناشی از تغییر قیمت اوراق '!S98</f>
        <v>41069329</v>
      </c>
      <c r="R113" s="125">
        <f>'درآمد ناشی ازفروش'!S109</f>
        <v>7470330</v>
      </c>
      <c r="S113" s="255">
        <f t="shared" si="10"/>
        <v>5850464629</v>
      </c>
      <c r="T113" s="162"/>
      <c r="U113" s="254">
        <f>S113/[1]درآمدها!$E$11</f>
        <v>9.9601147971379901E-3</v>
      </c>
      <c r="V113" s="247">
        <v>0</v>
      </c>
      <c r="W113" s="256">
        <f t="shared" si="12"/>
        <v>-5801924970</v>
      </c>
      <c r="X113" s="247"/>
      <c r="Y113" s="256">
        <v>0</v>
      </c>
      <c r="Z113" s="256">
        <f t="shared" si="13"/>
        <v>-441879595</v>
      </c>
      <c r="AA113" s="247"/>
    </row>
    <row r="114" spans="1:27" s="191" customFormat="1" ht="42.75" customHeight="1">
      <c r="A114" s="190"/>
      <c r="B114" s="190" t="s">
        <v>355</v>
      </c>
      <c r="C114" s="250" t="s">
        <v>585</v>
      </c>
      <c r="D114" s="251"/>
      <c r="E114" s="125">
        <v>0</v>
      </c>
      <c r="F114" s="125"/>
      <c r="G114" s="125">
        <f>'درآمد ناشی از تغییر قیمت اوراق '!K96</f>
        <v>1515122531</v>
      </c>
      <c r="H114" s="164"/>
      <c r="I114" s="125">
        <f>'درآمد ناشی ازفروش'!K107</f>
        <v>117280682</v>
      </c>
      <c r="J114" s="252"/>
      <c r="K114" s="253">
        <f t="shared" si="11"/>
        <v>1632403213</v>
      </c>
      <c r="L114" s="253"/>
      <c r="M114" s="254">
        <f>K114/($K$236+'[1]درآمد سرمایه گذاری در اوراق بها'!$I$11+'[1]درآمد سپرده بانکی'!$E$11+'[1]سایر درآمدها'!$C$11)</f>
        <v>-2.8370190366825078E-3</v>
      </c>
      <c r="N114" s="251"/>
      <c r="O114" s="125">
        <v>0</v>
      </c>
      <c r="P114" s="125"/>
      <c r="Q114" s="125">
        <f>'درآمد ناشی از تغییر قیمت اوراق '!S99</f>
        <v>1869328011</v>
      </c>
      <c r="R114" s="125">
        <f>'درآمد ناشی ازفروش'!S110</f>
        <v>16993032696</v>
      </c>
      <c r="S114" s="255">
        <f t="shared" si="10"/>
        <v>18862360707</v>
      </c>
      <c r="T114" s="162"/>
      <c r="U114" s="254">
        <f>S114/[1]درآمدها!$E$11</f>
        <v>3.2112197902281328E-2</v>
      </c>
      <c r="V114" s="247">
        <v>0</v>
      </c>
      <c r="W114" s="256">
        <f t="shared" si="12"/>
        <v>0</v>
      </c>
      <c r="X114" s="247"/>
      <c r="Y114" s="256">
        <v>0</v>
      </c>
      <c r="Z114" s="256">
        <f t="shared" si="13"/>
        <v>-117280682</v>
      </c>
      <c r="AA114" s="247"/>
    </row>
    <row r="115" spans="1:27" s="191" customFormat="1" ht="42.75" customHeight="1">
      <c r="A115" s="190"/>
      <c r="B115" s="190" t="s">
        <v>356</v>
      </c>
      <c r="C115" s="250" t="s">
        <v>125</v>
      </c>
      <c r="D115" s="251"/>
      <c r="E115" s="125">
        <v>0</v>
      </c>
      <c r="F115" s="125"/>
      <c r="G115" s="125">
        <f>'درآمد ناشی از تغییر قیمت اوراق '!K97</f>
        <v>-2834601852</v>
      </c>
      <c r="H115" s="164"/>
      <c r="I115" s="125">
        <f>'درآمد ناشی ازفروش'!K108</f>
        <v>3413392</v>
      </c>
      <c r="J115" s="252"/>
      <c r="K115" s="253">
        <f t="shared" si="11"/>
        <v>-2831188460</v>
      </c>
      <c r="L115" s="253"/>
      <c r="M115" s="254">
        <f>K115/($K$236+'[1]درآمد سرمایه گذاری در اوراق بها'!$I$11+'[1]درآمد سپرده بانکی'!$E$11+'[1]سایر درآمدها'!$C$11)</f>
        <v>4.9204360132901999E-3</v>
      </c>
      <c r="N115" s="251"/>
      <c r="O115" s="125">
        <f>'درآمد سود سهام'!T77</f>
        <v>1713622300</v>
      </c>
      <c r="P115" s="125"/>
      <c r="Q115" s="125">
        <f>'درآمد ناشی از تغییر قیمت اوراق '!S100</f>
        <v>-11763083419</v>
      </c>
      <c r="R115" s="125">
        <f>'درآمد ناشی ازفروش'!S111</f>
        <v>36576933577</v>
      </c>
      <c r="S115" s="255">
        <f t="shared" si="10"/>
        <v>26527472458</v>
      </c>
      <c r="T115" s="162"/>
      <c r="U115" s="254">
        <f>S115/[1]درآمدها!$E$11</f>
        <v>4.5161655990518822E-2</v>
      </c>
      <c r="V115" s="247">
        <v>0</v>
      </c>
      <c r="W115" s="256">
        <f t="shared" si="12"/>
        <v>-1713622300</v>
      </c>
      <c r="X115" s="247"/>
      <c r="Y115" s="256">
        <v>338259596</v>
      </c>
      <c r="Z115" s="256">
        <f t="shared" si="13"/>
        <v>334846204</v>
      </c>
      <c r="AA115" s="247"/>
    </row>
    <row r="116" spans="1:27" s="191" customFormat="1" ht="42.75" customHeight="1">
      <c r="A116" s="190"/>
      <c r="B116" s="190" t="s">
        <v>452</v>
      </c>
      <c r="C116" s="250" t="s">
        <v>558</v>
      </c>
      <c r="D116" s="251"/>
      <c r="E116" s="125">
        <v>0</v>
      </c>
      <c r="F116" s="125"/>
      <c r="G116" s="125">
        <f>'درآمد ناشی از تغییر قیمت اوراق '!K98</f>
        <v>-9576019044</v>
      </c>
      <c r="H116" s="164"/>
      <c r="I116" s="125">
        <f>'درآمد ناشی ازفروش'!K109</f>
        <v>7470330</v>
      </c>
      <c r="J116" s="252"/>
      <c r="K116" s="253">
        <f t="shared" si="11"/>
        <v>-9568548714</v>
      </c>
      <c r="L116" s="253"/>
      <c r="M116" s="254">
        <f>K116/($K$236+'[1]درآمد سرمایه گذاری در اوراق بها'!$I$11+'[1]درآمد سپرده بانکی'!$E$11+'[1]سایر درآمدها'!$C$11)</f>
        <v>1.6629564704882707E-2</v>
      </c>
      <c r="N116" s="251"/>
      <c r="O116" s="125">
        <v>0</v>
      </c>
      <c r="P116" s="125"/>
      <c r="Q116" s="125">
        <f>'درآمد ناشی از تغییر قیمت اوراق '!S101</f>
        <v>20229954549</v>
      </c>
      <c r="R116" s="125">
        <f>'درآمد ناشی ازفروش'!S112</f>
        <v>5177125018</v>
      </c>
      <c r="S116" s="255">
        <f t="shared" si="10"/>
        <v>25407079567</v>
      </c>
      <c r="T116" s="162"/>
      <c r="U116" s="254">
        <f>S116/[1]درآمدها!$E$11</f>
        <v>4.3254244781340254E-2</v>
      </c>
      <c r="V116" s="247">
        <v>0</v>
      </c>
      <c r="W116" s="256">
        <f t="shared" si="12"/>
        <v>0</v>
      </c>
      <c r="X116" s="247"/>
      <c r="Y116" s="256">
        <v>0</v>
      </c>
      <c r="Z116" s="256">
        <f t="shared" si="13"/>
        <v>-7470330</v>
      </c>
      <c r="AA116" s="247"/>
    </row>
    <row r="117" spans="1:27" s="191" customFormat="1" ht="42.75" customHeight="1">
      <c r="A117" s="190"/>
      <c r="B117" s="190" t="s">
        <v>357</v>
      </c>
      <c r="C117" s="250" t="s">
        <v>157</v>
      </c>
      <c r="D117" s="251"/>
      <c r="E117" s="125">
        <v>0</v>
      </c>
      <c r="F117" s="125"/>
      <c r="G117" s="125">
        <f>'درآمد ناشی از تغییر قیمت اوراق '!K99</f>
        <v>-24040866802</v>
      </c>
      <c r="H117" s="164"/>
      <c r="I117" s="125">
        <f>'درآمد ناشی ازفروش'!K110</f>
        <v>2407595254</v>
      </c>
      <c r="J117" s="252"/>
      <c r="K117" s="253">
        <f t="shared" si="11"/>
        <v>-21633271548</v>
      </c>
      <c r="L117" s="253"/>
      <c r="M117" s="254">
        <f>K117/($K$236+'[1]درآمد سرمایه گذاری در اوراق بها'!$I$11+'[1]درآمد سپرده بانکی'!$E$11+'[1]سایر درآمدها'!$C$11)</f>
        <v>3.7597330560631567E-2</v>
      </c>
      <c r="N117" s="251"/>
      <c r="O117" s="125">
        <f>'درآمد سود سهام'!T78</f>
        <v>4822394400</v>
      </c>
      <c r="P117" s="125"/>
      <c r="Q117" s="125">
        <f>'درآمد ناشی از تغییر قیمت اوراق '!S102</f>
        <v>-41891</v>
      </c>
      <c r="R117" s="125">
        <f>'درآمد ناشی ازفروش'!S113</f>
        <v>-10322919</v>
      </c>
      <c r="S117" s="255">
        <f t="shared" si="10"/>
        <v>4812029590</v>
      </c>
      <c r="T117" s="162"/>
      <c r="U117" s="254">
        <f>S117/[1]درآمدها!$E$11</f>
        <v>8.192232611073335E-3</v>
      </c>
      <c r="V117" s="247">
        <v>917621070</v>
      </c>
      <c r="W117" s="256">
        <f t="shared" si="12"/>
        <v>-3904773330</v>
      </c>
      <c r="X117" s="247"/>
      <c r="Y117" s="256">
        <v>204510434</v>
      </c>
      <c r="Z117" s="256">
        <f t="shared" si="13"/>
        <v>-2203084820</v>
      </c>
      <c r="AA117" s="247"/>
    </row>
    <row r="118" spans="1:27" s="191" customFormat="1" ht="42.75" customHeight="1">
      <c r="A118" s="190"/>
      <c r="B118" s="190" t="s">
        <v>358</v>
      </c>
      <c r="C118" s="250" t="s">
        <v>156</v>
      </c>
      <c r="D118" s="251"/>
      <c r="E118" s="125">
        <v>0</v>
      </c>
      <c r="F118" s="125"/>
      <c r="G118" s="125">
        <f>'درآمد ناشی از تغییر قیمت اوراق '!K100</f>
        <v>-6006261114</v>
      </c>
      <c r="H118" s="164"/>
      <c r="I118" s="125">
        <f>'درآمد ناشی ازفروش'!K111</f>
        <v>-1990734800</v>
      </c>
      <c r="J118" s="252"/>
      <c r="K118" s="253">
        <f t="shared" si="11"/>
        <v>-7996995914</v>
      </c>
      <c r="L118" s="253"/>
      <c r="M118" s="254">
        <f>K118/($K$236+'[1]درآمد سرمایه گذاری در اوراق بها'!$I$11+'[1]درآمد سپرده بانکی'!$E$11+'[1]سایر درآمدها'!$C$11)</f>
        <v>1.3898300042301026E-2</v>
      </c>
      <c r="N118" s="251"/>
      <c r="O118" s="125">
        <f>'درآمد سود سهام'!T79</f>
        <v>16411899450</v>
      </c>
      <c r="P118" s="125"/>
      <c r="Q118" s="125">
        <f>'درآمد ناشی از تغییر قیمت اوراق '!S103</f>
        <v>2455296686</v>
      </c>
      <c r="R118" s="125">
        <f>'درآمد ناشی ازفروش'!S114</f>
        <v>13078655402</v>
      </c>
      <c r="S118" s="255">
        <f t="shared" si="10"/>
        <v>31945851538</v>
      </c>
      <c r="T118" s="162"/>
      <c r="U118" s="254">
        <f>S118/[1]درآمدها!$E$11</f>
        <v>5.4386167388075196E-2</v>
      </c>
      <c r="V118" s="247">
        <v>0</v>
      </c>
      <c r="W118" s="256">
        <f t="shared" si="12"/>
        <v>-16411899450</v>
      </c>
      <c r="X118" s="247"/>
      <c r="Y118" s="256">
        <v>0</v>
      </c>
      <c r="Z118" s="256">
        <f t="shared" si="13"/>
        <v>1990734800</v>
      </c>
      <c r="AA118" s="247"/>
    </row>
    <row r="119" spans="1:27" s="191" customFormat="1" ht="42.75" customHeight="1">
      <c r="A119" s="190"/>
      <c r="B119" s="190" t="s">
        <v>359</v>
      </c>
      <c r="C119" s="250" t="s">
        <v>483</v>
      </c>
      <c r="D119" s="251"/>
      <c r="E119" s="125">
        <v>0</v>
      </c>
      <c r="F119" s="125"/>
      <c r="G119" s="125">
        <f>'درآمد ناشی از تغییر قیمت اوراق '!K101</f>
        <v>1200681178</v>
      </c>
      <c r="H119" s="164"/>
      <c r="I119" s="125">
        <f>'درآمد ناشی ازفروش'!K112</f>
        <v>2594769699</v>
      </c>
      <c r="J119" s="252"/>
      <c r="K119" s="253">
        <f t="shared" si="11"/>
        <v>3795450877</v>
      </c>
      <c r="L119" s="253"/>
      <c r="M119" s="254">
        <f>K119/($K$236+'[1]درآمد سرمایه گذاری در اوراق بها'!$I$11+'[1]درآمد سپرده بانکی'!$E$11+'[1]سایر درآمدها'!$C$11)</f>
        <v>-6.5962663544710375E-3</v>
      </c>
      <c r="N119" s="251"/>
      <c r="O119" s="125">
        <f>'درآمد سود سهام'!T80</f>
        <v>137104850</v>
      </c>
      <c r="P119" s="125"/>
      <c r="Q119" s="125">
        <f>'درآمد ناشی از تغییر قیمت اوراق '!S104</f>
        <v>-2608304270</v>
      </c>
      <c r="R119" s="125">
        <f>'درآمد ناشی ازفروش'!S115</f>
        <v>-408684387</v>
      </c>
      <c r="S119" s="255">
        <f t="shared" si="10"/>
        <v>-2879883807</v>
      </c>
      <c r="T119" s="162"/>
      <c r="U119" s="254">
        <f>S119/[1]درآمدها!$E$11</f>
        <v>-4.9028538994930464E-3</v>
      </c>
      <c r="V119" s="247">
        <v>0</v>
      </c>
      <c r="W119" s="256">
        <f t="shared" si="12"/>
        <v>-137104850</v>
      </c>
      <c r="X119" s="247"/>
      <c r="Y119" s="256">
        <v>191603060</v>
      </c>
      <c r="Z119" s="256">
        <f t="shared" si="13"/>
        <v>-2403166639</v>
      </c>
      <c r="AA119" s="247"/>
    </row>
    <row r="120" spans="1:27" s="191" customFormat="1" ht="42.75" customHeight="1">
      <c r="A120" s="190"/>
      <c r="B120" s="190" t="s">
        <v>360</v>
      </c>
      <c r="C120" s="250" t="s">
        <v>440</v>
      </c>
      <c r="D120" s="251"/>
      <c r="E120" s="125">
        <v>0</v>
      </c>
      <c r="F120" s="125"/>
      <c r="G120" s="125">
        <v>0</v>
      </c>
      <c r="H120" s="164"/>
      <c r="I120" s="125">
        <f>'درآمد ناشی ازفروش'!K113</f>
        <v>0</v>
      </c>
      <c r="J120" s="252"/>
      <c r="K120" s="253">
        <f t="shared" si="11"/>
        <v>0</v>
      </c>
      <c r="L120" s="253"/>
      <c r="M120" s="254">
        <f>K120/($K$236+'[1]درآمد سرمایه گذاری در اوراق بها'!$I$11+'[1]درآمد سپرده بانکی'!$E$11+'[1]سایر درآمدها'!$C$11)</f>
        <v>0</v>
      </c>
      <c r="N120" s="251"/>
      <c r="O120" s="125">
        <v>0</v>
      </c>
      <c r="P120" s="125"/>
      <c r="Q120" s="125">
        <f>'درآمد ناشی از تغییر قیمت اوراق '!S105</f>
        <v>3771615516</v>
      </c>
      <c r="R120" s="125">
        <f>'درآمد ناشی ازفروش'!S116</f>
        <v>4351978758</v>
      </c>
      <c r="S120" s="255">
        <f t="shared" si="10"/>
        <v>8123594274</v>
      </c>
      <c r="T120" s="162"/>
      <c r="U120" s="254">
        <f>S120/[1]درآمدها!$E$11</f>
        <v>1.3830000976904094E-2</v>
      </c>
      <c r="V120" s="247">
        <v>0</v>
      </c>
      <c r="W120" s="256">
        <f t="shared" si="12"/>
        <v>0</v>
      </c>
      <c r="X120" s="247"/>
      <c r="Y120" s="256">
        <v>15984305901</v>
      </c>
      <c r="Z120" s="256">
        <f t="shared" si="13"/>
        <v>15984305901</v>
      </c>
      <c r="AA120" s="247"/>
    </row>
    <row r="121" spans="1:27" s="191" customFormat="1" ht="42.75" customHeight="1">
      <c r="A121" s="190"/>
      <c r="B121" s="190" t="s">
        <v>361</v>
      </c>
      <c r="C121" s="250" t="s">
        <v>134</v>
      </c>
      <c r="D121" s="251"/>
      <c r="E121" s="125">
        <f>'درآمد سود سهام'!N81</f>
        <v>147494403</v>
      </c>
      <c r="F121" s="125"/>
      <c r="G121" s="125">
        <f>'درآمد ناشی از تغییر قیمت اوراق '!K103</f>
        <v>-2799815894</v>
      </c>
      <c r="H121" s="164"/>
      <c r="I121" s="125">
        <f>'درآمد ناشی ازفروش'!K114</f>
        <v>519406769</v>
      </c>
      <c r="J121" s="252"/>
      <c r="K121" s="253">
        <f t="shared" si="11"/>
        <v>-2132914722</v>
      </c>
      <c r="L121" s="253"/>
      <c r="M121" s="254">
        <f>K121/($K$236+'[1]درآمد سرمایه گذاری در اوراق بها'!$I$11+'[1]درآمد سپرده بانکی'!$E$11+'[1]سایر درآمدها'!$C$11)</f>
        <v>3.7068780689384607E-3</v>
      </c>
      <c r="N121" s="251"/>
      <c r="O121" s="125">
        <f>'درآمد سود سهام'!T81</f>
        <v>7838274000</v>
      </c>
      <c r="P121" s="125"/>
      <c r="Q121" s="125">
        <f>'درآمد ناشی از تغییر قیمت اوراق '!S106</f>
        <v>16118</v>
      </c>
      <c r="R121" s="125">
        <f>'درآمد ناشی ازفروش'!S117</f>
        <v>380203880</v>
      </c>
      <c r="S121" s="255">
        <f t="shared" si="10"/>
        <v>8218493998</v>
      </c>
      <c r="T121" s="162"/>
      <c r="U121" s="254">
        <f>S121/[1]درآمدها!$E$11</f>
        <v>1.3991562870735812E-2</v>
      </c>
      <c r="V121" s="247">
        <v>0</v>
      </c>
      <c r="W121" s="256">
        <f t="shared" si="12"/>
        <v>-7838274000</v>
      </c>
      <c r="X121" s="247"/>
      <c r="Y121" s="256">
        <v>0</v>
      </c>
      <c r="Z121" s="256">
        <f t="shared" si="13"/>
        <v>-519406769</v>
      </c>
      <c r="AA121" s="247"/>
    </row>
    <row r="122" spans="1:27" s="191" customFormat="1" ht="42.75" customHeight="1">
      <c r="A122" s="190"/>
      <c r="B122" s="190" t="s">
        <v>362</v>
      </c>
      <c r="C122" s="250" t="s">
        <v>261</v>
      </c>
      <c r="D122" s="251"/>
      <c r="E122" s="125">
        <v>0</v>
      </c>
      <c r="F122" s="125"/>
      <c r="G122" s="125">
        <f>'درآمد ناشی از تغییر قیمت اوراق '!K104</f>
        <v>-3725873958</v>
      </c>
      <c r="H122" s="164"/>
      <c r="I122" s="125">
        <f>'درآمد ناشی ازفروش'!K115</f>
        <v>-763401131</v>
      </c>
      <c r="J122" s="252"/>
      <c r="K122" s="253">
        <f t="shared" si="11"/>
        <v>-4489275089</v>
      </c>
      <c r="L122" s="253"/>
      <c r="M122" s="254">
        <f>K122/($K$236+'[1]درآمد سرمایه گذاری در اوراق بها'!$I$11+'[1]درآمد سپرده بانکی'!$E$11+'[1]سایر درآمدها'!$C$11)</f>
        <v>7.8020912890702319E-3</v>
      </c>
      <c r="N122" s="251"/>
      <c r="O122" s="125">
        <v>0</v>
      </c>
      <c r="P122" s="125"/>
      <c r="Q122" s="125">
        <f>'درآمد ناشی از تغییر قیمت اوراق '!S107</f>
        <v>8045645208</v>
      </c>
      <c r="R122" s="125">
        <f>'درآمد ناشی ازفروش'!S118</f>
        <v>2474938824</v>
      </c>
      <c r="S122" s="255">
        <f t="shared" si="10"/>
        <v>10520584032</v>
      </c>
      <c r="T122" s="162"/>
      <c r="U122" s="254">
        <f>S122/[1]درآمدها!$E$11</f>
        <v>1.7910752621637098E-2</v>
      </c>
      <c r="V122" s="247">
        <v>0</v>
      </c>
      <c r="W122" s="256">
        <f t="shared" si="12"/>
        <v>0</v>
      </c>
      <c r="X122" s="247"/>
      <c r="Y122" s="256">
        <v>289221133</v>
      </c>
      <c r="Z122" s="256">
        <f t="shared" si="13"/>
        <v>1052622264</v>
      </c>
      <c r="AA122" s="247"/>
    </row>
    <row r="123" spans="1:27" s="191" customFormat="1" ht="42.75" customHeight="1">
      <c r="A123" s="190"/>
      <c r="B123" s="190" t="s">
        <v>363</v>
      </c>
      <c r="C123" s="250" t="s">
        <v>121</v>
      </c>
      <c r="D123" s="251"/>
      <c r="E123" s="125">
        <v>0</v>
      </c>
      <c r="F123" s="125"/>
      <c r="G123" s="125">
        <f>'درآمد ناشی از تغییر قیمت اوراق '!K105</f>
        <v>-12014436061</v>
      </c>
      <c r="H123" s="164"/>
      <c r="I123" s="125">
        <f>'درآمد ناشی ازفروش'!K116</f>
        <v>1543491622</v>
      </c>
      <c r="J123" s="252"/>
      <c r="K123" s="253">
        <f t="shared" si="11"/>
        <v>-10470944439</v>
      </c>
      <c r="L123" s="253"/>
      <c r="M123" s="254">
        <f>K123/($K$236+'[1]درآمد سرمایه گذاری در اوراق بها'!$I$11+'[1]درآمد سپرده بانکی'!$E$11+'[1]سایر درآمدها'!$C$11)</f>
        <v>1.819787443991501E-2</v>
      </c>
      <c r="N123" s="251"/>
      <c r="O123" s="125">
        <f>'درآمد سود سهام'!T82</f>
        <v>2247281050</v>
      </c>
      <c r="P123" s="125"/>
      <c r="Q123" s="125">
        <f>'درآمد ناشی از تغییر قیمت اوراق '!S108</f>
        <v>1109555480</v>
      </c>
      <c r="R123" s="125">
        <f>'درآمد ناشی ازفروش'!S119</f>
        <v>14285911699</v>
      </c>
      <c r="S123" s="255">
        <f t="shared" si="10"/>
        <v>17642748229</v>
      </c>
      <c r="T123" s="162"/>
      <c r="U123" s="254">
        <f>S123/[1]درآمدها!$E$11</f>
        <v>3.0035870454938354E-2</v>
      </c>
      <c r="V123" s="247">
        <v>0</v>
      </c>
      <c r="W123" s="256">
        <f t="shared" si="12"/>
        <v>-2247281050</v>
      </c>
      <c r="X123" s="247"/>
      <c r="Y123" s="256">
        <v>0</v>
      </c>
      <c r="Z123" s="256">
        <f t="shared" si="13"/>
        <v>-1543491622</v>
      </c>
      <c r="AA123" s="247"/>
    </row>
    <row r="124" spans="1:27" s="191" customFormat="1" ht="42.75" customHeight="1">
      <c r="A124" s="190"/>
      <c r="B124" s="190" t="s">
        <v>364</v>
      </c>
      <c r="C124" s="250" t="s">
        <v>274</v>
      </c>
      <c r="D124" s="251"/>
      <c r="E124" s="125">
        <v>0</v>
      </c>
      <c r="F124" s="125"/>
      <c r="G124" s="125">
        <v>0</v>
      </c>
      <c r="H124" s="164"/>
      <c r="I124" s="125">
        <f>'درآمد ناشی ازفروش'!K117</f>
        <v>0</v>
      </c>
      <c r="J124" s="252"/>
      <c r="K124" s="253">
        <f t="shared" si="11"/>
        <v>0</v>
      </c>
      <c r="L124" s="253"/>
      <c r="M124" s="254">
        <f>K124/($K$236+'[1]درآمد سرمایه گذاری در اوراق بها'!$I$11+'[1]درآمد سپرده بانکی'!$E$11+'[1]سایر درآمدها'!$C$11)</f>
        <v>0</v>
      </c>
      <c r="N124" s="251"/>
      <c r="O124" s="125">
        <v>0</v>
      </c>
      <c r="P124" s="125"/>
      <c r="Q124" s="125">
        <v>0</v>
      </c>
      <c r="R124" s="125">
        <f>'درآمد ناشی ازفروش'!S120</f>
        <v>252957</v>
      </c>
      <c r="S124" s="255">
        <f t="shared" si="10"/>
        <v>252957</v>
      </c>
      <c r="T124" s="162"/>
      <c r="U124" s="254">
        <f>S124/[1]درآمدها!$E$11</f>
        <v>4.3064626803329313E-7</v>
      </c>
      <c r="V124" s="247">
        <v>0</v>
      </c>
      <c r="W124" s="256">
        <f t="shared" si="12"/>
        <v>0</v>
      </c>
      <c r="X124" s="247"/>
      <c r="Y124" s="256">
        <v>5094811229</v>
      </c>
      <c r="Z124" s="256">
        <f t="shared" si="13"/>
        <v>5094811229</v>
      </c>
      <c r="AA124" s="247"/>
    </row>
    <row r="125" spans="1:27" s="191" customFormat="1" ht="42.75" customHeight="1">
      <c r="A125" s="190"/>
      <c r="B125" s="190" t="s">
        <v>503</v>
      </c>
      <c r="C125" s="250" t="s">
        <v>262</v>
      </c>
      <c r="D125" s="251"/>
      <c r="E125" s="125">
        <v>0</v>
      </c>
      <c r="F125" s="125"/>
      <c r="G125" s="125">
        <f>'درآمد ناشی از تغییر قیمت اوراق '!K107</f>
        <v>1728615623</v>
      </c>
      <c r="H125" s="164"/>
      <c r="I125" s="125">
        <f>'درآمد ناشی ازفروش'!K118</f>
        <v>1340315042</v>
      </c>
      <c r="J125" s="252"/>
      <c r="K125" s="253">
        <f t="shared" si="11"/>
        <v>3068930665</v>
      </c>
      <c r="L125" s="253"/>
      <c r="M125" s="254">
        <f>K125/($K$236+'[1]درآمد سرمایه گذاری در اوراق بها'!$I$11+'[1]درآمد سپرده بانکی'!$E$11+'[1]سایر درآمدها'!$C$11)</f>
        <v>-5.3336177296924416E-3</v>
      </c>
      <c r="N125" s="251"/>
      <c r="O125" s="125">
        <v>0</v>
      </c>
      <c r="P125" s="125"/>
      <c r="Q125" s="125">
        <v>0</v>
      </c>
      <c r="R125" s="125">
        <f>'درآمد ناشی ازفروش'!S121</f>
        <v>-1075497446</v>
      </c>
      <c r="S125" s="255">
        <f t="shared" si="10"/>
        <v>-1075497446</v>
      </c>
      <c r="T125" s="162"/>
      <c r="U125" s="254">
        <f>S125/[1]درآمدها!$E$11</f>
        <v>-1.8309790256811956E-3</v>
      </c>
      <c r="V125" s="247">
        <v>17301089158</v>
      </c>
      <c r="W125" s="256">
        <f t="shared" si="12"/>
        <v>17301089158</v>
      </c>
      <c r="X125" s="247"/>
      <c r="Y125" s="256">
        <v>874984374</v>
      </c>
      <c r="Z125" s="256">
        <f t="shared" si="13"/>
        <v>-465330668</v>
      </c>
      <c r="AA125" s="247"/>
    </row>
    <row r="126" spans="1:27" s="191" customFormat="1" ht="42.75" customHeight="1">
      <c r="A126" s="190"/>
      <c r="B126" s="190" t="s">
        <v>504</v>
      </c>
      <c r="C126" s="250" t="s">
        <v>122</v>
      </c>
      <c r="D126" s="251"/>
      <c r="E126" s="125">
        <f>'درآمد سود سهام'!N83</f>
        <v>815325277</v>
      </c>
      <c r="F126" s="125"/>
      <c r="G126" s="125">
        <f>'درآمد ناشی از تغییر قیمت اوراق '!K108</f>
        <v>-713467448</v>
      </c>
      <c r="H126" s="164"/>
      <c r="I126" s="125">
        <f>'درآمد ناشی ازفروش'!K119</f>
        <v>340895124</v>
      </c>
      <c r="J126" s="252"/>
      <c r="K126" s="253">
        <f t="shared" si="11"/>
        <v>442752953</v>
      </c>
      <c r="L126" s="253"/>
      <c r="M126" s="254">
        <f>K126/($K$236+'[1]درآمد سرمایه گذاری در اوراق بها'!$I$11+'[1]درآمد سپرده بانکی'!$E$11+'[1]سایر درآمدها'!$C$11)</f>
        <v>-7.6947812048223138E-4</v>
      </c>
      <c r="N126" s="251"/>
      <c r="O126" s="125">
        <f>'درآمد سود سهام'!T83</f>
        <v>815325277</v>
      </c>
      <c r="P126" s="125"/>
      <c r="Q126" s="125">
        <f>'درآمد ناشی از تغییر قیمت اوراق '!S109</f>
        <v>48986096531</v>
      </c>
      <c r="R126" s="125">
        <f>'درآمد ناشی ازفروش'!S122</f>
        <v>9608933610</v>
      </c>
      <c r="S126" s="255">
        <f t="shared" si="10"/>
        <v>59410355418</v>
      </c>
      <c r="T126" s="162"/>
      <c r="U126" s="254">
        <f>S126/[1]درآمدها!$E$11</f>
        <v>0.10114307112787246</v>
      </c>
      <c r="V126" s="247">
        <v>0</v>
      </c>
      <c r="W126" s="256">
        <f t="shared" si="12"/>
        <v>-815325277</v>
      </c>
      <c r="X126" s="247"/>
      <c r="Y126" s="256">
        <v>437935945</v>
      </c>
      <c r="Z126" s="256">
        <f t="shared" si="13"/>
        <v>97040821</v>
      </c>
      <c r="AA126" s="247"/>
    </row>
    <row r="127" spans="1:27" s="191" customFormat="1" ht="42.75" customHeight="1">
      <c r="A127" s="190"/>
      <c r="B127" s="190" t="s">
        <v>365</v>
      </c>
      <c r="C127" s="250" t="s">
        <v>517</v>
      </c>
      <c r="D127" s="251"/>
      <c r="E127" s="125">
        <v>0</v>
      </c>
      <c r="F127" s="125"/>
      <c r="G127" s="125">
        <v>0</v>
      </c>
      <c r="H127" s="164"/>
      <c r="I127" s="125">
        <f>'درآمد ناشی ازفروش'!K120</f>
        <v>0</v>
      </c>
      <c r="J127" s="252"/>
      <c r="K127" s="253">
        <f t="shared" si="11"/>
        <v>0</v>
      </c>
      <c r="L127" s="253"/>
      <c r="M127" s="254">
        <f>K127/($K$236+'[1]درآمد سرمایه گذاری در اوراق بها'!$I$11+'[1]درآمد سپرده بانکی'!$E$11+'[1]سایر درآمدها'!$C$11)</f>
        <v>0</v>
      </c>
      <c r="N127" s="251"/>
      <c r="O127" s="125">
        <v>0</v>
      </c>
      <c r="P127" s="125"/>
      <c r="Q127" s="125">
        <v>0</v>
      </c>
      <c r="R127" s="125">
        <f>'درآمد ناشی ازفروش'!S123</f>
        <v>-844154727</v>
      </c>
      <c r="S127" s="255">
        <f t="shared" si="10"/>
        <v>-844154727</v>
      </c>
      <c r="T127" s="162"/>
      <c r="U127" s="254">
        <f>S127/[1]درآمدها!$E$11</f>
        <v>-1.4371299581557868E-3</v>
      </c>
      <c r="V127" s="247">
        <v>0</v>
      </c>
      <c r="W127" s="256">
        <f t="shared" si="12"/>
        <v>0</v>
      </c>
      <c r="X127" s="247"/>
      <c r="Y127" s="256">
        <v>4893048</v>
      </c>
      <c r="Z127" s="256">
        <f t="shared" si="13"/>
        <v>4893048</v>
      </c>
      <c r="AA127" s="247"/>
    </row>
    <row r="128" spans="1:27" s="191" customFormat="1" ht="42.75" customHeight="1">
      <c r="A128" s="190"/>
      <c r="B128" s="190" t="s">
        <v>505</v>
      </c>
      <c r="C128" s="250" t="s">
        <v>107</v>
      </c>
      <c r="D128" s="251"/>
      <c r="E128" s="125">
        <v>0</v>
      </c>
      <c r="F128" s="125"/>
      <c r="G128" s="125">
        <v>0</v>
      </c>
      <c r="H128" s="164"/>
      <c r="I128" s="125">
        <f>'درآمد ناشی ازفروش'!K121</f>
        <v>0</v>
      </c>
      <c r="J128" s="252"/>
      <c r="K128" s="253">
        <f t="shared" si="11"/>
        <v>0</v>
      </c>
      <c r="L128" s="253"/>
      <c r="M128" s="254">
        <f>K128/($K$236+'[1]درآمد سرمایه گذاری در اوراق بها'!$I$11+'[1]درآمد سپرده بانکی'!$E$11+'[1]سایر درآمدها'!$C$11)</f>
        <v>0</v>
      </c>
      <c r="N128" s="251"/>
      <c r="O128" s="125">
        <v>0</v>
      </c>
      <c r="P128" s="125"/>
      <c r="Q128" s="125">
        <f>'درآمد ناشی از تغییر قیمت اوراق '!S110</f>
        <v>9823304894</v>
      </c>
      <c r="R128" s="125">
        <f>'درآمد ناشی ازفروش'!S124</f>
        <v>1783116458</v>
      </c>
      <c r="S128" s="255">
        <f t="shared" si="10"/>
        <v>11606421352</v>
      </c>
      <c r="T128" s="162"/>
      <c r="U128" s="254">
        <f>S128/[1]درآمدها!$E$11</f>
        <v>1.9759334750415004E-2</v>
      </c>
      <c r="V128" s="247">
        <v>479503781</v>
      </c>
      <c r="W128" s="256">
        <f t="shared" si="12"/>
        <v>479503781</v>
      </c>
      <c r="X128" s="247"/>
      <c r="Y128" s="256">
        <v>16684605</v>
      </c>
      <c r="Z128" s="256">
        <f t="shared" si="13"/>
        <v>16684605</v>
      </c>
      <c r="AA128" s="247"/>
    </row>
    <row r="129" spans="1:27" s="191" customFormat="1" ht="42.75" customHeight="1">
      <c r="A129" s="190"/>
      <c r="B129" s="190" t="s">
        <v>366</v>
      </c>
      <c r="C129" s="250" t="s">
        <v>512</v>
      </c>
      <c r="D129" s="251"/>
      <c r="E129" s="125">
        <f>'درآمد سود سهام'!N84</f>
        <v>31198224772</v>
      </c>
      <c r="F129" s="125"/>
      <c r="G129" s="125">
        <f>'درآمد ناشی از تغییر قیمت اوراق '!K109</f>
        <v>-5976636854</v>
      </c>
      <c r="H129" s="164"/>
      <c r="I129" s="125">
        <f>'درآمد ناشی ازفروش'!K122</f>
        <v>5535059070</v>
      </c>
      <c r="J129" s="252"/>
      <c r="K129" s="253">
        <f t="shared" si="11"/>
        <v>30756646988</v>
      </c>
      <c r="L129" s="253"/>
      <c r="M129" s="254">
        <f>K129/($K$236+'[1]درآمد سرمایه گذاری در اوراق بها'!$I$11+'[1]درآمد سپرده بانکی'!$E$11+'[1]سایر درآمدها'!$C$11)</f>
        <v>-5.3453210772061686E-2</v>
      </c>
      <c r="N129" s="251"/>
      <c r="O129" s="125">
        <f>'درآمد سود سهام'!T84</f>
        <v>31198224772</v>
      </c>
      <c r="P129" s="125"/>
      <c r="Q129" s="125">
        <v>0</v>
      </c>
      <c r="R129" s="125">
        <v>0</v>
      </c>
      <c r="S129" s="255">
        <f t="shared" si="10"/>
        <v>31198224772</v>
      </c>
      <c r="T129" s="162"/>
      <c r="U129" s="254">
        <f>S129/[1]درآمدها!$E$11</f>
        <v>5.3113371313407563E-2</v>
      </c>
      <c r="V129" s="247">
        <v>261228900</v>
      </c>
      <c r="W129" s="256">
        <f t="shared" si="12"/>
        <v>-30936995872</v>
      </c>
      <c r="X129" s="247"/>
      <c r="Y129" s="256">
        <v>131167179</v>
      </c>
      <c r="Z129" s="256">
        <f t="shared" si="13"/>
        <v>-5403891891</v>
      </c>
      <c r="AA129" s="247"/>
    </row>
    <row r="130" spans="1:27" s="191" customFormat="1" ht="42.75" customHeight="1">
      <c r="A130" s="190"/>
      <c r="B130" s="190" t="s">
        <v>367</v>
      </c>
      <c r="C130" s="250" t="s">
        <v>196</v>
      </c>
      <c r="D130" s="251"/>
      <c r="E130" s="125">
        <v>0</v>
      </c>
      <c r="F130" s="125"/>
      <c r="G130" s="125">
        <v>0</v>
      </c>
      <c r="H130" s="164"/>
      <c r="I130" s="125">
        <f>'درآمد ناشی ازفروش'!K123</f>
        <v>0</v>
      </c>
      <c r="J130" s="252"/>
      <c r="K130" s="253">
        <f t="shared" si="11"/>
        <v>0</v>
      </c>
      <c r="L130" s="253"/>
      <c r="M130" s="254">
        <f>K130/($K$236+'[1]درآمد سرمایه گذاری در اوراق بها'!$I$11+'[1]درآمد سپرده بانکی'!$E$11+'[1]سایر درآمدها'!$C$11)</f>
        <v>0</v>
      </c>
      <c r="N130" s="251"/>
      <c r="O130" s="125">
        <v>0</v>
      </c>
      <c r="P130" s="125"/>
      <c r="Q130" s="125">
        <f>'درآمد ناشی از تغییر قیمت اوراق '!S111</f>
        <v>866421092</v>
      </c>
      <c r="R130" s="125">
        <f>'درآمد ناشی ازفروش'!S125</f>
        <v>3970417359</v>
      </c>
      <c r="S130" s="255">
        <f t="shared" si="10"/>
        <v>4836838451</v>
      </c>
      <c r="T130" s="162"/>
      <c r="U130" s="254">
        <f>S130/[1]درآمدها!$E$11</f>
        <v>8.2344684195459483E-3</v>
      </c>
      <c r="V130" s="247">
        <v>0</v>
      </c>
      <c r="W130" s="256">
        <f t="shared" si="12"/>
        <v>0</v>
      </c>
      <c r="X130" s="247"/>
      <c r="Y130" s="256">
        <v>199864688</v>
      </c>
      <c r="Z130" s="256">
        <f t="shared" si="13"/>
        <v>199864688</v>
      </c>
      <c r="AA130" s="247"/>
    </row>
    <row r="131" spans="1:27" s="191" customFormat="1" ht="42.75" customHeight="1">
      <c r="A131" s="190"/>
      <c r="B131" s="190" t="s">
        <v>464</v>
      </c>
      <c r="C131" s="250" t="s">
        <v>141</v>
      </c>
      <c r="D131" s="251"/>
      <c r="E131" s="125">
        <v>0</v>
      </c>
      <c r="F131" s="125"/>
      <c r="G131" s="125">
        <f>'درآمد ناشی از تغییر قیمت اوراق '!K110</f>
        <v>3589973994</v>
      </c>
      <c r="H131" s="164"/>
      <c r="I131" s="125">
        <f>'درآمد ناشی ازفروش'!K124</f>
        <v>1354810765</v>
      </c>
      <c r="J131" s="252"/>
      <c r="K131" s="253">
        <f t="shared" si="11"/>
        <v>4944784759</v>
      </c>
      <c r="L131" s="253"/>
      <c r="M131" s="254">
        <f>K131/($K$236+'[1]درآمد سرمایه گذاری در اوراق بها'!$I$11+'[1]درآمد سپرده بانکی'!$E$11+'[1]سایر درآمدها'!$C$11)</f>
        <v>-8.5937398198324463E-3</v>
      </c>
      <c r="N131" s="251"/>
      <c r="O131" s="125">
        <f>'درآمد سود سهام'!T85</f>
        <v>917621070</v>
      </c>
      <c r="P131" s="125"/>
      <c r="Q131" s="125">
        <v>0</v>
      </c>
      <c r="R131" s="125">
        <f>'درآمد ناشی ازفروش'!S126</f>
        <v>18911473579</v>
      </c>
      <c r="S131" s="255">
        <f t="shared" si="10"/>
        <v>19829094649</v>
      </c>
      <c r="T131" s="162"/>
      <c r="U131" s="254">
        <f>S131/[1]درآمدها!$E$11</f>
        <v>3.3758012662510987E-2</v>
      </c>
      <c r="V131" s="247">
        <v>0</v>
      </c>
      <c r="W131" s="256">
        <f t="shared" si="12"/>
        <v>-917621070</v>
      </c>
      <c r="X131" s="247"/>
      <c r="Y131" s="256">
        <v>-137111506</v>
      </c>
      <c r="Z131" s="256">
        <f t="shared" si="13"/>
        <v>-1491922271</v>
      </c>
      <c r="AA131" s="247"/>
    </row>
    <row r="132" spans="1:27" s="191" customFormat="1" ht="42.75" customHeight="1">
      <c r="A132" s="190"/>
      <c r="B132" s="190" t="s">
        <v>368</v>
      </c>
      <c r="C132" s="250" t="s">
        <v>522</v>
      </c>
      <c r="D132" s="251"/>
      <c r="E132" s="125">
        <v>0</v>
      </c>
      <c r="F132" s="125"/>
      <c r="G132" s="125">
        <v>0</v>
      </c>
      <c r="H132" s="164"/>
      <c r="I132" s="125">
        <v>0</v>
      </c>
      <c r="J132" s="252"/>
      <c r="K132" s="253">
        <f t="shared" si="11"/>
        <v>0</v>
      </c>
      <c r="L132" s="253"/>
      <c r="M132" s="254">
        <f>K132/($K$236+'[1]درآمد سرمایه گذاری در اوراق بها'!$I$11+'[1]درآمد سپرده بانکی'!$E$11+'[1]سایر درآمدها'!$C$11)</f>
        <v>0</v>
      </c>
      <c r="N132" s="251"/>
      <c r="O132" s="125">
        <v>0</v>
      </c>
      <c r="P132" s="125"/>
      <c r="Q132" s="125">
        <v>0</v>
      </c>
      <c r="R132" s="125">
        <f>'درآمد ناشی ازفروش'!S127</f>
        <v>-1651763670</v>
      </c>
      <c r="S132" s="255">
        <f t="shared" si="10"/>
        <v>-1651763670</v>
      </c>
      <c r="T132" s="162"/>
      <c r="U132" s="254">
        <f>S132/[1]درآمدها!$E$11</f>
        <v>-2.8120426007522065E-3</v>
      </c>
      <c r="V132" s="247">
        <v>230486383</v>
      </c>
      <c r="W132" s="256">
        <f t="shared" si="12"/>
        <v>230486383</v>
      </c>
      <c r="X132" s="247"/>
      <c r="Y132" s="256">
        <v>31107661</v>
      </c>
      <c r="Z132" s="256">
        <f t="shared" si="13"/>
        <v>31107661</v>
      </c>
      <c r="AA132" s="247"/>
    </row>
    <row r="133" spans="1:27" s="191" customFormat="1" ht="42.75" customHeight="1">
      <c r="A133" s="190"/>
      <c r="B133" s="190" t="s">
        <v>369</v>
      </c>
      <c r="C133" s="250" t="s">
        <v>199</v>
      </c>
      <c r="D133" s="251"/>
      <c r="E133" s="125">
        <f>'درآمد سود سهام'!N86</f>
        <v>-73176710</v>
      </c>
      <c r="F133" s="125"/>
      <c r="G133" s="125">
        <f>'درآمد ناشی از تغییر قیمت اوراق '!K111</f>
        <v>-443039534</v>
      </c>
      <c r="H133" s="164"/>
      <c r="I133" s="125">
        <f>'درآمد ناشی ازفروش'!K125</f>
        <v>-85340090</v>
      </c>
      <c r="J133" s="252"/>
      <c r="K133" s="253">
        <f t="shared" si="11"/>
        <v>-601556334</v>
      </c>
      <c r="L133" s="253"/>
      <c r="M133" s="254">
        <f>K133/($K$236+'[1]درآمد سرمایه گذاری در اوراق بها'!$I$11+'[1]درآمد سپرده بانکی'!$E$11+'[1]سایر درآمدها'!$C$11)</f>
        <v>1.0454688875909121E-3</v>
      </c>
      <c r="N133" s="251"/>
      <c r="O133" s="125">
        <f>'درآمد سود سهام'!T86</f>
        <v>2047567191</v>
      </c>
      <c r="P133" s="125"/>
      <c r="Q133" s="125">
        <f>'درآمد ناشی از تغییر قیمت اوراق '!S112</f>
        <v>3920125072</v>
      </c>
      <c r="R133" s="125">
        <f>'درآمد ناشی ازفروش'!S128</f>
        <v>170635263</v>
      </c>
      <c r="S133" s="255">
        <f t="shared" si="10"/>
        <v>6138327526</v>
      </c>
      <c r="T133" s="162"/>
      <c r="U133" s="254">
        <f>S133/[1]درآمدها!$E$11</f>
        <v>1.0450186557549057E-2</v>
      </c>
      <c r="V133" s="247">
        <v>0</v>
      </c>
      <c r="W133" s="256">
        <f t="shared" si="12"/>
        <v>-2047567191</v>
      </c>
      <c r="X133" s="247"/>
      <c r="Y133" s="256">
        <v>0</v>
      </c>
      <c r="Z133" s="256">
        <f t="shared" si="13"/>
        <v>85340090</v>
      </c>
      <c r="AA133" s="247"/>
    </row>
    <row r="134" spans="1:27" s="191" customFormat="1" ht="42.75" customHeight="1">
      <c r="A134" s="190"/>
      <c r="B134" s="190" t="s">
        <v>370</v>
      </c>
      <c r="C134" s="250" t="s">
        <v>215</v>
      </c>
      <c r="D134" s="251"/>
      <c r="E134" s="125">
        <v>0</v>
      </c>
      <c r="F134" s="125"/>
      <c r="G134" s="125">
        <v>0</v>
      </c>
      <c r="H134" s="164"/>
      <c r="I134" s="125">
        <f>'درآمد ناشی ازفروش'!K126</f>
        <v>0</v>
      </c>
      <c r="J134" s="252"/>
      <c r="K134" s="253">
        <f t="shared" si="11"/>
        <v>0</v>
      </c>
      <c r="L134" s="253"/>
      <c r="M134" s="254">
        <f>K134/($K$236+'[1]درآمد سرمایه گذاری در اوراق بها'!$I$11+'[1]درآمد سپرده بانکی'!$E$11+'[1]سایر درآمدها'!$C$11)</f>
        <v>0</v>
      </c>
      <c r="N134" s="251"/>
      <c r="O134" s="125">
        <v>0</v>
      </c>
      <c r="P134" s="125"/>
      <c r="Q134" s="125">
        <f>'درآمد ناشی از تغییر قیمت اوراق '!S113</f>
        <v>1415042912</v>
      </c>
      <c r="R134" s="125">
        <f>'درآمد ناشی ازفروش'!S129</f>
        <v>-153049059</v>
      </c>
      <c r="S134" s="255">
        <f t="shared" si="10"/>
        <v>1261993853</v>
      </c>
      <c r="T134" s="162"/>
      <c r="U134" s="254">
        <f>S134/[1]درآمدها!$E$11</f>
        <v>2.1484795561119334E-3</v>
      </c>
      <c r="V134" s="247">
        <v>0</v>
      </c>
      <c r="W134" s="256">
        <f t="shared" si="12"/>
        <v>0</v>
      </c>
      <c r="X134" s="247"/>
      <c r="Y134" s="256">
        <v>279381205</v>
      </c>
      <c r="Z134" s="256">
        <f t="shared" si="13"/>
        <v>279381205</v>
      </c>
      <c r="AA134" s="247"/>
    </row>
    <row r="135" spans="1:27" s="191" customFormat="1" ht="42.75" customHeight="1">
      <c r="A135" s="190"/>
      <c r="B135" s="190" t="s">
        <v>371</v>
      </c>
      <c r="C135" s="250" t="s">
        <v>195</v>
      </c>
      <c r="D135" s="251"/>
      <c r="E135" s="125">
        <v>0</v>
      </c>
      <c r="F135" s="125"/>
      <c r="G135" s="125">
        <v>0</v>
      </c>
      <c r="H135" s="164"/>
      <c r="I135" s="125">
        <f>'درآمد ناشی ازفروش'!K127</f>
        <v>0</v>
      </c>
      <c r="J135" s="252"/>
      <c r="K135" s="253">
        <f t="shared" si="11"/>
        <v>0</v>
      </c>
      <c r="L135" s="253"/>
      <c r="M135" s="254">
        <f>K135/($K$236+'[1]درآمد سرمایه گذاری در اوراق بها'!$I$11+'[1]درآمد سپرده بانکی'!$E$11+'[1]سایر درآمدها'!$C$11)</f>
        <v>0</v>
      </c>
      <c r="N135" s="251"/>
      <c r="O135" s="125">
        <v>0</v>
      </c>
      <c r="P135" s="125"/>
      <c r="Q135" s="125">
        <f>'درآمد ناشی از تغییر قیمت اوراق '!S114</f>
        <v>-4410907967</v>
      </c>
      <c r="R135" s="125">
        <f>'درآمد ناشی ازفروش'!S130</f>
        <v>5466345863</v>
      </c>
      <c r="S135" s="255">
        <f t="shared" si="10"/>
        <v>1055437896</v>
      </c>
      <c r="T135" s="162"/>
      <c r="U135" s="254">
        <f>S135/[1]درآمدها!$E$11</f>
        <v>1.7968286746494896E-3</v>
      </c>
      <c r="V135" s="247">
        <v>796637700</v>
      </c>
      <c r="W135" s="256">
        <f t="shared" si="12"/>
        <v>796637700</v>
      </c>
      <c r="X135" s="247"/>
      <c r="Y135" s="256">
        <v>37321501</v>
      </c>
      <c r="Z135" s="256">
        <f t="shared" si="13"/>
        <v>37321501</v>
      </c>
      <c r="AA135" s="247"/>
    </row>
    <row r="136" spans="1:27" s="191" customFormat="1" ht="42.75" customHeight="1">
      <c r="A136" s="190"/>
      <c r="B136" s="190" t="s">
        <v>372</v>
      </c>
      <c r="C136" s="250" t="s">
        <v>586</v>
      </c>
      <c r="D136" s="251"/>
      <c r="E136" s="125">
        <v>0</v>
      </c>
      <c r="F136" s="125"/>
      <c r="G136" s="125">
        <f>'درآمد ناشی از تغییر قیمت اوراق '!K112</f>
        <v>3920125072</v>
      </c>
      <c r="H136" s="164"/>
      <c r="I136" s="125">
        <f>'درآمد ناشی ازفروش'!K128</f>
        <v>170635263</v>
      </c>
      <c r="J136" s="252"/>
      <c r="K136" s="253">
        <f t="shared" si="11"/>
        <v>4090760335</v>
      </c>
      <c r="L136" s="253"/>
      <c r="M136" s="254">
        <f>K136/($K$236+'[1]درآمد سرمایه گذاری در اوراق بها'!$I$11+'[1]درآمد سپرده بانکی'!$E$11+'[1]سایر درآمدها'!$C$11)</f>
        <v>-7.1094965094881321E-3</v>
      </c>
      <c r="N136" s="251"/>
      <c r="O136" s="125">
        <v>0</v>
      </c>
      <c r="P136" s="125"/>
      <c r="Q136" s="125">
        <v>0</v>
      </c>
      <c r="R136" s="125">
        <f>'درآمد ناشی ازفروش'!S131</f>
        <v>533233327</v>
      </c>
      <c r="S136" s="255">
        <f t="shared" si="10"/>
        <v>533233327</v>
      </c>
      <c r="T136" s="162"/>
      <c r="U136" s="254">
        <f>S136/[1]درآمدها!$E$11</f>
        <v>9.0780228364317501E-4</v>
      </c>
      <c r="V136" s="247">
        <v>140897504</v>
      </c>
      <c r="W136" s="256">
        <f t="shared" si="12"/>
        <v>140897504</v>
      </c>
      <c r="X136" s="247"/>
      <c r="Y136" s="256">
        <v>271600928</v>
      </c>
      <c r="Z136" s="256">
        <f t="shared" si="13"/>
        <v>100965665</v>
      </c>
      <c r="AA136" s="247"/>
    </row>
    <row r="137" spans="1:27" s="191" customFormat="1" ht="42.75" customHeight="1">
      <c r="A137" s="190"/>
      <c r="B137" s="190" t="s">
        <v>373</v>
      </c>
      <c r="C137" s="250" t="s">
        <v>587</v>
      </c>
      <c r="D137" s="251"/>
      <c r="E137" s="125">
        <v>0</v>
      </c>
      <c r="F137" s="125"/>
      <c r="G137" s="125">
        <f>'درآمد ناشی از تغییر قیمت اوراق '!K113</f>
        <v>1415042912</v>
      </c>
      <c r="H137" s="164"/>
      <c r="I137" s="125">
        <f>'درآمد ناشی ازفروش'!K129</f>
        <v>-153049059</v>
      </c>
      <c r="J137" s="252"/>
      <c r="K137" s="253">
        <f t="shared" si="11"/>
        <v>1261993853</v>
      </c>
      <c r="L137" s="253"/>
      <c r="M137" s="254">
        <f>K137/($K$236+'[1]درآمد سرمایه گذاری در اوراق بها'!$I$11+'[1]درآمد سپرده بانکی'!$E$11+'[1]سایر درآمدها'!$C$11)</f>
        <v>-2.1932697489350666E-3</v>
      </c>
      <c r="N137" s="251"/>
      <c r="O137" s="125">
        <v>0</v>
      </c>
      <c r="P137" s="125"/>
      <c r="Q137" s="125">
        <f>'درآمد ناشی از تغییر قیمت اوراق '!S115</f>
        <v>50874719760</v>
      </c>
      <c r="R137" s="125">
        <f>'درآمد ناشی ازفروش'!S132</f>
        <v>36407278075</v>
      </c>
      <c r="S137" s="255">
        <f t="shared" si="10"/>
        <v>87281997835</v>
      </c>
      <c r="T137" s="162"/>
      <c r="U137" s="254">
        <f>S137/[1]درآمدها!$E$11</f>
        <v>0.14859310726381447</v>
      </c>
      <c r="V137" s="247">
        <v>3650092388</v>
      </c>
      <c r="W137" s="256">
        <f t="shared" si="12"/>
        <v>3650092388</v>
      </c>
      <c r="X137" s="247"/>
      <c r="Y137" s="256">
        <v>330593720</v>
      </c>
      <c r="Z137" s="256">
        <f t="shared" si="13"/>
        <v>483642779</v>
      </c>
      <c r="AA137" s="247"/>
    </row>
    <row r="138" spans="1:27" s="191" customFormat="1" ht="42.75" customHeight="1">
      <c r="A138" s="190"/>
      <c r="B138" s="190" t="s">
        <v>374</v>
      </c>
      <c r="C138" s="250" t="s">
        <v>104</v>
      </c>
      <c r="D138" s="251"/>
      <c r="E138" s="125">
        <f>'درآمد سود سهام'!N87</f>
        <v>481949178</v>
      </c>
      <c r="F138" s="125"/>
      <c r="G138" s="125">
        <f>'درآمد ناشی از تغییر قیمت اوراق '!K114</f>
        <v>-12488422751</v>
      </c>
      <c r="H138" s="164"/>
      <c r="I138" s="125">
        <f>'درآمد ناشی ازفروش'!K130</f>
        <v>4003293574</v>
      </c>
      <c r="J138" s="252"/>
      <c r="K138" s="253">
        <f t="shared" si="11"/>
        <v>-8003179999</v>
      </c>
      <c r="L138" s="253"/>
      <c r="M138" s="254">
        <f>K138/($K$236+'[1]درآمد سرمایه گذاری در اوراق بها'!$I$11+'[1]درآمد سپرده بانکی'!$E$11+'[1]سایر درآمدها'!$C$11)</f>
        <v>1.3909047611731019E-2</v>
      </c>
      <c r="N138" s="251"/>
      <c r="O138" s="125">
        <f>'درآمد سود سهام'!T87</f>
        <v>24455034067</v>
      </c>
      <c r="P138" s="125"/>
      <c r="Q138" s="125">
        <f>'درآمد ناشی از تغییر قیمت اوراق '!S116</f>
        <v>-1550073389</v>
      </c>
      <c r="R138" s="125">
        <f>'درآمد ناشی ازفروش'!S133</f>
        <v>-332515248</v>
      </c>
      <c r="S138" s="255">
        <f t="shared" si="10"/>
        <v>22572445430</v>
      </c>
      <c r="T138" s="162"/>
      <c r="U138" s="254">
        <f>S138/[1]درآمدها!$E$11</f>
        <v>3.8428426115168439E-2</v>
      </c>
      <c r="V138" s="247">
        <v>27637200</v>
      </c>
      <c r="W138" s="256">
        <f t="shared" si="12"/>
        <v>-24427396867</v>
      </c>
      <c r="X138" s="247"/>
      <c r="Y138" s="256">
        <v>178106691</v>
      </c>
      <c r="Z138" s="256">
        <f t="shared" si="13"/>
        <v>-3825186883</v>
      </c>
      <c r="AA138" s="247"/>
    </row>
    <row r="139" spans="1:27" s="191" customFormat="1" ht="42.75" customHeight="1">
      <c r="A139" s="190"/>
      <c r="B139" s="190" t="s">
        <v>375</v>
      </c>
      <c r="C139" s="250" t="s">
        <v>91</v>
      </c>
      <c r="D139" s="251"/>
      <c r="E139" s="125">
        <v>0</v>
      </c>
      <c r="F139" s="125"/>
      <c r="G139" s="125">
        <v>0</v>
      </c>
      <c r="H139" s="164"/>
      <c r="I139" s="125">
        <f>'درآمد ناشی ازفروش'!K131</f>
        <v>0</v>
      </c>
      <c r="J139" s="252"/>
      <c r="K139" s="253">
        <f t="shared" si="11"/>
        <v>0</v>
      </c>
      <c r="L139" s="253"/>
      <c r="M139" s="254">
        <f>K139/($K$236+'[1]درآمد سرمایه گذاری در اوراق بها'!$I$11+'[1]درآمد سپرده بانکی'!$E$11+'[1]سایر درآمدها'!$C$11)</f>
        <v>0</v>
      </c>
      <c r="N139" s="251"/>
      <c r="O139" s="125">
        <v>0</v>
      </c>
      <c r="P139" s="125"/>
      <c r="Q139" s="125">
        <f>'درآمد ناشی از تغییر قیمت اوراق '!S117</f>
        <v>28197162088</v>
      </c>
      <c r="R139" s="125">
        <f>'درآمد ناشی ازفروش'!S134</f>
        <v>34043034445</v>
      </c>
      <c r="S139" s="255">
        <f t="shared" si="10"/>
        <v>62240196533</v>
      </c>
      <c r="T139" s="162"/>
      <c r="U139" s="254">
        <f>S139/[1]درآمدها!$E$11</f>
        <v>0.1059607299208765</v>
      </c>
      <c r="V139" s="247">
        <v>217167060</v>
      </c>
      <c r="W139" s="256">
        <f t="shared" si="12"/>
        <v>217167060</v>
      </c>
      <c r="X139" s="247"/>
      <c r="Y139" s="256">
        <v>210238777</v>
      </c>
      <c r="Z139" s="256">
        <f t="shared" si="13"/>
        <v>210238777</v>
      </c>
      <c r="AA139" s="247"/>
    </row>
    <row r="140" spans="1:27" s="191" customFormat="1" ht="42.75" customHeight="1">
      <c r="A140" s="190"/>
      <c r="B140" s="190" t="s">
        <v>376</v>
      </c>
      <c r="C140" s="250" t="s">
        <v>106</v>
      </c>
      <c r="D140" s="251"/>
      <c r="E140" s="125">
        <v>0</v>
      </c>
      <c r="F140" s="125"/>
      <c r="G140" s="125">
        <f>'درآمد ناشی از تغییر قیمت اوراق '!K115</f>
        <v>1424189262</v>
      </c>
      <c r="H140" s="164"/>
      <c r="I140" s="125">
        <f>'درآمد ناشی ازفروش'!K132</f>
        <v>25217053766</v>
      </c>
      <c r="J140" s="252"/>
      <c r="K140" s="253">
        <f t="shared" si="11"/>
        <v>26641243028</v>
      </c>
      <c r="L140" s="253"/>
      <c r="M140" s="254">
        <f>K140/($K$236+'[1]درآمد سرمایه گذاری در اوراق بها'!$I$11+'[1]درآمد سپرده بانکی'!$E$11+'[1]سایر درآمدها'!$C$11)</f>
        <v>-4.6300885117971848E-2</v>
      </c>
      <c r="N140" s="251"/>
      <c r="O140" s="125">
        <v>0</v>
      </c>
      <c r="P140" s="125"/>
      <c r="Q140" s="125">
        <f>'درآمد ناشی از تغییر قیمت اوراق '!S118</f>
        <v>5969863565</v>
      </c>
      <c r="R140" s="125">
        <f>'درآمد ناشی ازفروش'!S135</f>
        <v>4132281001</v>
      </c>
      <c r="S140" s="255">
        <f t="shared" ref="S140:S203" si="14">O140+Q140+R140</f>
        <v>10102144566</v>
      </c>
      <c r="T140" s="162"/>
      <c r="U140" s="254">
        <f>S140/[1]درآمدها!$E$11</f>
        <v>1.7198380975741771E-2</v>
      </c>
      <c r="V140" s="247">
        <v>0</v>
      </c>
      <c r="W140" s="256">
        <f t="shared" si="12"/>
        <v>0</v>
      </c>
      <c r="X140" s="247"/>
      <c r="Y140" s="256">
        <v>10649004</v>
      </c>
      <c r="Z140" s="256">
        <f t="shared" si="13"/>
        <v>-25206404762</v>
      </c>
      <c r="AA140" s="247"/>
    </row>
    <row r="141" spans="1:27" s="191" customFormat="1" ht="42.75" customHeight="1">
      <c r="A141" s="190"/>
      <c r="B141" s="190" t="s">
        <v>377</v>
      </c>
      <c r="C141" s="250" t="s">
        <v>588</v>
      </c>
      <c r="D141" s="251"/>
      <c r="E141" s="125">
        <v>0</v>
      </c>
      <c r="F141" s="125"/>
      <c r="G141" s="125">
        <f>'درآمد ناشی از تغییر قیمت اوراق '!K116</f>
        <v>-1550073389</v>
      </c>
      <c r="H141" s="164"/>
      <c r="I141" s="125">
        <f>'درآمد ناشی ازفروش'!K133</f>
        <v>-332515248</v>
      </c>
      <c r="J141" s="252"/>
      <c r="K141" s="253">
        <f t="shared" si="11"/>
        <v>-1882588637</v>
      </c>
      <c r="L141" s="253"/>
      <c r="M141" s="254">
        <f>K141/($K$236+'[1]درآمد سرمایه گذاری در اوراق بها'!$I$11+'[1]درآمد سپرده بانکی'!$E$11+'[1]سایر درآمدها'!$C$11)</f>
        <v>3.2718263226128403E-3</v>
      </c>
      <c r="N141" s="251"/>
      <c r="O141" s="125">
        <v>0</v>
      </c>
      <c r="P141" s="125"/>
      <c r="Q141" s="125">
        <f>'درآمد ناشی از تغییر قیمت اوراق '!S119</f>
        <v>-2041028454</v>
      </c>
      <c r="R141" s="125">
        <f>'درآمد ناشی ازفروش'!S136</f>
        <v>334423125</v>
      </c>
      <c r="S141" s="255">
        <f t="shared" si="14"/>
        <v>-1706605329</v>
      </c>
      <c r="T141" s="162"/>
      <c r="U141" s="254">
        <f>S141/[1]درآمدها!$E$11</f>
        <v>-2.9054077014653889E-3</v>
      </c>
      <c r="V141" s="247">
        <v>710100000</v>
      </c>
      <c r="W141" s="256">
        <f t="shared" si="12"/>
        <v>710100000</v>
      </c>
      <c r="X141" s="247"/>
      <c r="Y141" s="256">
        <v>59588484</v>
      </c>
      <c r="Z141" s="256">
        <f t="shared" si="13"/>
        <v>392103732</v>
      </c>
      <c r="AA141" s="247"/>
    </row>
    <row r="142" spans="1:27" s="191" customFormat="1" ht="42.75" customHeight="1">
      <c r="A142" s="190"/>
      <c r="B142" s="190" t="s">
        <v>378</v>
      </c>
      <c r="C142" s="250" t="s">
        <v>187</v>
      </c>
      <c r="D142" s="251"/>
      <c r="E142" s="125">
        <f>'درآمد سود سهام'!N88</f>
        <v>362501510</v>
      </c>
      <c r="F142" s="125"/>
      <c r="G142" s="125">
        <f>'درآمد ناشی از تغییر قیمت اوراق '!K117</f>
        <v>-15367651038</v>
      </c>
      <c r="H142" s="164"/>
      <c r="I142" s="125">
        <f>'درآمد ناشی ازفروش'!K134</f>
        <v>27793921530</v>
      </c>
      <c r="J142" s="252"/>
      <c r="K142" s="253">
        <f t="shared" si="11"/>
        <v>12788772002</v>
      </c>
      <c r="L142" s="253"/>
      <c r="M142" s="254">
        <f>K142/($K$236+'[1]درآمد سرمایه گذاری در اوراق بها'!$I$11+'[1]درآمد سپرده بانکی'!$E$11+'[1]سایر درآمدها'!$C$11)</f>
        <v>-2.2226119954020369E-2</v>
      </c>
      <c r="N142" s="251"/>
      <c r="O142" s="125">
        <f>'درآمد سود سهام'!T88</f>
        <v>18347253847</v>
      </c>
      <c r="P142" s="125"/>
      <c r="Q142" s="125">
        <f>'درآمد ناشی از تغییر قیمت اوراق '!S120</f>
        <v>-2134609231</v>
      </c>
      <c r="R142" s="125">
        <f>'درآمد ناشی ازفروش'!S137</f>
        <v>-307390497</v>
      </c>
      <c r="S142" s="255">
        <f t="shared" si="14"/>
        <v>15905254119</v>
      </c>
      <c r="T142" s="162"/>
      <c r="U142" s="254">
        <f>S142/[1]درآمدها!$E$11</f>
        <v>2.7077876194248483E-2</v>
      </c>
      <c r="V142" s="247">
        <v>2138603550</v>
      </c>
      <c r="W142" s="256">
        <f t="shared" si="12"/>
        <v>-16208650297</v>
      </c>
      <c r="X142" s="247"/>
      <c r="Y142" s="256">
        <v>336472080</v>
      </c>
      <c r="Z142" s="256">
        <f t="shared" si="13"/>
        <v>-27457449450</v>
      </c>
      <c r="AA142" s="247"/>
    </row>
    <row r="143" spans="1:27" s="191" customFormat="1" ht="42.75" customHeight="1">
      <c r="A143" s="190"/>
      <c r="B143" s="190" t="s">
        <v>379</v>
      </c>
      <c r="C143" s="250" t="s">
        <v>189</v>
      </c>
      <c r="D143" s="251"/>
      <c r="E143" s="125">
        <f>'درآمد سود سهام'!N89</f>
        <v>67813256</v>
      </c>
      <c r="F143" s="125"/>
      <c r="G143" s="125">
        <f>'درآمد ناشی از تغییر قیمت اوراق '!K118</f>
        <v>3776845108</v>
      </c>
      <c r="H143" s="164"/>
      <c r="I143" s="125">
        <f>'درآمد ناشی ازفروش'!K135</f>
        <v>894697306</v>
      </c>
      <c r="J143" s="252"/>
      <c r="K143" s="253">
        <f t="shared" si="11"/>
        <v>4739355670</v>
      </c>
      <c r="L143" s="253"/>
      <c r="M143" s="254">
        <f>K143/($K$236+'[1]درآمد سرمایه گذاری در اوراق بها'!$I$11+'[1]درآمد سپرده بانکی'!$E$11+'[1]سایر درآمدها'!$C$11)</f>
        <v>-8.236716364144513E-3</v>
      </c>
      <c r="N143" s="251"/>
      <c r="O143" s="125">
        <f>'درآمد سود سهام'!T89</f>
        <v>3408162999</v>
      </c>
      <c r="P143" s="125"/>
      <c r="Q143" s="125">
        <f>'درآمد ناشی از تغییر قیمت اوراق '!S121</f>
        <v>2975013553</v>
      </c>
      <c r="R143" s="125">
        <f>'درآمد ناشی ازفروش'!S138</f>
        <v>3755574168</v>
      </c>
      <c r="S143" s="255">
        <f t="shared" si="14"/>
        <v>10138750720</v>
      </c>
      <c r="T143" s="162"/>
      <c r="U143" s="254">
        <f>S143/[1]درآمدها!$E$11</f>
        <v>1.7260701068117758E-2</v>
      </c>
      <c r="V143" s="247">
        <v>0</v>
      </c>
      <c r="W143" s="256">
        <f t="shared" si="12"/>
        <v>-3408162999</v>
      </c>
      <c r="X143" s="247"/>
      <c r="Y143" s="256">
        <v>70635049</v>
      </c>
      <c r="Z143" s="256">
        <f t="shared" si="13"/>
        <v>-824062257</v>
      </c>
      <c r="AA143" s="247"/>
    </row>
    <row r="144" spans="1:27" s="191" customFormat="1" ht="42.75" customHeight="1">
      <c r="A144" s="190"/>
      <c r="B144" s="190" t="s">
        <v>380</v>
      </c>
      <c r="C144" s="250" t="s">
        <v>484</v>
      </c>
      <c r="D144" s="251"/>
      <c r="E144" s="125">
        <f>'درآمد سود سهام'!N90</f>
        <v>42296036</v>
      </c>
      <c r="F144" s="125"/>
      <c r="G144" s="125">
        <f>'درآمد ناشی از تغییر قیمت اوراق '!K119</f>
        <v>-4811672879</v>
      </c>
      <c r="H144" s="164"/>
      <c r="I144" s="125">
        <f>'درآمد ناشی ازفروش'!K136</f>
        <v>34457017</v>
      </c>
      <c r="J144" s="252"/>
      <c r="K144" s="253">
        <f t="shared" si="11"/>
        <v>-4734919826</v>
      </c>
      <c r="L144" s="253"/>
      <c r="M144" s="254">
        <f>K144/($K$236+'[1]درآمد سرمایه گذاری در اوراق بها'!$I$11+'[1]درآمد سپرده بانکی'!$E$11+'[1]سایر درآمدها'!$C$11)</f>
        <v>8.2290071328886966E-3</v>
      </c>
      <c r="N144" s="251"/>
      <c r="O144" s="125">
        <f>'درآمد سود سهام'!T90</f>
        <v>2277164014</v>
      </c>
      <c r="P144" s="125"/>
      <c r="Q144" s="125">
        <f>'درآمد ناشی از تغییر قیمت اوراق '!S122</f>
        <v>4706963599</v>
      </c>
      <c r="R144" s="125">
        <f>'درآمد ناشی ازفروش'!S139</f>
        <v>5842632134</v>
      </c>
      <c r="S144" s="255">
        <f t="shared" si="14"/>
        <v>12826759747</v>
      </c>
      <c r="T144" s="162"/>
      <c r="U144" s="254">
        <f>S144/[1]درآمدها!$E$11</f>
        <v>2.1836898034073841E-2</v>
      </c>
      <c r="V144" s="247">
        <v>0</v>
      </c>
      <c r="W144" s="256">
        <f t="shared" si="12"/>
        <v>-2277164014</v>
      </c>
      <c r="X144" s="247"/>
      <c r="Y144" s="256">
        <v>188400443</v>
      </c>
      <c r="Z144" s="256">
        <f t="shared" si="13"/>
        <v>153943426</v>
      </c>
      <c r="AA144" s="247"/>
    </row>
    <row r="145" spans="1:27" s="191" customFormat="1" ht="42.75" customHeight="1">
      <c r="A145" s="190"/>
      <c r="B145" s="190" t="s">
        <v>381</v>
      </c>
      <c r="C145" s="250" t="s">
        <v>589</v>
      </c>
      <c r="D145" s="251"/>
      <c r="E145" s="125">
        <v>0</v>
      </c>
      <c r="F145" s="125"/>
      <c r="G145" s="125">
        <f>'درآمد ناشی از تغییر قیمت اوراق '!K120</f>
        <v>-2134609231</v>
      </c>
      <c r="H145" s="164"/>
      <c r="I145" s="125">
        <f>'درآمد ناشی ازفروش'!K137</f>
        <v>-307390497</v>
      </c>
      <c r="J145" s="252"/>
      <c r="K145" s="253">
        <f t="shared" si="11"/>
        <v>-2441999728</v>
      </c>
      <c r="L145" s="253"/>
      <c r="M145" s="254">
        <f>K145/($K$236+'[1]درآمد سرمایه گذاری در اوراق بها'!$I$11+'[1]درآمد سپرده بانکی'!$E$11+'[1]سایر درآمدها'!$C$11)</f>
        <v>4.2440493015064324E-3</v>
      </c>
      <c r="N145" s="251"/>
      <c r="O145" s="125">
        <v>0</v>
      </c>
      <c r="P145" s="125"/>
      <c r="Q145" s="125">
        <f>'درآمد ناشی از تغییر قیمت اوراق '!S123</f>
        <v>13906468522</v>
      </c>
      <c r="R145" s="125">
        <f>'درآمد ناشی ازفروش'!S140</f>
        <v>8883416996</v>
      </c>
      <c r="S145" s="255">
        <f t="shared" si="14"/>
        <v>22789885518</v>
      </c>
      <c r="T145" s="162"/>
      <c r="U145" s="254">
        <f>S145/[1]درآمدها!$E$11</f>
        <v>3.8798606669246921E-2</v>
      </c>
      <c r="V145" s="247">
        <v>0</v>
      </c>
      <c r="W145" s="256">
        <f t="shared" si="12"/>
        <v>0</v>
      </c>
      <c r="X145" s="247"/>
      <c r="Y145" s="256">
        <v>80556118</v>
      </c>
      <c r="Z145" s="256">
        <f t="shared" si="13"/>
        <v>387946615</v>
      </c>
      <c r="AA145" s="247"/>
    </row>
    <row r="146" spans="1:27" s="191" customFormat="1" ht="42.75" customHeight="1">
      <c r="A146" s="190"/>
      <c r="B146" s="190" t="s">
        <v>382</v>
      </c>
      <c r="C146" s="250" t="s">
        <v>485</v>
      </c>
      <c r="D146" s="251"/>
      <c r="E146" s="125">
        <f>'درآمد سود سهام'!N91</f>
        <v>10170275</v>
      </c>
      <c r="F146" s="125"/>
      <c r="G146" s="125">
        <f>'درآمد ناشی از تغییر قیمت اوراق '!K121</f>
        <v>-6035916321</v>
      </c>
      <c r="H146" s="164"/>
      <c r="I146" s="125">
        <f>'درآمد ناشی ازفروش'!K138</f>
        <v>691370501</v>
      </c>
      <c r="J146" s="252"/>
      <c r="K146" s="253">
        <f t="shared" si="11"/>
        <v>-5334375545</v>
      </c>
      <c r="L146" s="253"/>
      <c r="M146" s="254">
        <f>K146/($K$236+'[1]درآمد سرمایه گذاری در اوراق بها'!$I$11+'[1]درآمد سپرده بانکی'!$E$11+'[1]سایر درآمدها'!$C$11)</f>
        <v>9.2708252773934154E-3</v>
      </c>
      <c r="N146" s="251"/>
      <c r="O146" s="125">
        <f>'درآمد سود سهام'!T91</f>
        <v>508841841</v>
      </c>
      <c r="P146" s="125"/>
      <c r="Q146" s="125">
        <f>'درآمد ناشی از تغییر قیمت اوراق '!S124</f>
        <v>6742671423</v>
      </c>
      <c r="R146" s="125">
        <f>'درآمد ناشی ازفروش'!S141</f>
        <v>1712910302</v>
      </c>
      <c r="S146" s="255">
        <f t="shared" si="14"/>
        <v>8964423566</v>
      </c>
      <c r="T146" s="162"/>
      <c r="U146" s="254">
        <f>S146/[1]درآمدها!$E$11</f>
        <v>1.5261469553195227E-2</v>
      </c>
      <c r="V146" s="247">
        <v>958411300</v>
      </c>
      <c r="W146" s="256">
        <f t="shared" si="12"/>
        <v>449569459</v>
      </c>
      <c r="X146" s="247"/>
      <c r="Y146" s="256">
        <v>149464785</v>
      </c>
      <c r="Z146" s="256">
        <f t="shared" si="13"/>
        <v>-541905716</v>
      </c>
      <c r="AA146" s="247"/>
    </row>
    <row r="147" spans="1:27" s="191" customFormat="1" ht="42.75" customHeight="1">
      <c r="A147" s="190"/>
      <c r="B147" s="190" t="s">
        <v>383</v>
      </c>
      <c r="C147" s="250" t="s">
        <v>218</v>
      </c>
      <c r="D147" s="251"/>
      <c r="E147" s="125">
        <f>'درآمد سود سهام'!N93</f>
        <v>751787778</v>
      </c>
      <c r="F147" s="125"/>
      <c r="G147" s="125">
        <f>'درآمد ناشی از تغییر قیمت اوراق '!K122</f>
        <v>-3815184818</v>
      </c>
      <c r="H147" s="164"/>
      <c r="I147" s="125">
        <f>'درآمد ناشی ازفروش'!K139</f>
        <v>888691392</v>
      </c>
      <c r="J147" s="252"/>
      <c r="K147" s="253">
        <f t="shared" si="11"/>
        <v>-2174705648</v>
      </c>
      <c r="L147" s="253"/>
      <c r="M147" s="254">
        <f>K147/($K$236+'[1]درآمد سرمایه گذاری در اوراق بها'!$I$11+'[1]درآمد سپرده بانکی'!$E$11+'[1]سایر درآمدها'!$C$11)</f>
        <v>3.7795081959061108E-3</v>
      </c>
      <c r="N147" s="251"/>
      <c r="O147" s="125">
        <f>'درآمد سود سهام'!T92</f>
        <v>261228900</v>
      </c>
      <c r="P147" s="125"/>
      <c r="Q147" s="125">
        <f>'درآمد ناشی از تغییر قیمت اوراق '!S125</f>
        <v>723836586</v>
      </c>
      <c r="R147" s="125">
        <f>'درآمد ناشی ازفروش'!S142</f>
        <v>982647752</v>
      </c>
      <c r="S147" s="255">
        <f t="shared" si="14"/>
        <v>1967713238</v>
      </c>
      <c r="T147" s="162"/>
      <c r="U147" s="254">
        <f>S147/[1]درآمدها!$E$11</f>
        <v>3.3499304723901969E-3</v>
      </c>
      <c r="V147" s="247">
        <v>42142000</v>
      </c>
      <c r="W147" s="256">
        <f t="shared" si="12"/>
        <v>-219086900</v>
      </c>
      <c r="X147" s="247"/>
      <c r="Y147" s="256">
        <v>79038030</v>
      </c>
      <c r="Z147" s="256">
        <f t="shared" si="13"/>
        <v>-809653362</v>
      </c>
      <c r="AA147" s="247"/>
    </row>
    <row r="148" spans="1:27" s="191" customFormat="1" ht="42.75" customHeight="1">
      <c r="A148" s="190"/>
      <c r="B148" s="190"/>
      <c r="C148" s="250" t="s">
        <v>218</v>
      </c>
      <c r="D148" s="251"/>
      <c r="E148" s="125"/>
      <c r="F148" s="125"/>
      <c r="G148" s="125"/>
      <c r="H148" s="164"/>
      <c r="I148" s="125"/>
      <c r="J148" s="252"/>
      <c r="K148" s="253"/>
      <c r="L148" s="253"/>
      <c r="M148" s="254"/>
      <c r="N148" s="251"/>
      <c r="O148" s="125">
        <f>'درآمد سود سهام'!T93</f>
        <v>751787778</v>
      </c>
      <c r="P148" s="125"/>
      <c r="Q148" s="125">
        <f>'درآمد ناشی از تغییر قیمت اوراق '!S126</f>
        <v>-22135</v>
      </c>
      <c r="R148" s="125">
        <f>'درآمد ناشی ازفروش'!S143</f>
        <v>-21191661</v>
      </c>
      <c r="S148" s="255">
        <f t="shared" si="14"/>
        <v>730573982</v>
      </c>
      <c r="T148" s="162"/>
      <c r="U148" s="254">
        <f>S148/[1]درآمدها!$E$11</f>
        <v>1.2437645879359823E-3</v>
      </c>
      <c r="V148" s="247"/>
      <c r="W148" s="256"/>
      <c r="X148" s="247"/>
      <c r="Y148" s="256"/>
      <c r="Z148" s="256"/>
      <c r="AA148" s="247"/>
    </row>
    <row r="149" spans="1:27" s="191" customFormat="1" ht="42.75" customHeight="1">
      <c r="A149" s="190"/>
      <c r="B149" s="190" t="s">
        <v>384</v>
      </c>
      <c r="C149" s="250" t="s">
        <v>486</v>
      </c>
      <c r="D149" s="251"/>
      <c r="E149" s="125">
        <f>'درآمد سود سهام'!N94</f>
        <v>364125635</v>
      </c>
      <c r="F149" s="125"/>
      <c r="G149" s="125">
        <f>'درآمد ناشی از تغییر قیمت اوراق '!K123</f>
        <v>-3854518062</v>
      </c>
      <c r="H149" s="164"/>
      <c r="I149" s="125">
        <f>'درآمد ناشی ازفروش'!K140</f>
        <v>1292600648</v>
      </c>
      <c r="J149" s="252"/>
      <c r="K149" s="253">
        <f t="shared" ref="K149:K155" si="15">E149+G149+I149</f>
        <v>-2197791779</v>
      </c>
      <c r="L149" s="253"/>
      <c r="M149" s="254">
        <f>K149/($K$236+'[1]درآمد سرمایه گذاری در اوراق بها'!$I$11+'[1]درآمد سپرده بانکی'!$E$11+'[1]سایر درآمدها'!$C$11)</f>
        <v>3.8196305091977999E-3</v>
      </c>
      <c r="N149" s="251"/>
      <c r="O149" s="125">
        <f>'درآمد سود سهام'!T94</f>
        <v>364125635</v>
      </c>
      <c r="P149" s="125"/>
      <c r="Q149" s="125">
        <f>'درآمد ناشی از تغییر قیمت اوراق '!S127</f>
        <v>12997935470</v>
      </c>
      <c r="R149" s="125">
        <f>'درآمد ناشی ازفروش'!S144</f>
        <v>4991312311</v>
      </c>
      <c r="S149" s="255">
        <f t="shared" si="14"/>
        <v>18353373416</v>
      </c>
      <c r="T149" s="162"/>
      <c r="U149" s="254">
        <f>S149/[1]درآمدها!$E$11</f>
        <v>3.1245673246527484E-2</v>
      </c>
      <c r="V149" s="247">
        <v>0</v>
      </c>
      <c r="W149" s="256">
        <f t="shared" ref="W149:W155" si="16">V149-O149</f>
        <v>-364125635</v>
      </c>
      <c r="X149" s="247"/>
      <c r="Y149" s="256">
        <v>159831849</v>
      </c>
      <c r="Z149" s="256">
        <f t="shared" ref="Z149:Z155" si="17">Y149-I149</f>
        <v>-1132768799</v>
      </c>
      <c r="AA149" s="247"/>
    </row>
    <row r="150" spans="1:27" s="191" customFormat="1" ht="42.75" customHeight="1">
      <c r="A150" s="190"/>
      <c r="B150" s="190" t="s">
        <v>385</v>
      </c>
      <c r="C150" s="250" t="s">
        <v>255</v>
      </c>
      <c r="D150" s="251"/>
      <c r="E150" s="125">
        <f>'درآمد سود سهام'!N95</f>
        <v>1244452839</v>
      </c>
      <c r="F150" s="125"/>
      <c r="G150" s="125">
        <f>'درآمد ناشی از تغییر قیمت اوراق '!K124</f>
        <v>-6818090756</v>
      </c>
      <c r="H150" s="164"/>
      <c r="I150" s="125">
        <f>'درآمد ناشی ازفروش'!K141</f>
        <v>1047364365</v>
      </c>
      <c r="J150" s="252"/>
      <c r="K150" s="253">
        <f t="shared" si="15"/>
        <v>-4526273552</v>
      </c>
      <c r="L150" s="253"/>
      <c r="M150" s="254">
        <f>K150/($K$236+'[1]درآمد سرمایه گذاری در اوراق بها'!$I$11+'[1]درآمد سپرده بانکی'!$E$11+'[1]سایر درآمدها'!$C$11)</f>
        <v>7.866392402314239E-3</v>
      </c>
      <c r="N150" s="251"/>
      <c r="O150" s="125">
        <f>'درآمد سود سهام'!T95</f>
        <v>1244452839</v>
      </c>
      <c r="P150" s="125"/>
      <c r="Q150" s="125">
        <f>'درآمد ناشی از تغییر قیمت اوراق '!S128</f>
        <v>-7129230470</v>
      </c>
      <c r="R150" s="125">
        <f>'درآمد ناشی ازفروش'!S145</f>
        <v>14936595571</v>
      </c>
      <c r="S150" s="255">
        <f t="shared" si="14"/>
        <v>9051817940</v>
      </c>
      <c r="T150" s="162"/>
      <c r="U150" s="254">
        <f>S150/[1]درآمدها!$E$11</f>
        <v>1.5410253975093834E-2</v>
      </c>
      <c r="V150" s="247">
        <v>0</v>
      </c>
      <c r="W150" s="256">
        <f t="shared" si="16"/>
        <v>-1244452839</v>
      </c>
      <c r="X150" s="247"/>
      <c r="Y150" s="256">
        <v>81123003</v>
      </c>
      <c r="Z150" s="256">
        <f t="shared" si="17"/>
        <v>-966241362</v>
      </c>
      <c r="AA150" s="247"/>
    </row>
    <row r="151" spans="1:27" s="191" customFormat="1" ht="42.75" customHeight="1">
      <c r="A151" s="190"/>
      <c r="B151" s="190" t="s">
        <v>386</v>
      </c>
      <c r="C151" s="250" t="s">
        <v>220</v>
      </c>
      <c r="D151" s="251"/>
      <c r="E151" s="125">
        <v>0</v>
      </c>
      <c r="F151" s="125"/>
      <c r="G151" s="125">
        <f>'درآمد ناشی از تغییر قیمت اوراق '!K125</f>
        <v>-6979137909</v>
      </c>
      <c r="H151" s="164"/>
      <c r="I151" s="125">
        <f>'درآمد ناشی ازفروش'!K142</f>
        <v>710895100</v>
      </c>
      <c r="J151" s="252"/>
      <c r="K151" s="253">
        <f t="shared" si="15"/>
        <v>-6268242809</v>
      </c>
      <c r="L151" s="253"/>
      <c r="M151" s="254">
        <f>K151/($K$236+'[1]درآمد سرمایه گذاری در اوراق بها'!$I$11+'[1]درآمد سپرده بانکی'!$E$11+'[1]سایر درآمدها'!$C$11)</f>
        <v>1.089383066270725E-2</v>
      </c>
      <c r="N151" s="251"/>
      <c r="O151" s="125">
        <f>'درآمد سود سهام'!T96</f>
        <v>230644250</v>
      </c>
      <c r="P151" s="125"/>
      <c r="Q151" s="125">
        <f>'درآمد ناشی از تغییر قیمت اوراق '!S129</f>
        <v>47645333747</v>
      </c>
      <c r="R151" s="125">
        <f>'درآمد ناشی ازفروش'!S146</f>
        <v>4729671693</v>
      </c>
      <c r="S151" s="255">
        <f t="shared" si="14"/>
        <v>52605649690</v>
      </c>
      <c r="T151" s="162"/>
      <c r="U151" s="254">
        <f>S151/[1]درآمدها!$E$11</f>
        <v>8.9558409992470112E-2</v>
      </c>
      <c r="V151" s="247">
        <v>0</v>
      </c>
      <c r="W151" s="256">
        <f t="shared" si="16"/>
        <v>-230644250</v>
      </c>
      <c r="X151" s="247"/>
      <c r="Y151" s="256">
        <v>273434156</v>
      </c>
      <c r="Z151" s="256">
        <f t="shared" si="17"/>
        <v>-437460944</v>
      </c>
      <c r="AA151" s="247"/>
    </row>
    <row r="152" spans="1:27" s="191" customFormat="1" ht="42.75" customHeight="1">
      <c r="A152" s="190"/>
      <c r="B152" s="190" t="s">
        <v>387</v>
      </c>
      <c r="C152" s="250" t="s">
        <v>454</v>
      </c>
      <c r="D152" s="251"/>
      <c r="E152" s="125">
        <v>0</v>
      </c>
      <c r="F152" s="125"/>
      <c r="G152" s="125">
        <v>0</v>
      </c>
      <c r="H152" s="164"/>
      <c r="I152" s="125">
        <f>'درآمد ناشی ازفروش'!K143</f>
        <v>0</v>
      </c>
      <c r="J152" s="252"/>
      <c r="K152" s="253">
        <f t="shared" si="15"/>
        <v>0</v>
      </c>
      <c r="L152" s="253"/>
      <c r="M152" s="254">
        <f>K152/($K$236+'[1]درآمد سرمایه گذاری در اوراق بها'!$I$11+'[1]درآمد سپرده بانکی'!$E$11+'[1]سایر درآمدها'!$C$11)</f>
        <v>0</v>
      </c>
      <c r="N152" s="251"/>
      <c r="O152" s="125">
        <v>0</v>
      </c>
      <c r="P152" s="125"/>
      <c r="Q152" s="125">
        <f>'درآمد ناشی از تغییر قیمت اوراق '!S130</f>
        <v>4938279277</v>
      </c>
      <c r="R152" s="125">
        <f>'درآمد ناشی ازفروش'!S147</f>
        <v>7515917377</v>
      </c>
      <c r="S152" s="255">
        <f t="shared" si="14"/>
        <v>12454196654</v>
      </c>
      <c r="T152" s="162"/>
      <c r="U152" s="254">
        <f>S152/[1]درآمدها!$E$11</f>
        <v>2.1202628551089023E-2</v>
      </c>
      <c r="V152" s="247">
        <v>89103885</v>
      </c>
      <c r="W152" s="256">
        <f t="shared" si="16"/>
        <v>89103885</v>
      </c>
      <c r="X152" s="247"/>
      <c r="Y152" s="256">
        <v>-52562770</v>
      </c>
      <c r="Z152" s="256">
        <f t="shared" si="17"/>
        <v>-52562770</v>
      </c>
      <c r="AA152" s="247"/>
    </row>
    <row r="153" spans="1:27" s="191" customFormat="1" ht="42.75" customHeight="1">
      <c r="A153" s="190"/>
      <c r="B153" s="190" t="s">
        <v>530</v>
      </c>
      <c r="C153" s="250" t="s">
        <v>198</v>
      </c>
      <c r="D153" s="251"/>
      <c r="E153" s="125">
        <f>'درآمد سود سهام'!N97</f>
        <v>4179328904</v>
      </c>
      <c r="F153" s="125"/>
      <c r="G153" s="125">
        <f>'درآمد ناشی از تغییر قیمت اوراق '!K127</f>
        <v>-7711452389</v>
      </c>
      <c r="H153" s="164"/>
      <c r="I153" s="125">
        <f>'درآمد ناشی ازفروش'!K144</f>
        <v>2421347420</v>
      </c>
      <c r="J153" s="252"/>
      <c r="K153" s="253">
        <f t="shared" si="15"/>
        <v>-1110776065</v>
      </c>
      <c r="L153" s="253"/>
      <c r="M153" s="254">
        <f>K153/($K$236+'[1]درآمد سرمایه گذاری در اوراق بها'!$I$11+'[1]درآمد سپرده بانکی'!$E$11+'[1]سایر درآمدها'!$C$11)</f>
        <v>1.9304622882387616E-3</v>
      </c>
      <c r="N153" s="251"/>
      <c r="O153" s="125">
        <f>'درآمد سود سهام'!T97</f>
        <v>4179328904</v>
      </c>
      <c r="P153" s="125"/>
      <c r="Q153" s="125">
        <f>'درآمد ناشی از تغییر قیمت اوراق '!S131</f>
        <v>7229031206</v>
      </c>
      <c r="R153" s="125">
        <f>'درآمد ناشی ازفروش'!S148</f>
        <v>5679228490</v>
      </c>
      <c r="S153" s="255">
        <f t="shared" si="14"/>
        <v>17087588600</v>
      </c>
      <c r="T153" s="162"/>
      <c r="U153" s="254">
        <f>S153/[1]درآمدها!$E$11</f>
        <v>2.90907397711004E-2</v>
      </c>
      <c r="V153" s="247">
        <v>1264760320</v>
      </c>
      <c r="W153" s="256">
        <f t="shared" si="16"/>
        <v>-2914568584</v>
      </c>
      <c r="X153" s="247"/>
      <c r="Y153" s="256">
        <v>5635765052</v>
      </c>
      <c r="Z153" s="256">
        <f t="shared" si="17"/>
        <v>3214417632</v>
      </c>
      <c r="AA153" s="247"/>
    </row>
    <row r="154" spans="1:27" s="191" customFormat="1" ht="49.5" customHeight="1">
      <c r="A154" s="190"/>
      <c r="B154" s="190" t="s">
        <v>388</v>
      </c>
      <c r="C154" s="250" t="s">
        <v>164</v>
      </c>
      <c r="D154" s="251"/>
      <c r="E154" s="125">
        <v>0</v>
      </c>
      <c r="F154" s="125"/>
      <c r="G154" s="125">
        <f>'درآمد ناشی از تغییر قیمت اوراق '!K128</f>
        <v>-11191495567</v>
      </c>
      <c r="H154" s="164"/>
      <c r="I154" s="125">
        <f>'درآمد ناشی ازفروش'!K145</f>
        <v>320079891</v>
      </c>
      <c r="J154" s="252"/>
      <c r="K154" s="253">
        <f t="shared" si="15"/>
        <v>-10871415676</v>
      </c>
      <c r="L154" s="253"/>
      <c r="M154" s="254">
        <f>K154/($K$236+'[1]درآمد سرمایه گذاری در اوراق بها'!$I$11+'[1]درآمد سپرده بانکی'!$E$11+'[1]سایر درآمدها'!$C$11)</f>
        <v>1.8893869469797861E-2</v>
      </c>
      <c r="N154" s="251"/>
      <c r="O154" s="125">
        <f>'درآمد سود سهام'!T98</f>
        <v>796637700</v>
      </c>
      <c r="P154" s="125"/>
      <c r="Q154" s="125">
        <f>'درآمد ناشی از تغییر قیمت اوراق '!S132</f>
        <v>-2078913488</v>
      </c>
      <c r="R154" s="125">
        <f>'درآمد ناشی ازفروش'!S149</f>
        <v>1357576479</v>
      </c>
      <c r="S154" s="255">
        <f t="shared" si="14"/>
        <v>75300691</v>
      </c>
      <c r="T154" s="162"/>
      <c r="U154" s="254">
        <f>S154/[1]درآمدها!$E$11</f>
        <v>1.2819554928101686E-4</v>
      </c>
      <c r="V154" s="247">
        <v>4795700</v>
      </c>
      <c r="W154" s="256">
        <f t="shared" si="16"/>
        <v>-791842000</v>
      </c>
      <c r="X154" s="247"/>
      <c r="Y154" s="256">
        <v>-270359229</v>
      </c>
      <c r="Z154" s="256">
        <f t="shared" si="17"/>
        <v>-590439120</v>
      </c>
      <c r="AA154" s="247"/>
    </row>
    <row r="155" spans="1:27" s="191" customFormat="1" ht="42.75" customHeight="1">
      <c r="A155" s="190"/>
      <c r="B155" s="190" t="s">
        <v>389</v>
      </c>
      <c r="C155" s="250" t="s">
        <v>169</v>
      </c>
      <c r="D155" s="251"/>
      <c r="E155" s="125">
        <f>'درآمد سود سهام'!N100</f>
        <v>1842344149</v>
      </c>
      <c r="F155" s="125"/>
      <c r="G155" s="125">
        <f>'درآمد ناشی از تغییر قیمت اوراق '!K129</f>
        <v>29241740340</v>
      </c>
      <c r="H155" s="164"/>
      <c r="I155" s="125">
        <f>'درآمد ناشی ازفروش'!K146</f>
        <v>2781176005</v>
      </c>
      <c r="J155" s="252"/>
      <c r="K155" s="253">
        <f t="shared" si="15"/>
        <v>33865260494</v>
      </c>
      <c r="L155" s="253"/>
      <c r="M155" s="254">
        <f>K155/($K$236+'[1]درآمد سرمایه گذاری در اوراق بها'!$I$11+'[1]درآمد سپرده بانکی'!$E$11+'[1]سایر درآمدها'!$C$11)</f>
        <v>-5.8855794903222888E-2</v>
      </c>
      <c r="N155" s="251"/>
      <c r="O155" s="125">
        <f>'درآمد سود سهام'!T99</f>
        <v>140897504</v>
      </c>
      <c r="P155" s="125"/>
      <c r="Q155" s="125">
        <f>'درآمد ناشی از تغییر قیمت اوراق '!S133</f>
        <v>8451733910</v>
      </c>
      <c r="R155" s="125">
        <f>'درآمد ناشی ازفروش'!S150</f>
        <v>5548977692</v>
      </c>
      <c r="S155" s="255">
        <f t="shared" si="14"/>
        <v>14141609106</v>
      </c>
      <c r="T155" s="162"/>
      <c r="U155" s="254">
        <f>S155/[1]درآمدها!$E$11</f>
        <v>2.4075361367681205E-2</v>
      </c>
      <c r="V155" s="247">
        <v>0</v>
      </c>
      <c r="W155" s="256">
        <f t="shared" si="16"/>
        <v>-140897504</v>
      </c>
      <c r="X155" s="247"/>
      <c r="Y155" s="256">
        <v>0</v>
      </c>
      <c r="Z155" s="256">
        <f t="shared" si="17"/>
        <v>-2781176005</v>
      </c>
      <c r="AA155" s="247"/>
    </row>
    <row r="156" spans="1:27" s="191" customFormat="1" ht="42.75" customHeight="1">
      <c r="A156" s="190"/>
      <c r="B156" s="190"/>
      <c r="C156" s="250" t="s">
        <v>169</v>
      </c>
      <c r="D156" s="251"/>
      <c r="E156" s="125"/>
      <c r="F156" s="125"/>
      <c r="G156" s="125"/>
      <c r="H156" s="164"/>
      <c r="I156" s="125"/>
      <c r="J156" s="252"/>
      <c r="K156" s="253"/>
      <c r="L156" s="253"/>
      <c r="M156" s="254"/>
      <c r="N156" s="251"/>
      <c r="O156" s="125">
        <f>'درآمد سود سهام'!T100</f>
        <v>1842344149</v>
      </c>
      <c r="P156" s="125"/>
      <c r="Q156" s="125">
        <f>'درآمد ناشی از تغییر قیمت اوراق '!S134</f>
        <v>1149693145</v>
      </c>
      <c r="R156" s="125">
        <f>'درآمد ناشی ازفروش'!S151</f>
        <v>-20701909</v>
      </c>
      <c r="S156" s="255">
        <f t="shared" si="14"/>
        <v>2971335385</v>
      </c>
      <c r="T156" s="162"/>
      <c r="U156" s="254">
        <f>S156/[1]درآمدها!$E$11</f>
        <v>5.0585455023008583E-3</v>
      </c>
      <c r="V156" s="247"/>
      <c r="W156" s="256"/>
      <c r="X156" s="247"/>
      <c r="Y156" s="256"/>
      <c r="Z156" s="256"/>
      <c r="AA156" s="247"/>
    </row>
    <row r="157" spans="1:27" s="191" customFormat="1" ht="42.75" customHeight="1">
      <c r="A157" s="190"/>
      <c r="B157" s="190" t="s">
        <v>390</v>
      </c>
      <c r="C157" s="250" t="s">
        <v>145</v>
      </c>
      <c r="D157" s="251"/>
      <c r="E157" s="125">
        <v>0</v>
      </c>
      <c r="F157" s="125"/>
      <c r="G157" s="125">
        <f>'درآمد ناشی از تغییر قیمت اوراق '!K130</f>
        <v>-7757441541</v>
      </c>
      <c r="H157" s="164"/>
      <c r="I157" s="125">
        <f>'درآمد ناشی ازفروش'!K147</f>
        <v>2232965699</v>
      </c>
      <c r="J157" s="252"/>
      <c r="K157" s="253">
        <f t="shared" ref="K157:K173" si="18">E157+G157+I157</f>
        <v>-5524475842</v>
      </c>
      <c r="L157" s="253"/>
      <c r="M157" s="254">
        <f>K157/($K$236+'[1]درآمد سرمایه گذاری در اوراق بها'!$I$11+'[1]درآمد سپرده بانکی'!$E$11+'[1]سایر درآمدها'!$C$11)</f>
        <v>9.6012082104659675E-3</v>
      </c>
      <c r="N157" s="251"/>
      <c r="O157" s="125">
        <f>'درآمد سود سهام'!T101</f>
        <v>3727594350</v>
      </c>
      <c r="P157" s="125"/>
      <c r="Q157" s="125">
        <v>0</v>
      </c>
      <c r="R157" s="125">
        <f>'درآمد ناشی ازفروش'!S152</f>
        <v>152983237</v>
      </c>
      <c r="S157" s="255">
        <f t="shared" si="14"/>
        <v>3880577587</v>
      </c>
      <c r="T157" s="162"/>
      <c r="U157" s="254">
        <f>S157/[1]درآمدها!$E$11</f>
        <v>6.6064835353644765E-3</v>
      </c>
      <c r="V157" s="247">
        <v>282652500</v>
      </c>
      <c r="W157" s="256">
        <f t="shared" ref="W157:W173" si="19">V157-O157</f>
        <v>-3444941850</v>
      </c>
      <c r="X157" s="247"/>
      <c r="Y157" s="256">
        <v>21722291</v>
      </c>
      <c r="Z157" s="256">
        <f t="shared" ref="Z157:Z173" si="20">Y157-I157</f>
        <v>-2211243408</v>
      </c>
      <c r="AA157" s="247"/>
    </row>
    <row r="158" spans="1:27" s="191" customFormat="1" ht="42.75" customHeight="1">
      <c r="A158" s="190"/>
      <c r="B158" s="190" t="s">
        <v>391</v>
      </c>
      <c r="C158" s="250" t="s">
        <v>211</v>
      </c>
      <c r="D158" s="251"/>
      <c r="E158" s="125">
        <v>0</v>
      </c>
      <c r="F158" s="125"/>
      <c r="G158" s="125">
        <f>'درآمد ناشی از تغییر قیمت اوراق '!K131</f>
        <v>-8895128801</v>
      </c>
      <c r="H158" s="164"/>
      <c r="I158" s="125">
        <f>'درآمد ناشی ازفروش'!K148</f>
        <v>4558844863</v>
      </c>
      <c r="J158" s="252"/>
      <c r="K158" s="253">
        <f t="shared" si="18"/>
        <v>-4336283938</v>
      </c>
      <c r="L158" s="253"/>
      <c r="M158" s="254">
        <f>K158/($K$236+'[1]درآمد سرمایه گذاری در اوراق بها'!$I$11+'[1]درآمد سپرده بانکی'!$E$11+'[1]سایر درآمدها'!$C$11)</f>
        <v>7.5362018296680419E-3</v>
      </c>
      <c r="N158" s="251"/>
      <c r="O158" s="125">
        <f>'درآمد سود سهام'!T102</f>
        <v>27637200</v>
      </c>
      <c r="P158" s="125"/>
      <c r="Q158" s="125">
        <f>'درآمد ناشی از تغییر قیمت اوراق '!S135</f>
        <v>362650638</v>
      </c>
      <c r="R158" s="125">
        <f>'درآمد ناشی ازفروش'!S153</f>
        <v>142093192</v>
      </c>
      <c r="S158" s="255">
        <f t="shared" si="14"/>
        <v>532381030</v>
      </c>
      <c r="T158" s="162"/>
      <c r="U158" s="254">
        <f>S158/[1]درآمدها!$E$11</f>
        <v>9.0635129188447309E-4</v>
      </c>
      <c r="V158" s="247">
        <v>0</v>
      </c>
      <c r="W158" s="256">
        <f t="shared" si="19"/>
        <v>-27637200</v>
      </c>
      <c r="X158" s="247"/>
      <c r="Y158" s="256">
        <v>513579645</v>
      </c>
      <c r="Z158" s="256">
        <f t="shared" si="20"/>
        <v>-4045265218</v>
      </c>
      <c r="AA158" s="247"/>
    </row>
    <row r="159" spans="1:27" s="191" customFormat="1" ht="42.75" customHeight="1">
      <c r="A159" s="190"/>
      <c r="B159" s="190" t="s">
        <v>392</v>
      </c>
      <c r="C159" s="250" t="s">
        <v>124</v>
      </c>
      <c r="D159" s="251"/>
      <c r="E159" s="125">
        <v>0</v>
      </c>
      <c r="F159" s="125"/>
      <c r="G159" s="125">
        <f>'درآمد ناشی از تغییر قیمت اوراق '!K132</f>
        <v>-5517178352</v>
      </c>
      <c r="H159" s="164"/>
      <c r="I159" s="125">
        <f>'درآمد ناشی ازفروش'!K149</f>
        <v>205455632</v>
      </c>
      <c r="J159" s="252"/>
      <c r="K159" s="253">
        <f t="shared" si="18"/>
        <v>-5311722720</v>
      </c>
      <c r="L159" s="253"/>
      <c r="M159" s="254">
        <f>K159/($K$236+'[1]درآمد سرمایه گذاری در اوراق بها'!$I$11+'[1]درآمد سپرده بانکی'!$E$11+'[1]سایر درآمدها'!$C$11)</f>
        <v>9.2314560239835728E-3</v>
      </c>
      <c r="N159" s="251"/>
      <c r="O159" s="125">
        <f>'درآمد سود سهام'!T103</f>
        <v>217167060</v>
      </c>
      <c r="P159" s="125"/>
      <c r="Q159" s="125">
        <f>'درآمد ناشی از تغییر قیمت اوراق '!S136</f>
        <v>4787476623</v>
      </c>
      <c r="R159" s="125">
        <f>'درآمد ناشی ازفروش'!S154</f>
        <v>1713719864</v>
      </c>
      <c r="S159" s="255">
        <f t="shared" si="14"/>
        <v>6718363547</v>
      </c>
      <c r="T159" s="162"/>
      <c r="U159" s="254">
        <f>S159/[1]درآمدها!$E$11</f>
        <v>1.1437668017910031E-2</v>
      </c>
      <c r="V159" s="247">
        <v>0</v>
      </c>
      <c r="W159" s="256">
        <f t="shared" si="19"/>
        <v>-217167060</v>
      </c>
      <c r="X159" s="247"/>
      <c r="Y159" s="256">
        <v>115599221</v>
      </c>
      <c r="Z159" s="256">
        <f t="shared" si="20"/>
        <v>-89856411</v>
      </c>
      <c r="AA159" s="247"/>
    </row>
    <row r="160" spans="1:27" s="191" customFormat="1" ht="42.75" customHeight="1">
      <c r="A160" s="190"/>
      <c r="B160" s="190" t="s">
        <v>393</v>
      </c>
      <c r="C160" s="250" t="s">
        <v>105</v>
      </c>
      <c r="D160" s="251"/>
      <c r="E160" s="125">
        <f>'درآمد سود سهام'!N104</f>
        <v>53333096</v>
      </c>
      <c r="F160" s="125"/>
      <c r="G160" s="125">
        <f>'درآمد ناشی از تغییر قیمت اوراق '!K133</f>
        <v>-6282840361</v>
      </c>
      <c r="H160" s="164"/>
      <c r="I160" s="125">
        <f>'درآمد ناشی ازفروش'!K150</f>
        <v>4280830228</v>
      </c>
      <c r="J160" s="252"/>
      <c r="K160" s="253">
        <f t="shared" si="18"/>
        <v>-1948677037</v>
      </c>
      <c r="L160" s="253"/>
      <c r="M160" s="254">
        <f>K160/($K$236+'[1]درآمد سرمایه گذاری در اوراق بها'!$I$11+'[1]درآمد سپرده بانکی'!$E$11+'[1]سایر درآمدها'!$C$11)</f>
        <v>3.386684004471549E-3</v>
      </c>
      <c r="N160" s="251"/>
      <c r="O160" s="125">
        <f>'درآمد سود سهام'!T104</f>
        <v>2726869584</v>
      </c>
      <c r="P160" s="125"/>
      <c r="Q160" s="125">
        <f>'درآمد ناشی از تغییر قیمت اوراق '!S137</f>
        <v>3534430724</v>
      </c>
      <c r="R160" s="125">
        <f>'درآمد ناشی ازفروش'!S155</f>
        <v>530251379</v>
      </c>
      <c r="S160" s="255">
        <f t="shared" si="14"/>
        <v>6791551687</v>
      </c>
      <c r="T160" s="162"/>
      <c r="U160" s="254">
        <f>S160/[1]درآمدها!$E$11</f>
        <v>1.1562267057886384E-2</v>
      </c>
      <c r="V160" s="247">
        <v>0</v>
      </c>
      <c r="W160" s="256">
        <f t="shared" si="19"/>
        <v>-2726869584</v>
      </c>
      <c r="X160" s="247"/>
      <c r="Y160" s="256">
        <v>-256212575</v>
      </c>
      <c r="Z160" s="256">
        <f t="shared" si="20"/>
        <v>-4537042803</v>
      </c>
      <c r="AA160" s="247"/>
    </row>
    <row r="161" spans="1:27" s="191" customFormat="1" ht="42.75" customHeight="1">
      <c r="A161" s="190"/>
      <c r="B161" s="190" t="s">
        <v>394</v>
      </c>
      <c r="C161" s="250" t="s">
        <v>153</v>
      </c>
      <c r="D161" s="251"/>
      <c r="E161" s="125">
        <v>0</v>
      </c>
      <c r="F161" s="125"/>
      <c r="G161" s="125">
        <f>'درآمد ناشی از تغییر قیمت اوراق '!K134</f>
        <v>-858576060</v>
      </c>
      <c r="H161" s="164"/>
      <c r="I161" s="125">
        <f>'درآمد ناشی ازفروش'!K151</f>
        <v>308712536</v>
      </c>
      <c r="J161" s="252"/>
      <c r="K161" s="253">
        <f t="shared" si="18"/>
        <v>-549863524</v>
      </c>
      <c r="L161" s="253"/>
      <c r="M161" s="254">
        <f>K161/($K$236+'[1]درآمد سرمایه گذاری در اوراق بها'!$I$11+'[1]درآمد سپرده بانکی'!$E$11+'[1]سایر درآمدها'!$C$11)</f>
        <v>9.5562987915126638E-4</v>
      </c>
      <c r="N161" s="251"/>
      <c r="O161" s="125">
        <f>'درآمد سود سهام'!T105</f>
        <v>710100000</v>
      </c>
      <c r="P161" s="125"/>
      <c r="Q161" s="125">
        <f>'درآمد ناشی از تغییر قیمت اوراق '!S138</f>
        <v>12455361432</v>
      </c>
      <c r="R161" s="125">
        <f>'درآمد ناشی ازفروش'!S156</f>
        <v>9003749011</v>
      </c>
      <c r="S161" s="255">
        <f t="shared" si="14"/>
        <v>22169210443</v>
      </c>
      <c r="T161" s="162"/>
      <c r="U161" s="254">
        <f>S161/[1]درآمدها!$E$11</f>
        <v>3.7741939311909369E-2</v>
      </c>
      <c r="V161" s="247">
        <v>789541200</v>
      </c>
      <c r="W161" s="256">
        <f t="shared" si="19"/>
        <v>79441200</v>
      </c>
      <c r="X161" s="247"/>
      <c r="Y161" s="256">
        <v>424605814</v>
      </c>
      <c r="Z161" s="256">
        <f t="shared" si="20"/>
        <v>115893278</v>
      </c>
      <c r="AA161" s="247"/>
    </row>
    <row r="162" spans="1:27" s="191" customFormat="1" ht="42.75" customHeight="1">
      <c r="A162" s="190"/>
      <c r="B162" s="190" t="s">
        <v>395</v>
      </c>
      <c r="C162" s="250" t="s">
        <v>98</v>
      </c>
      <c r="D162" s="251"/>
      <c r="E162" s="125">
        <v>0</v>
      </c>
      <c r="F162" s="125"/>
      <c r="G162" s="125">
        <v>0</v>
      </c>
      <c r="H162" s="164"/>
      <c r="I162" s="125">
        <f>'درآمد ناشی ازفروش'!K152</f>
        <v>0</v>
      </c>
      <c r="J162" s="252"/>
      <c r="K162" s="253">
        <f t="shared" si="18"/>
        <v>0</v>
      </c>
      <c r="L162" s="253"/>
      <c r="M162" s="254">
        <f>K162/($K$236+'[1]درآمد سرمایه گذاری در اوراق بها'!$I$11+'[1]درآمد سپرده بانکی'!$E$11+'[1]سایر درآمدها'!$C$11)</f>
        <v>0</v>
      </c>
      <c r="N162" s="251"/>
      <c r="O162" s="125">
        <f>'درآمد سود سهام'!T106</f>
        <v>2138603550</v>
      </c>
      <c r="P162" s="125"/>
      <c r="Q162" s="125">
        <f>'درآمد ناشی از تغییر قیمت اوراق '!S139</f>
        <v>3608401490</v>
      </c>
      <c r="R162" s="125">
        <f>'درآمد ناشی ازفروش'!S157</f>
        <v>1466375454</v>
      </c>
      <c r="S162" s="255">
        <f t="shared" si="14"/>
        <v>7213380494</v>
      </c>
      <c r="T162" s="162"/>
      <c r="U162" s="254">
        <f>S162/[1]درآمدها!$E$11</f>
        <v>1.2280408882320917E-2</v>
      </c>
      <c r="V162" s="247">
        <v>140106825</v>
      </c>
      <c r="W162" s="256">
        <f t="shared" si="19"/>
        <v>-1998496725</v>
      </c>
      <c r="X162" s="247"/>
      <c r="Y162" s="256">
        <v>-41765016</v>
      </c>
      <c r="Z162" s="256">
        <f t="shared" si="20"/>
        <v>-41765016</v>
      </c>
      <c r="AA162" s="247"/>
    </row>
    <row r="163" spans="1:27" s="191" customFormat="1" ht="42.75" customHeight="1">
      <c r="A163" s="190"/>
      <c r="B163" s="190" t="s">
        <v>506</v>
      </c>
      <c r="C163" s="250" t="s">
        <v>229</v>
      </c>
      <c r="D163" s="251"/>
      <c r="E163" s="125">
        <f>'درآمد سود سهام'!N107</f>
        <v>2256807</v>
      </c>
      <c r="F163" s="125"/>
      <c r="G163" s="125">
        <f>'درآمد ناشی از تغییر قیمت اوراق '!K135</f>
        <v>-1793424133</v>
      </c>
      <c r="H163" s="164"/>
      <c r="I163" s="125">
        <f>'درآمد ناشی ازفروش'!K153</f>
        <v>267491494</v>
      </c>
      <c r="J163" s="252"/>
      <c r="K163" s="253">
        <f t="shared" si="18"/>
        <v>-1523675832</v>
      </c>
      <c r="L163" s="253"/>
      <c r="M163" s="254">
        <f>K163/($K$236+'[1]درآمد سرمایه گذاری در اوراق بها'!$I$11+'[1]درآمد سپرده بانکی'!$E$11+'[1]سایر درآمدها'!$C$11)</f>
        <v>2.6480573590472703E-3</v>
      </c>
      <c r="N163" s="251"/>
      <c r="O163" s="125">
        <f>'درآمد سود سهام'!T107</f>
        <v>117572373</v>
      </c>
      <c r="P163" s="125"/>
      <c r="Q163" s="125">
        <f>'درآمد ناشی از تغییر قیمت اوراق '!S140</f>
        <v>14343826265</v>
      </c>
      <c r="R163" s="125">
        <f>'درآمد ناشی ازفروش'!S158</f>
        <v>10352483855</v>
      </c>
      <c r="S163" s="255">
        <f t="shared" si="14"/>
        <v>24813882493</v>
      </c>
      <c r="T163" s="162"/>
      <c r="U163" s="254">
        <f>S163/[1]درآمدها!$E$11</f>
        <v>4.2244357305894355E-2</v>
      </c>
      <c r="V163" s="247">
        <v>253541600</v>
      </c>
      <c r="W163" s="256">
        <f t="shared" si="19"/>
        <v>135969227</v>
      </c>
      <c r="X163" s="247"/>
      <c r="Y163" s="256">
        <v>-13905442</v>
      </c>
      <c r="Z163" s="256">
        <f t="shared" si="20"/>
        <v>-281396936</v>
      </c>
      <c r="AA163" s="247"/>
    </row>
    <row r="164" spans="1:27" s="191" customFormat="1" ht="42.75" customHeight="1">
      <c r="A164" s="190"/>
      <c r="B164" s="190" t="s">
        <v>396</v>
      </c>
      <c r="C164" s="250" t="s">
        <v>102</v>
      </c>
      <c r="D164" s="251"/>
      <c r="E164" s="125">
        <f>'درآمد سود سهام'!N108</f>
        <v>1807706504</v>
      </c>
      <c r="F164" s="125"/>
      <c r="G164" s="125">
        <f>'درآمد ناشی از تغییر قیمت اوراق '!K136</f>
        <v>-3005604123</v>
      </c>
      <c r="H164" s="164"/>
      <c r="I164" s="125">
        <f>'درآمد ناشی ازفروش'!K154</f>
        <v>830228112</v>
      </c>
      <c r="J164" s="252"/>
      <c r="K164" s="253">
        <f t="shared" si="18"/>
        <v>-367669507</v>
      </c>
      <c r="L164" s="253"/>
      <c r="M164" s="254">
        <f>K164/($K$236+'[1]درآمد سرمایه گذاری در اوراق بها'!$I$11+'[1]درآمد سپرده بانکی'!$E$11+'[1]سایر درآمدها'!$C$11)</f>
        <v>6.3898758729450777E-4</v>
      </c>
      <c r="N164" s="251"/>
      <c r="O164" s="125">
        <f>'درآمد سود سهام'!T108</f>
        <v>1807706504</v>
      </c>
      <c r="P164" s="125"/>
      <c r="Q164" s="125">
        <f>'درآمد ناشی از تغییر قیمت اوراق '!S141</f>
        <v>5163518442</v>
      </c>
      <c r="R164" s="125">
        <f>'درآمد ناشی ازفروش'!S159</f>
        <v>33020063454</v>
      </c>
      <c r="S164" s="255">
        <f t="shared" si="14"/>
        <v>39991288400</v>
      </c>
      <c r="T164" s="162"/>
      <c r="U164" s="254">
        <f>S164/[1]درآمدها!$E$11</f>
        <v>6.8083109395285071E-2</v>
      </c>
      <c r="V164" s="247">
        <v>58630708</v>
      </c>
      <c r="W164" s="256">
        <f t="shared" si="19"/>
        <v>-1749075796</v>
      </c>
      <c r="X164" s="247"/>
      <c r="Y164" s="256">
        <v>-46046241</v>
      </c>
      <c r="Z164" s="256">
        <f t="shared" si="20"/>
        <v>-876274353</v>
      </c>
      <c r="AA164" s="247"/>
    </row>
    <row r="165" spans="1:27" s="191" customFormat="1" ht="42.75" customHeight="1">
      <c r="A165" s="190"/>
      <c r="B165" s="190" t="s">
        <v>397</v>
      </c>
      <c r="C165" s="250" t="s">
        <v>100</v>
      </c>
      <c r="D165" s="251"/>
      <c r="E165" s="125">
        <f>'درآمد سود سهام'!N109</f>
        <v>8721776</v>
      </c>
      <c r="F165" s="125"/>
      <c r="G165" s="125">
        <f>'درآمد ناشی از تغییر قیمت اوراق '!K137</f>
        <v>495079123</v>
      </c>
      <c r="H165" s="164"/>
      <c r="I165" s="125">
        <f>'درآمد ناشی ازفروش'!K155</f>
        <v>451692590</v>
      </c>
      <c r="J165" s="252"/>
      <c r="K165" s="253">
        <f t="shared" si="18"/>
        <v>955493489</v>
      </c>
      <c r="L165" s="253"/>
      <c r="M165" s="254">
        <f>K165/($K$236+'[1]درآمد سرمایه گذاری در اوراق بها'!$I$11+'[1]درآمد سپرده بانکی'!$E$11+'[1]سایر درآمدها'!$C$11)</f>
        <v>-1.6605904693959876E-3</v>
      </c>
      <c r="N165" s="251"/>
      <c r="O165" s="125">
        <f>'درآمد سود سهام'!T109</f>
        <v>478572305</v>
      </c>
      <c r="P165" s="125"/>
      <c r="Q165" s="125">
        <f>'درآمد ناشی از تغییر قیمت اوراق '!S142</f>
        <v>11623192901</v>
      </c>
      <c r="R165" s="125">
        <f>'درآمد ناشی ازفروش'!S160</f>
        <v>5525746913</v>
      </c>
      <c r="S165" s="255">
        <f t="shared" si="14"/>
        <v>17627512119</v>
      </c>
      <c r="T165" s="162"/>
      <c r="U165" s="254">
        <f>S165/[1]درآمدها!$E$11</f>
        <v>3.0009931762153236E-2</v>
      </c>
      <c r="V165" s="247">
        <v>0</v>
      </c>
      <c r="W165" s="256">
        <f t="shared" si="19"/>
        <v>-478572305</v>
      </c>
      <c r="X165" s="247"/>
      <c r="Y165" s="256">
        <v>420799182</v>
      </c>
      <c r="Z165" s="256">
        <f t="shared" si="20"/>
        <v>-30893408</v>
      </c>
      <c r="AA165" s="247"/>
    </row>
    <row r="166" spans="1:27" s="191" customFormat="1" ht="42.75" customHeight="1">
      <c r="A166" s="190"/>
      <c r="B166" s="190" t="s">
        <v>398</v>
      </c>
      <c r="C166" s="250" t="s">
        <v>152</v>
      </c>
      <c r="D166" s="251"/>
      <c r="E166" s="125">
        <v>0</v>
      </c>
      <c r="F166" s="125"/>
      <c r="G166" s="125">
        <f>'درآمد ناشی از تغییر قیمت اوراق '!K138</f>
        <v>2190859972</v>
      </c>
      <c r="H166" s="164"/>
      <c r="I166" s="125">
        <f>'درآمد ناشی ازفروش'!K156</f>
        <v>1320310144</v>
      </c>
      <c r="J166" s="252"/>
      <c r="K166" s="253">
        <f t="shared" si="18"/>
        <v>3511170116</v>
      </c>
      <c r="L166" s="253"/>
      <c r="M166" s="254">
        <f>K166/($K$236+'[1]درآمد سرمایه گذاری در اوراق بها'!$I$11+'[1]درآمد سپرده بانکی'!$E$11+'[1]سایر درآمدها'!$C$11)</f>
        <v>-6.1022034144469234E-3</v>
      </c>
      <c r="N166" s="251"/>
      <c r="O166" s="125">
        <f>'درآمد سود سهام'!T110</f>
        <v>958411300</v>
      </c>
      <c r="P166" s="125"/>
      <c r="Q166" s="125">
        <f>'درآمد ناشی از تغییر قیمت اوراق '!S143</f>
        <v>-6702622866</v>
      </c>
      <c r="R166" s="125">
        <f>'درآمد ناشی ازفروش'!S161</f>
        <v>-909123806</v>
      </c>
      <c r="S166" s="255">
        <f t="shared" si="14"/>
        <v>-6653335372</v>
      </c>
      <c r="T166" s="162"/>
      <c r="U166" s="254">
        <f>S166/[1]درآمدها!$E$11</f>
        <v>-1.1326960898198912E-2</v>
      </c>
      <c r="V166" s="247">
        <v>801617050</v>
      </c>
      <c r="W166" s="256">
        <f t="shared" si="19"/>
        <v>-156794250</v>
      </c>
      <c r="X166" s="247"/>
      <c r="Y166" s="256">
        <v>282672774</v>
      </c>
      <c r="Z166" s="256">
        <f t="shared" si="20"/>
        <v>-1037637370</v>
      </c>
      <c r="AA166" s="247"/>
    </row>
    <row r="167" spans="1:27" s="191" customFormat="1" ht="42.75" customHeight="1">
      <c r="A167" s="190"/>
      <c r="B167" s="190" t="s">
        <v>399</v>
      </c>
      <c r="C167" s="250" t="s">
        <v>163</v>
      </c>
      <c r="D167" s="251"/>
      <c r="E167" s="125">
        <v>0</v>
      </c>
      <c r="F167" s="125"/>
      <c r="G167" s="125">
        <f>'درآمد ناشی از تغییر قیمت اوراق '!K139</f>
        <v>852107953</v>
      </c>
      <c r="H167" s="164"/>
      <c r="I167" s="125">
        <f>'درآمد ناشی ازفروش'!K157</f>
        <v>687634946</v>
      </c>
      <c r="J167" s="252"/>
      <c r="K167" s="253">
        <f t="shared" si="18"/>
        <v>1539742899</v>
      </c>
      <c r="L167" s="253"/>
      <c r="M167" s="254">
        <f>K167/($K$236+'[1]درآمد سرمایه گذاری در اوراق بها'!$I$11+'[1]درآمد سپرده بانکی'!$E$11+'[1]سایر درآمدها'!$C$11)</f>
        <v>-2.6759809594051024E-3</v>
      </c>
      <c r="N167" s="251"/>
      <c r="O167" s="125">
        <f>'درآمد سود سهام'!T111</f>
        <v>42142000</v>
      </c>
      <c r="P167" s="125"/>
      <c r="Q167" s="125">
        <f>'درآمد ناشی از تغییر قیمت اوراق '!S144</f>
        <v>5921093306</v>
      </c>
      <c r="R167" s="125">
        <f>'درآمد ناشی ازفروش'!S162</f>
        <v>3374534314</v>
      </c>
      <c r="S167" s="255">
        <f t="shared" si="14"/>
        <v>9337769620</v>
      </c>
      <c r="T167" s="162"/>
      <c r="U167" s="254">
        <f>S167/[1]درآمدها!$E$11</f>
        <v>1.589707198696878E-2</v>
      </c>
      <c r="V167" s="247">
        <v>266180730</v>
      </c>
      <c r="W167" s="256">
        <f t="shared" si="19"/>
        <v>224038730</v>
      </c>
      <c r="X167" s="247"/>
      <c r="Y167" s="256">
        <v>34141701</v>
      </c>
      <c r="Z167" s="256">
        <f t="shared" si="20"/>
        <v>-653493245</v>
      </c>
      <c r="AA167" s="247"/>
    </row>
    <row r="168" spans="1:27" s="191" customFormat="1" ht="42.75" customHeight="1">
      <c r="A168" s="190"/>
      <c r="B168" s="190" t="s">
        <v>400</v>
      </c>
      <c r="C168" s="250" t="s">
        <v>260</v>
      </c>
      <c r="D168" s="251"/>
      <c r="E168" s="125">
        <f>'درآمد سود سهام'!N112</f>
        <v>2374619968</v>
      </c>
      <c r="F168" s="125"/>
      <c r="G168" s="125">
        <f>'درآمد ناشی از تغییر قیمت اوراق '!K140</f>
        <v>-6505638321</v>
      </c>
      <c r="H168" s="164"/>
      <c r="I168" s="125">
        <f>'درآمد ناشی ازفروش'!K158</f>
        <v>4044331564</v>
      </c>
      <c r="J168" s="252"/>
      <c r="K168" s="253">
        <f t="shared" si="18"/>
        <v>-86686789</v>
      </c>
      <c r="L168" s="253"/>
      <c r="M168" s="254">
        <f>K168/($K$236+'[1]درآمد سرمایه گذاری در اوراق بها'!$I$11+'[1]درآمد سپرده بانکی'!$E$11+'[1]سایر درآمدها'!$C$11)</f>
        <v>1.5065644851918077E-4</v>
      </c>
      <c r="N168" s="251"/>
      <c r="O168" s="125">
        <f>'درآمد سود سهام'!T112</f>
        <v>2374619968</v>
      </c>
      <c r="P168" s="125"/>
      <c r="Q168" s="125">
        <f>'درآمد ناشی از تغییر قیمت اوراق '!S145</f>
        <v>4103887662</v>
      </c>
      <c r="R168" s="125">
        <f>'درآمد ناشی ازفروش'!S163</f>
        <v>56521634052</v>
      </c>
      <c r="S168" s="255">
        <f t="shared" si="14"/>
        <v>63000141682</v>
      </c>
      <c r="T168" s="162"/>
      <c r="U168" s="254">
        <f>S168/[1]درآمدها!$E$11</f>
        <v>0.10725449740834218</v>
      </c>
      <c r="V168" s="247">
        <v>29292120</v>
      </c>
      <c r="W168" s="256">
        <f t="shared" si="19"/>
        <v>-2345327848</v>
      </c>
      <c r="X168" s="247"/>
      <c r="Y168" s="256">
        <v>84171658</v>
      </c>
      <c r="Z168" s="256">
        <f t="shared" si="20"/>
        <v>-3960159906</v>
      </c>
      <c r="AA168" s="247"/>
    </row>
    <row r="169" spans="1:27" s="191" customFormat="1" ht="42.75" customHeight="1">
      <c r="A169" s="190"/>
      <c r="B169" s="190" t="s">
        <v>401</v>
      </c>
      <c r="C169" s="250" t="s">
        <v>201</v>
      </c>
      <c r="D169" s="251"/>
      <c r="E169" s="125">
        <v>0</v>
      </c>
      <c r="F169" s="125"/>
      <c r="G169" s="125">
        <f>'درآمد ناشی از تغییر قیمت اوراق '!K141</f>
        <v>-13404308222</v>
      </c>
      <c r="H169" s="164"/>
      <c r="I169" s="125">
        <f>'درآمد ناشی ازفروش'!K159</f>
        <v>9274234997</v>
      </c>
      <c r="J169" s="252"/>
      <c r="K169" s="253">
        <f t="shared" si="18"/>
        <v>-4130073225</v>
      </c>
      <c r="L169" s="253"/>
      <c r="M169" s="254">
        <f>K169/($K$236+'[1]درآمد سرمایه گذاری در اوراق بها'!$I$11+'[1]درآمد سپرده بانکی'!$E$11+'[1]سایر درآمدها'!$C$11)</f>
        <v>7.1778199582713748E-3</v>
      </c>
      <c r="N169" s="251"/>
      <c r="O169" s="125">
        <v>0</v>
      </c>
      <c r="P169" s="125"/>
      <c r="Q169" s="125">
        <f>'درآمد ناشی از تغییر قیمت اوراق '!S146</f>
        <v>-1433623604</v>
      </c>
      <c r="R169" s="125">
        <f>'درآمد ناشی ازفروش'!S164</f>
        <v>1464946006</v>
      </c>
      <c r="S169" s="255">
        <f t="shared" si="14"/>
        <v>31322402</v>
      </c>
      <c r="T169" s="162"/>
      <c r="U169" s="254">
        <f>S169/[1]درآمدها!$E$11</f>
        <v>5.3324776650334071E-5</v>
      </c>
      <c r="V169" s="247">
        <v>0</v>
      </c>
      <c r="W169" s="256">
        <f t="shared" si="19"/>
        <v>0</v>
      </c>
      <c r="X169" s="247"/>
      <c r="Y169" s="256">
        <v>147449663</v>
      </c>
      <c r="Z169" s="256">
        <f t="shared" si="20"/>
        <v>-9126785334</v>
      </c>
      <c r="AA169" s="247"/>
    </row>
    <row r="170" spans="1:27" s="191" customFormat="1" ht="42.75" customHeight="1">
      <c r="A170" s="190"/>
      <c r="B170" s="190" t="s">
        <v>402</v>
      </c>
      <c r="C170" s="250" t="s">
        <v>208</v>
      </c>
      <c r="D170" s="251"/>
      <c r="E170" s="125">
        <v>0</v>
      </c>
      <c r="F170" s="125"/>
      <c r="G170" s="125">
        <f>'درآمد ناشی از تغییر قیمت اوراق '!K142</f>
        <v>-11241795810</v>
      </c>
      <c r="H170" s="164"/>
      <c r="I170" s="125">
        <f>'درآمد ناشی ازفروش'!K160</f>
        <v>2883142420</v>
      </c>
      <c r="J170" s="252"/>
      <c r="K170" s="253">
        <f t="shared" si="18"/>
        <v>-8358653390</v>
      </c>
      <c r="L170" s="253"/>
      <c r="M170" s="254">
        <f>K170/($K$236+'[1]درآمد سرمایه گذاری در اوراق بها'!$I$11+'[1]درآمد سپرده بانکی'!$E$11+'[1]سایر درآمدها'!$C$11)</f>
        <v>1.4526839079715029E-2</v>
      </c>
      <c r="N170" s="251"/>
      <c r="O170" s="125">
        <v>0</v>
      </c>
      <c r="P170" s="125"/>
      <c r="Q170" s="125">
        <f>'درآمد ناشی از تغییر قیمت اوراق '!S147</f>
        <v>1</v>
      </c>
      <c r="R170" s="125">
        <f>'درآمد ناشی ازفروش'!S165</f>
        <v>-52746059</v>
      </c>
      <c r="S170" s="255">
        <f t="shared" si="14"/>
        <v>-52746058</v>
      </c>
      <c r="T170" s="162"/>
      <c r="U170" s="254">
        <f>S170/[1]درآمدها!$E$11</f>
        <v>-8.9797447910781769E-5</v>
      </c>
      <c r="V170" s="247">
        <v>383647360</v>
      </c>
      <c r="W170" s="256">
        <f t="shared" si="19"/>
        <v>383647360</v>
      </c>
      <c r="X170" s="247"/>
      <c r="Y170" s="256">
        <v>408484522</v>
      </c>
      <c r="Z170" s="256">
        <f t="shared" si="20"/>
        <v>-2474657898</v>
      </c>
      <c r="AA170" s="247"/>
    </row>
    <row r="171" spans="1:27" s="191" customFormat="1" ht="42.75" customHeight="1">
      <c r="A171" s="117"/>
      <c r="B171" s="117" t="s">
        <v>403</v>
      </c>
      <c r="C171" s="250" t="s">
        <v>559</v>
      </c>
      <c r="D171" s="251"/>
      <c r="E171" s="125">
        <v>0</v>
      </c>
      <c r="F171" s="125"/>
      <c r="G171" s="125">
        <f>'درآمد ناشی از تغییر قیمت اوراق '!K143</f>
        <v>-5191195077</v>
      </c>
      <c r="H171" s="164"/>
      <c r="I171" s="125">
        <f>'درآمد ناشی ازفروش'!K161</f>
        <v>-906622819</v>
      </c>
      <c r="J171" s="252"/>
      <c r="K171" s="253">
        <f t="shared" si="18"/>
        <v>-6097817896</v>
      </c>
      <c r="L171" s="253"/>
      <c r="M171" s="254">
        <f>K171/($K$236+'[1]درآمد سرمایه گذاری در اوراق بها'!$I$11+'[1]درآمد سپرده بانکی'!$E$11+'[1]سایر درآمدها'!$C$11)</f>
        <v>1.0597642368874262E-2</v>
      </c>
      <c r="N171" s="251"/>
      <c r="O171" s="125">
        <v>0</v>
      </c>
      <c r="P171" s="125"/>
      <c r="Q171" s="125">
        <f>'درآمد ناشی از تغییر قیمت اوراق '!S148</f>
        <v>861160432</v>
      </c>
      <c r="R171" s="125">
        <f>'درآمد ناشی ازفروش'!S166</f>
        <v>544888760</v>
      </c>
      <c r="S171" s="255">
        <f t="shared" si="14"/>
        <v>1406049192</v>
      </c>
      <c r="T171" s="162"/>
      <c r="U171" s="254">
        <f>S171/[1]درآمدها!$E$11</f>
        <v>2.3937263535147367E-3</v>
      </c>
      <c r="V171" s="247">
        <v>1391166730</v>
      </c>
      <c r="W171" s="256">
        <f t="shared" si="19"/>
        <v>1391166730</v>
      </c>
      <c r="X171" s="247"/>
      <c r="Y171" s="256">
        <v>449961396</v>
      </c>
      <c r="Z171" s="256">
        <f t="shared" si="20"/>
        <v>1356584215</v>
      </c>
      <c r="AA171" s="247"/>
    </row>
    <row r="172" spans="1:27" s="191" customFormat="1" ht="42.75" customHeight="1">
      <c r="A172" s="190"/>
      <c r="B172" s="190" t="s">
        <v>404</v>
      </c>
      <c r="C172" s="250" t="s">
        <v>101</v>
      </c>
      <c r="D172" s="251"/>
      <c r="E172" s="125">
        <v>0</v>
      </c>
      <c r="F172" s="125"/>
      <c r="G172" s="125">
        <f>'درآمد ناشی از تغییر قیمت اوراق '!K144</f>
        <v>196661630</v>
      </c>
      <c r="H172" s="164"/>
      <c r="I172" s="125">
        <f>'درآمد ناشی ازفروش'!K162</f>
        <v>723685605</v>
      </c>
      <c r="J172" s="252"/>
      <c r="K172" s="253">
        <f t="shared" si="18"/>
        <v>920347235</v>
      </c>
      <c r="L172" s="253"/>
      <c r="M172" s="254">
        <f>K172/($K$236+'[1]درآمد سرمایه گذاری در اوراق بها'!$I$11+'[1]درآمد سپرده بانکی'!$E$11+'[1]سایر درآمدها'!$C$11)</f>
        <v>-1.5995083844846055E-3</v>
      </c>
      <c r="N172" s="251"/>
      <c r="O172" s="125">
        <f>'درآمد سود سهام'!T113</f>
        <v>89103885</v>
      </c>
      <c r="P172" s="125"/>
      <c r="Q172" s="125">
        <f>'درآمد ناشی از تغییر قیمت اوراق '!S149</f>
        <v>18906433663</v>
      </c>
      <c r="R172" s="125">
        <f>'درآمد ناشی ازفروش'!S167</f>
        <v>7838025365</v>
      </c>
      <c r="S172" s="255">
        <f t="shared" si="14"/>
        <v>26833562913</v>
      </c>
      <c r="T172" s="162"/>
      <c r="U172" s="254">
        <f>S172/[1]درآمدها!$E$11</f>
        <v>4.5682759229908762E-2</v>
      </c>
      <c r="V172" s="247">
        <v>1803998000</v>
      </c>
      <c r="W172" s="256">
        <f t="shared" si="19"/>
        <v>1714894115</v>
      </c>
      <c r="X172" s="247"/>
      <c r="Y172" s="256">
        <v>410236789</v>
      </c>
      <c r="Z172" s="256">
        <f t="shared" si="20"/>
        <v>-313448816</v>
      </c>
      <c r="AA172" s="247"/>
    </row>
    <row r="173" spans="1:27" s="59" customFormat="1" ht="42.75" customHeight="1">
      <c r="A173" s="117"/>
      <c r="B173" s="117" t="s">
        <v>405</v>
      </c>
      <c r="C173" s="250" t="s">
        <v>119</v>
      </c>
      <c r="D173" s="251"/>
      <c r="E173" s="125">
        <f>'درآمد سود سهام'!N115</f>
        <v>11799210337</v>
      </c>
      <c r="F173" s="125"/>
      <c r="G173" s="125">
        <f>'درآمد ناشی از تغییر قیمت اوراق '!K145</f>
        <v>-55122333273</v>
      </c>
      <c r="H173" s="164"/>
      <c r="I173" s="125">
        <f>'درآمد ناشی ازفروش'!K163</f>
        <v>13911838942</v>
      </c>
      <c r="J173" s="252"/>
      <c r="K173" s="253">
        <f t="shared" si="18"/>
        <v>-29411283994</v>
      </c>
      <c r="L173" s="253"/>
      <c r="M173" s="254">
        <f>K173/($K$236+'[1]درآمد سرمایه گذاری در اوراق بها'!$I$11+'[1]درآمد سپرده بانکی'!$E$11+'[1]سایر درآمدها'!$C$11)</f>
        <v>5.1115050448172293E-2</v>
      </c>
      <c r="N173" s="251"/>
      <c r="O173" s="125">
        <f>'درآمد سود سهام'!T114</f>
        <v>1264760320</v>
      </c>
      <c r="P173" s="125"/>
      <c r="Q173" s="125">
        <f>'درآمد ناشی از تغییر قیمت اوراق '!S150</f>
        <v>3395903878</v>
      </c>
      <c r="R173" s="125">
        <f>'درآمد ناشی ازفروش'!S168</f>
        <v>17673749470</v>
      </c>
      <c r="S173" s="255">
        <f t="shared" si="14"/>
        <v>22334413668</v>
      </c>
      <c r="T173" s="162"/>
      <c r="U173" s="254">
        <f>S173/[1]درآمدها!$E$11</f>
        <v>3.8023189296346703E-2</v>
      </c>
      <c r="V173" s="247">
        <v>15343364</v>
      </c>
      <c r="W173" s="256">
        <f t="shared" si="19"/>
        <v>-1249416956</v>
      </c>
      <c r="X173" s="247"/>
      <c r="Y173" s="256">
        <v>29751956</v>
      </c>
      <c r="Z173" s="256">
        <f t="shared" si="20"/>
        <v>-13882086986</v>
      </c>
      <c r="AA173" s="247"/>
    </row>
    <row r="174" spans="1:27" s="59" customFormat="1" ht="42.75" customHeight="1">
      <c r="A174" s="117"/>
      <c r="B174" s="117"/>
      <c r="C174" s="250" t="s">
        <v>119</v>
      </c>
      <c r="D174" s="251"/>
      <c r="E174" s="125"/>
      <c r="F174" s="125"/>
      <c r="G174" s="125"/>
      <c r="H174" s="164"/>
      <c r="I174" s="125"/>
      <c r="J174" s="252"/>
      <c r="K174" s="253"/>
      <c r="L174" s="253"/>
      <c r="M174" s="254"/>
      <c r="N174" s="251"/>
      <c r="O174" s="125">
        <f>'درآمد سود سهام'!T115</f>
        <v>11799210337</v>
      </c>
      <c r="P174" s="125"/>
      <c r="Q174" s="125">
        <v>0</v>
      </c>
      <c r="R174" s="125">
        <f>'درآمد ناشی ازفروش'!S169</f>
        <v>5624989623</v>
      </c>
      <c r="S174" s="255">
        <f t="shared" si="14"/>
        <v>17424199960</v>
      </c>
      <c r="T174" s="162"/>
      <c r="U174" s="254">
        <f>S174/[1]درآمدها!$E$11</f>
        <v>2.9663803279766345E-2</v>
      </c>
      <c r="V174" s="247"/>
      <c r="W174" s="256"/>
      <c r="X174" s="247"/>
      <c r="Y174" s="256"/>
      <c r="Z174" s="256"/>
      <c r="AA174" s="247"/>
    </row>
    <row r="175" spans="1:27" s="191" customFormat="1" ht="42.75" customHeight="1">
      <c r="A175" s="190"/>
      <c r="B175" s="190" t="s">
        <v>406</v>
      </c>
      <c r="C175" s="250" t="s">
        <v>192</v>
      </c>
      <c r="D175" s="251"/>
      <c r="E175" s="125">
        <v>0</v>
      </c>
      <c r="F175" s="125"/>
      <c r="G175" s="125">
        <f>'درآمد ناشی از تغییر قیمت اوراق '!K146</f>
        <v>-3644126613</v>
      </c>
      <c r="H175" s="164"/>
      <c r="I175" s="125">
        <f>'درآمد ناشی ازفروش'!K164</f>
        <v>-171425999</v>
      </c>
      <c r="J175" s="252"/>
      <c r="K175" s="253">
        <f t="shared" ref="K175:K187" si="21">E175+G175+I175</f>
        <v>-3815552612</v>
      </c>
      <c r="L175" s="253"/>
      <c r="M175" s="254">
        <f>K175/($K$236+'[1]درآمد سرمایه گذاری در اوراق بها'!$I$11+'[1]درآمد سپرده بانکی'!$E$11+'[1]سایر درآمدها'!$C$11)</f>
        <v>6.6312019662189102E-3</v>
      </c>
      <c r="N175" s="251"/>
      <c r="O175" s="125">
        <f>'درآمد سود سهام'!T116</f>
        <v>4795700</v>
      </c>
      <c r="P175" s="125"/>
      <c r="Q175" s="125">
        <f>'درآمد ناشی از تغییر قیمت اوراق '!S151</f>
        <v>5612849502</v>
      </c>
      <c r="R175" s="125">
        <f>'درآمد ناشی ازفروش'!S170</f>
        <v>4018454109</v>
      </c>
      <c r="S175" s="255">
        <f t="shared" si="14"/>
        <v>9636099311</v>
      </c>
      <c r="T175" s="162"/>
      <c r="U175" s="254">
        <f>S175/[1]درآمدها!$E$11</f>
        <v>1.640496292524159E-2</v>
      </c>
      <c r="V175" s="247">
        <v>362853800</v>
      </c>
      <c r="W175" s="256">
        <f>V175-O175</f>
        <v>358058100</v>
      </c>
      <c r="X175" s="247"/>
      <c r="Y175" s="256">
        <v>159987208</v>
      </c>
      <c r="Z175" s="256">
        <f>Y175-I175</f>
        <v>331413207</v>
      </c>
      <c r="AA175" s="247"/>
    </row>
    <row r="176" spans="1:27" s="59" customFormat="1" ht="42.75" customHeight="1">
      <c r="A176" s="117"/>
      <c r="B176" s="117"/>
      <c r="C176" s="250" t="s">
        <v>513</v>
      </c>
      <c r="D176" s="251"/>
      <c r="E176" s="125">
        <v>0</v>
      </c>
      <c r="F176" s="125"/>
      <c r="G176" s="125">
        <f>'درآمد ناشی از تغییر قیمت اوراق '!K147</f>
        <v>0</v>
      </c>
      <c r="H176" s="164"/>
      <c r="I176" s="125">
        <f>'درآمد ناشی ازفروش'!K165</f>
        <v>0</v>
      </c>
      <c r="J176" s="252"/>
      <c r="K176" s="253">
        <f t="shared" si="21"/>
        <v>0</v>
      </c>
      <c r="L176" s="253"/>
      <c r="M176" s="254">
        <f>K176/($K$236+'[1]درآمد سرمایه گذاری در اوراق بها'!$I$11+'[1]درآمد سپرده بانکی'!$E$11+'[1]سایر درآمدها'!$C$11)</f>
        <v>0</v>
      </c>
      <c r="N176" s="251"/>
      <c r="O176" s="125">
        <v>0</v>
      </c>
      <c r="P176" s="125"/>
      <c r="Q176" s="125">
        <f>'درآمد ناشی از تغییر قیمت اوراق '!S152</f>
        <v>17814194199</v>
      </c>
      <c r="R176" s="125">
        <f>'درآمد ناشی ازفروش'!S171</f>
        <v>10209671686</v>
      </c>
      <c r="S176" s="255">
        <f t="shared" si="14"/>
        <v>28023865885</v>
      </c>
      <c r="T176" s="162"/>
      <c r="U176" s="254">
        <f>S176/[1]درآمدها!$E$11</f>
        <v>4.7709188752399691E-2</v>
      </c>
      <c r="V176" s="247"/>
      <c r="W176" s="256"/>
      <c r="X176" s="247"/>
      <c r="Y176" s="256"/>
      <c r="Z176" s="256"/>
      <c r="AA176" s="247"/>
    </row>
    <row r="177" spans="1:27" s="191" customFormat="1" ht="42.75" customHeight="1">
      <c r="A177" s="190"/>
      <c r="B177" s="190" t="s">
        <v>407</v>
      </c>
      <c r="C177" s="250" t="s">
        <v>137</v>
      </c>
      <c r="D177" s="251"/>
      <c r="E177" s="125">
        <v>0</v>
      </c>
      <c r="F177" s="125"/>
      <c r="G177" s="125">
        <f>'درآمد ناشی از تغییر قیمت اوراق '!K148</f>
        <v>-748008421</v>
      </c>
      <c r="H177" s="164"/>
      <c r="I177" s="125">
        <f>'درآمد ناشی ازفروش'!K166</f>
        <v>66433635</v>
      </c>
      <c r="J177" s="252"/>
      <c r="K177" s="253">
        <f t="shared" si="21"/>
        <v>-681574786</v>
      </c>
      <c r="L177" s="253"/>
      <c r="M177" s="254">
        <f>K177/($K$236+'[1]درآمد سرمایه گذاری در اوراق بها'!$I$11+'[1]درآمد سپرده بانکی'!$E$11+'[1]سایر درآمدها'!$C$11)</f>
        <v>1.1845361657008735E-3</v>
      </c>
      <c r="N177" s="251"/>
      <c r="O177" s="125">
        <f>'درآمد سود سهام'!T117</f>
        <v>282652500</v>
      </c>
      <c r="P177" s="125"/>
      <c r="Q177" s="125">
        <f>'درآمد ناشی از تغییر قیمت اوراق '!S153</f>
        <v>5297077310</v>
      </c>
      <c r="R177" s="125">
        <f>'درآمد ناشی ازفروش'!S172</f>
        <v>2638208947</v>
      </c>
      <c r="S177" s="255">
        <f t="shared" si="14"/>
        <v>8217938757</v>
      </c>
      <c r="T177" s="162"/>
      <c r="U177" s="254">
        <f>S177/[1]درآمدها!$E$11</f>
        <v>1.3990617601522036E-2</v>
      </c>
      <c r="V177" s="247">
        <v>3405551390</v>
      </c>
      <c r="W177" s="256">
        <f t="shared" ref="W177:W187" si="22">V177-O177</f>
        <v>3122898890</v>
      </c>
      <c r="X177" s="247"/>
      <c r="Y177" s="256">
        <v>14744142</v>
      </c>
      <c r="Z177" s="256">
        <f t="shared" ref="Z177:Z187" si="23">Y177-I177</f>
        <v>-51689493</v>
      </c>
      <c r="AA177" s="247"/>
    </row>
    <row r="178" spans="1:27" s="191" customFormat="1" ht="42.75" customHeight="1">
      <c r="A178" s="190"/>
      <c r="B178" s="190" t="s">
        <v>408</v>
      </c>
      <c r="C178" s="250" t="s">
        <v>159</v>
      </c>
      <c r="D178" s="251"/>
      <c r="E178" s="125">
        <f>'درآمد سود سهام'!N118</f>
        <v>266331378</v>
      </c>
      <c r="F178" s="125"/>
      <c r="G178" s="125">
        <f>'درآمد ناشی از تغییر قیمت اوراق '!K149</f>
        <v>-15759848401</v>
      </c>
      <c r="H178" s="164"/>
      <c r="I178" s="125">
        <f>'درآمد ناشی ازفروش'!K167</f>
        <v>3530307850</v>
      </c>
      <c r="J178" s="252"/>
      <c r="K178" s="253">
        <f t="shared" si="21"/>
        <v>-11963209173</v>
      </c>
      <c r="L178" s="253"/>
      <c r="M178" s="254">
        <f>K178/($K$236+'[1]درآمد سرمایه گذاری در اوراق بها'!$I$11+'[1]درآمد سپرده بانکی'!$E$11+'[1]سایر درآمدها'!$C$11)</f>
        <v>2.0791341191519572E-2</v>
      </c>
      <c r="N178" s="251"/>
      <c r="O178" s="125">
        <f>'درآمد سود سهام'!T118</f>
        <v>266331378</v>
      </c>
      <c r="P178" s="125"/>
      <c r="Q178" s="125">
        <f>'درآمد ناشی از تغییر قیمت اوراق '!S154</f>
        <v>2624815859</v>
      </c>
      <c r="R178" s="125">
        <f>'درآمد ناشی ازفروش'!S173</f>
        <v>848640197</v>
      </c>
      <c r="S178" s="255">
        <f t="shared" si="14"/>
        <v>3739787434</v>
      </c>
      <c r="T178" s="162"/>
      <c r="U178" s="254">
        <f>S178/[1]درآمدها!$E$11</f>
        <v>6.3667955490059793E-3</v>
      </c>
      <c r="V178" s="247">
        <v>0</v>
      </c>
      <c r="W178" s="256">
        <f t="shared" si="22"/>
        <v>-266331378</v>
      </c>
      <c r="X178" s="247"/>
      <c r="Y178" s="256">
        <v>-48106223</v>
      </c>
      <c r="Z178" s="256">
        <f t="shared" si="23"/>
        <v>-3578414073</v>
      </c>
      <c r="AA178" s="247"/>
    </row>
    <row r="179" spans="1:27" s="191" customFormat="1" ht="42.75" customHeight="1">
      <c r="A179" s="190"/>
      <c r="B179" s="190" t="s">
        <v>409</v>
      </c>
      <c r="C179" s="250" t="s">
        <v>270</v>
      </c>
      <c r="D179" s="251"/>
      <c r="E179" s="125">
        <v>0</v>
      </c>
      <c r="F179" s="125"/>
      <c r="G179" s="125">
        <f>'درآمد ناشی از تغییر قیمت اوراق '!K150</f>
        <v>-1622086919</v>
      </c>
      <c r="H179" s="164"/>
      <c r="I179" s="125">
        <f>'درآمد ناشی ازفروش'!K168</f>
        <v>512004533</v>
      </c>
      <c r="J179" s="252"/>
      <c r="K179" s="253">
        <f t="shared" si="21"/>
        <v>-1110082386</v>
      </c>
      <c r="L179" s="253"/>
      <c r="M179" s="254">
        <f>K179/($K$236+'[1]درآمد سرمایه گذاری در اوراق بها'!$I$11+'[1]درآمد سپرده بانکی'!$E$11+'[1]سایر درآمدها'!$C$11)</f>
        <v>1.9292567156739232E-3</v>
      </c>
      <c r="N179" s="251"/>
      <c r="O179" s="125">
        <v>0</v>
      </c>
      <c r="P179" s="125"/>
      <c r="Q179" s="125">
        <f>'درآمد ناشی از تغییر قیمت اوراق '!S155</f>
        <v>97992370</v>
      </c>
      <c r="R179" s="125">
        <f>'درآمد ناشی ازفروش'!S174</f>
        <v>18131814721</v>
      </c>
      <c r="S179" s="255">
        <f t="shared" si="14"/>
        <v>18229807091</v>
      </c>
      <c r="T179" s="162"/>
      <c r="U179" s="254">
        <f>S179/[1]درآمدها!$E$11</f>
        <v>3.1035307940503774E-2</v>
      </c>
      <c r="V179" s="247">
        <v>0</v>
      </c>
      <c r="W179" s="256">
        <f t="shared" si="22"/>
        <v>0</v>
      </c>
      <c r="X179" s="247"/>
      <c r="Y179" s="256">
        <v>127347996</v>
      </c>
      <c r="Z179" s="256">
        <f t="shared" si="23"/>
        <v>-384656537</v>
      </c>
      <c r="AA179" s="247"/>
    </row>
    <row r="180" spans="1:27" s="191" customFormat="1" ht="42.75" customHeight="1">
      <c r="A180" s="190"/>
      <c r="B180" s="190" t="s">
        <v>410</v>
      </c>
      <c r="C180" s="250" t="s">
        <v>138</v>
      </c>
      <c r="D180" s="251"/>
      <c r="E180" s="125">
        <v>0</v>
      </c>
      <c r="F180" s="125"/>
      <c r="G180" s="125">
        <v>0</v>
      </c>
      <c r="H180" s="164"/>
      <c r="I180" s="125">
        <f>'درآمد ناشی ازفروش'!K169</f>
        <v>0</v>
      </c>
      <c r="J180" s="252"/>
      <c r="K180" s="253">
        <f t="shared" si="21"/>
        <v>0</v>
      </c>
      <c r="L180" s="253"/>
      <c r="M180" s="254">
        <f>K180/($K$236+'[1]درآمد سرمایه گذاری در اوراق بها'!$I$11+'[1]درآمد سپرده بانکی'!$E$11+'[1]سایر درآمدها'!$C$11)</f>
        <v>0</v>
      </c>
      <c r="N180" s="251"/>
      <c r="O180" s="125">
        <v>0</v>
      </c>
      <c r="P180" s="125"/>
      <c r="Q180" s="125">
        <f>'درآمد ناشی از تغییر قیمت اوراق '!S156</f>
        <v>6701523093</v>
      </c>
      <c r="R180" s="125">
        <f>'درآمد ناشی ازفروش'!S175</f>
        <v>3614226962</v>
      </c>
      <c r="S180" s="255">
        <f t="shared" si="14"/>
        <v>10315750055</v>
      </c>
      <c r="T180" s="162"/>
      <c r="U180" s="254">
        <f>S180/[1]درآمدها!$E$11</f>
        <v>1.7562033322461874E-2</v>
      </c>
      <c r="V180" s="247">
        <v>51659867</v>
      </c>
      <c r="W180" s="256">
        <f t="shared" si="22"/>
        <v>51659867</v>
      </c>
      <c r="X180" s="247"/>
      <c r="Y180" s="256">
        <v>-12139938</v>
      </c>
      <c r="Z180" s="256">
        <f t="shared" si="23"/>
        <v>-12139938</v>
      </c>
      <c r="AA180" s="247"/>
    </row>
    <row r="181" spans="1:27" s="191" customFormat="1" ht="42.75" customHeight="1">
      <c r="A181" s="190"/>
      <c r="B181" s="190" t="s">
        <v>411</v>
      </c>
      <c r="C181" s="250" t="s">
        <v>223</v>
      </c>
      <c r="D181" s="251"/>
      <c r="E181" s="125">
        <v>0</v>
      </c>
      <c r="F181" s="125"/>
      <c r="G181" s="125">
        <f>'درآمد ناشی از تغییر قیمت اوراق '!K151</f>
        <v>-14511532775</v>
      </c>
      <c r="H181" s="164"/>
      <c r="I181" s="125">
        <f>'درآمد ناشی ازفروش'!K170</f>
        <v>497866418</v>
      </c>
      <c r="J181" s="252"/>
      <c r="K181" s="253">
        <f t="shared" si="21"/>
        <v>-14013666357</v>
      </c>
      <c r="L181" s="253"/>
      <c r="M181" s="254">
        <f>K181/($K$236+'[1]درآمد سرمایه گذاری در اوراق بها'!$I$11+'[1]درآمد سپرده بانکی'!$E$11+'[1]سایر درآمدها'!$C$11)</f>
        <v>2.4354912996931356E-2</v>
      </c>
      <c r="N181" s="251"/>
      <c r="O181" s="125">
        <f>'درآمد سود سهام'!T119</f>
        <v>789541200</v>
      </c>
      <c r="P181" s="125"/>
      <c r="Q181" s="125">
        <f>'درآمد ناشی از تغییر قیمت اوراق '!S157</f>
        <v>-9303232640</v>
      </c>
      <c r="R181" s="125">
        <f>'درآمد ناشی ازفروش'!S176</f>
        <v>829231903</v>
      </c>
      <c r="S181" s="255">
        <f t="shared" si="14"/>
        <v>-7684459537</v>
      </c>
      <c r="T181" s="162"/>
      <c r="U181" s="254">
        <f>S181/[1]درآمدها!$E$11</f>
        <v>-1.308239669770711E-2</v>
      </c>
      <c r="V181" s="247">
        <v>163459800</v>
      </c>
      <c r="W181" s="256">
        <f t="shared" si="22"/>
        <v>-626081400</v>
      </c>
      <c r="X181" s="247"/>
      <c r="Y181" s="256">
        <v>363550594</v>
      </c>
      <c r="Z181" s="256">
        <f t="shared" si="23"/>
        <v>-134315824</v>
      </c>
      <c r="AA181" s="247"/>
    </row>
    <row r="182" spans="1:27" s="191" customFormat="1" ht="42.75" customHeight="1">
      <c r="A182" s="190"/>
      <c r="B182" s="190" t="s">
        <v>412</v>
      </c>
      <c r="C182" s="250" t="s">
        <v>228</v>
      </c>
      <c r="D182" s="251"/>
      <c r="E182" s="125">
        <v>0</v>
      </c>
      <c r="F182" s="125"/>
      <c r="G182" s="125">
        <f>'درآمد ناشی از تغییر قیمت اوراق '!K152</f>
        <v>249505194</v>
      </c>
      <c r="H182" s="164"/>
      <c r="I182" s="125">
        <f>'درآمد ناشی ازفروش'!K171</f>
        <v>2944092165</v>
      </c>
      <c r="J182" s="252"/>
      <c r="K182" s="253">
        <f t="shared" si="21"/>
        <v>3193597359</v>
      </c>
      <c r="L182" s="253"/>
      <c r="M182" s="254">
        <f>K182/($K$236+'[1]درآمد سرمایه گذاری در اوراق بها'!$I$11+'[1]درآمد سپرده بانکی'!$E$11+'[1]سایر درآمدها'!$C$11)</f>
        <v>-5.5502809788833592E-3</v>
      </c>
      <c r="N182" s="251"/>
      <c r="O182" s="125">
        <f>'درآمد سود سهام'!T120</f>
        <v>140106825</v>
      </c>
      <c r="P182" s="125"/>
      <c r="Q182" s="125">
        <f>'درآمد ناشی از تغییر قیمت اوراق '!S158</f>
        <v>-2505370955</v>
      </c>
      <c r="R182" s="125">
        <f>'درآمد ناشی ازفروش'!S177</f>
        <v>738771075</v>
      </c>
      <c r="S182" s="255">
        <f t="shared" si="14"/>
        <v>-1626493055</v>
      </c>
      <c r="T182" s="162"/>
      <c r="U182" s="254">
        <f>S182/[1]درآمدها!$E$11</f>
        <v>-2.7690206798697795E-3</v>
      </c>
      <c r="V182" s="247">
        <v>4929976200</v>
      </c>
      <c r="W182" s="256">
        <f t="shared" si="22"/>
        <v>4789869375</v>
      </c>
      <c r="X182" s="247"/>
      <c r="Y182" s="256">
        <v>-1702803463</v>
      </c>
      <c r="Z182" s="256">
        <f t="shared" si="23"/>
        <v>-4646895628</v>
      </c>
      <c r="AA182" s="247"/>
    </row>
    <row r="183" spans="1:27" s="191" customFormat="1" ht="42.75" customHeight="1">
      <c r="A183" s="190"/>
      <c r="B183" s="190" t="s">
        <v>413</v>
      </c>
      <c r="C183" s="250" t="s">
        <v>209</v>
      </c>
      <c r="D183" s="251"/>
      <c r="E183" s="125">
        <v>0</v>
      </c>
      <c r="F183" s="125"/>
      <c r="G183" s="125">
        <f>'درآمد ناشی از تغییر قیمت اوراق '!K153</f>
        <v>-13923407028</v>
      </c>
      <c r="H183" s="164"/>
      <c r="I183" s="125">
        <f>'درآمد ناشی ازفروش'!K172</f>
        <v>882428850</v>
      </c>
      <c r="J183" s="252"/>
      <c r="K183" s="253">
        <f t="shared" si="21"/>
        <v>-13040978178</v>
      </c>
      <c r="L183" s="253"/>
      <c r="M183" s="254">
        <f>K183/($K$236+'[1]درآمد سرمایه گذاری در اوراق بها'!$I$11+'[1]درآمد سپرده بانکی'!$E$11+'[1]سایر درآمدها'!$C$11)</f>
        <v>2.2664439185925055E-2</v>
      </c>
      <c r="N183" s="251"/>
      <c r="O183" s="125">
        <f>'درآمد سود سهام'!T121</f>
        <v>253541600</v>
      </c>
      <c r="P183" s="125"/>
      <c r="Q183" s="125">
        <v>0</v>
      </c>
      <c r="R183" s="125">
        <f>'درآمد ناشی ازفروش'!S178</f>
        <v>13877583282</v>
      </c>
      <c r="S183" s="255">
        <f t="shared" si="14"/>
        <v>14131124882</v>
      </c>
      <c r="T183" s="162"/>
      <c r="U183" s="254">
        <f>S183/[1]درآمدها!$E$11</f>
        <v>2.405751251614191E-2</v>
      </c>
      <c r="V183" s="247">
        <v>449223130</v>
      </c>
      <c r="W183" s="256">
        <f t="shared" si="22"/>
        <v>195681530</v>
      </c>
      <c r="X183" s="247"/>
      <c r="Y183" s="256">
        <v>-86832105</v>
      </c>
      <c r="Z183" s="256">
        <f t="shared" si="23"/>
        <v>-969260955</v>
      </c>
      <c r="AA183" s="247"/>
    </row>
    <row r="184" spans="1:27" s="191" customFormat="1" ht="42.75" customHeight="1">
      <c r="A184" s="190"/>
      <c r="B184" s="190" t="s">
        <v>414</v>
      </c>
      <c r="C184" s="250" t="s">
        <v>114</v>
      </c>
      <c r="D184" s="251"/>
      <c r="E184" s="125">
        <v>0</v>
      </c>
      <c r="F184" s="125"/>
      <c r="G184" s="125">
        <f>'درآمد ناشی از تغییر قیمت اوراق '!K154</f>
        <v>-7313390538</v>
      </c>
      <c r="H184" s="164"/>
      <c r="I184" s="125">
        <f>'درآمد ناشی ازفروش'!K173</f>
        <v>1161584855</v>
      </c>
      <c r="J184" s="252"/>
      <c r="K184" s="253">
        <f t="shared" si="21"/>
        <v>-6151805683</v>
      </c>
      <c r="L184" s="253"/>
      <c r="M184" s="254">
        <f>K184/($K$236+'[1]درآمد سرمایه گذاری در اوراق بها'!$I$11+'[1]درآمد سپرده بانکی'!$E$11+'[1]سایر درآمدها'!$C$11)</f>
        <v>1.0691469909917799E-2</v>
      </c>
      <c r="N184" s="251"/>
      <c r="O184" s="125">
        <f>'درآمد سود سهام'!T122</f>
        <v>67907210</v>
      </c>
      <c r="P184" s="125"/>
      <c r="Q184" s="125">
        <f>'درآمد ناشی از تغییر قیمت اوراق '!S159</f>
        <v>3229297165</v>
      </c>
      <c r="R184" s="125">
        <f>'درآمد ناشی ازفروش'!S179</f>
        <v>2812738062</v>
      </c>
      <c r="S184" s="255">
        <f t="shared" si="14"/>
        <v>6109942437</v>
      </c>
      <c r="T184" s="162"/>
      <c r="U184" s="254">
        <f>S184/[1]درآمدها!$E$11</f>
        <v>1.0401862405042336E-2</v>
      </c>
      <c r="V184" s="247">
        <v>154853600</v>
      </c>
      <c r="W184" s="256">
        <f t="shared" si="22"/>
        <v>86946390</v>
      </c>
      <c r="X184" s="247"/>
      <c r="Y184" s="256">
        <v>491870285</v>
      </c>
      <c r="Z184" s="256">
        <f t="shared" si="23"/>
        <v>-669714570</v>
      </c>
      <c r="AA184" s="247"/>
    </row>
    <row r="185" spans="1:27" s="191" customFormat="1" ht="42.75" customHeight="1">
      <c r="A185" s="190"/>
      <c r="B185" s="190" t="s">
        <v>415</v>
      </c>
      <c r="C185" s="250" t="s">
        <v>487</v>
      </c>
      <c r="D185" s="251"/>
      <c r="E185" s="125">
        <f>'درآمد سود سهام'!N123</f>
        <v>69869991</v>
      </c>
      <c r="F185" s="125"/>
      <c r="G185" s="125">
        <f>'درآمد ناشی از تغییر قیمت اوراق '!K155</f>
        <v>-90601416</v>
      </c>
      <c r="H185" s="164"/>
      <c r="I185" s="125">
        <f>'درآمد ناشی ازفروش'!K174</f>
        <v>12760976</v>
      </c>
      <c r="J185" s="252"/>
      <c r="K185" s="253">
        <f t="shared" si="21"/>
        <v>-7970449</v>
      </c>
      <c r="L185" s="253"/>
      <c r="M185" s="254">
        <f>K185/($K$236+'[1]درآمد سرمایه گذاری در اوراق بها'!$I$11+'[1]درآمد سپرده بانکی'!$E$11+'[1]سایر درآمدها'!$C$11)</f>
        <v>1.385216309538534E-5</v>
      </c>
      <c r="N185" s="251"/>
      <c r="O185" s="125">
        <f>'درآمد سود سهام'!T123</f>
        <v>69869991</v>
      </c>
      <c r="P185" s="125"/>
      <c r="Q185" s="125">
        <f>'درآمد ناشی از تغییر قیمت اوراق '!S160</f>
        <v>1073776196</v>
      </c>
      <c r="R185" s="125">
        <f>'درآمد ناشی ازفروش'!S180</f>
        <v>467001339</v>
      </c>
      <c r="S185" s="255">
        <f t="shared" si="14"/>
        <v>1610647526</v>
      </c>
      <c r="T185" s="162"/>
      <c r="U185" s="254">
        <f>S185/[1]درآمدها!$E$11</f>
        <v>2.7420444826154501E-3</v>
      </c>
      <c r="V185" s="247">
        <v>0</v>
      </c>
      <c r="W185" s="256">
        <f t="shared" si="22"/>
        <v>-69869991</v>
      </c>
      <c r="X185" s="247"/>
      <c r="Y185" s="256">
        <v>35798</v>
      </c>
      <c r="Z185" s="256">
        <f t="shared" si="23"/>
        <v>-12725178</v>
      </c>
      <c r="AA185" s="247"/>
    </row>
    <row r="186" spans="1:27" s="191" customFormat="1" ht="42.75" customHeight="1">
      <c r="A186" s="190"/>
      <c r="B186" s="190" t="s">
        <v>416</v>
      </c>
      <c r="C186" s="250" t="s">
        <v>162</v>
      </c>
      <c r="D186" s="251"/>
      <c r="E186" s="125">
        <v>0</v>
      </c>
      <c r="F186" s="125"/>
      <c r="G186" s="125">
        <f>'درآمد ناشی از تغییر قیمت اوراق '!K156</f>
        <v>-5136769846</v>
      </c>
      <c r="H186" s="164"/>
      <c r="I186" s="125">
        <f>'درآمد ناشی ازفروش'!K175</f>
        <v>861126292</v>
      </c>
      <c r="J186" s="252"/>
      <c r="K186" s="253">
        <f t="shared" si="21"/>
        <v>-4275643554</v>
      </c>
      <c r="L186" s="253"/>
      <c r="M186" s="254">
        <f>K186/($K$236+'[1]درآمد سرمایه گذاری در اوراق بها'!$I$11+'[1]درآمد سپرده بانکی'!$E$11+'[1]سایر درآمدها'!$C$11)</f>
        <v>7.4308124733927818E-3</v>
      </c>
      <c r="N186" s="251"/>
      <c r="O186" s="125">
        <f>'درآمد سود سهام'!T124</f>
        <v>801617050</v>
      </c>
      <c r="P186" s="125"/>
      <c r="Q186" s="125">
        <f>'درآمد ناشی از تغییر قیمت اوراق '!S161</f>
        <v>-9562681085</v>
      </c>
      <c r="R186" s="125">
        <f>'درآمد ناشی ازفروش'!S181</f>
        <v>6378512791</v>
      </c>
      <c r="S186" s="255">
        <f t="shared" si="14"/>
        <v>-2382551244</v>
      </c>
      <c r="T186" s="162"/>
      <c r="U186" s="254">
        <f>S186/[1]درآمدها!$E$11</f>
        <v>-4.0561708180705813E-3</v>
      </c>
      <c r="V186" s="247">
        <v>0</v>
      </c>
      <c r="W186" s="256">
        <f t="shared" si="22"/>
        <v>-801617050</v>
      </c>
      <c r="X186" s="247"/>
      <c r="Y186" s="256">
        <v>65900574</v>
      </c>
      <c r="Z186" s="256">
        <f t="shared" si="23"/>
        <v>-795225718</v>
      </c>
      <c r="AA186" s="247"/>
    </row>
    <row r="187" spans="1:27" s="191" customFormat="1" ht="42.75" customHeight="1">
      <c r="A187" s="190"/>
      <c r="B187" s="190" t="s">
        <v>507</v>
      </c>
      <c r="C187" s="250" t="s">
        <v>165</v>
      </c>
      <c r="D187" s="251"/>
      <c r="E187" s="125">
        <f>'درآمد سود سهام'!N126</f>
        <v>332577681</v>
      </c>
      <c r="F187" s="125"/>
      <c r="G187" s="125">
        <f>'درآمد ناشی از تغییر قیمت اوراق '!K157</f>
        <v>-3570041789</v>
      </c>
      <c r="H187" s="164"/>
      <c r="I187" s="125">
        <f>'درآمد ناشی ازفروش'!K176</f>
        <v>-1579916396</v>
      </c>
      <c r="J187" s="252"/>
      <c r="K187" s="253">
        <f t="shared" si="21"/>
        <v>-4817380504</v>
      </c>
      <c r="L187" s="253"/>
      <c r="M187" s="254">
        <f>K187/($K$236+'[1]درآمد سرمایه گذاری در اوراق بها'!$I$11+'[1]درآمد سپرده بانکی'!$E$11+'[1]سایر درآمدها'!$C$11)</f>
        <v>8.372318853547351E-3</v>
      </c>
      <c r="N187" s="251"/>
      <c r="O187" s="125">
        <f>'درآمد سود سهام'!T125</f>
        <v>266180730</v>
      </c>
      <c r="P187" s="125"/>
      <c r="Q187" s="125">
        <f>'درآمد ناشی از تغییر قیمت اوراق '!S162</f>
        <v>-5362041453</v>
      </c>
      <c r="R187" s="125">
        <f>'درآمد ناشی ازفروش'!S182</f>
        <v>-483213088</v>
      </c>
      <c r="S187" s="255">
        <f t="shared" si="14"/>
        <v>-5579073811</v>
      </c>
      <c r="T187" s="162"/>
      <c r="U187" s="254">
        <f>S187/[1]درآمدها!$E$11</f>
        <v>-9.4980859030959104E-3</v>
      </c>
      <c r="V187" s="247">
        <v>177337560</v>
      </c>
      <c r="W187" s="256">
        <f t="shared" si="22"/>
        <v>-88843170</v>
      </c>
      <c r="X187" s="247"/>
      <c r="Y187" s="256">
        <v>2451273788</v>
      </c>
      <c r="Z187" s="256">
        <f t="shared" si="23"/>
        <v>4031190184</v>
      </c>
      <c r="AA187" s="247"/>
    </row>
    <row r="188" spans="1:27" s="191" customFormat="1" ht="42.75" customHeight="1">
      <c r="A188" s="190"/>
      <c r="B188" s="190"/>
      <c r="C188" s="250" t="s">
        <v>165</v>
      </c>
      <c r="D188" s="251"/>
      <c r="E188" s="125"/>
      <c r="F188" s="125"/>
      <c r="G188" s="125"/>
      <c r="H188" s="164"/>
      <c r="I188" s="125"/>
      <c r="J188" s="252"/>
      <c r="K188" s="253"/>
      <c r="L188" s="253"/>
      <c r="M188" s="254"/>
      <c r="N188" s="251"/>
      <c r="O188" s="125">
        <f>'درآمد سود سهام'!T126</f>
        <v>3296772943</v>
      </c>
      <c r="P188" s="125"/>
      <c r="Q188" s="125">
        <f>'درآمد ناشی از تغییر قیمت اوراق '!S163</f>
        <v>2635902820</v>
      </c>
      <c r="R188" s="125">
        <f>'درآمد ناشی ازفروش'!S183</f>
        <v>859684413</v>
      </c>
      <c r="S188" s="255">
        <f t="shared" si="14"/>
        <v>6792360176</v>
      </c>
      <c r="T188" s="162"/>
      <c r="U188" s="254">
        <f>S188/[1]درآمدها!$E$11</f>
        <v>1.1563643468780709E-2</v>
      </c>
      <c r="V188" s="247"/>
      <c r="W188" s="256"/>
      <c r="X188" s="247"/>
      <c r="Y188" s="256"/>
      <c r="Z188" s="256"/>
      <c r="AA188" s="247"/>
    </row>
    <row r="189" spans="1:27" s="191" customFormat="1" ht="42.75" customHeight="1">
      <c r="A189" s="190"/>
      <c r="B189" s="190" t="s">
        <v>417</v>
      </c>
      <c r="C189" s="250" t="s">
        <v>94</v>
      </c>
      <c r="D189" s="251"/>
      <c r="E189" s="125">
        <v>0</v>
      </c>
      <c r="F189" s="125"/>
      <c r="G189" s="125">
        <f>'درآمد ناشی از تغییر قیمت اوراق '!K158</f>
        <v>-13138040477</v>
      </c>
      <c r="H189" s="164"/>
      <c r="I189" s="125">
        <f>'درآمد ناشی ازفروش'!K177</f>
        <v>154702677</v>
      </c>
      <c r="J189" s="252"/>
      <c r="K189" s="253">
        <f t="shared" ref="K189:K234" si="24">E189+G189+I189</f>
        <v>-12983337800</v>
      </c>
      <c r="L189" s="253"/>
      <c r="M189" s="254">
        <f>K189/($K$236+'[1]درآمد سرمایه گذاری در اوراق بها'!$I$11+'[1]درآمد سپرده بانکی'!$E$11+'[1]سایر درآمدها'!$C$11)</f>
        <v>2.2564263660438892E-2</v>
      </c>
      <c r="N189" s="251"/>
      <c r="O189" s="125">
        <f>'درآمد سود سهام'!T127</f>
        <v>29292120</v>
      </c>
      <c r="P189" s="125"/>
      <c r="Q189" s="125">
        <f>'درآمد ناشی از تغییر قیمت اوراق '!S164</f>
        <v>1696199093</v>
      </c>
      <c r="R189" s="125">
        <f>'درآمد ناشی ازفروش'!S184</f>
        <v>4524761778</v>
      </c>
      <c r="S189" s="255">
        <f t="shared" si="14"/>
        <v>6250252991</v>
      </c>
      <c r="T189" s="162"/>
      <c r="U189" s="254">
        <f>S189/[1]درآمدها!$E$11</f>
        <v>1.0640733898797336E-2</v>
      </c>
      <c r="V189" s="247">
        <v>0</v>
      </c>
      <c r="W189" s="256">
        <f t="shared" ref="W189:W212" si="25">V189-O189</f>
        <v>-29292120</v>
      </c>
      <c r="X189" s="247"/>
      <c r="Y189" s="256">
        <v>0</v>
      </c>
      <c r="Z189" s="256">
        <f t="shared" ref="Z189:Z212" si="26">Y189-I189</f>
        <v>-154702677</v>
      </c>
      <c r="AA189" s="247"/>
    </row>
    <row r="190" spans="1:27" s="191" customFormat="1" ht="42.75" customHeight="1">
      <c r="A190" s="190"/>
      <c r="B190" s="190" t="s">
        <v>418</v>
      </c>
      <c r="C190" s="250" t="s">
        <v>224</v>
      </c>
      <c r="D190" s="251"/>
      <c r="E190" s="125">
        <v>0</v>
      </c>
      <c r="F190" s="125"/>
      <c r="G190" s="125">
        <v>0</v>
      </c>
      <c r="H190" s="164"/>
      <c r="I190" s="125">
        <f>'درآمد ناشی ازفروش'!K178</f>
        <v>0</v>
      </c>
      <c r="J190" s="252"/>
      <c r="K190" s="253">
        <f t="shared" si="24"/>
        <v>0</v>
      </c>
      <c r="L190" s="253"/>
      <c r="M190" s="254">
        <f>K190/($K$236+'[1]درآمد سرمایه گذاری در اوراق بها'!$I$11+'[1]درآمد سپرده بانکی'!$E$11+'[1]سایر درآمدها'!$C$11)</f>
        <v>0</v>
      </c>
      <c r="N190" s="251"/>
      <c r="O190" s="125">
        <v>0</v>
      </c>
      <c r="P190" s="125"/>
      <c r="Q190" s="125">
        <f>'درآمد ناشی از تغییر قیمت اوراق '!S165</f>
        <v>4653994241</v>
      </c>
      <c r="R190" s="125">
        <f>'درآمد ناشی ازفروش'!S185</f>
        <v>18008963602</v>
      </c>
      <c r="S190" s="255">
        <f t="shared" si="14"/>
        <v>22662957843</v>
      </c>
      <c r="T190" s="162"/>
      <c r="U190" s="254">
        <f>S190/[1]درآمدها!$E$11</f>
        <v>3.8582518837920278E-2</v>
      </c>
      <c r="V190" s="247">
        <v>78717678</v>
      </c>
      <c r="W190" s="256">
        <f t="shared" si="25"/>
        <v>78717678</v>
      </c>
      <c r="X190" s="247"/>
      <c r="Y190" s="256">
        <v>35641505</v>
      </c>
      <c r="Z190" s="256">
        <f t="shared" si="26"/>
        <v>35641505</v>
      </c>
      <c r="AA190" s="247"/>
    </row>
    <row r="191" spans="1:27" s="59" customFormat="1" ht="42.75" customHeight="1">
      <c r="A191" s="117"/>
      <c r="B191" s="117" t="s">
        <v>419</v>
      </c>
      <c r="C191" s="250" t="s">
        <v>127</v>
      </c>
      <c r="D191" s="251"/>
      <c r="E191" s="125">
        <v>0</v>
      </c>
      <c r="F191" s="125"/>
      <c r="G191" s="125">
        <f>'درآمد ناشی از تغییر قیمت اوراق '!K159</f>
        <v>-12372931740</v>
      </c>
      <c r="H191" s="164"/>
      <c r="I191" s="125">
        <f>'درآمد ناشی ازفروش'!K179</f>
        <v>735870408</v>
      </c>
      <c r="J191" s="252"/>
      <c r="K191" s="253">
        <f t="shared" si="24"/>
        <v>-11637061332</v>
      </c>
      <c r="L191" s="253"/>
      <c r="M191" s="254">
        <f>K191/($K$236+'[1]درآمد سرمایه گذاری در اوراق بها'!$I$11+'[1]درآمد سپرده بانکی'!$E$11+'[1]سایر درآمدها'!$C$11)</f>
        <v>2.0224515773435873E-2</v>
      </c>
      <c r="N191" s="251"/>
      <c r="O191" s="125">
        <f>'درآمد سود سهام'!T128</f>
        <v>383647360</v>
      </c>
      <c r="P191" s="125"/>
      <c r="Q191" s="125">
        <v>0</v>
      </c>
      <c r="R191" s="125">
        <f>'درآمد ناشی ازفروش'!S186</f>
        <v>939912316</v>
      </c>
      <c r="S191" s="255">
        <f t="shared" si="14"/>
        <v>1323559676</v>
      </c>
      <c r="T191" s="162"/>
      <c r="U191" s="254">
        <f>S191/[1]درآمدها!$E$11</f>
        <v>2.2532921998155995E-3</v>
      </c>
      <c r="V191" s="247">
        <v>0</v>
      </c>
      <c r="W191" s="256">
        <f t="shared" si="25"/>
        <v>-383647360</v>
      </c>
      <c r="X191" s="247"/>
      <c r="Y191" s="256">
        <v>0</v>
      </c>
      <c r="Z191" s="256">
        <f t="shared" si="26"/>
        <v>-735870408</v>
      </c>
      <c r="AA191" s="247"/>
    </row>
    <row r="192" spans="1:27" s="59" customFormat="1" ht="42.75" customHeight="1">
      <c r="A192" s="117"/>
      <c r="B192" s="117" t="s">
        <v>420</v>
      </c>
      <c r="C192" s="250" t="s">
        <v>150</v>
      </c>
      <c r="D192" s="251"/>
      <c r="E192" s="125">
        <f>'درآمد سود سهام'!N129</f>
        <v>28234387</v>
      </c>
      <c r="F192" s="125"/>
      <c r="G192" s="125">
        <f>'درآمد ناشی از تغییر قیمت اوراق '!K160</f>
        <v>-14571959525</v>
      </c>
      <c r="H192" s="164"/>
      <c r="I192" s="125">
        <f>'درآمد ناشی ازفروش'!K180</f>
        <v>-59232399</v>
      </c>
      <c r="J192" s="252"/>
      <c r="K192" s="253">
        <f t="shared" si="24"/>
        <v>-14602957537</v>
      </c>
      <c r="L192" s="253"/>
      <c r="M192" s="254">
        <f>K192/($K$236+'[1]درآمد سرمایه گذاری در اوراق بها'!$I$11+'[1]درآمد سپرده بانکی'!$E$11+'[1]سایر درآمدها'!$C$11)</f>
        <v>2.5379065781301734E-2</v>
      </c>
      <c r="N192" s="251"/>
      <c r="O192" s="125">
        <f>'درآمد سود سهام'!T129</f>
        <v>1472742081</v>
      </c>
      <c r="P192" s="125"/>
      <c r="Q192" s="125">
        <f>'درآمد ناشی از تغییر قیمت اوراق '!S166</f>
        <v>-470082968</v>
      </c>
      <c r="R192" s="125">
        <f>'درآمد ناشی ازفروش'!S187</f>
        <v>2883132589</v>
      </c>
      <c r="S192" s="255">
        <f t="shared" si="14"/>
        <v>3885791702</v>
      </c>
      <c r="T192" s="162"/>
      <c r="U192" s="254">
        <f>S192/[1]درآمدها!$E$11</f>
        <v>6.6153602976831566E-3</v>
      </c>
      <c r="V192" s="247">
        <v>515595210</v>
      </c>
      <c r="W192" s="256">
        <f t="shared" si="25"/>
        <v>-957146871</v>
      </c>
      <c r="X192" s="247"/>
      <c r="Y192" s="256">
        <v>-28520536</v>
      </c>
      <c r="Z192" s="256">
        <f t="shared" si="26"/>
        <v>30711863</v>
      </c>
      <c r="AA192" s="247"/>
    </row>
    <row r="193" spans="1:27" s="59" customFormat="1" ht="42.75" customHeight="1">
      <c r="A193" s="117"/>
      <c r="B193" s="117" t="s">
        <v>421</v>
      </c>
      <c r="C193" s="250" t="s">
        <v>182</v>
      </c>
      <c r="D193" s="251"/>
      <c r="E193" s="125">
        <v>0</v>
      </c>
      <c r="F193" s="125"/>
      <c r="G193" s="125">
        <f>'درآمد ناشی از تغییر قیمت اوراق '!K161</f>
        <v>-18600925653</v>
      </c>
      <c r="H193" s="164"/>
      <c r="I193" s="125">
        <f>'درآمد ناشی ازفروش'!K181</f>
        <v>-1194455306</v>
      </c>
      <c r="J193" s="252"/>
      <c r="K193" s="253">
        <f t="shared" si="24"/>
        <v>-19795380959</v>
      </c>
      <c r="L193" s="253"/>
      <c r="M193" s="254">
        <f>K193/($K$236+'[1]درآمد سرمایه گذاری در اوراق بها'!$I$11+'[1]درآمد سپرده بانکی'!$E$11+'[1]سایر درآمدها'!$C$11)</f>
        <v>3.4403186768945326E-2</v>
      </c>
      <c r="N193" s="251"/>
      <c r="O193" s="125">
        <f>'درآمد سود سهام'!T130</f>
        <v>1803998000</v>
      </c>
      <c r="P193" s="125"/>
      <c r="Q193" s="125">
        <f>'درآمد ناشی از تغییر قیمت اوراق '!S167</f>
        <v>-5201617926</v>
      </c>
      <c r="R193" s="125">
        <f>'درآمد ناشی ازفروش'!S188</f>
        <v>-767479960</v>
      </c>
      <c r="S193" s="255">
        <f t="shared" si="14"/>
        <v>-4165099886</v>
      </c>
      <c r="T193" s="162"/>
      <c r="U193" s="254">
        <f>S193/[1]درآمدها!$E$11</f>
        <v>-7.0908680996841144E-3</v>
      </c>
      <c r="V193" s="247">
        <v>849264759</v>
      </c>
      <c r="W193" s="256">
        <f t="shared" si="25"/>
        <v>-954733241</v>
      </c>
      <c r="X193" s="247"/>
      <c r="Y193" s="256">
        <v>23322154</v>
      </c>
      <c r="Z193" s="256">
        <f t="shared" si="26"/>
        <v>1217777460</v>
      </c>
      <c r="AA193" s="247"/>
    </row>
    <row r="194" spans="1:27" s="59" customFormat="1" ht="42.75" customHeight="1">
      <c r="A194" s="117"/>
      <c r="B194" s="117" t="s">
        <v>422</v>
      </c>
      <c r="C194" s="250" t="s">
        <v>560</v>
      </c>
      <c r="D194" s="251"/>
      <c r="E194" s="125">
        <f>'درآمد سود سهام'!N131</f>
        <v>2737723237</v>
      </c>
      <c r="F194" s="125"/>
      <c r="G194" s="125">
        <f>'درآمد ناشی از تغییر قیمت اوراق '!K162</f>
        <v>-3220957436</v>
      </c>
      <c r="H194" s="164"/>
      <c r="I194" s="125">
        <f>'درآمد ناشی ازفروش'!K182</f>
        <v>-483213088</v>
      </c>
      <c r="J194" s="252"/>
      <c r="K194" s="253">
        <f t="shared" si="24"/>
        <v>-966447287</v>
      </c>
      <c r="L194" s="253"/>
      <c r="M194" s="254">
        <f>K194/($K$236+'[1]درآمد سرمایه گذاری در اوراق بها'!$I$11+'[1]درآمد سپرده بانکی'!$E$11+'[1]سایر درآمدها'!$C$11)</f>
        <v>1.6796275144118839E-3</v>
      </c>
      <c r="N194" s="251"/>
      <c r="O194" s="125">
        <f>'درآمد سود سهام'!T131</f>
        <v>2737723237</v>
      </c>
      <c r="P194" s="125"/>
      <c r="Q194" s="125">
        <f>'درآمد ناشی از تغییر قیمت اوراق '!S168</f>
        <v>-615909819</v>
      </c>
      <c r="R194" s="125">
        <f>'درآمد ناشی ازفروش'!S189</f>
        <v>23849741</v>
      </c>
      <c r="S194" s="255">
        <f t="shared" si="14"/>
        <v>2145663159</v>
      </c>
      <c r="T194" s="162"/>
      <c r="U194" s="254">
        <f>S194/[1]درآمدها!$E$11</f>
        <v>3.652881050454727E-3</v>
      </c>
      <c r="V194" s="247">
        <v>103310800</v>
      </c>
      <c r="W194" s="256">
        <f t="shared" si="25"/>
        <v>-2634412437</v>
      </c>
      <c r="X194" s="247"/>
      <c r="Y194" s="256">
        <v>17668006</v>
      </c>
      <c r="Z194" s="256">
        <f t="shared" si="26"/>
        <v>500881094</v>
      </c>
      <c r="AA194" s="247"/>
    </row>
    <row r="195" spans="1:27" s="59" customFormat="1" ht="42.75" customHeight="1">
      <c r="A195" s="117"/>
      <c r="B195" s="117" t="s">
        <v>423</v>
      </c>
      <c r="C195" s="250" t="s">
        <v>178</v>
      </c>
      <c r="D195" s="251"/>
      <c r="E195" s="125">
        <v>0</v>
      </c>
      <c r="F195" s="125"/>
      <c r="G195" s="125">
        <f>'درآمد ناشی از تغییر قیمت اوراق '!K163</f>
        <v>-2604380925</v>
      </c>
      <c r="H195" s="164"/>
      <c r="I195" s="125">
        <f>'درآمد ناشی ازفروش'!K183</f>
        <v>391065309</v>
      </c>
      <c r="J195" s="252"/>
      <c r="K195" s="253">
        <f t="shared" si="24"/>
        <v>-2213315616</v>
      </c>
      <c r="L195" s="253"/>
      <c r="M195" s="254">
        <f>K195/($K$236+'[1]درآمد سرمایه گذاری در اوراق بها'!$I$11+'[1]درآمد سپرده بانکی'!$E$11+'[1]سایر درآمدها'!$C$11)</f>
        <v>3.8466100083439808E-3</v>
      </c>
      <c r="N195" s="251"/>
      <c r="O195" s="125">
        <f>'درآمد سود سهام'!T132</f>
        <v>15522020</v>
      </c>
      <c r="P195" s="125"/>
      <c r="Q195" s="125">
        <f>'درآمد ناشی از تغییر قیمت اوراق '!S169</f>
        <v>-9118714974</v>
      </c>
      <c r="R195" s="125">
        <f>'درآمد ناشی ازفروش'!S190</f>
        <v>731433997</v>
      </c>
      <c r="S195" s="255">
        <f t="shared" si="14"/>
        <v>-8371758957</v>
      </c>
      <c r="T195" s="162"/>
      <c r="U195" s="254">
        <f>S195/[1]درآمدها!$E$11</f>
        <v>-1.4252488571995811E-2</v>
      </c>
      <c r="V195" s="247">
        <v>0</v>
      </c>
      <c r="W195" s="256">
        <f t="shared" si="25"/>
        <v>-15522020</v>
      </c>
      <c r="X195" s="247"/>
      <c r="Y195" s="256">
        <v>0</v>
      </c>
      <c r="Z195" s="256">
        <f t="shared" si="26"/>
        <v>-391065309</v>
      </c>
      <c r="AA195" s="247"/>
    </row>
    <row r="196" spans="1:27" s="59" customFormat="1" ht="42.75" customHeight="1">
      <c r="A196" s="117"/>
      <c r="B196" s="117" t="s">
        <v>424</v>
      </c>
      <c r="C196" s="250" t="s">
        <v>264</v>
      </c>
      <c r="D196" s="251"/>
      <c r="E196" s="125">
        <v>0</v>
      </c>
      <c r="F196" s="125"/>
      <c r="G196" s="125">
        <f>'درآمد ناشی از تغییر قیمت اوراق '!K164</f>
        <v>-624590390</v>
      </c>
      <c r="H196" s="164"/>
      <c r="I196" s="125">
        <f>'درآمد ناشی ازفروش'!K184</f>
        <v>403193999</v>
      </c>
      <c r="J196" s="252"/>
      <c r="K196" s="253">
        <f t="shared" si="24"/>
        <v>-221396391</v>
      </c>
      <c r="L196" s="253"/>
      <c r="M196" s="254">
        <f>K196/($K$236+'[1]درآمد سرمایه گذاری در اوراق بها'!$I$11+'[1]درآمد سپرده بانکی'!$E$11+'[1]سایر درآمدها'!$C$11)</f>
        <v>3.8477367044964511E-4</v>
      </c>
      <c r="N196" s="251"/>
      <c r="O196" s="125">
        <f>'درآمد سود سهام'!T133</f>
        <v>362853800</v>
      </c>
      <c r="P196" s="125"/>
      <c r="Q196" s="125">
        <f>'درآمد ناشی از تغییر قیمت اوراق '!S170</f>
        <v>-109175043</v>
      </c>
      <c r="R196" s="125">
        <f>'درآمد ناشی ازفروش'!S191</f>
        <v>-1601618082</v>
      </c>
      <c r="S196" s="255">
        <f t="shared" si="14"/>
        <v>-1347939325</v>
      </c>
      <c r="T196" s="162"/>
      <c r="U196" s="254">
        <f>S196/[1]درآمدها!$E$11</f>
        <v>-2.2947972969578475E-3</v>
      </c>
      <c r="V196" s="247">
        <v>119249761</v>
      </c>
      <c r="W196" s="256">
        <f t="shared" si="25"/>
        <v>-243604039</v>
      </c>
      <c r="X196" s="247"/>
      <c r="Y196" s="256">
        <v>116815358</v>
      </c>
      <c r="Z196" s="256">
        <f t="shared" si="26"/>
        <v>-286378641</v>
      </c>
      <c r="AA196" s="247"/>
    </row>
    <row r="197" spans="1:27" s="59" customFormat="1" ht="42.75" customHeight="1">
      <c r="A197" s="117"/>
      <c r="B197" s="117" t="s">
        <v>425</v>
      </c>
      <c r="C197" s="250" t="s">
        <v>219</v>
      </c>
      <c r="D197" s="251"/>
      <c r="E197" s="125">
        <f>'درآمد سود سهام'!N134</f>
        <v>69207711</v>
      </c>
      <c r="F197" s="125"/>
      <c r="G197" s="125">
        <f>'درآمد ناشی از تغییر قیمت اوراق '!K165</f>
        <v>-100396801</v>
      </c>
      <c r="H197" s="164"/>
      <c r="I197" s="125">
        <f>'درآمد ناشی ازفروش'!K185</f>
        <v>850481622</v>
      </c>
      <c r="J197" s="252"/>
      <c r="K197" s="253">
        <f t="shared" si="24"/>
        <v>819292532</v>
      </c>
      <c r="L197" s="253"/>
      <c r="M197" s="254">
        <f>K197/($K$236+'[1]درآمد سرمایه گذاری در اوراق بها'!$I$11+'[1]درآمد سپرده بانکی'!$E$11+'[1]سایر درآمدها'!$C$11)</f>
        <v>-1.4238813617771361E-3</v>
      </c>
      <c r="N197" s="251"/>
      <c r="O197" s="125">
        <f>'درآمد سود سهام'!T134</f>
        <v>3605498536</v>
      </c>
      <c r="P197" s="125"/>
      <c r="Q197" s="125">
        <f>'درآمد ناشی از تغییر قیمت اوراق '!S171</f>
        <v>-537074529</v>
      </c>
      <c r="R197" s="125">
        <f>'درآمد ناشی ازفروش'!S192</f>
        <v>1119555052</v>
      </c>
      <c r="S197" s="255">
        <f t="shared" si="14"/>
        <v>4187979059</v>
      </c>
      <c r="T197" s="162"/>
      <c r="U197" s="254">
        <f>S197/[1]درآمدها!$E$11</f>
        <v>7.1298187136941563E-3</v>
      </c>
      <c r="V197" s="247">
        <v>8684559000</v>
      </c>
      <c r="W197" s="256">
        <f t="shared" si="25"/>
        <v>5079060464</v>
      </c>
      <c r="X197" s="247"/>
      <c r="Y197" s="256">
        <v>-348355737</v>
      </c>
      <c r="Z197" s="256">
        <f t="shared" si="26"/>
        <v>-1198837359</v>
      </c>
      <c r="AA197" s="247"/>
    </row>
    <row r="198" spans="1:27" s="59" customFormat="1" ht="42.75" customHeight="1">
      <c r="A198" s="117"/>
      <c r="B198" s="117" t="s">
        <v>426</v>
      </c>
      <c r="C198" s="250" t="s">
        <v>532</v>
      </c>
      <c r="D198" s="251"/>
      <c r="E198" s="125">
        <v>0</v>
      </c>
      <c r="F198" s="125"/>
      <c r="G198" s="125">
        <v>0</v>
      </c>
      <c r="H198" s="164"/>
      <c r="I198" s="125">
        <f>'درآمد ناشی ازفروش'!K186</f>
        <v>0</v>
      </c>
      <c r="J198" s="252"/>
      <c r="K198" s="253">
        <f t="shared" si="24"/>
        <v>0</v>
      </c>
      <c r="L198" s="253"/>
      <c r="M198" s="254">
        <f>K198/($K$236+'[1]درآمد سرمایه گذاری در اوراق بها'!$I$11+'[1]درآمد سپرده بانکی'!$E$11+'[1]سایر درآمدها'!$C$11)</f>
        <v>0</v>
      </c>
      <c r="N198" s="251"/>
      <c r="O198" s="125">
        <v>0</v>
      </c>
      <c r="P198" s="125"/>
      <c r="Q198" s="125">
        <f>'درآمد ناشی از تغییر قیمت اوراق '!S172</f>
        <v>6636283092</v>
      </c>
      <c r="R198" s="125">
        <f>'درآمد ناشی ازفروش'!S193</f>
        <v>1424957160</v>
      </c>
      <c r="S198" s="255">
        <f t="shared" si="14"/>
        <v>8061240252</v>
      </c>
      <c r="T198" s="162"/>
      <c r="U198" s="254">
        <f>S198/[1]درآمدها!$E$11</f>
        <v>1.3723846464986394E-2</v>
      </c>
      <c r="V198" s="247">
        <v>0</v>
      </c>
      <c r="W198" s="256">
        <f t="shared" si="25"/>
        <v>0</v>
      </c>
      <c r="X198" s="247"/>
      <c r="Y198" s="256">
        <v>116096609</v>
      </c>
      <c r="Z198" s="256">
        <f t="shared" si="26"/>
        <v>116096609</v>
      </c>
      <c r="AA198" s="247"/>
    </row>
    <row r="199" spans="1:27" s="59" customFormat="1" ht="42.75" customHeight="1">
      <c r="A199" s="117"/>
      <c r="B199" s="117" t="s">
        <v>427</v>
      </c>
      <c r="C199" s="250" t="s">
        <v>193</v>
      </c>
      <c r="D199" s="251"/>
      <c r="E199" s="125">
        <f>'درآمد سود سهام'!N135</f>
        <v>59609981</v>
      </c>
      <c r="F199" s="125"/>
      <c r="G199" s="125">
        <f>'درآمد ناشی از تغییر قیمت اوراق '!K166</f>
        <v>-1182915823</v>
      </c>
      <c r="H199" s="164"/>
      <c r="I199" s="125">
        <f>'درآمد ناشی ازفروش'!K187</f>
        <v>1448182856</v>
      </c>
      <c r="J199" s="252"/>
      <c r="K199" s="253">
        <f t="shared" si="24"/>
        <v>324877014</v>
      </c>
      <c r="L199" s="253"/>
      <c r="M199" s="254">
        <f>K199/($K$236+'[1]درآمد سرمایه گذاری در اوراق بها'!$I$11+'[1]درآمد سپرده بانکی'!$E$11+'[1]سایر درآمدها'!$C$11)</f>
        <v>-5.6461679685420316E-4</v>
      </c>
      <c r="N199" s="251"/>
      <c r="O199" s="125">
        <f>'درآمد سود سهام'!T135</f>
        <v>3267011540</v>
      </c>
      <c r="P199" s="125"/>
      <c r="Q199" s="125">
        <f>'درآمد ناشی از تغییر قیمت اوراق '!S173</f>
        <v>6661938635</v>
      </c>
      <c r="R199" s="125">
        <f>'درآمد ناشی ازفروش'!S194</f>
        <v>1946770692</v>
      </c>
      <c r="S199" s="255">
        <f t="shared" si="14"/>
        <v>11875720867</v>
      </c>
      <c r="T199" s="162"/>
      <c r="U199" s="254">
        <f>S199/[1]درآمدها!$E$11</f>
        <v>2.0217803308778384E-2</v>
      </c>
      <c r="V199" s="247">
        <v>0</v>
      </c>
      <c r="W199" s="256">
        <f t="shared" si="25"/>
        <v>-3267011540</v>
      </c>
      <c r="X199" s="247"/>
      <c r="Y199" s="256">
        <v>218834287</v>
      </c>
      <c r="Z199" s="256">
        <f t="shared" si="26"/>
        <v>-1229348569</v>
      </c>
      <c r="AA199" s="247"/>
    </row>
    <row r="200" spans="1:27" s="59" customFormat="1" ht="42.75" customHeight="1">
      <c r="A200" s="117"/>
      <c r="B200" s="117" t="s">
        <v>428</v>
      </c>
      <c r="C200" s="250" t="s">
        <v>217</v>
      </c>
      <c r="D200" s="251"/>
      <c r="E200" s="125">
        <v>0</v>
      </c>
      <c r="F200" s="125"/>
      <c r="G200" s="125">
        <f>'درآمد ناشی از تغییر قیمت اوراق '!K167</f>
        <v>-7900626223</v>
      </c>
      <c r="H200" s="164"/>
      <c r="I200" s="125">
        <f>'درآمد ناشی ازفروش'!K188</f>
        <v>-761054698</v>
      </c>
      <c r="J200" s="252"/>
      <c r="K200" s="253">
        <f t="shared" si="24"/>
        <v>-8661680921</v>
      </c>
      <c r="L200" s="253"/>
      <c r="M200" s="254">
        <f>K200/($K$236+'[1]درآمد سرمایه گذاری در اوراق بها'!$I$11+'[1]درآمد سپرده بانکی'!$E$11+'[1]سایر درآمدها'!$C$11)</f>
        <v>1.5053482783451661E-2</v>
      </c>
      <c r="N200" s="251"/>
      <c r="O200" s="125">
        <f>'درآمد سود سهام'!T136</f>
        <v>51659867</v>
      </c>
      <c r="P200" s="125"/>
      <c r="Q200" s="125">
        <v>0</v>
      </c>
      <c r="R200" s="125">
        <f>'درآمد ناشی ازفروش'!S195</f>
        <v>30927210347</v>
      </c>
      <c r="S200" s="255">
        <f t="shared" si="14"/>
        <v>30978870214</v>
      </c>
      <c r="T200" s="162"/>
      <c r="U200" s="254">
        <f>S200/[1]درآمدها!$E$11</f>
        <v>5.2739931472727951E-2</v>
      </c>
      <c r="V200" s="247">
        <v>0</v>
      </c>
      <c r="W200" s="256">
        <f t="shared" si="25"/>
        <v>-51659867</v>
      </c>
      <c r="X200" s="247"/>
      <c r="Y200" s="256">
        <v>149993837</v>
      </c>
      <c r="Z200" s="256">
        <f t="shared" si="26"/>
        <v>911048535</v>
      </c>
      <c r="AA200" s="247"/>
    </row>
    <row r="201" spans="1:27" s="59" customFormat="1" ht="42.6" customHeight="1">
      <c r="A201" s="117"/>
      <c r="B201" s="117" t="s">
        <v>429</v>
      </c>
      <c r="C201" s="250" t="s">
        <v>142</v>
      </c>
      <c r="D201" s="251"/>
      <c r="E201" s="125">
        <v>0</v>
      </c>
      <c r="F201" s="125"/>
      <c r="G201" s="125">
        <f>'درآمد ناشی از تغییر قیمت اوراق '!K168</f>
        <v>-4591033834</v>
      </c>
      <c r="H201" s="164"/>
      <c r="I201" s="125">
        <f>'درآمد ناشی ازفروش'!K189</f>
        <v>226506951</v>
      </c>
      <c r="J201" s="252"/>
      <c r="K201" s="253">
        <f t="shared" si="24"/>
        <v>-4364526883</v>
      </c>
      <c r="L201" s="253"/>
      <c r="M201" s="254">
        <f>K201/($K$236+'[1]درآمد سرمایه گذاری در اوراق بها'!$I$11+'[1]درآمد سپرده بانکی'!$E$11+'[1]سایر درآمدها'!$C$11)</f>
        <v>7.5852863769042137E-3</v>
      </c>
      <c r="N201" s="251"/>
      <c r="O201" s="125">
        <f>'درآمد سود سهام'!T137</f>
        <v>163459800</v>
      </c>
      <c r="P201" s="125"/>
      <c r="Q201" s="125">
        <v>0</v>
      </c>
      <c r="R201" s="125">
        <f>'درآمد ناشی ازفروش'!S196</f>
        <v>-125843989</v>
      </c>
      <c r="S201" s="255">
        <f t="shared" si="14"/>
        <v>37615811</v>
      </c>
      <c r="T201" s="162"/>
      <c r="U201" s="254">
        <f>S201/[1]درآمدها!$E$11</f>
        <v>6.4038981432400354E-5</v>
      </c>
      <c r="V201" s="247">
        <v>879427500</v>
      </c>
      <c r="W201" s="256">
        <f t="shared" si="25"/>
        <v>715967700</v>
      </c>
      <c r="X201" s="247"/>
      <c r="Y201" s="256">
        <v>272873368</v>
      </c>
      <c r="Z201" s="256">
        <f t="shared" si="26"/>
        <v>46366417</v>
      </c>
      <c r="AA201" s="247"/>
    </row>
    <row r="202" spans="1:27" s="59" customFormat="1" ht="42.75" customHeight="1">
      <c r="A202" s="117"/>
      <c r="B202" s="117" t="s">
        <v>430</v>
      </c>
      <c r="C202" s="250" t="s">
        <v>89</v>
      </c>
      <c r="D202" s="251"/>
      <c r="E202" s="125">
        <v>0</v>
      </c>
      <c r="F202" s="125"/>
      <c r="G202" s="125">
        <f>'درآمد ناشی از تغییر قیمت اوراق '!K169</f>
        <v>-16794964539</v>
      </c>
      <c r="H202" s="164"/>
      <c r="I202" s="125">
        <f>'درآمد ناشی ازفروش'!K190</f>
        <v>-520919531</v>
      </c>
      <c r="J202" s="252"/>
      <c r="K202" s="253">
        <f t="shared" si="24"/>
        <v>-17315884070</v>
      </c>
      <c r="L202" s="253"/>
      <c r="M202" s="254">
        <f>K202/($K$236+'[1]درآمد سرمایه گذاری در اوراق بها'!$I$11+'[1]درآمد سپرده بانکی'!$E$11+'[1]سایر درآمدها'!$C$11)</f>
        <v>3.0093969646932679E-2</v>
      </c>
      <c r="N202" s="251"/>
      <c r="O202" s="125">
        <f>'درآمد سود سهام'!T138</f>
        <v>4929976200</v>
      </c>
      <c r="P202" s="125"/>
      <c r="Q202" s="125">
        <v>0</v>
      </c>
      <c r="R202" s="125">
        <f>'درآمد ناشی ازفروش'!S197</f>
        <v>423241582</v>
      </c>
      <c r="S202" s="255">
        <f t="shared" si="14"/>
        <v>5353217782</v>
      </c>
      <c r="T202" s="162"/>
      <c r="U202" s="254">
        <f>S202/[1]درآمدها!$E$11</f>
        <v>9.1135776427921072E-3</v>
      </c>
      <c r="V202" s="247">
        <v>110615634</v>
      </c>
      <c r="W202" s="256">
        <f t="shared" si="25"/>
        <v>-4819360566</v>
      </c>
      <c r="X202" s="247"/>
      <c r="Y202" s="256">
        <v>453219304</v>
      </c>
      <c r="Z202" s="256">
        <f t="shared" si="26"/>
        <v>974138835</v>
      </c>
      <c r="AA202" s="247"/>
    </row>
    <row r="203" spans="1:27" s="59" customFormat="1" ht="42.75" customHeight="1">
      <c r="A203" s="117"/>
      <c r="B203" s="117" t="s">
        <v>431</v>
      </c>
      <c r="C203" s="250" t="s">
        <v>170</v>
      </c>
      <c r="D203" s="251"/>
      <c r="E203" s="125">
        <v>0</v>
      </c>
      <c r="F203" s="125"/>
      <c r="G203" s="125">
        <f>'درآمد ناشی از تغییر قیمت اوراق '!K170</f>
        <v>-109175043</v>
      </c>
      <c r="H203" s="164"/>
      <c r="I203" s="125">
        <f>'درآمد ناشی ازفروش'!K191</f>
        <v>-134377527</v>
      </c>
      <c r="J203" s="252"/>
      <c r="K203" s="253">
        <f t="shared" si="24"/>
        <v>-243552570</v>
      </c>
      <c r="L203" s="253"/>
      <c r="M203" s="254">
        <f>K203/($K$236+'[1]درآمد سرمایه گذاری در اوراق بها'!$I$11+'[1]درآمد سپرده بانکی'!$E$11+'[1]سایر درآمدها'!$C$11)</f>
        <v>4.2327978285040845E-4</v>
      </c>
      <c r="N203" s="251"/>
      <c r="O203" s="125">
        <f>'درآمد سود سهام'!T139</f>
        <v>449223130</v>
      </c>
      <c r="P203" s="125"/>
      <c r="Q203" s="125">
        <v>0</v>
      </c>
      <c r="R203" s="125">
        <f>'درآمد ناشی ازفروش'!S198</f>
        <v>-1376162</v>
      </c>
      <c r="S203" s="255">
        <f t="shared" si="14"/>
        <v>447846968</v>
      </c>
      <c r="T203" s="162"/>
      <c r="U203" s="254">
        <f>S203/[1]درآمدها!$E$11</f>
        <v>7.6243640389167186E-4</v>
      </c>
      <c r="V203" s="247">
        <v>6084200</v>
      </c>
      <c r="W203" s="256">
        <f t="shared" si="25"/>
        <v>-443138930</v>
      </c>
      <c r="X203" s="247"/>
      <c r="Y203" s="256">
        <v>-16695989</v>
      </c>
      <c r="Z203" s="256">
        <f t="shared" si="26"/>
        <v>117681538</v>
      </c>
      <c r="AA203" s="247"/>
    </row>
    <row r="204" spans="1:27" s="59" customFormat="1" ht="42.75" customHeight="1">
      <c r="A204" s="117"/>
      <c r="B204" s="117" t="s">
        <v>508</v>
      </c>
      <c r="C204" s="250" t="s">
        <v>266</v>
      </c>
      <c r="D204" s="251"/>
      <c r="E204" s="125">
        <v>0</v>
      </c>
      <c r="F204" s="125"/>
      <c r="G204" s="125">
        <f>'درآمد ناشی از تغییر قیمت اوراق '!K171</f>
        <v>-4218470796</v>
      </c>
      <c r="H204" s="164"/>
      <c r="I204" s="125">
        <f>'درآمد ناشی ازفروش'!K192</f>
        <v>-218175279</v>
      </c>
      <c r="J204" s="252"/>
      <c r="K204" s="253">
        <f t="shared" si="24"/>
        <v>-4436646075</v>
      </c>
      <c r="L204" s="253"/>
      <c r="M204" s="254">
        <f>K204/($K$236+'[1]درآمد سرمایه گذاری در اوراق بها'!$I$11+'[1]درآمد سپرده بانکی'!$E$11+'[1]سایر درآمدها'!$C$11)</f>
        <v>7.7106252141380272E-3</v>
      </c>
      <c r="N204" s="251"/>
      <c r="O204" s="125">
        <f>'درآمد سود سهام'!T140</f>
        <v>154853600</v>
      </c>
      <c r="P204" s="125"/>
      <c r="Q204" s="125">
        <f>'درآمد ناشی از تغییر قیمت اوراق '!S174</f>
        <v>5793357404</v>
      </c>
      <c r="R204" s="125">
        <f>'درآمد ناشی ازفروش'!S199</f>
        <v>6177242515</v>
      </c>
      <c r="S204" s="255">
        <f t="shared" ref="S204:S235" si="27">O204+Q204+R204</f>
        <v>12125453519</v>
      </c>
      <c r="T204" s="162"/>
      <c r="U204" s="254">
        <f>S204/[1]درآمدها!$E$11</f>
        <v>2.0642960290359669E-2</v>
      </c>
      <c r="V204" s="247">
        <v>0</v>
      </c>
      <c r="W204" s="256">
        <f t="shared" si="25"/>
        <v>-154853600</v>
      </c>
      <c r="X204" s="247"/>
      <c r="Y204" s="256">
        <v>29297465</v>
      </c>
      <c r="Z204" s="256">
        <f t="shared" si="26"/>
        <v>247472744</v>
      </c>
      <c r="AA204" s="247"/>
    </row>
    <row r="205" spans="1:27" s="59" customFormat="1" ht="42.75" customHeight="1">
      <c r="A205" s="117"/>
      <c r="B205" s="117" t="s">
        <v>432</v>
      </c>
      <c r="C205" s="250" t="s">
        <v>204</v>
      </c>
      <c r="D205" s="251"/>
      <c r="E205" s="125">
        <f>'درآمد سود سهام'!N141</f>
        <v>50384327</v>
      </c>
      <c r="F205" s="125"/>
      <c r="G205" s="125">
        <f>'درآمد ناشی از تغییر قیمت اوراق '!K172</f>
        <v>25214851</v>
      </c>
      <c r="H205" s="164"/>
      <c r="I205" s="125">
        <f>'درآمد ناشی ازفروش'!K193</f>
        <v>1123628009</v>
      </c>
      <c r="J205" s="252"/>
      <c r="K205" s="253">
        <f t="shared" si="24"/>
        <v>1199227187</v>
      </c>
      <c r="L205" s="253"/>
      <c r="M205" s="254">
        <f>K205/($K$236+'[1]درآمد سرمایه گذاری در اوراق بها'!$I$11+'[1]درآمد سپرده بانکی'!$E$11+'[1]سایر درآمدها'!$C$11)</f>
        <v>-2.0841850418645393E-3</v>
      </c>
      <c r="N205" s="251"/>
      <c r="O205" s="125">
        <f>'درآمد سود سهام'!T141</f>
        <v>2751634416</v>
      </c>
      <c r="P205" s="125"/>
      <c r="Q205" s="125">
        <f>'درآمد ناشی از تغییر قیمت اوراق '!S175</f>
        <v>7023392634</v>
      </c>
      <c r="R205" s="125">
        <f>'درآمد ناشی ازفروش'!S200</f>
        <v>2493468233</v>
      </c>
      <c r="S205" s="255">
        <f t="shared" si="27"/>
        <v>12268495283</v>
      </c>
      <c r="T205" s="162"/>
      <c r="U205" s="254">
        <f>S205/[1]درآمدها!$E$11</f>
        <v>2.0886481528512791E-2</v>
      </c>
      <c r="V205" s="247">
        <v>0</v>
      </c>
      <c r="W205" s="256">
        <f t="shared" si="25"/>
        <v>-2751634416</v>
      </c>
      <c r="X205" s="247"/>
      <c r="Y205" s="256">
        <v>439160199</v>
      </c>
      <c r="Z205" s="256">
        <f t="shared" si="26"/>
        <v>-684467810</v>
      </c>
      <c r="AA205" s="247"/>
    </row>
    <row r="206" spans="1:27" s="59" customFormat="1" ht="42.75" customHeight="1">
      <c r="A206" s="117"/>
      <c r="B206" s="117" t="s">
        <v>433</v>
      </c>
      <c r="C206" s="250" t="s">
        <v>259</v>
      </c>
      <c r="D206" s="251"/>
      <c r="E206" s="125">
        <v>0</v>
      </c>
      <c r="F206" s="125"/>
      <c r="G206" s="125">
        <f>'درآمد ناشی از تغییر قیمت اوراق '!K173</f>
        <v>4134377073</v>
      </c>
      <c r="H206" s="164"/>
      <c r="I206" s="125">
        <f>'درآمد ناشی ازفروش'!K194</f>
        <v>1225388272</v>
      </c>
      <c r="J206" s="252"/>
      <c r="K206" s="253">
        <f t="shared" si="24"/>
        <v>5359765345</v>
      </c>
      <c r="L206" s="253"/>
      <c r="M206" s="254">
        <f>K206/($K$236+'[1]درآمد سرمایه گذاری در اوراق بها'!$I$11+'[1]درآمد سپرده بانکی'!$E$11+'[1]سایر درآمدها'!$C$11)</f>
        <v>-9.3149512294645239E-3</v>
      </c>
      <c r="N206" s="251"/>
      <c r="O206" s="125">
        <v>0</v>
      </c>
      <c r="P206" s="125"/>
      <c r="Q206" s="125">
        <f>'درآمد ناشی از تغییر قیمت اوراق '!S176</f>
        <v>-2153416813</v>
      </c>
      <c r="R206" s="125">
        <f>'درآمد ناشی ازفروش'!S201</f>
        <v>659895399</v>
      </c>
      <c r="S206" s="255">
        <f t="shared" si="27"/>
        <v>-1493521414</v>
      </c>
      <c r="T206" s="162"/>
      <c r="U206" s="254">
        <f>S206/[1]درآمدها!$E$11</f>
        <v>-2.5426433076250385E-3</v>
      </c>
      <c r="V206" s="247">
        <v>509312443</v>
      </c>
      <c r="W206" s="256">
        <f t="shared" si="25"/>
        <v>509312443</v>
      </c>
      <c r="X206" s="247"/>
      <c r="Y206" s="256">
        <v>-24510506</v>
      </c>
      <c r="Z206" s="256">
        <f t="shared" si="26"/>
        <v>-1249898778</v>
      </c>
      <c r="AA206" s="247"/>
    </row>
    <row r="207" spans="1:27" s="59" customFormat="1" ht="42.75" customHeight="1">
      <c r="A207" s="117"/>
      <c r="B207" s="117" t="s">
        <v>434</v>
      </c>
      <c r="C207" s="250" t="s">
        <v>172</v>
      </c>
      <c r="D207" s="251"/>
      <c r="E207" s="125">
        <v>0</v>
      </c>
      <c r="F207" s="125"/>
      <c r="G207" s="125">
        <v>0</v>
      </c>
      <c r="H207" s="164"/>
      <c r="I207" s="125">
        <f>'درآمد ناشی ازفروش'!K195</f>
        <v>0</v>
      </c>
      <c r="J207" s="252"/>
      <c r="K207" s="253">
        <f t="shared" si="24"/>
        <v>0</v>
      </c>
      <c r="L207" s="253"/>
      <c r="M207" s="254">
        <f>K207/($K$236+'[1]درآمد سرمایه گذاری در اوراق بها'!$I$11+'[1]درآمد سپرده بانکی'!$E$11+'[1]سایر درآمدها'!$C$11)</f>
        <v>0</v>
      </c>
      <c r="N207" s="251"/>
      <c r="O207" s="125">
        <f>'درآمد سود سهام'!T142</f>
        <v>177337560</v>
      </c>
      <c r="P207" s="125"/>
      <c r="Q207" s="125">
        <f>'درآمد ناشی از تغییر قیمت اوراق '!S177</f>
        <v>-886549599</v>
      </c>
      <c r="R207" s="125">
        <f>'درآمد ناشی ازفروش'!S202</f>
        <v>3533508</v>
      </c>
      <c r="S207" s="255">
        <f t="shared" si="27"/>
        <v>-705678531</v>
      </c>
      <c r="T207" s="162"/>
      <c r="U207" s="254">
        <f>S207/[1]درآمدها!$E$11</f>
        <v>-1.2013813644467894E-3</v>
      </c>
      <c r="V207" s="247">
        <v>0</v>
      </c>
      <c r="W207" s="256">
        <f t="shared" si="25"/>
        <v>-177337560</v>
      </c>
      <c r="X207" s="247"/>
      <c r="Y207" s="256">
        <v>136102479</v>
      </c>
      <c r="Z207" s="256">
        <f t="shared" si="26"/>
        <v>136102479</v>
      </c>
      <c r="AA207" s="247"/>
    </row>
    <row r="208" spans="1:27" s="59" customFormat="1" ht="42.75" customHeight="1">
      <c r="A208" s="117"/>
      <c r="B208" s="117" t="s">
        <v>435</v>
      </c>
      <c r="C208" s="250" t="s">
        <v>203</v>
      </c>
      <c r="D208" s="251"/>
      <c r="E208" s="125">
        <v>0</v>
      </c>
      <c r="F208" s="125"/>
      <c r="G208" s="125">
        <v>0</v>
      </c>
      <c r="H208" s="164"/>
      <c r="I208" s="125">
        <f>'درآمد ناشی ازفروش'!K196</f>
        <v>0</v>
      </c>
      <c r="J208" s="252"/>
      <c r="K208" s="253">
        <f t="shared" si="24"/>
        <v>0</v>
      </c>
      <c r="L208" s="253"/>
      <c r="M208" s="254">
        <f>K208/($K$236+'[1]درآمد سرمایه گذاری در اوراق بها'!$I$11+'[1]درآمد سپرده بانکی'!$E$11+'[1]سایر درآمدها'!$C$11)</f>
        <v>0</v>
      </c>
      <c r="N208" s="251"/>
      <c r="O208" s="125">
        <v>0</v>
      </c>
      <c r="P208" s="125"/>
      <c r="Q208" s="125">
        <f>'درآمد ناشی از تغییر قیمت اوراق '!S178</f>
        <v>1375729038</v>
      </c>
      <c r="R208" s="125">
        <f>'درآمد ناشی ازفروش'!S203</f>
        <v>6874914869</v>
      </c>
      <c r="S208" s="255">
        <f t="shared" si="27"/>
        <v>8250643907</v>
      </c>
      <c r="T208" s="162"/>
      <c r="U208" s="254">
        <f>S208/[1]درآمدها!$E$11</f>
        <v>1.4046296435446257E-2</v>
      </c>
      <c r="V208" s="247">
        <v>2281760400</v>
      </c>
      <c r="W208" s="256">
        <f t="shared" si="25"/>
        <v>2281760400</v>
      </c>
      <c r="X208" s="247"/>
      <c r="Y208" s="256">
        <v>539781814</v>
      </c>
      <c r="Z208" s="256">
        <f t="shared" si="26"/>
        <v>539781814</v>
      </c>
      <c r="AA208" s="247"/>
    </row>
    <row r="209" spans="1:27" s="191" customFormat="1" ht="42.75" customHeight="1">
      <c r="A209" s="190"/>
      <c r="B209" s="190" t="s">
        <v>509</v>
      </c>
      <c r="C209" s="250" t="s">
        <v>115</v>
      </c>
      <c r="D209" s="251"/>
      <c r="E209" s="125">
        <v>0</v>
      </c>
      <c r="F209" s="125"/>
      <c r="G209" s="125">
        <v>0</v>
      </c>
      <c r="H209" s="164"/>
      <c r="I209" s="125">
        <f>'درآمد ناشی ازفروش'!K197</f>
        <v>0</v>
      </c>
      <c r="J209" s="252"/>
      <c r="K209" s="253">
        <f t="shared" si="24"/>
        <v>0</v>
      </c>
      <c r="L209" s="253"/>
      <c r="M209" s="254">
        <f>K209/($K$236+'[1]درآمد سرمایه گذاری در اوراق بها'!$I$11+'[1]درآمد سپرده بانکی'!$E$11+'[1]سایر درآمدها'!$C$11)</f>
        <v>0</v>
      </c>
      <c r="N209" s="251"/>
      <c r="O209" s="125">
        <f>'درآمد سود سهام'!T143</f>
        <v>80119500</v>
      </c>
      <c r="P209" s="125"/>
      <c r="Q209" s="125">
        <f>'درآمد ناشی از تغییر قیمت اوراق '!S179</f>
        <v>-3317028617</v>
      </c>
      <c r="R209" s="125">
        <f>'درآمد ناشی ازفروش'!S204</f>
        <v>27140789486</v>
      </c>
      <c r="S209" s="255">
        <f t="shared" si="27"/>
        <v>23903880369</v>
      </c>
      <c r="T209" s="162"/>
      <c r="U209" s="254">
        <f>S209/[1]درآمدها!$E$11</f>
        <v>4.0695125544753248E-2</v>
      </c>
      <c r="V209" s="247">
        <v>0</v>
      </c>
      <c r="W209" s="256">
        <f t="shared" si="25"/>
        <v>-80119500</v>
      </c>
      <c r="X209" s="247"/>
      <c r="Y209" s="256">
        <v>-34733756</v>
      </c>
      <c r="Z209" s="256">
        <f t="shared" si="26"/>
        <v>-34733756</v>
      </c>
      <c r="AA209" s="247"/>
    </row>
    <row r="210" spans="1:27" s="59" customFormat="1" ht="42.75" customHeight="1">
      <c r="A210" s="117"/>
      <c r="B210" s="117" t="s">
        <v>436</v>
      </c>
      <c r="C210" s="250" t="s">
        <v>488</v>
      </c>
      <c r="D210" s="251"/>
      <c r="E210" s="125">
        <v>0</v>
      </c>
      <c r="F210" s="125"/>
      <c r="G210" s="125">
        <f>'درآمد ناشی از تغییر قیمت اوراق '!K177</f>
        <v>0</v>
      </c>
      <c r="H210" s="164"/>
      <c r="I210" s="125">
        <f>'درآمد ناشی ازفروش'!K198</f>
        <v>0</v>
      </c>
      <c r="J210" s="252"/>
      <c r="K210" s="253">
        <f t="shared" si="24"/>
        <v>0</v>
      </c>
      <c r="L210" s="253"/>
      <c r="M210" s="254">
        <f>K210/($K$236+'[1]درآمد سرمایه گذاری در اوراق بها'!$I$11+'[1]درآمد سپرده بانکی'!$E$11+'[1]سایر درآمدها'!$C$11)</f>
        <v>0</v>
      </c>
      <c r="N210" s="251"/>
      <c r="O210" s="125">
        <v>0</v>
      </c>
      <c r="P210" s="125"/>
      <c r="Q210" s="125">
        <f>'درآمد ناشی از تغییر قیمت اوراق '!S180</f>
        <v>3317305449</v>
      </c>
      <c r="R210" s="125">
        <f>'درآمد ناشی ازفروش'!S205</f>
        <v>3707569101</v>
      </c>
      <c r="S210" s="255">
        <f t="shared" si="27"/>
        <v>7024874550</v>
      </c>
      <c r="T210" s="162"/>
      <c r="U210" s="254">
        <f>S210/[1]درآمدها!$E$11</f>
        <v>1.1959487218616442E-2</v>
      </c>
      <c r="V210" s="247">
        <v>0</v>
      </c>
      <c r="W210" s="256">
        <f t="shared" si="25"/>
        <v>0</v>
      </c>
      <c r="X210" s="247"/>
      <c r="Y210" s="256">
        <v>78506295</v>
      </c>
      <c r="Z210" s="256">
        <f t="shared" si="26"/>
        <v>78506295</v>
      </c>
      <c r="AA210" s="247"/>
    </row>
    <row r="211" spans="1:27" s="59" customFormat="1" ht="42.75" customHeight="1">
      <c r="A211" s="117"/>
      <c r="B211" s="117" t="s">
        <v>437</v>
      </c>
      <c r="C211" s="250" t="s">
        <v>174</v>
      </c>
      <c r="D211" s="251"/>
      <c r="E211" s="125">
        <v>0</v>
      </c>
      <c r="F211" s="125"/>
      <c r="G211" s="125">
        <f>'درآمد ناشی از تغییر قیمت اوراق '!K174</f>
        <v>-7314659892</v>
      </c>
      <c r="H211" s="164"/>
      <c r="I211" s="125">
        <f>'درآمد ناشی ازفروش'!K199</f>
        <v>1693281328</v>
      </c>
      <c r="J211" s="252"/>
      <c r="K211" s="253">
        <f t="shared" si="24"/>
        <v>-5621378564</v>
      </c>
      <c r="L211" s="253"/>
      <c r="M211" s="254">
        <f>K211/($K$236+'[1]درآمد سرمایه گذاری در اوراق بها'!$I$11+'[1]درآمد سپرده بانکی'!$E$11+'[1]سایر درآمدها'!$C$11)</f>
        <v>9.769619338814043E-3</v>
      </c>
      <c r="N211" s="251"/>
      <c r="O211" s="125">
        <f>'درآمد سود سهام'!T144</f>
        <v>515595210</v>
      </c>
      <c r="P211" s="125"/>
      <c r="Q211" s="125">
        <f>'درآمد ناشی از تغییر قیمت اوراق '!S181</f>
        <v>-2831330382</v>
      </c>
      <c r="R211" s="125">
        <f>'درآمد ناشی ازفروش'!S206</f>
        <v>391164912</v>
      </c>
      <c r="S211" s="255">
        <f t="shared" si="27"/>
        <v>-1924570260</v>
      </c>
      <c r="T211" s="162"/>
      <c r="U211" s="254">
        <f>S211/[1]درآمدها!$E$11</f>
        <v>-3.2764817737278061E-3</v>
      </c>
      <c r="V211" s="247">
        <v>1403150</v>
      </c>
      <c r="W211" s="256">
        <f t="shared" si="25"/>
        <v>-514192060</v>
      </c>
      <c r="X211" s="247"/>
      <c r="Y211" s="256">
        <v>-145936095</v>
      </c>
      <c r="Z211" s="256">
        <f t="shared" si="26"/>
        <v>-1839217423</v>
      </c>
      <c r="AA211" s="247"/>
    </row>
    <row r="212" spans="1:27" s="59" customFormat="1" ht="42.75" customHeight="1">
      <c r="A212" s="117"/>
      <c r="B212" s="117"/>
      <c r="C212" s="250" t="s">
        <v>97</v>
      </c>
      <c r="D212" s="251"/>
      <c r="E212" s="125">
        <f>'درآمد سود سهام'!N145</f>
        <v>9092082</v>
      </c>
      <c r="F212" s="125"/>
      <c r="G212" s="125">
        <f>'درآمد ناشی از تغییر قیمت اوراق '!K175</f>
        <v>-2578668915</v>
      </c>
      <c r="H212" s="164"/>
      <c r="I212" s="125">
        <f>'درآمد ناشی ازفروش'!K200</f>
        <v>378771434</v>
      </c>
      <c r="J212" s="252"/>
      <c r="K212" s="253">
        <f t="shared" si="24"/>
        <v>-2190805399</v>
      </c>
      <c r="L212" s="253"/>
      <c r="M212" s="254">
        <f>K212/($K$236+'[1]درآمد سرمایه گذاری در اوراق بها'!$I$11+'[1]درآمد سپرده بانکی'!$E$11+'[1]سایر درآمدها'!$C$11)</f>
        <v>3.8074885990988408E-3</v>
      </c>
      <c r="N212" s="251"/>
      <c r="O212" s="125">
        <f>'درآمد سود سهام'!T145</f>
        <v>894054750</v>
      </c>
      <c r="P212" s="125"/>
      <c r="Q212" s="125">
        <f>'درآمد ناشی از تغییر قیمت اوراق '!S182</f>
        <v>-1834609976</v>
      </c>
      <c r="R212" s="125">
        <f>'درآمد ناشی ازفروش'!S207</f>
        <v>3783824815</v>
      </c>
      <c r="S212" s="255">
        <f t="shared" si="27"/>
        <v>2843269589</v>
      </c>
      <c r="T212" s="162"/>
      <c r="U212" s="254">
        <f>S212/[1]درآمدها!$E$11</f>
        <v>4.8405200785722677E-3</v>
      </c>
      <c r="V212" s="247">
        <v>3130014000</v>
      </c>
      <c r="W212" s="256">
        <f t="shared" si="25"/>
        <v>2235959250</v>
      </c>
      <c r="X212" s="247"/>
      <c r="Y212" s="256">
        <v>484885463</v>
      </c>
      <c r="Z212" s="256">
        <f t="shared" si="26"/>
        <v>106114029</v>
      </c>
      <c r="AA212" s="247"/>
    </row>
    <row r="213" spans="1:27" s="59" customFormat="1" ht="42.75" customHeight="1">
      <c r="A213" s="117"/>
      <c r="B213" s="117"/>
      <c r="C213" s="250" t="s">
        <v>154</v>
      </c>
      <c r="D213" s="251"/>
      <c r="E213" s="125">
        <v>0</v>
      </c>
      <c r="F213" s="125"/>
      <c r="G213" s="125">
        <f>'درآمد ناشی از تغییر قیمت اوراق '!K176</f>
        <v>-1941117905</v>
      </c>
      <c r="H213" s="164"/>
      <c r="I213" s="125">
        <f>'درآمد ناشی ازفروش'!K201</f>
        <v>-176919347</v>
      </c>
      <c r="J213" s="252"/>
      <c r="K213" s="253">
        <f t="shared" si="24"/>
        <v>-2118037252</v>
      </c>
      <c r="L213" s="253"/>
      <c r="M213" s="254">
        <f>K213/($K$236+'[1]درآمد سرمایه گذاری در اوراق بها'!$I$11+'[1]درآمد سپرده بانکی'!$E$11+'[1]سایر درآمدها'!$C$11)</f>
        <v>3.681021916934138E-3</v>
      </c>
      <c r="N213" s="251"/>
      <c r="O213" s="125">
        <f>'درآمد سود سهام'!T146</f>
        <v>103310800</v>
      </c>
      <c r="P213" s="125"/>
      <c r="Q213" s="125">
        <f>'درآمد ناشی از تغییر قیمت اوراق '!S183</f>
        <v>1598176943</v>
      </c>
      <c r="R213" s="125">
        <f>'درآمد ناشی ازفروش'!S208</f>
        <v>16529491151</v>
      </c>
      <c r="S213" s="255">
        <f t="shared" si="27"/>
        <v>18230978894</v>
      </c>
      <c r="T213" s="162"/>
      <c r="U213" s="254">
        <f>S213/[1]درآمدها!$E$11</f>
        <v>3.103730287477648E-2</v>
      </c>
      <c r="V213" s="247"/>
      <c r="W213" s="256"/>
      <c r="X213" s="247"/>
      <c r="Y213" s="256"/>
      <c r="Z213" s="256"/>
      <c r="AA213" s="247"/>
    </row>
    <row r="214" spans="1:27" s="59" customFormat="1" ht="42.75" customHeight="1">
      <c r="A214" s="117"/>
      <c r="B214" s="117"/>
      <c r="C214" s="250" t="s">
        <v>136</v>
      </c>
      <c r="D214" s="251"/>
      <c r="E214" s="125">
        <v>0</v>
      </c>
      <c r="F214" s="125"/>
      <c r="G214" s="125">
        <f>'درآمد ناشی از تغییر قیمت اوراق '!K177</f>
        <v>0</v>
      </c>
      <c r="H214" s="164"/>
      <c r="I214" s="125">
        <f>'درآمد ناشی ازفروش'!K202</f>
        <v>0</v>
      </c>
      <c r="J214" s="252"/>
      <c r="K214" s="253">
        <f t="shared" si="24"/>
        <v>0</v>
      </c>
      <c r="L214" s="253"/>
      <c r="M214" s="254">
        <f>K214/($K$236+'[1]درآمد سرمایه گذاری در اوراق بها'!$I$11+'[1]درآمد سپرده بانکی'!$E$11+'[1]سایر درآمدها'!$C$11)</f>
        <v>0</v>
      </c>
      <c r="N214" s="251"/>
      <c r="O214" s="125">
        <v>0</v>
      </c>
      <c r="P214" s="125"/>
      <c r="Q214" s="125">
        <f>'درآمد ناشی از تغییر قیمت اوراق '!S184</f>
        <v>-6395238129</v>
      </c>
      <c r="R214" s="125">
        <f>'درآمد ناشی ازفروش'!S209</f>
        <v>10371730936</v>
      </c>
      <c r="S214" s="255">
        <f t="shared" si="27"/>
        <v>3976492807</v>
      </c>
      <c r="T214" s="162"/>
      <c r="U214" s="254">
        <f>S214/[1]درآمدها!$E$11</f>
        <v>6.7697742588494645E-3</v>
      </c>
      <c r="V214" s="247"/>
      <c r="W214" s="256"/>
      <c r="X214" s="247"/>
      <c r="Y214" s="256"/>
      <c r="Z214" s="256"/>
      <c r="AA214" s="247"/>
    </row>
    <row r="215" spans="1:27" s="59" customFormat="1" ht="42.75" customHeight="1">
      <c r="A215" s="117"/>
      <c r="B215" s="117"/>
      <c r="C215" s="250" t="s">
        <v>131</v>
      </c>
      <c r="D215" s="251"/>
      <c r="E215" s="125">
        <f>'درآمد سود سهام'!N147</f>
        <v>2536524</v>
      </c>
      <c r="F215" s="125"/>
      <c r="G215" s="125">
        <f>'درآمد ناشی از تغییر قیمت اوراق '!K178</f>
        <v>-1904673395</v>
      </c>
      <c r="H215" s="164"/>
      <c r="I215" s="125">
        <f>'درآمد ناشی ازفروش'!K203</f>
        <v>209407709</v>
      </c>
      <c r="J215" s="252"/>
      <c r="K215" s="253">
        <f t="shared" si="24"/>
        <v>-1692729162</v>
      </c>
      <c r="L215" s="253"/>
      <c r="M215" s="254">
        <f>K215/($K$236+'[1]درآمد سرمایه گذاری در اوراق بها'!$I$11+'[1]درآمد سپرده بانکی'!$E$11+'[1]سایر درآمدها'!$C$11)</f>
        <v>2.9418619237559836E-3</v>
      </c>
      <c r="N215" s="251"/>
      <c r="O215" s="125">
        <f>'درآمد سود سهام'!T147</f>
        <v>127889920</v>
      </c>
      <c r="P215" s="125"/>
      <c r="Q215" s="125">
        <f>'درآمد ناشی از تغییر قیمت اوراق '!S185</f>
        <v>1069113847</v>
      </c>
      <c r="R215" s="125">
        <f>'درآمد ناشی ازفروش'!S210</f>
        <v>15524264869</v>
      </c>
      <c r="S215" s="255">
        <f t="shared" si="27"/>
        <v>16721268636</v>
      </c>
      <c r="T215" s="162"/>
      <c r="U215" s="254">
        <f>S215/[1]درآمدها!$E$11</f>
        <v>2.8467098893786506E-2</v>
      </c>
      <c r="V215" s="247">
        <v>0</v>
      </c>
      <c r="W215" s="256">
        <f>V215-O215</f>
        <v>-127889920</v>
      </c>
      <c r="X215" s="247"/>
      <c r="Y215" s="256">
        <v>1365258544</v>
      </c>
      <c r="Z215" s="256">
        <f>Y215-I215</f>
        <v>1155850835</v>
      </c>
      <c r="AA215" s="247"/>
    </row>
    <row r="216" spans="1:27" s="59" customFormat="1" ht="42.75" customHeight="1">
      <c r="A216" s="117"/>
      <c r="B216" s="117"/>
      <c r="C216" s="250" t="s">
        <v>190</v>
      </c>
      <c r="D216" s="251"/>
      <c r="E216" s="125">
        <v>0</v>
      </c>
      <c r="F216" s="125"/>
      <c r="G216" s="125">
        <f>'درآمد ناشی از تغییر قیمت اوراق '!K179</f>
        <v>-21968958893</v>
      </c>
      <c r="H216" s="164"/>
      <c r="I216" s="125">
        <f>'درآمد ناشی ازفروش'!K204</f>
        <v>588069777</v>
      </c>
      <c r="J216" s="252"/>
      <c r="K216" s="253">
        <f t="shared" si="24"/>
        <v>-21380889116</v>
      </c>
      <c r="L216" s="253"/>
      <c r="M216" s="254">
        <f>K216/($K$236+'[1]درآمد سرمایه گذاری در اوراق بها'!$I$11+'[1]درآمد سپرده بانکی'!$E$11+'[1]سایر درآمدها'!$C$11)</f>
        <v>3.7158705006353009E-2</v>
      </c>
      <c r="N216" s="251"/>
      <c r="O216" s="125">
        <f>'درآمد سود سهام'!T148</f>
        <v>8684559000</v>
      </c>
      <c r="P216" s="125"/>
      <c r="Q216" s="125">
        <f>'درآمد ناشی از تغییر قیمت اوراق '!S186</f>
        <v>4652313372</v>
      </c>
      <c r="R216" s="125">
        <f>'درآمد ناشی ازفروش'!S211</f>
        <v>1047910456</v>
      </c>
      <c r="S216" s="255">
        <f t="shared" si="27"/>
        <v>14384782828</v>
      </c>
      <c r="T216" s="162"/>
      <c r="U216" s="254">
        <f>S216/[1]درآمدها!$E$11</f>
        <v>2.4489352108649297E-2</v>
      </c>
      <c r="V216" s="247"/>
      <c r="W216" s="256"/>
      <c r="X216" s="247"/>
      <c r="Y216" s="256"/>
      <c r="Z216" s="256"/>
      <c r="AA216" s="247"/>
    </row>
    <row r="217" spans="1:27" s="59" customFormat="1" ht="42.75" customHeight="1">
      <c r="A217" s="117"/>
      <c r="B217" s="117"/>
      <c r="C217" s="250" t="s">
        <v>548</v>
      </c>
      <c r="D217" s="251"/>
      <c r="E217" s="125">
        <v>0</v>
      </c>
      <c r="F217" s="125"/>
      <c r="G217" s="125">
        <f>'درآمد ناشی از تغییر قیمت اوراق '!K180</f>
        <v>-2228561633</v>
      </c>
      <c r="H217" s="164"/>
      <c r="I217" s="125">
        <f>'درآمد ناشی ازفروش'!K205</f>
        <v>563921192</v>
      </c>
      <c r="J217" s="252"/>
      <c r="K217" s="253">
        <f t="shared" si="24"/>
        <v>-1664640441</v>
      </c>
      <c r="L217" s="253"/>
      <c r="M217" s="254">
        <f>K217/($K$236+'[1]درآمد سرمایه گذاری در اوراق بها'!$I$11+'[1]درآمد سپرده بانکی'!$E$11+'[1]سایر درآمدها'!$C$11)</f>
        <v>2.8930454085969535E-3</v>
      </c>
      <c r="N217" s="251"/>
      <c r="O217" s="125">
        <v>0</v>
      </c>
      <c r="P217" s="125"/>
      <c r="Q217" s="125">
        <f>'درآمد ناشی از تغییر قیمت اوراق '!S187</f>
        <v>7401186496</v>
      </c>
      <c r="R217" s="125">
        <f>'درآمد ناشی ازفروش'!S212</f>
        <v>8100296572</v>
      </c>
      <c r="S217" s="255">
        <f t="shared" si="27"/>
        <v>15501483068</v>
      </c>
      <c r="T217" s="162"/>
      <c r="U217" s="254">
        <f>S217/[1]درآمدها!$E$11</f>
        <v>2.6390476769630741E-2</v>
      </c>
      <c r="V217" s="247"/>
      <c r="W217" s="256"/>
      <c r="X217" s="247"/>
      <c r="Y217" s="256"/>
      <c r="Z217" s="256"/>
      <c r="AA217" s="247"/>
    </row>
    <row r="218" spans="1:27" s="59" customFormat="1" ht="42.75" customHeight="1">
      <c r="A218" s="117"/>
      <c r="B218" s="117"/>
      <c r="C218" s="250" t="s">
        <v>96</v>
      </c>
      <c r="D218" s="251"/>
      <c r="E218" s="125">
        <f>'درآمد سود سهام'!N149</f>
        <v>39152001</v>
      </c>
      <c r="F218" s="125"/>
      <c r="G218" s="125">
        <f>'درآمد ناشی از تغییر قیمت اوراق '!K181</f>
        <v>-9979310935</v>
      </c>
      <c r="H218" s="164"/>
      <c r="I218" s="125">
        <f>'درآمد ناشی ازفروش'!K206</f>
        <v>23012573</v>
      </c>
      <c r="J218" s="252"/>
      <c r="K218" s="253">
        <f t="shared" si="24"/>
        <v>-9917146361</v>
      </c>
      <c r="L218" s="253"/>
      <c r="M218" s="254">
        <f>K218/($K$236+'[1]درآمد سرمایه گذاری در اوراق بها'!$I$11+'[1]درآمد سپرده بانکی'!$E$11+'[1]سایر درآمدها'!$C$11)</f>
        <v>1.7235406541510928E-2</v>
      </c>
      <c r="N218" s="251"/>
      <c r="O218" s="125">
        <f>'درآمد سود سهام'!T149</f>
        <v>2082633829</v>
      </c>
      <c r="P218" s="125"/>
      <c r="Q218" s="125">
        <f>'درآمد ناشی از تغییر قیمت اوراق '!S188</f>
        <v>7631285711</v>
      </c>
      <c r="R218" s="125">
        <v>0</v>
      </c>
      <c r="S218" s="255">
        <f t="shared" si="27"/>
        <v>9713919540</v>
      </c>
      <c r="T218" s="162"/>
      <c r="U218" s="254">
        <f>S218/[1]درآمدها!$E$11</f>
        <v>1.6537447858239476E-2</v>
      </c>
      <c r="V218" s="247"/>
      <c r="W218" s="256"/>
      <c r="X218" s="247"/>
      <c r="Y218" s="256"/>
      <c r="Z218" s="256"/>
      <c r="AA218" s="247"/>
    </row>
    <row r="219" spans="1:27" s="59" customFormat="1" ht="42.75" customHeight="1">
      <c r="A219" s="117"/>
      <c r="B219" s="117"/>
      <c r="C219" s="250" t="s">
        <v>194</v>
      </c>
      <c r="D219" s="251"/>
      <c r="E219" s="125">
        <f>'درآمد سود سهام'!N150</f>
        <v>9457227254</v>
      </c>
      <c r="F219" s="125"/>
      <c r="G219" s="125">
        <f>'درآمد ناشی از تغییر قیمت اوراق '!K182</f>
        <v>-19226135210</v>
      </c>
      <c r="H219" s="164"/>
      <c r="I219" s="125">
        <f>'درآمد ناشی ازفروش'!K207</f>
        <v>1129723280</v>
      </c>
      <c r="J219" s="252"/>
      <c r="K219" s="253">
        <f t="shared" si="24"/>
        <v>-8639184676</v>
      </c>
      <c r="L219" s="253"/>
      <c r="M219" s="254">
        <f>K219/($K$236+'[1]درآمد سرمایه گذاری در اوراق بها'!$I$11+'[1]درآمد سپرده بانکی'!$E$11+'[1]سایر درآمدها'!$C$11)</f>
        <v>1.5014385656705886E-2</v>
      </c>
      <c r="N219" s="251"/>
      <c r="O219" s="125">
        <f>'درآمد سود سهام'!T150</f>
        <v>9457227254</v>
      </c>
      <c r="P219" s="125"/>
      <c r="Q219" s="125">
        <f>'درآمد ناشی از تغییر قیمت اوراق '!S189</f>
        <v>7705608366</v>
      </c>
      <c r="R219" s="125">
        <f>'درآمد ناشی ازفروش'!S213</f>
        <v>8918098820</v>
      </c>
      <c r="S219" s="255">
        <f t="shared" si="27"/>
        <v>26080934440</v>
      </c>
      <c r="T219" s="162"/>
      <c r="U219" s="254">
        <f>S219/[1]درآمدها!$E$11</f>
        <v>4.4401448006605809E-2</v>
      </c>
      <c r="V219" s="247"/>
      <c r="W219" s="256"/>
      <c r="X219" s="247"/>
      <c r="Y219" s="256"/>
      <c r="Z219" s="256"/>
      <c r="AA219" s="247"/>
    </row>
    <row r="220" spans="1:27" s="59" customFormat="1" ht="42.6" customHeight="1">
      <c r="A220" s="117"/>
      <c r="B220" s="117"/>
      <c r="C220" s="250" t="s">
        <v>95</v>
      </c>
      <c r="D220" s="251"/>
      <c r="E220" s="125">
        <f>'درآمد سود سهام'!N151</f>
        <v>10568345</v>
      </c>
      <c r="F220" s="125"/>
      <c r="G220" s="125">
        <f>'درآمد ناشی از تغییر قیمت اوراق '!K183</f>
        <v>-885829065</v>
      </c>
      <c r="H220" s="164"/>
      <c r="I220" s="125">
        <f>'درآمد ناشی ازفروش'!K208</f>
        <v>465786495</v>
      </c>
      <c r="J220" s="252"/>
      <c r="K220" s="253">
        <f t="shared" si="24"/>
        <v>-409474225</v>
      </c>
      <c r="L220" s="253"/>
      <c r="M220" s="254">
        <f>K220/($K$236+'[1]درآمد سرمایه گذاری در اوراق بها'!$I$11+'[1]درآمد سپرده بانکی'!$E$11+'[1]سایر درآمدها'!$C$11)</f>
        <v>7.1164168393229963E-4</v>
      </c>
      <c r="N220" s="251"/>
      <c r="O220" s="125">
        <f>'درآمد سود سهام'!T151</f>
        <v>581258985</v>
      </c>
      <c r="P220" s="125"/>
      <c r="Q220" s="125">
        <f>'درآمد ناشی از تغییر قیمت اوراق '!S190</f>
        <v>-966631291</v>
      </c>
      <c r="R220" s="125">
        <f>'درآمد ناشی ازفروش'!S214</f>
        <v>438338279</v>
      </c>
      <c r="S220" s="255">
        <f t="shared" si="27"/>
        <v>52965973</v>
      </c>
      <c r="T220" s="162"/>
      <c r="U220" s="254">
        <f>S220/[1]درآمدها!$E$11</f>
        <v>9.0171841875109869E-5</v>
      </c>
      <c r="V220" s="247"/>
      <c r="W220" s="256"/>
      <c r="X220" s="247"/>
      <c r="Y220" s="256"/>
      <c r="Z220" s="256"/>
      <c r="AA220" s="247"/>
    </row>
    <row r="221" spans="1:27" s="59" customFormat="1" ht="42.75" customHeight="1">
      <c r="A221" s="117"/>
      <c r="B221" s="117"/>
      <c r="C221" s="250" t="s">
        <v>206</v>
      </c>
      <c r="D221" s="251"/>
      <c r="E221" s="125">
        <v>0</v>
      </c>
      <c r="F221" s="125"/>
      <c r="G221" s="125">
        <f>'درآمد ناشی از تغییر قیمت اوراق '!K184</f>
        <v>-5617535399</v>
      </c>
      <c r="H221" s="164"/>
      <c r="I221" s="125">
        <f>'درآمد ناشی ازفروش'!K209</f>
        <v>-3158459835</v>
      </c>
      <c r="J221" s="252"/>
      <c r="K221" s="253">
        <f t="shared" si="24"/>
        <v>-8775995234</v>
      </c>
      <c r="L221" s="253"/>
      <c r="M221" s="254">
        <f>K221/($K$236+'[1]درآمد سرمایه گذاری در اوراق بها'!$I$11+'[1]درآمد سپرده بانکی'!$E$11+'[1]سایر درآمدها'!$C$11)</f>
        <v>1.5252154214360126E-2</v>
      </c>
      <c r="N221" s="251"/>
      <c r="O221" s="125">
        <f>'درآمد سود سهام'!T152</f>
        <v>879427500</v>
      </c>
      <c r="P221" s="125"/>
      <c r="Q221" s="125">
        <f>'درآمد ناشی از تغییر قیمت اوراق '!S191</f>
        <v>1597806731</v>
      </c>
      <c r="R221" s="125">
        <f>'درآمد ناشی ازفروش'!S215</f>
        <v>2034991269</v>
      </c>
      <c r="S221" s="255">
        <f t="shared" si="27"/>
        <v>4512225500</v>
      </c>
      <c r="T221" s="162"/>
      <c r="U221" s="254">
        <f>S221/[1]درآمدها!$E$11</f>
        <v>7.6818315844181424E-3</v>
      </c>
      <c r="V221" s="247"/>
      <c r="W221" s="256"/>
      <c r="X221" s="247"/>
      <c r="Y221" s="256"/>
      <c r="Z221" s="256"/>
      <c r="AA221" s="247"/>
    </row>
    <row r="222" spans="1:27" s="59" customFormat="1" ht="42.75" customHeight="1">
      <c r="A222" s="117"/>
      <c r="B222" s="117"/>
      <c r="C222" s="250" t="s">
        <v>177</v>
      </c>
      <c r="D222" s="251"/>
      <c r="E222" s="125">
        <v>0</v>
      </c>
      <c r="F222" s="125"/>
      <c r="G222" s="125">
        <f>'درآمد ناشی از تغییر قیمت اوراق '!K185</f>
        <v>-6706514664</v>
      </c>
      <c r="H222" s="164"/>
      <c r="I222" s="125">
        <f>'درآمد ناشی ازفروش'!K210</f>
        <v>444026317</v>
      </c>
      <c r="J222" s="252"/>
      <c r="K222" s="253">
        <f t="shared" si="24"/>
        <v>-6262488347</v>
      </c>
      <c r="L222" s="253"/>
      <c r="M222" s="254">
        <f>K222/($K$236+'[1]درآمد سرمایه گذاری در اوراق بها'!$I$11+'[1]درآمد سپرده بانکی'!$E$11+'[1]سایر درآمدها'!$C$11)</f>
        <v>1.088382975232564E-2</v>
      </c>
      <c r="N222" s="251"/>
      <c r="O222" s="125">
        <f>'درآمد سود سهام'!T153</f>
        <v>110615634</v>
      </c>
      <c r="P222" s="125"/>
      <c r="Q222" s="125">
        <f>'درآمد ناشی از تغییر قیمت اوراق '!S192</f>
        <v>7485814335</v>
      </c>
      <c r="R222" s="125">
        <f>'درآمد ناشی ازفروش'!S216</f>
        <v>4842910971</v>
      </c>
      <c r="S222" s="255">
        <f t="shared" si="27"/>
        <v>12439340940</v>
      </c>
      <c r="T222" s="162"/>
      <c r="U222" s="254">
        <f>S222/[1]درآمدها!$E$11</f>
        <v>2.1177337462907751E-2</v>
      </c>
      <c r="V222" s="247"/>
      <c r="W222" s="256"/>
      <c r="X222" s="247"/>
      <c r="Y222" s="256"/>
      <c r="Z222" s="256"/>
      <c r="AA222" s="247"/>
    </row>
    <row r="223" spans="1:27" s="59" customFormat="1" ht="42.75" customHeight="1">
      <c r="A223" s="117"/>
      <c r="B223" s="117"/>
      <c r="C223" s="250" t="s">
        <v>175</v>
      </c>
      <c r="D223" s="251"/>
      <c r="E223" s="125">
        <v>0</v>
      </c>
      <c r="F223" s="125"/>
      <c r="G223" s="125">
        <f>'درآمد ناشی از تغییر قیمت اوراق '!K186</f>
        <v>11562870</v>
      </c>
      <c r="H223" s="164"/>
      <c r="I223" s="125">
        <f>'درآمد ناشی ازفروش'!K211</f>
        <v>1013905048</v>
      </c>
      <c r="J223" s="252"/>
      <c r="K223" s="253">
        <f t="shared" si="24"/>
        <v>1025467918</v>
      </c>
      <c r="L223" s="253"/>
      <c r="M223" s="254">
        <f>K223/($K$236+'[1]درآمد سرمایه گذاری در اوراق بها'!$I$11+'[1]درآمد سپرده بانکی'!$E$11+'[1]سایر درآمدها'!$C$11)</f>
        <v>-1.7822018369631676E-3</v>
      </c>
      <c r="N223" s="251"/>
      <c r="O223" s="125">
        <f>'درآمد سود سهام'!T154</f>
        <v>6084200</v>
      </c>
      <c r="P223" s="125"/>
      <c r="Q223" s="125">
        <f>'درآمد ناشی از تغییر قیمت اوراق '!S193</f>
        <v>-1777574262</v>
      </c>
      <c r="R223" s="125">
        <f>'درآمد ناشی ازفروش'!S217</f>
        <v>-1578022157</v>
      </c>
      <c r="S223" s="255">
        <f t="shared" si="27"/>
        <v>-3349512219</v>
      </c>
      <c r="T223" s="162"/>
      <c r="U223" s="254">
        <f>S223/[1]درآمدها!$E$11</f>
        <v>-5.7023720902930715E-3</v>
      </c>
      <c r="V223" s="247"/>
      <c r="W223" s="256"/>
      <c r="X223" s="247"/>
      <c r="Y223" s="256"/>
      <c r="Z223" s="256"/>
      <c r="AA223" s="247"/>
    </row>
    <row r="224" spans="1:27" s="59" customFormat="1" ht="42.75" customHeight="1">
      <c r="A224" s="117"/>
      <c r="B224" s="117"/>
      <c r="C224" s="250" t="s">
        <v>120</v>
      </c>
      <c r="D224" s="251"/>
      <c r="E224" s="125">
        <f>'درآمد سود سهام'!N155</f>
        <v>9503232420</v>
      </c>
      <c r="F224" s="125"/>
      <c r="G224" s="125">
        <f>'درآمد ناشی از تغییر قیمت اوراق '!K187</f>
        <v>-17905320583</v>
      </c>
      <c r="H224" s="164"/>
      <c r="I224" s="125">
        <f>'درآمد ناشی ازفروش'!K212</f>
        <v>1901820621</v>
      </c>
      <c r="J224" s="252"/>
      <c r="K224" s="253">
        <f t="shared" si="24"/>
        <v>-6500267542</v>
      </c>
      <c r="L224" s="253"/>
      <c r="M224" s="254"/>
      <c r="N224" s="251"/>
      <c r="O224" s="125">
        <f>'درآمد سود سهام'!T155</f>
        <v>9503232420</v>
      </c>
      <c r="P224" s="125"/>
      <c r="Q224" s="125">
        <f>'درآمد ناشی از تغییر قیمت اوراق '!S194</f>
        <v>17391877088</v>
      </c>
      <c r="R224" s="125">
        <f>'درآمد ناشی ازفروش'!S218</f>
        <v>22556305013</v>
      </c>
      <c r="S224" s="255">
        <f t="shared" si="27"/>
        <v>49451414521</v>
      </c>
      <c r="T224" s="162"/>
      <c r="U224" s="254">
        <f>S224/[1]درآمدها!$E$11</f>
        <v>8.4188487025210007E-2</v>
      </c>
      <c r="V224" s="247"/>
      <c r="W224" s="256"/>
      <c r="X224" s="247"/>
      <c r="Y224" s="256"/>
      <c r="Z224" s="256"/>
      <c r="AA224" s="247"/>
    </row>
    <row r="225" spans="1:27" s="59" customFormat="1" ht="42.75" customHeight="1">
      <c r="A225" s="117"/>
      <c r="B225" s="117"/>
      <c r="C225" s="250" t="s">
        <v>590</v>
      </c>
      <c r="D225" s="251"/>
      <c r="E225" s="125">
        <v>0</v>
      </c>
      <c r="F225" s="125"/>
      <c r="G225" s="125">
        <f>'درآمد ناشی از تغییر قیمت اوراق '!K188</f>
        <v>7631285711</v>
      </c>
      <c r="H225" s="164"/>
      <c r="I225" s="125">
        <v>0</v>
      </c>
      <c r="J225" s="252"/>
      <c r="K225" s="253">
        <f t="shared" si="24"/>
        <v>7631285711</v>
      </c>
      <c r="L225" s="253"/>
      <c r="M225" s="254"/>
      <c r="N225" s="251"/>
      <c r="O225" s="125">
        <v>0</v>
      </c>
      <c r="P225" s="125"/>
      <c r="Q225" s="125">
        <f>'درآمد ناشی از تغییر قیمت اوراق '!S195</f>
        <v>4919891847</v>
      </c>
      <c r="R225" s="125">
        <f>'درآمد ناشی ازفروش'!S219</f>
        <v>1924301242</v>
      </c>
      <c r="S225" s="255">
        <f t="shared" si="27"/>
        <v>6844193089</v>
      </c>
      <c r="T225" s="162"/>
      <c r="U225" s="254">
        <f>S225/[1]درآمدها!$E$11</f>
        <v>1.1651886334345784E-2</v>
      </c>
      <c r="V225" s="247"/>
      <c r="W225" s="256"/>
      <c r="X225" s="247"/>
      <c r="Y225" s="256"/>
      <c r="Z225" s="256"/>
      <c r="AA225" s="247"/>
    </row>
    <row r="226" spans="1:27" s="59" customFormat="1" ht="42.75" customHeight="1">
      <c r="A226" s="117"/>
      <c r="B226" s="117"/>
      <c r="C226" s="250" t="s">
        <v>171</v>
      </c>
      <c r="D226" s="251"/>
      <c r="E226" s="125">
        <f>'درآمد سود سهام'!N156</f>
        <v>3681591289</v>
      </c>
      <c r="F226" s="125"/>
      <c r="G226" s="125">
        <f>'درآمد ناشی از تغییر قیمت اوراق '!K189</f>
        <v>-27666258398</v>
      </c>
      <c r="H226" s="164"/>
      <c r="I226" s="125">
        <f>'درآمد ناشی ازفروش'!K213</f>
        <v>6449048762</v>
      </c>
      <c r="J226" s="252"/>
      <c r="K226" s="253">
        <f t="shared" si="24"/>
        <v>-17535618347</v>
      </c>
      <c r="L226" s="253"/>
      <c r="M226" s="254"/>
      <c r="N226" s="251"/>
      <c r="O226" s="125">
        <f>'درآمد سود سهام'!T156</f>
        <v>3681591289</v>
      </c>
      <c r="P226" s="125"/>
      <c r="Q226" s="125">
        <f>'درآمد ناشی از تغییر قیمت اوراق '!S196</f>
        <v>30770533609</v>
      </c>
      <c r="R226" s="125">
        <f>'درآمد ناشی ازفروش'!S220</f>
        <v>8730809507</v>
      </c>
      <c r="S226" s="255">
        <f t="shared" si="27"/>
        <v>43182934405</v>
      </c>
      <c r="T226" s="162"/>
      <c r="U226" s="254">
        <f>S226/[1]درآمدها!$E$11</f>
        <v>7.3516722384594002E-2</v>
      </c>
      <c r="V226" s="247"/>
      <c r="W226" s="256"/>
      <c r="X226" s="247"/>
      <c r="Y226" s="256"/>
      <c r="Z226" s="256"/>
      <c r="AA226" s="247"/>
    </row>
    <row r="227" spans="1:27" s="59" customFormat="1" ht="42.75" customHeight="1">
      <c r="A227" s="117"/>
      <c r="B227" s="117"/>
      <c r="C227" s="250" t="s">
        <v>268</v>
      </c>
      <c r="D227" s="251"/>
      <c r="E227" s="125">
        <f>'درآمد سود سهام'!N157</f>
        <v>11013023</v>
      </c>
      <c r="F227" s="125"/>
      <c r="G227" s="125">
        <f>'درآمد ناشی از تغییر قیمت اوراق '!K190</f>
        <v>-10305629109</v>
      </c>
      <c r="H227" s="164"/>
      <c r="I227" s="125">
        <f>'درآمد ناشی ازفروش'!K214</f>
        <v>255755839</v>
      </c>
      <c r="J227" s="252"/>
      <c r="K227" s="253">
        <f t="shared" si="24"/>
        <v>-10038860247</v>
      </c>
      <c r="L227" s="253"/>
      <c r="M227" s="254"/>
      <c r="N227" s="251"/>
      <c r="O227" s="125">
        <f>'درآمد سود سهام'!T157</f>
        <v>541059130</v>
      </c>
      <c r="P227" s="125"/>
      <c r="Q227" s="125">
        <f>'درآمد ناشی از تغییر قیمت اوراق '!S197</f>
        <v>11264404837</v>
      </c>
      <c r="R227" s="125">
        <f>'درآمد ناشی ازفروش'!S221</f>
        <v>5387658998</v>
      </c>
      <c r="S227" s="255">
        <f t="shared" si="27"/>
        <v>17193122965</v>
      </c>
      <c r="T227" s="162"/>
      <c r="U227" s="254">
        <f>S227/[1]درآمدها!$E$11</f>
        <v>2.9270406593669109E-2</v>
      </c>
      <c r="V227" s="247"/>
      <c r="W227" s="256"/>
      <c r="X227" s="247"/>
      <c r="Y227" s="256"/>
      <c r="Z227" s="256"/>
      <c r="AA227" s="247"/>
    </row>
    <row r="228" spans="1:27" s="59" customFormat="1" ht="42.75" customHeight="1">
      <c r="A228" s="117"/>
      <c r="B228" s="117"/>
      <c r="C228" s="250" t="s">
        <v>489</v>
      </c>
      <c r="D228" s="251"/>
      <c r="E228" s="125">
        <v>0</v>
      </c>
      <c r="F228" s="125"/>
      <c r="G228" s="125">
        <f>'درآمد ناشی از تغییر قیمت اوراق '!K191</f>
        <v>-326061178</v>
      </c>
      <c r="H228" s="164"/>
      <c r="I228" s="125">
        <f>'درآمد ناشی ازفروش'!K215</f>
        <v>249875523</v>
      </c>
      <c r="J228" s="252"/>
      <c r="K228" s="253">
        <f t="shared" si="24"/>
        <v>-76185655</v>
      </c>
      <c r="L228" s="253"/>
      <c r="M228" s="254"/>
      <c r="N228" s="251"/>
      <c r="O228" s="125">
        <v>0</v>
      </c>
      <c r="P228" s="125"/>
      <c r="Q228" s="125">
        <f>'درآمد ناشی از تغییر قیمت اوراق '!S198</f>
        <v>9172308150</v>
      </c>
      <c r="R228" s="125">
        <f>'درآمد ناشی ازفروش'!S222</f>
        <v>2444164126</v>
      </c>
      <c r="S228" s="255">
        <f t="shared" si="27"/>
        <v>11616472276</v>
      </c>
      <c r="T228" s="162"/>
      <c r="U228" s="254">
        <f>S228/[1]درآمدها!$E$11</f>
        <v>1.9776445931014418E-2</v>
      </c>
      <c r="V228" s="247"/>
      <c r="W228" s="256"/>
      <c r="X228" s="247"/>
      <c r="Y228" s="256"/>
      <c r="Z228" s="256"/>
      <c r="AA228" s="247"/>
    </row>
    <row r="229" spans="1:27" s="59" customFormat="1" ht="42.75" customHeight="1">
      <c r="A229" s="117"/>
      <c r="B229" s="117"/>
      <c r="C229" s="250" t="s">
        <v>148</v>
      </c>
      <c r="D229" s="251"/>
      <c r="E229" s="125">
        <v>0</v>
      </c>
      <c r="F229" s="125"/>
      <c r="G229" s="125">
        <f>'درآمد ناشی از تغییر قیمت اوراق '!K192</f>
        <v>-3966178733</v>
      </c>
      <c r="H229" s="164"/>
      <c r="I229" s="125">
        <f>'درآمد ناشی ازفروش'!K216</f>
        <v>1113074187</v>
      </c>
      <c r="J229" s="252"/>
      <c r="K229" s="253">
        <f t="shared" si="24"/>
        <v>-2853104546</v>
      </c>
      <c r="L229" s="253"/>
      <c r="M229" s="254"/>
      <c r="N229" s="251"/>
      <c r="O229" s="125">
        <f>'درآمد سود سهام'!T158</f>
        <v>2281760400</v>
      </c>
      <c r="P229" s="125"/>
      <c r="Q229" s="125">
        <v>0</v>
      </c>
      <c r="R229" s="125">
        <v>0</v>
      </c>
      <c r="S229" s="255">
        <f t="shared" si="27"/>
        <v>2281760400</v>
      </c>
      <c r="T229" s="162"/>
      <c r="U229" s="254">
        <f>S229/[1]درآمدها!$E$11</f>
        <v>3.8845795957658975E-3</v>
      </c>
      <c r="V229" s="247"/>
      <c r="W229" s="256"/>
      <c r="X229" s="247"/>
      <c r="Y229" s="256"/>
      <c r="Z229" s="256"/>
      <c r="AA229" s="247"/>
    </row>
    <row r="230" spans="1:27" s="59" customFormat="1" ht="42.75" customHeight="1">
      <c r="A230" s="117"/>
      <c r="B230" s="117"/>
      <c r="C230" s="250" t="s">
        <v>112</v>
      </c>
      <c r="D230" s="251"/>
      <c r="E230" s="125">
        <f>'درآمد سود سهام'!N159</f>
        <v>23109121</v>
      </c>
      <c r="F230" s="125"/>
      <c r="G230" s="125">
        <f>'درآمد ناشی از تغییر قیمت اوراق '!K193</f>
        <v>-3947030261</v>
      </c>
      <c r="H230" s="164"/>
      <c r="I230" s="125">
        <f>'درآمد ناشی ازفروش'!K217</f>
        <v>-344704802</v>
      </c>
      <c r="J230" s="252"/>
      <c r="K230" s="253">
        <f t="shared" si="24"/>
        <v>-4268625942</v>
      </c>
      <c r="L230" s="253"/>
      <c r="M230" s="254"/>
      <c r="N230" s="251"/>
      <c r="O230" s="125">
        <f>'درآمد سود سهام'!T159</f>
        <v>1180801558</v>
      </c>
      <c r="P230" s="125"/>
      <c r="Q230" s="125">
        <f>'درآمد ناشی از تغییر قیمت اوراق '!S200</f>
        <v>0</v>
      </c>
      <c r="R230" s="125">
        <f>'درآمد ناشی ازفروش'!S224</f>
        <v>0</v>
      </c>
      <c r="S230" s="255">
        <f t="shared" si="27"/>
        <v>1180801558</v>
      </c>
      <c r="T230" s="162"/>
      <c r="U230" s="254">
        <f>S230/[1]درآمدها!$E$11</f>
        <v>2.0102538543728702E-3</v>
      </c>
      <c r="V230" s="247"/>
      <c r="W230" s="256"/>
      <c r="X230" s="247"/>
      <c r="Y230" s="256"/>
      <c r="Z230" s="256"/>
      <c r="AA230" s="247"/>
    </row>
    <row r="231" spans="1:27" s="59" customFormat="1" ht="42.75" customHeight="1">
      <c r="A231" s="117"/>
      <c r="B231" s="117"/>
      <c r="C231" s="250" t="s">
        <v>167</v>
      </c>
      <c r="D231" s="251"/>
      <c r="E231" s="125">
        <v>0</v>
      </c>
      <c r="F231" s="125"/>
      <c r="G231" s="125">
        <f>'درآمد ناشی از تغییر قیمت اوراق '!K194</f>
        <v>2004228057</v>
      </c>
      <c r="H231" s="164"/>
      <c r="I231" s="125">
        <f>'درآمد ناشی ازفروش'!K218</f>
        <v>3218252351</v>
      </c>
      <c r="J231" s="252"/>
      <c r="K231" s="253">
        <f t="shared" si="24"/>
        <v>5222480408</v>
      </c>
      <c r="L231" s="253"/>
      <c r="M231" s="254"/>
      <c r="N231" s="251"/>
      <c r="O231" s="125">
        <v>0</v>
      </c>
      <c r="P231" s="125"/>
      <c r="Q231" s="125">
        <f>'درآمد ناشی از تغییر قیمت اوراق '!S201</f>
        <v>0</v>
      </c>
      <c r="R231" s="125">
        <f>'درآمد ناشی ازفروش'!S225</f>
        <v>0</v>
      </c>
      <c r="S231" s="255">
        <f t="shared" si="27"/>
        <v>0</v>
      </c>
      <c r="T231" s="162"/>
      <c r="U231" s="254">
        <f>S231/[1]درآمدها!$E$11</f>
        <v>0</v>
      </c>
      <c r="V231" s="247"/>
      <c r="W231" s="256"/>
      <c r="X231" s="247"/>
      <c r="Y231" s="256"/>
      <c r="Z231" s="256"/>
      <c r="AA231" s="247"/>
    </row>
    <row r="232" spans="1:27" s="59" customFormat="1" ht="42.75" customHeight="1">
      <c r="A232" s="117"/>
      <c r="B232" s="117"/>
      <c r="C232" s="250" t="s">
        <v>151</v>
      </c>
      <c r="D232" s="251"/>
      <c r="E232" s="125">
        <v>0</v>
      </c>
      <c r="F232" s="125"/>
      <c r="G232" s="125">
        <f>'درآمد ناشی از تغییر قیمت اوراق '!K195</f>
        <v>1287219424</v>
      </c>
      <c r="H232" s="164"/>
      <c r="I232" s="125">
        <f>'درآمد ناشی ازفروش'!K219</f>
        <v>769484976</v>
      </c>
      <c r="J232" s="252"/>
      <c r="K232" s="253">
        <f t="shared" si="24"/>
        <v>2056704400</v>
      </c>
      <c r="L232" s="253"/>
      <c r="M232" s="254"/>
      <c r="N232" s="251"/>
      <c r="O232" s="125">
        <f>'درآمد سود سهام'!T160</f>
        <v>1403150</v>
      </c>
      <c r="P232" s="125"/>
      <c r="Q232" s="125">
        <f>'درآمد ناشی از تغییر قیمت اوراق '!S202</f>
        <v>0</v>
      </c>
      <c r="R232" s="125">
        <f>'درآمد ناشی ازفروش'!S226</f>
        <v>0</v>
      </c>
      <c r="S232" s="255">
        <f t="shared" si="27"/>
        <v>1403150</v>
      </c>
      <c r="T232" s="162"/>
      <c r="U232" s="254">
        <f>S232/[1]درآمدها!$E$11</f>
        <v>2.388790628410818E-6</v>
      </c>
      <c r="V232" s="247"/>
      <c r="W232" s="256"/>
      <c r="X232" s="247"/>
      <c r="Y232" s="256"/>
      <c r="Z232" s="256"/>
      <c r="AA232" s="247"/>
    </row>
    <row r="233" spans="1:27" s="59" customFormat="1" ht="42.75" customHeight="1">
      <c r="A233" s="117"/>
      <c r="B233" s="117"/>
      <c r="C233" s="250" t="s">
        <v>490</v>
      </c>
      <c r="D233" s="251"/>
      <c r="E233" s="125">
        <v>0</v>
      </c>
      <c r="F233" s="125"/>
      <c r="G233" s="125">
        <f>'درآمد ناشی از تغییر قیمت اوراق '!K196</f>
        <v>18493878272</v>
      </c>
      <c r="H233" s="164"/>
      <c r="I233" s="125">
        <f>'درآمد ناشی ازفروش'!K220</f>
        <v>3202277247</v>
      </c>
      <c r="J233" s="252"/>
      <c r="K233" s="253">
        <f t="shared" si="24"/>
        <v>21696155519</v>
      </c>
      <c r="L233" s="253"/>
      <c r="M233" s="254"/>
      <c r="N233" s="251"/>
      <c r="O233" s="125">
        <f>'درآمد سود سهام'!T161</f>
        <v>3130014000</v>
      </c>
      <c r="P233" s="125"/>
      <c r="Q233" s="125">
        <v>0</v>
      </c>
      <c r="R233" s="125">
        <f>'درآمد ناشی ازفروش'!S227</f>
        <v>0</v>
      </c>
      <c r="S233" s="255">
        <f t="shared" si="27"/>
        <v>3130014000</v>
      </c>
      <c r="T233" s="162"/>
      <c r="U233" s="254">
        <f>S233/[1]درآمدها!$E$11</f>
        <v>5.3286876741579E-3</v>
      </c>
      <c r="V233" s="247"/>
      <c r="W233" s="256"/>
      <c r="X233" s="247"/>
      <c r="Y233" s="256"/>
      <c r="Z233" s="256"/>
      <c r="AA233" s="247"/>
    </row>
    <row r="234" spans="1:27" s="59" customFormat="1" ht="42.75" customHeight="1">
      <c r="A234" s="117"/>
      <c r="B234" s="117"/>
      <c r="C234" s="250" t="s">
        <v>139</v>
      </c>
      <c r="D234" s="251"/>
      <c r="E234" s="125">
        <f>'درآمد سود سهام'!N162</f>
        <v>2177686400</v>
      </c>
      <c r="F234" s="125"/>
      <c r="G234" s="125">
        <f>'درآمد ناشی از تغییر قیمت اوراق '!K197</f>
        <v>-950357380</v>
      </c>
      <c r="H234" s="164"/>
      <c r="I234" s="125">
        <f>'درآمد ناشی ازفروش'!K221</f>
        <v>2080279269</v>
      </c>
      <c r="J234" s="252"/>
      <c r="K234" s="253">
        <f t="shared" si="24"/>
        <v>3307608289</v>
      </c>
      <c r="L234" s="253"/>
      <c r="M234" s="254"/>
      <c r="N234" s="251"/>
      <c r="O234" s="125">
        <f>'درآمد سود سهام'!T162</f>
        <v>2177686400</v>
      </c>
      <c r="P234" s="125"/>
      <c r="Q234" s="125">
        <f>'درآمد ناشی از تغییر قیمت اوراق '!S204</f>
        <v>0</v>
      </c>
      <c r="R234" s="125">
        <v>0</v>
      </c>
      <c r="S234" s="255">
        <f>O234+Q234+R234</f>
        <v>2177686400</v>
      </c>
      <c r="T234" s="162"/>
      <c r="U234" s="254">
        <f>S234/[1]درآمدها!$E$11</f>
        <v>3.7073989694171626E-3</v>
      </c>
      <c r="V234" s="247"/>
      <c r="W234" s="256"/>
      <c r="X234" s="247"/>
      <c r="Y234" s="256"/>
      <c r="Z234" s="256"/>
      <c r="AA234" s="247"/>
    </row>
    <row r="235" spans="1:27" s="59" customFormat="1" ht="42.75" customHeight="1">
      <c r="A235" s="117"/>
      <c r="B235" s="117"/>
      <c r="C235" s="250" t="s">
        <v>133</v>
      </c>
      <c r="D235" s="251"/>
      <c r="E235" s="125">
        <v>0</v>
      </c>
      <c r="F235" s="125"/>
      <c r="G235" s="125">
        <f>'درآمد ناشی از تغییر قیمت اوراق '!K198</f>
        <v>578127136</v>
      </c>
      <c r="H235" s="164"/>
      <c r="I235" s="125">
        <f>'درآمد ناشی ازفروش'!K222</f>
        <v>1786077080</v>
      </c>
      <c r="J235" s="252"/>
      <c r="K235" s="253">
        <f>E235+G235+I235</f>
        <v>2364204216</v>
      </c>
      <c r="L235" s="253"/>
      <c r="M235" s="254"/>
      <c r="N235" s="251"/>
      <c r="O235" s="125">
        <v>0</v>
      </c>
      <c r="P235" s="125"/>
      <c r="Q235" s="125">
        <f>'درآمد ناشی از تغییر قیمت اوراق '!S205</f>
        <v>0</v>
      </c>
      <c r="R235" s="125">
        <v>0</v>
      </c>
      <c r="S235" s="255">
        <f t="shared" si="27"/>
        <v>0</v>
      </c>
      <c r="T235" s="162"/>
      <c r="U235" s="254">
        <f>S235/[1]درآمدها!$E$11</f>
        <v>0</v>
      </c>
      <c r="V235" s="247"/>
      <c r="W235" s="256"/>
      <c r="X235" s="247"/>
      <c r="Y235" s="256"/>
      <c r="Z235" s="256"/>
      <c r="AA235" s="247"/>
    </row>
    <row r="236" spans="1:27" s="10" customFormat="1" ht="25.5" customHeight="1" thickBot="1">
      <c r="C236" s="250"/>
      <c r="D236" s="251"/>
      <c r="E236" s="143">
        <f>SUM(E11:E235)</f>
        <v>184131431206</v>
      </c>
      <c r="F236" s="125"/>
      <c r="G236" s="143">
        <f>SUM(G11:G235)</f>
        <v>-1194576684508</v>
      </c>
      <c r="H236" s="164"/>
      <c r="I236" s="143">
        <f>SUM(I11:I235)</f>
        <v>434668599209</v>
      </c>
      <c r="J236" s="252"/>
      <c r="K236" s="260">
        <f>SUM(K11:K235)</f>
        <v>-575776654093</v>
      </c>
      <c r="L236" s="253"/>
      <c r="M236" s="261">
        <f>SUM(M11:M211)</f>
        <v>0.89461598764208439</v>
      </c>
      <c r="N236" s="251"/>
      <c r="O236" s="143">
        <f>SUM(O11:O235)</f>
        <v>395106947218</v>
      </c>
      <c r="P236" s="125"/>
      <c r="Q236" s="143">
        <f>SUM(Q11:Q235)</f>
        <v>1027109086124</v>
      </c>
      <c r="R236" s="143">
        <f>SUM(R11:R235)</f>
        <v>1417265451274</v>
      </c>
      <c r="S236" s="262">
        <f>SUM(S11:S235)</f>
        <v>2839481484616</v>
      </c>
      <c r="T236" s="162"/>
      <c r="U236" s="261">
        <f>SUM(U202:U235)</f>
        <v>0.55060350541976644</v>
      </c>
      <c r="V236" s="257"/>
      <c r="W236" s="257"/>
      <c r="X236" s="257"/>
      <c r="Y236" s="257"/>
      <c r="Z236" s="257"/>
      <c r="AA236" s="257"/>
    </row>
    <row r="237" spans="1:27" ht="25.5" customHeight="1" thickTop="1">
      <c r="F237" s="6"/>
      <c r="H237" s="6"/>
      <c r="J237" s="6"/>
      <c r="L237" s="208"/>
      <c r="N237" s="205"/>
      <c r="P237" s="6"/>
      <c r="Q237" s="263"/>
      <c r="R237" s="263"/>
      <c r="S237" s="263"/>
      <c r="T237" s="263"/>
    </row>
    <row r="238" spans="1:27" ht="33" hidden="1">
      <c r="Q238" s="146"/>
      <c r="R238" s="6"/>
      <c r="S238" s="6"/>
    </row>
    <row r="239" spans="1:27" s="192" customFormat="1" ht="24" hidden="1">
      <c r="E239" s="192">
        <v>0</v>
      </c>
      <c r="G239" s="192">
        <v>0</v>
      </c>
      <c r="I239" s="192">
        <v>0</v>
      </c>
      <c r="K239" s="192">
        <f>E239+G239+I239</f>
        <v>0</v>
      </c>
      <c r="O239" s="192">
        <f>'درآمد سود سهام'!T163</f>
        <v>395106947218</v>
      </c>
      <c r="Q239" s="192">
        <f>'درآمد ناشی از تغییر قیمت اوراق '!S199</f>
        <v>1027109086124</v>
      </c>
      <c r="R239" s="192" t="e">
        <f>'درآمد ناشی ازفروش'!S223-'درآمد ناشی ازفروش'!#REF!</f>
        <v>#REF!</v>
      </c>
      <c r="S239" s="192" t="e">
        <f>O239+Q239+R239</f>
        <v>#REF!</v>
      </c>
    </row>
    <row r="240" spans="1:27" s="192" customFormat="1" ht="24" hidden="1">
      <c r="E240" s="192">
        <v>0</v>
      </c>
      <c r="G240" s="192">
        <v>0</v>
      </c>
      <c r="I240" s="192">
        <f>I239-I236</f>
        <v>-434668599209</v>
      </c>
      <c r="K240" s="192">
        <v>0</v>
      </c>
      <c r="O240" s="192">
        <f>O239-O236</f>
        <v>0</v>
      </c>
      <c r="Q240" s="192">
        <f>Q239-Q236</f>
        <v>0</v>
      </c>
      <c r="R240" s="192" t="e">
        <f>R239-R236</f>
        <v>#REF!</v>
      </c>
      <c r="S240" s="192" t="e">
        <f>S239-S236</f>
        <v>#REF!</v>
      </c>
    </row>
  </sheetData>
  <autoFilter ref="C10:U235" xr:uid="{00000000-0009-0000-0000-000009000000}">
    <sortState xmlns:xlrd2="http://schemas.microsoft.com/office/spreadsheetml/2017/richdata2" ref="C13:U211">
      <sortCondition ref="C10"/>
    </sortState>
  </autoFilter>
  <mergeCells count="21">
    <mergeCell ref="N8:N10"/>
    <mergeCell ref="C8:C10"/>
    <mergeCell ref="D8:D10"/>
    <mergeCell ref="F8:F10"/>
    <mergeCell ref="H8:H10"/>
    <mergeCell ref="C1:U1"/>
    <mergeCell ref="C2:U2"/>
    <mergeCell ref="C3:U3"/>
    <mergeCell ref="E8:E9"/>
    <mergeCell ref="G8:G9"/>
    <mergeCell ref="I8:I9"/>
    <mergeCell ref="O8:O9"/>
    <mergeCell ref="Q8:Q9"/>
    <mergeCell ref="R8:R9"/>
    <mergeCell ref="K8:M9"/>
    <mergeCell ref="S8:U9"/>
    <mergeCell ref="C5:U5"/>
    <mergeCell ref="P8:P10"/>
    <mergeCell ref="J8:J10"/>
    <mergeCell ref="O7:U7"/>
    <mergeCell ref="E7:M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80" zoomScaleNormal="100" zoomScaleSheetLayoutView="80" workbookViewId="0">
      <selection activeCell="P25" sqref="P25"/>
    </sheetView>
  </sheetViews>
  <sheetFormatPr defaultColWidth="9.140625" defaultRowHeight="21.75"/>
  <cols>
    <col min="1" max="1" width="34.42578125" style="4" bestFit="1" customWidth="1"/>
    <col min="2" max="2" width="0.42578125" style="4" customWidth="1"/>
    <col min="3" max="3" width="18.140625" style="4" bestFit="1" customWidth="1"/>
    <col min="4" max="4" width="0.7109375" style="4" customWidth="1"/>
    <col min="5" max="5" width="20" style="4" bestFit="1" customWidth="1"/>
    <col min="6" max="6" width="0.5703125" style="4" customWidth="1"/>
    <col min="7" max="7" width="17" style="4" bestFit="1" customWidth="1"/>
    <col min="8" max="8" width="0.5703125" style="4" customWidth="1"/>
    <col min="9" max="9" width="20.42578125" style="4" bestFit="1" customWidth="1"/>
    <col min="10" max="10" width="0.42578125" style="4" customWidth="1"/>
    <col min="11" max="11" width="18.140625" style="4" bestFit="1" customWidth="1"/>
    <col min="12" max="12" width="0.5703125" style="4" customWidth="1"/>
    <col min="13" max="13" width="17.7109375" style="4" bestFit="1" customWidth="1"/>
    <col min="14" max="14" width="0.85546875" style="4" customWidth="1"/>
    <col min="15" max="15" width="19.28515625" style="4" bestFit="1" customWidth="1"/>
    <col min="16" max="16" width="0.5703125" style="4" customWidth="1"/>
    <col min="17" max="17" width="19.28515625" style="4" bestFit="1" customWidth="1"/>
    <col min="18" max="18" width="9.140625" style="4"/>
    <col min="19" max="19" width="12.7109375" style="4" bestFit="1" customWidth="1"/>
    <col min="20" max="16384" width="9.140625" style="4"/>
  </cols>
  <sheetData>
    <row r="1" spans="1:17" ht="21" customHeight="1">
      <c r="A1" s="358" t="s">
        <v>87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</row>
    <row r="2" spans="1:17" ht="18" customHeight="1">
      <c r="A2" s="358" t="s">
        <v>53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</row>
    <row r="3" spans="1:17" ht="19.5" customHeight="1">
      <c r="A3" s="358" t="str">
        <f>' سهام'!A3:W3</f>
        <v>برای ماه منتهی به 1402/03/31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</row>
    <row r="4" spans="1:17">
      <c r="A4" s="310" t="s">
        <v>29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customHeight="1" thickBot="1">
      <c r="A6" s="81"/>
      <c r="B6" s="82"/>
      <c r="C6" s="361" t="str">
        <f>'درآمد سرمایه گذاری در سهام '!E7</f>
        <v>طی  خرداد ماه</v>
      </c>
      <c r="D6" s="361"/>
      <c r="E6" s="361"/>
      <c r="F6" s="361"/>
      <c r="G6" s="361"/>
      <c r="H6" s="361"/>
      <c r="I6" s="361"/>
      <c r="J6" s="168"/>
      <c r="K6" s="362" t="s">
        <v>577</v>
      </c>
      <c r="L6" s="361"/>
      <c r="M6" s="361"/>
      <c r="N6" s="361"/>
      <c r="O6" s="361"/>
      <c r="P6" s="361"/>
      <c r="Q6" s="361"/>
    </row>
    <row r="7" spans="1:17" ht="15.75" customHeight="1">
      <c r="A7" s="363"/>
      <c r="B7" s="364"/>
      <c r="C7" s="359" t="s">
        <v>15</v>
      </c>
      <c r="D7" s="359"/>
      <c r="E7" s="359" t="s">
        <v>13</v>
      </c>
      <c r="F7" s="363"/>
      <c r="G7" s="359" t="s">
        <v>14</v>
      </c>
      <c r="H7" s="363"/>
      <c r="I7" s="359" t="s">
        <v>2</v>
      </c>
      <c r="J7" s="167"/>
      <c r="K7" s="359" t="s">
        <v>15</v>
      </c>
      <c r="L7" s="359"/>
      <c r="M7" s="359" t="s">
        <v>13</v>
      </c>
      <c r="N7" s="363"/>
      <c r="O7" s="359" t="s">
        <v>14</v>
      </c>
      <c r="P7" s="363"/>
      <c r="Q7" s="359" t="s">
        <v>2</v>
      </c>
    </row>
    <row r="8" spans="1:17" ht="12" customHeight="1">
      <c r="A8" s="364"/>
      <c r="B8" s="364"/>
      <c r="C8" s="360"/>
      <c r="D8" s="360"/>
      <c r="E8" s="360"/>
      <c r="F8" s="364"/>
      <c r="G8" s="360"/>
      <c r="H8" s="364"/>
      <c r="I8" s="360"/>
      <c r="J8" s="167"/>
      <c r="K8" s="360"/>
      <c r="L8" s="360"/>
      <c r="M8" s="360"/>
      <c r="N8" s="364"/>
      <c r="O8" s="360"/>
      <c r="P8" s="364"/>
      <c r="Q8" s="360"/>
    </row>
    <row r="9" spans="1:17" ht="14.25" customHeight="1" thickBot="1">
      <c r="A9" s="364"/>
      <c r="B9" s="364"/>
      <c r="C9" s="83" t="s">
        <v>60</v>
      </c>
      <c r="D9" s="360"/>
      <c r="E9" s="83" t="s">
        <v>57</v>
      </c>
      <c r="F9" s="364"/>
      <c r="G9" s="83" t="s">
        <v>58</v>
      </c>
      <c r="H9" s="364"/>
      <c r="I9" s="361"/>
      <c r="J9" s="84"/>
      <c r="K9" s="83" t="s">
        <v>60</v>
      </c>
      <c r="L9" s="360"/>
      <c r="M9" s="83" t="s">
        <v>57</v>
      </c>
      <c r="N9" s="364"/>
      <c r="O9" s="83" t="s">
        <v>58</v>
      </c>
      <c r="P9" s="364"/>
      <c r="Q9" s="361"/>
    </row>
    <row r="10" spans="1:17" ht="21" customHeight="1">
      <c r="A10" s="41" t="s">
        <v>446</v>
      </c>
      <c r="B10" s="67"/>
      <c r="C10" s="52">
        <v>0</v>
      </c>
      <c r="D10" s="52"/>
      <c r="E10" s="52">
        <v>0</v>
      </c>
      <c r="F10" s="52"/>
      <c r="G10" s="52">
        <v>0</v>
      </c>
      <c r="H10" s="52"/>
      <c r="I10" s="52">
        <f>C10+E10+G10</f>
        <v>0</v>
      </c>
      <c r="J10" s="52"/>
      <c r="K10" s="52">
        <v>0</v>
      </c>
      <c r="L10" s="52"/>
      <c r="M10" s="52">
        <v>0</v>
      </c>
      <c r="N10" s="52"/>
      <c r="O10" s="52">
        <v>1376551</v>
      </c>
      <c r="P10" s="52">
        <v>1228793</v>
      </c>
      <c r="Q10" s="52">
        <f>O10+M10+K10</f>
        <v>1376551</v>
      </c>
    </row>
    <row r="11" spans="1:17" ht="21" customHeight="1" thickBot="1">
      <c r="A11" s="85" t="s">
        <v>2</v>
      </c>
      <c r="B11" s="86"/>
      <c r="C11" s="87">
        <f>SUM(C10:C10)</f>
        <v>0</v>
      </c>
      <c r="D11" s="88" t="e">
        <f>SUM(#REF!)</f>
        <v>#REF!</v>
      </c>
      <c r="E11" s="87">
        <f>SUM(E10:E10)</f>
        <v>0</v>
      </c>
      <c r="F11" s="88" t="e">
        <f>SUM(#REF!)</f>
        <v>#REF!</v>
      </c>
      <c r="G11" s="87">
        <f>SUM(G10:G10)</f>
        <v>0</v>
      </c>
      <c r="H11" s="88" t="e">
        <f>SUM(#REF!)</f>
        <v>#REF!</v>
      </c>
      <c r="I11" s="87">
        <f>SUM(I10:I10)</f>
        <v>0</v>
      </c>
      <c r="J11" s="88" t="e">
        <f>SUM(#REF!)</f>
        <v>#REF!</v>
      </c>
      <c r="K11" s="87">
        <v>0</v>
      </c>
      <c r="L11" s="88" t="e">
        <v>#REF!</v>
      </c>
      <c r="M11" s="87">
        <f>SUM(M10)</f>
        <v>0</v>
      </c>
      <c r="N11" s="88" t="e">
        <v>#REF!</v>
      </c>
      <c r="O11" s="87">
        <f>SUM(O10)</f>
        <v>1376551</v>
      </c>
      <c r="P11" s="88" t="e">
        <v>#REF!</v>
      </c>
      <c r="Q11" s="87">
        <f>SUM(Q10)</f>
        <v>1376551</v>
      </c>
    </row>
    <row r="12" spans="1:17" ht="22.5" thickTop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I13" s="64"/>
      <c r="O13" s="89"/>
      <c r="Q13" s="89"/>
    </row>
    <row r="14" spans="1:17">
      <c r="O14" s="64"/>
      <c r="Q14" s="64"/>
    </row>
    <row r="15" spans="1:17">
      <c r="I15" s="64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2"/>
  <sheetViews>
    <sheetView rightToLeft="1" view="pageBreakPreview" topLeftCell="A4" zoomScaleNormal="100" zoomScaleSheetLayoutView="100" workbookViewId="0">
      <selection activeCell="P25" sqref="P25"/>
    </sheetView>
  </sheetViews>
  <sheetFormatPr defaultColWidth="9.140625" defaultRowHeight="21.75"/>
  <cols>
    <col min="1" max="1" width="32.140625" style="227" customWidth="1"/>
    <col min="2" max="2" width="0.7109375" style="227" customWidth="1"/>
    <col min="3" max="3" width="22.85546875" style="227" customWidth="1"/>
    <col min="4" max="4" width="0.7109375" style="227" customWidth="1"/>
    <col min="5" max="5" width="18.42578125" style="54" customWidth="1"/>
    <col min="6" max="6" width="1.42578125" style="54" customWidth="1"/>
    <col min="7" max="7" width="21.7109375" style="54" customWidth="1"/>
    <col min="8" max="8" width="1.42578125" style="54" customWidth="1"/>
    <col min="9" max="9" width="26.140625" style="54" customWidth="1"/>
    <col min="10" max="10" width="1.28515625" style="227" customWidth="1"/>
    <col min="11" max="11" width="22" style="227" customWidth="1"/>
    <col min="12" max="12" width="0.7109375" style="4" customWidth="1"/>
    <col min="13" max="13" width="13.42578125" style="4" bestFit="1" customWidth="1"/>
    <col min="14" max="14" width="11.28515625" style="4" bestFit="1" customWidth="1"/>
    <col min="15" max="16384" width="9.140625" style="4"/>
  </cols>
  <sheetData>
    <row r="1" spans="1:14" ht="22.5">
      <c r="A1" s="358" t="s">
        <v>84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4" ht="22.5">
      <c r="A2" s="358" t="s">
        <v>53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</row>
    <row r="3" spans="1:14" ht="22.5">
      <c r="A3" s="358" t="str">
        <f>' سهام'!A3:W3</f>
        <v>برای ماه منتهی به 1402/03/31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</row>
    <row r="4" spans="1:14">
      <c r="A4" s="310" t="s">
        <v>30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</row>
    <row r="5" spans="1:14" ht="22.5" thickBot="1">
      <c r="A5" s="265"/>
      <c r="B5" s="265"/>
      <c r="C5" s="265"/>
      <c r="D5" s="233"/>
      <c r="E5" s="34"/>
      <c r="F5" s="34"/>
      <c r="G5" s="34"/>
      <c r="H5" s="34"/>
      <c r="I5" s="34"/>
      <c r="J5" s="265"/>
      <c r="K5" s="265"/>
      <c r="L5" s="33"/>
    </row>
    <row r="6" spans="1:14" ht="37.5" customHeight="1" thickBot="1">
      <c r="A6" s="365" t="s">
        <v>20</v>
      </c>
      <c r="B6" s="365"/>
      <c r="C6" s="365"/>
      <c r="D6" s="266"/>
      <c r="E6" s="366" t="s">
        <v>575</v>
      </c>
      <c r="F6" s="366"/>
      <c r="G6" s="366"/>
      <c r="H6" s="366"/>
      <c r="I6" s="367" t="s">
        <v>576</v>
      </c>
      <c r="J6" s="367"/>
      <c r="K6" s="367"/>
      <c r="L6" s="367"/>
      <c r="M6" s="90"/>
    </row>
    <row r="7" spans="1:14" ht="37.5">
      <c r="A7" s="267" t="s">
        <v>16</v>
      </c>
      <c r="B7" s="266"/>
      <c r="C7" s="267" t="s">
        <v>9</v>
      </c>
      <c r="D7" s="268"/>
      <c r="E7" s="91" t="s">
        <v>17</v>
      </c>
      <c r="F7" s="92"/>
      <c r="G7" s="91" t="s">
        <v>18</v>
      </c>
      <c r="H7" s="93"/>
      <c r="I7" s="91" t="s">
        <v>17</v>
      </c>
      <c r="J7" s="266"/>
      <c r="K7" s="267" t="s">
        <v>18</v>
      </c>
      <c r="L7" s="168"/>
      <c r="M7" s="86"/>
    </row>
    <row r="8" spans="1:14" ht="27" customHeight="1">
      <c r="A8" s="269" t="s">
        <v>230</v>
      </c>
      <c r="B8" s="213"/>
      <c r="C8" s="270" t="s">
        <v>231</v>
      </c>
      <c r="D8" s="213"/>
      <c r="E8" s="45">
        <v>18736573</v>
      </c>
      <c r="F8" s="213"/>
      <c r="G8" s="271">
        <f>E8/$E$11</f>
        <v>0.99957715594319163</v>
      </c>
      <c r="H8" s="213"/>
      <c r="I8" s="45">
        <v>341817029</v>
      </c>
      <c r="J8" s="213"/>
      <c r="K8" s="271">
        <f>I8/$I$11</f>
        <v>0.99976020112324626</v>
      </c>
      <c r="L8" s="168"/>
      <c r="M8" s="46"/>
      <c r="N8" s="64"/>
    </row>
    <row r="9" spans="1:14" ht="27" customHeight="1">
      <c r="A9" s="269" t="s">
        <v>455</v>
      </c>
      <c r="B9" s="213"/>
      <c r="C9" s="272">
        <v>228580460005</v>
      </c>
      <c r="D9" s="213"/>
      <c r="E9" s="45">
        <v>6277</v>
      </c>
      <c r="F9" s="213"/>
      <c r="G9" s="271">
        <f>E9/$E$11</f>
        <v>3.348715801900067E-4</v>
      </c>
      <c r="H9" s="213"/>
      <c r="I9" s="45">
        <v>21506</v>
      </c>
      <c r="J9" s="213"/>
      <c r="K9" s="271">
        <f>I9/$I$11</f>
        <v>6.2901614200609453E-5</v>
      </c>
      <c r="L9" s="168"/>
      <c r="M9" s="46"/>
      <c r="N9" s="64"/>
    </row>
    <row r="10" spans="1:14" ht="27" customHeight="1" thickBot="1">
      <c r="A10" s="269" t="s">
        <v>442</v>
      </c>
      <c r="B10" s="213"/>
      <c r="C10" s="270" t="s">
        <v>443</v>
      </c>
      <c r="D10" s="213"/>
      <c r="E10" s="45">
        <v>1649</v>
      </c>
      <c r="F10" s="213"/>
      <c r="G10" s="271">
        <f t="shared" ref="G10" si="0">E10/$E$11</f>
        <v>8.7972476618340136E-5</v>
      </c>
      <c r="H10" s="213"/>
      <c r="I10" s="45">
        <v>60481</v>
      </c>
      <c r="J10" s="213"/>
      <c r="K10" s="271">
        <f t="shared" ref="K10" si="1">I10/$I$11</f>
        <v>1.7689726255310428E-4</v>
      </c>
      <c r="L10" s="168"/>
      <c r="M10" s="46"/>
      <c r="N10" s="64"/>
    </row>
    <row r="11" spans="1:14" ht="22.5" thickBot="1">
      <c r="A11" s="273" t="s">
        <v>2</v>
      </c>
      <c r="B11" s="274"/>
      <c r="D11" s="275"/>
      <c r="E11" s="181">
        <f>SUM(E8:E10)</f>
        <v>18744499</v>
      </c>
      <c r="F11" s="213"/>
      <c r="G11" s="94">
        <f>SUM(G8:G10)</f>
        <v>0.99999999999999989</v>
      </c>
      <c r="H11" s="213"/>
      <c r="I11" s="181">
        <f>SUM(I8:I10)</f>
        <v>341899016</v>
      </c>
      <c r="J11" s="213"/>
      <c r="K11" s="94">
        <f>SUM(K8:K8)</f>
        <v>0.99976020112324626</v>
      </c>
      <c r="L11" s="168"/>
      <c r="M11" s="86"/>
    </row>
    <row r="12" spans="1:14" ht="22.5" thickTop="1">
      <c r="F12" s="213"/>
      <c r="H12" s="213"/>
      <c r="J12" s="213"/>
    </row>
  </sheetData>
  <autoFilter ref="A7:M7" xr:uid="{00000000-0009-0000-0000-00000B000000}">
    <sortState xmlns:xlrd2="http://schemas.microsoft.com/office/spreadsheetml/2017/richdata2" ref="A8:M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rightToLeft="1" view="pageBreakPreview" zoomScaleNormal="100" zoomScaleSheetLayoutView="100" workbookViewId="0">
      <selection activeCell="C28" sqref="C28"/>
    </sheetView>
  </sheetViews>
  <sheetFormatPr defaultColWidth="9.140625" defaultRowHeight="18"/>
  <cols>
    <col min="1" max="1" width="32.42578125" style="5" customWidth="1"/>
    <col min="2" max="2" width="1.42578125" style="5" customWidth="1"/>
    <col min="3" max="3" width="19" style="5" bestFit="1" customWidth="1"/>
    <col min="4" max="4" width="0.85546875" style="5" customWidth="1"/>
    <col min="5" max="5" width="19" style="5" bestFit="1" customWidth="1"/>
    <col min="6" max="6" width="9.140625" style="5"/>
    <col min="7" max="7" width="10.7109375" style="5" bestFit="1" customWidth="1"/>
    <col min="8" max="16384" width="9.140625" style="5"/>
  </cols>
  <sheetData>
    <row r="1" spans="1:7" s="3" customFormat="1" ht="18.75">
      <c r="A1" s="307" t="s">
        <v>84</v>
      </c>
      <c r="B1" s="307"/>
      <c r="C1" s="307"/>
      <c r="D1" s="307"/>
      <c r="E1" s="307"/>
    </row>
    <row r="2" spans="1:7" s="3" customFormat="1" ht="18.75">
      <c r="A2" s="307" t="s">
        <v>53</v>
      </c>
      <c r="B2" s="307"/>
      <c r="C2" s="307"/>
      <c r="D2" s="307"/>
      <c r="E2" s="307"/>
    </row>
    <row r="3" spans="1:7" s="3" customFormat="1" ht="18.75">
      <c r="A3" s="307" t="str">
        <f>' سهام'!A3:W3</f>
        <v>برای ماه منتهی به 1402/03/31</v>
      </c>
      <c r="B3" s="307"/>
      <c r="C3" s="307"/>
      <c r="D3" s="307"/>
      <c r="E3" s="307"/>
    </row>
    <row r="4" spans="1:7" s="3" customFormat="1" ht="18.75">
      <c r="A4" s="157"/>
      <c r="B4" s="157"/>
      <c r="C4" s="157"/>
      <c r="D4" s="157"/>
      <c r="E4" s="157"/>
    </row>
    <row r="5" spans="1:7" ht="18.75">
      <c r="A5" s="310" t="s">
        <v>31</v>
      </c>
      <c r="B5" s="310"/>
      <c r="C5" s="310"/>
      <c r="D5" s="310"/>
      <c r="E5" s="310"/>
    </row>
    <row r="6" spans="1:7" ht="38.25" thickBot="1">
      <c r="A6" s="81"/>
      <c r="B6" s="82"/>
      <c r="C6" s="166" t="s">
        <v>575</v>
      </c>
      <c r="D6" s="168"/>
      <c r="E6" s="166" t="s">
        <v>574</v>
      </c>
    </row>
    <row r="7" spans="1:7" ht="16.5" customHeight="1">
      <c r="A7" s="363"/>
      <c r="B7" s="364"/>
      <c r="C7" s="359" t="s">
        <v>6</v>
      </c>
      <c r="D7" s="167"/>
      <c r="E7" s="359" t="s">
        <v>6</v>
      </c>
    </row>
    <row r="8" spans="1:7" ht="18.75" thickBot="1">
      <c r="A8" s="364"/>
      <c r="B8" s="364"/>
      <c r="C8" s="361"/>
      <c r="D8" s="84"/>
      <c r="E8" s="361"/>
    </row>
    <row r="9" spans="1:7">
      <c r="A9" s="95" t="s">
        <v>248</v>
      </c>
      <c r="B9" s="67"/>
      <c r="C9" s="45">
        <v>-19639800</v>
      </c>
      <c r="D9" s="45"/>
      <c r="E9" s="45">
        <v>807391431</v>
      </c>
      <c r="G9" s="47"/>
    </row>
    <row r="10" spans="1:7" ht="25.9" customHeight="1">
      <c r="A10" s="95" t="s">
        <v>82</v>
      </c>
      <c r="B10" s="67"/>
      <c r="C10" s="45">
        <v>1038763431</v>
      </c>
      <c r="D10" s="45"/>
      <c r="E10" s="45">
        <v>6339747331</v>
      </c>
      <c r="G10" s="47"/>
    </row>
    <row r="11" spans="1:7" ht="18.75" thickBot="1">
      <c r="A11" s="96" t="s">
        <v>2</v>
      </c>
      <c r="B11" s="168"/>
      <c r="C11" s="181">
        <f>SUM(C9:C10)</f>
        <v>1019123631</v>
      </c>
      <c r="D11" s="45"/>
      <c r="E11" s="181">
        <f>SUM(E9:E10)</f>
        <v>7147138762</v>
      </c>
    </row>
    <row r="12" spans="1:7" ht="18.75" thickTop="1">
      <c r="D12" s="45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Marzieh Mirzaee</cp:lastModifiedBy>
  <cp:lastPrinted>2023-04-30T14:00:33Z</cp:lastPrinted>
  <dcterms:created xsi:type="dcterms:W3CDTF">2017-11-22T14:26:20Z</dcterms:created>
  <dcterms:modified xsi:type="dcterms:W3CDTF">2023-07-01T10:43:54Z</dcterms:modified>
</cp:coreProperties>
</file>