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Y:\fund\صندوق شاخصی کیان\گزارش ماهانه\1402\تیر\"/>
    </mc:Choice>
  </mc:AlternateContent>
  <xr:revisionPtr revIDLastSave="0" documentId="13_ncr:1_{D6A38CD4-747C-4478-B9AD-D8B3F3BCEC47}" xr6:coauthVersionLast="47" xr6:coauthVersionMax="47" xr10:uidLastSave="{00000000-0000-0000-0000-000000000000}"/>
  <bookViews>
    <workbookView xWindow="-108" yWindow="-108" windowWidth="23256" windowHeight="12576" tabRatio="927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سهام'!$A$9:$W$213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'!$C$10:$U$215</definedName>
    <definedName name="_xlnm._FilterDatabase" localSheetId="6" hidden="1">'درآمد سود سهام'!$A$7:$T$7</definedName>
    <definedName name="_xlnm._FilterDatabase" localSheetId="8" hidden="1">'درآمد ناشی از تغییر قیمت اوراق '!$C$6:$S$205</definedName>
    <definedName name="_xlnm._FilterDatabase" localSheetId="7" hidden="1">'درآمد ناشی ازفروش'!$C$7:$S$201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a">'درآمد ناشی از تغییر قیمت اوراق '!$B$7:$S$205</definedName>
    <definedName name="b">'درآمد ناشی ازفروش'!$B$8:$S$201</definedName>
    <definedName name="_xlnm.Print_Area" localSheetId="1">' سهام'!$A$1:$W$214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'!$C$1:$U$217</definedName>
    <definedName name="_xlnm.Print_Area" localSheetId="6">'درآمد سود سهام'!$A$1:$T$78</definedName>
    <definedName name="_xlnm.Print_Area" localSheetId="8">'درآمد ناشی از تغییر قیمت اوراق '!$C$1:$T$208</definedName>
    <definedName name="_xlnm.Print_Area" localSheetId="7">'درآمد ناشی ازفروش'!$C$1:$S$205</definedName>
    <definedName name="_xlnm.Print_Area" localSheetId="4">درآمدها!$A$1:$I$11</definedName>
    <definedName name="_xlnm.Print_Area" localSheetId="0">روکش!$B$1:$K$44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'!$B$7:$S$185</definedName>
    <definedName name="درآمدسودسهام">'درآمد سود سهام'!$A$8:$T$76</definedName>
    <definedName name="سود">'درآمد سود سهام'!$A$8:$T$71</definedName>
    <definedName name="فروش">'درآمد ناشی ازفروش'!$B$8:$S$201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2" i="1" l="1"/>
  <c r="G122" i="1"/>
  <c r="S70" i="1"/>
  <c r="E70" i="1"/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10" i="1"/>
  <c r="O109" i="5" l="1"/>
  <c r="O102" i="5"/>
  <c r="O99" i="5"/>
  <c r="O96" i="5"/>
  <c r="O97" i="5"/>
  <c r="O95" i="5"/>
  <c r="O91" i="5"/>
  <c r="E91" i="5"/>
  <c r="O120" i="5"/>
  <c r="O117" i="5"/>
  <c r="O115" i="5"/>
  <c r="E115" i="5"/>
  <c r="O123" i="5"/>
  <c r="O126" i="5"/>
  <c r="O131" i="5"/>
  <c r="O136" i="5"/>
  <c r="O145" i="5"/>
  <c r="O150" i="5"/>
  <c r="O152" i="5"/>
  <c r="O156" i="5"/>
  <c r="O157" i="5"/>
  <c r="O159" i="5"/>
  <c r="O160" i="5"/>
  <c r="O161" i="5"/>
  <c r="O162" i="5"/>
  <c r="O164" i="5"/>
  <c r="O165" i="5"/>
  <c r="O167" i="5"/>
  <c r="O168" i="5"/>
  <c r="O170" i="5"/>
  <c r="O173" i="5"/>
  <c r="O175" i="5"/>
  <c r="O176" i="5"/>
  <c r="O178" i="5"/>
  <c r="O184" i="5"/>
  <c r="O187" i="5"/>
  <c r="O190" i="5"/>
  <c r="O191" i="5"/>
  <c r="O193" i="5"/>
  <c r="O195" i="5"/>
  <c r="O196" i="5"/>
  <c r="O201" i="5"/>
  <c r="O202" i="5"/>
  <c r="O203" i="5"/>
  <c r="O208" i="5"/>
  <c r="O209" i="5"/>
  <c r="O215" i="5"/>
  <c r="E30" i="5"/>
  <c r="M60" i="14" l="1"/>
  <c r="M61" i="14"/>
  <c r="M62" i="14"/>
  <c r="M63" i="14"/>
  <c r="M64" i="14"/>
  <c r="M65" i="14"/>
  <c r="M59" i="14"/>
  <c r="Y91" i="1"/>
  <c r="S214" i="1" l="1"/>
  <c r="F10" i="8" l="1"/>
  <c r="F9" i="8"/>
  <c r="E11" i="8" l="1"/>
  <c r="C11" i="8"/>
  <c r="G10" i="7"/>
  <c r="G8" i="7"/>
  <c r="I11" i="7"/>
  <c r="K9" i="7" s="1"/>
  <c r="E11" i="7"/>
  <c r="G9" i="7" s="1"/>
  <c r="S41" i="5"/>
  <c r="U41" i="5" s="1"/>
  <c r="S47" i="5"/>
  <c r="U47" i="5" s="1"/>
  <c r="S68" i="5"/>
  <c r="U68" i="5" s="1"/>
  <c r="S73" i="5"/>
  <c r="U73" i="5" s="1"/>
  <c r="K41" i="5"/>
  <c r="M41" i="5" s="1"/>
  <c r="K47" i="5"/>
  <c r="M47" i="5" s="1"/>
  <c r="K68" i="5"/>
  <c r="M68" i="5" s="1"/>
  <c r="K73" i="5"/>
  <c r="M73" i="5" s="1"/>
  <c r="Q205" i="14"/>
  <c r="O205" i="14"/>
  <c r="I205" i="14"/>
  <c r="G205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7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Q201" i="15"/>
  <c r="O201" i="15"/>
  <c r="I201" i="15"/>
  <c r="G201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S171" i="15"/>
  <c r="S172" i="15"/>
  <c r="S173" i="15"/>
  <c r="S174" i="15"/>
  <c r="S175" i="15"/>
  <c r="S176" i="15"/>
  <c r="S177" i="15"/>
  <c r="S178" i="15"/>
  <c r="S179" i="15"/>
  <c r="S180" i="15"/>
  <c r="S181" i="15"/>
  <c r="S182" i="15"/>
  <c r="S183" i="15"/>
  <c r="S184" i="15"/>
  <c r="S185" i="15"/>
  <c r="S186" i="15"/>
  <c r="S187" i="15"/>
  <c r="S188" i="15"/>
  <c r="S189" i="15"/>
  <c r="S190" i="15"/>
  <c r="S191" i="15"/>
  <c r="S192" i="15"/>
  <c r="S193" i="15"/>
  <c r="S194" i="15"/>
  <c r="S195" i="15"/>
  <c r="S196" i="15"/>
  <c r="S197" i="15"/>
  <c r="S198" i="15"/>
  <c r="S199" i="15"/>
  <c r="S200" i="15"/>
  <c r="S8" i="15"/>
  <c r="S201" i="15" l="1"/>
  <c r="G11" i="7"/>
  <c r="K8" i="7"/>
  <c r="K10" i="7"/>
  <c r="K11" i="7" s="1"/>
  <c r="K201" i="15"/>
  <c r="S205" i="14"/>
  <c r="K205" i="14"/>
  <c r="R77" i="18"/>
  <c r="P77" i="18"/>
  <c r="L77" i="18"/>
  <c r="J77" i="18"/>
  <c r="Q8" i="13"/>
  <c r="Q9" i="13"/>
  <c r="Q7" i="13"/>
  <c r="Q10" i="13" s="1"/>
  <c r="K8" i="13"/>
  <c r="K9" i="13"/>
  <c r="K7" i="13"/>
  <c r="O10" i="13"/>
  <c r="M10" i="13"/>
  <c r="I10" i="13"/>
  <c r="G10" i="13"/>
  <c r="I8" i="11"/>
  <c r="E10" i="11"/>
  <c r="I10" i="11" s="1"/>
  <c r="E9" i="11"/>
  <c r="I9" i="11" s="1"/>
  <c r="O12" i="2"/>
  <c r="M12" i="2"/>
  <c r="K12" i="2"/>
  <c r="U214" i="1"/>
  <c r="M214" i="1"/>
  <c r="J214" i="1"/>
  <c r="G214" i="1"/>
  <c r="E214" i="1"/>
  <c r="R38" i="5"/>
  <c r="R39" i="5"/>
  <c r="R40" i="5"/>
  <c r="Q214" i="5"/>
  <c r="Q215" i="5"/>
  <c r="Q213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198" i="5"/>
  <c r="Q196" i="5"/>
  <c r="Q195" i="5"/>
  <c r="Q194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23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05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88" i="5"/>
  <c r="S88" i="5" s="1"/>
  <c r="Q75" i="5"/>
  <c r="Q76" i="5"/>
  <c r="Q77" i="5"/>
  <c r="Q78" i="5"/>
  <c r="Q79" i="5"/>
  <c r="Q80" i="5"/>
  <c r="Q81" i="5"/>
  <c r="Q82" i="5"/>
  <c r="Q83" i="5"/>
  <c r="Q84" i="5"/>
  <c r="Q85" i="5"/>
  <c r="Q86" i="5"/>
  <c r="Q74" i="5"/>
  <c r="Q70" i="5"/>
  <c r="Q71" i="5"/>
  <c r="Q72" i="5"/>
  <c r="Q69" i="5"/>
  <c r="G214" i="5"/>
  <c r="G215" i="5"/>
  <c r="G213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198" i="5"/>
  <c r="G196" i="5"/>
  <c r="G195" i="5"/>
  <c r="G194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23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05" i="5"/>
  <c r="G103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88" i="5"/>
  <c r="K88" i="5" s="1"/>
  <c r="M88" i="5" s="1"/>
  <c r="G75" i="5"/>
  <c r="G76" i="5"/>
  <c r="G77" i="5"/>
  <c r="G78" i="5"/>
  <c r="G79" i="5"/>
  <c r="G80" i="5"/>
  <c r="G81" i="5"/>
  <c r="G82" i="5"/>
  <c r="G83" i="5"/>
  <c r="G84" i="5"/>
  <c r="G85" i="5"/>
  <c r="G86" i="5"/>
  <c r="G74" i="5"/>
  <c r="G70" i="5"/>
  <c r="G71" i="5"/>
  <c r="G72" i="5"/>
  <c r="G69" i="5"/>
  <c r="U88" i="5" l="1"/>
  <c r="K10" i="13"/>
  <c r="W214" i="1"/>
  <c r="T26" i="18"/>
  <c r="O62" i="5" s="1"/>
  <c r="R195" i="5" l="1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194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45" i="5"/>
  <c r="R142" i="5"/>
  <c r="R143" i="5"/>
  <c r="R141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23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05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89" i="5"/>
  <c r="R78" i="5"/>
  <c r="S78" i="5" s="1"/>
  <c r="U78" i="5" s="1"/>
  <c r="R79" i="5"/>
  <c r="S79" i="5" s="1"/>
  <c r="U79" i="5" s="1"/>
  <c r="R80" i="5"/>
  <c r="S80" i="5" s="1"/>
  <c r="U80" i="5" s="1"/>
  <c r="R81" i="5"/>
  <c r="R82" i="5"/>
  <c r="R83" i="5"/>
  <c r="R84" i="5"/>
  <c r="S84" i="5" s="1"/>
  <c r="U84" i="5" s="1"/>
  <c r="R85" i="5"/>
  <c r="R86" i="5"/>
  <c r="R87" i="5"/>
  <c r="R77" i="5"/>
  <c r="S77" i="5" s="1"/>
  <c r="U77" i="5" s="1"/>
  <c r="R75" i="5"/>
  <c r="S75" i="5" s="1"/>
  <c r="U75" i="5" s="1"/>
  <c r="R74" i="5"/>
  <c r="S74" i="5" s="1"/>
  <c r="U74" i="5" s="1"/>
  <c r="R70" i="5"/>
  <c r="R71" i="5"/>
  <c r="R72" i="5"/>
  <c r="S72" i="5" s="1"/>
  <c r="U72" i="5" s="1"/>
  <c r="R69" i="5"/>
  <c r="S69" i="5" s="1"/>
  <c r="U69" i="5" s="1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S65" i="5" s="1"/>
  <c r="U65" i="5" s="1"/>
  <c r="R66" i="5"/>
  <c r="R67" i="5"/>
  <c r="R48" i="5"/>
  <c r="R43" i="5"/>
  <c r="R44" i="5"/>
  <c r="R45" i="5"/>
  <c r="R42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13" i="5"/>
  <c r="O81" i="5"/>
  <c r="O82" i="5"/>
  <c r="S86" i="5"/>
  <c r="U86" i="5" s="1"/>
  <c r="O90" i="5"/>
  <c r="O92" i="5"/>
  <c r="O93" i="5"/>
  <c r="O94" i="5"/>
  <c r="O98" i="5"/>
  <c r="O100" i="5"/>
  <c r="O101" i="5"/>
  <c r="O103" i="5"/>
  <c r="S103" i="5" s="1"/>
  <c r="U103" i="5" s="1"/>
  <c r="O104" i="5"/>
  <c r="S104" i="5" s="1"/>
  <c r="U104" i="5" s="1"/>
  <c r="O105" i="5"/>
  <c r="S105" i="5" s="1"/>
  <c r="U105" i="5" s="1"/>
  <c r="O106" i="5"/>
  <c r="O107" i="5"/>
  <c r="O108" i="5"/>
  <c r="O110" i="5"/>
  <c r="O111" i="5"/>
  <c r="S111" i="5" s="1"/>
  <c r="U111" i="5" s="1"/>
  <c r="O112" i="5"/>
  <c r="O113" i="5"/>
  <c r="O114" i="5"/>
  <c r="O116" i="5"/>
  <c r="O118" i="5"/>
  <c r="O119" i="5"/>
  <c r="O121" i="5"/>
  <c r="O122" i="5"/>
  <c r="S122" i="5" s="1"/>
  <c r="U122" i="5" s="1"/>
  <c r="O124" i="5"/>
  <c r="O125" i="5"/>
  <c r="S125" i="5" s="1"/>
  <c r="U125" i="5" s="1"/>
  <c r="O127" i="5"/>
  <c r="O128" i="5"/>
  <c r="O129" i="5"/>
  <c r="O130" i="5"/>
  <c r="O132" i="5"/>
  <c r="O133" i="5"/>
  <c r="S133" i="5" s="1"/>
  <c r="U133" i="5" s="1"/>
  <c r="O134" i="5"/>
  <c r="S134" i="5" s="1"/>
  <c r="U134" i="5" s="1"/>
  <c r="O135" i="5"/>
  <c r="O137" i="5"/>
  <c r="O138" i="5"/>
  <c r="O139" i="5"/>
  <c r="S139" i="5" s="1"/>
  <c r="U139" i="5" s="1"/>
  <c r="O140" i="5"/>
  <c r="S140" i="5" s="1"/>
  <c r="U140" i="5" s="1"/>
  <c r="O141" i="5"/>
  <c r="S141" i="5" s="1"/>
  <c r="U141" i="5" s="1"/>
  <c r="O142" i="5"/>
  <c r="O143" i="5"/>
  <c r="O144" i="5"/>
  <c r="S144" i="5" s="1"/>
  <c r="U144" i="5" s="1"/>
  <c r="O146" i="5"/>
  <c r="O147" i="5"/>
  <c r="O148" i="5"/>
  <c r="O149" i="5"/>
  <c r="S149" i="5" s="1"/>
  <c r="U149" i="5" s="1"/>
  <c r="O151" i="5"/>
  <c r="O153" i="5"/>
  <c r="S153" i="5" s="1"/>
  <c r="U153" i="5" s="1"/>
  <c r="O154" i="5"/>
  <c r="S154" i="5" s="1"/>
  <c r="U154" i="5" s="1"/>
  <c r="O155" i="5"/>
  <c r="O158" i="5"/>
  <c r="S158" i="5" s="1"/>
  <c r="U158" i="5" s="1"/>
  <c r="O163" i="5"/>
  <c r="O166" i="5"/>
  <c r="O169" i="5"/>
  <c r="O171" i="5"/>
  <c r="O172" i="5"/>
  <c r="S172" i="5" s="1"/>
  <c r="U172" i="5" s="1"/>
  <c r="O174" i="5"/>
  <c r="S174" i="5" s="1"/>
  <c r="U174" i="5" s="1"/>
  <c r="O177" i="5"/>
  <c r="O179" i="5"/>
  <c r="O180" i="5"/>
  <c r="O181" i="5"/>
  <c r="S181" i="5" s="1"/>
  <c r="U181" i="5" s="1"/>
  <c r="O182" i="5"/>
  <c r="S182" i="5" s="1"/>
  <c r="U182" i="5" s="1"/>
  <c r="O183" i="5"/>
  <c r="S183" i="5" s="1"/>
  <c r="U183" i="5" s="1"/>
  <c r="O185" i="5"/>
  <c r="S185" i="5" s="1"/>
  <c r="U185" i="5" s="1"/>
  <c r="O186" i="5"/>
  <c r="O188" i="5"/>
  <c r="O189" i="5"/>
  <c r="S189" i="5" s="1"/>
  <c r="U189" i="5" s="1"/>
  <c r="O192" i="5"/>
  <c r="O194" i="5"/>
  <c r="O197" i="5"/>
  <c r="O198" i="5"/>
  <c r="O199" i="5"/>
  <c r="S199" i="5" s="1"/>
  <c r="U199" i="5" s="1"/>
  <c r="O200" i="5"/>
  <c r="O204" i="5"/>
  <c r="S204" i="5" s="1"/>
  <c r="U204" i="5" s="1"/>
  <c r="O205" i="5"/>
  <c r="S205" i="5" s="1"/>
  <c r="U205" i="5" s="1"/>
  <c r="O206" i="5"/>
  <c r="S206" i="5" s="1"/>
  <c r="U206" i="5" s="1"/>
  <c r="O207" i="5"/>
  <c r="O210" i="5"/>
  <c r="O211" i="5"/>
  <c r="O212" i="5"/>
  <c r="S212" i="5" s="1"/>
  <c r="U212" i="5" s="1"/>
  <c r="O213" i="5"/>
  <c r="S213" i="5" s="1"/>
  <c r="U213" i="5" s="1"/>
  <c r="O214" i="5"/>
  <c r="S171" i="5" l="1"/>
  <c r="U171" i="5" s="1"/>
  <c r="S110" i="5"/>
  <c r="U110" i="5" s="1"/>
  <c r="S194" i="5"/>
  <c r="U194" i="5" s="1"/>
  <c r="S101" i="5"/>
  <c r="U101" i="5" s="1"/>
  <c r="S192" i="5"/>
  <c r="U192" i="5" s="1"/>
  <c r="S128" i="5"/>
  <c r="U128" i="5" s="1"/>
  <c r="S142" i="5"/>
  <c r="U142" i="5" s="1"/>
  <c r="S81" i="5"/>
  <c r="U81" i="5" s="1"/>
  <c r="S92" i="5"/>
  <c r="U92" i="5" s="1"/>
  <c r="S90" i="5"/>
  <c r="U90" i="5" s="1"/>
  <c r="S210" i="5"/>
  <c r="U210" i="5" s="1"/>
  <c r="S119" i="5"/>
  <c r="U119" i="5" s="1"/>
  <c r="S108" i="5"/>
  <c r="U108" i="5" s="1"/>
  <c r="S82" i="5"/>
  <c r="U82" i="5" s="1"/>
  <c r="S163" i="5"/>
  <c r="U163" i="5" s="1"/>
  <c r="S147" i="5"/>
  <c r="U147" i="5" s="1"/>
  <c r="S116" i="5"/>
  <c r="U116" i="5" s="1"/>
  <c r="S93" i="5"/>
  <c r="U93" i="5" s="1"/>
  <c r="S148" i="5"/>
  <c r="U148" i="5" s="1"/>
  <c r="S127" i="5"/>
  <c r="U127" i="5" s="1"/>
  <c r="S177" i="5"/>
  <c r="U177" i="5" s="1"/>
  <c r="S155" i="5"/>
  <c r="U155" i="5" s="1"/>
  <c r="S135" i="5"/>
  <c r="U135" i="5" s="1"/>
  <c r="S211" i="5"/>
  <c r="U211" i="5" s="1"/>
  <c r="S118" i="5"/>
  <c r="U118" i="5" s="1"/>
  <c r="S200" i="5"/>
  <c r="U200" i="5" s="1"/>
  <c r="S207" i="5"/>
  <c r="U207" i="5" s="1"/>
  <c r="S146" i="5"/>
  <c r="U146" i="5" s="1"/>
  <c r="S132" i="5"/>
  <c r="U132" i="5" s="1"/>
  <c r="S124" i="5"/>
  <c r="U124" i="5" s="1"/>
  <c r="S114" i="5"/>
  <c r="U114" i="5" s="1"/>
  <c r="S100" i="5"/>
  <c r="U100" i="5" s="1"/>
  <c r="S89" i="5"/>
  <c r="S198" i="5"/>
  <c r="U198" i="5" s="1"/>
  <c r="S188" i="5"/>
  <c r="U188" i="5" s="1"/>
  <c r="S180" i="5"/>
  <c r="U180" i="5" s="1"/>
  <c r="S169" i="5"/>
  <c r="U169" i="5" s="1"/>
  <c r="S138" i="5"/>
  <c r="U138" i="5" s="1"/>
  <c r="S130" i="5"/>
  <c r="U130" i="5" s="1"/>
  <c r="S113" i="5"/>
  <c r="U113" i="5" s="1"/>
  <c r="S106" i="5"/>
  <c r="U106" i="5" s="1"/>
  <c r="S98" i="5"/>
  <c r="U98" i="5" s="1"/>
  <c r="S214" i="5"/>
  <c r="U214" i="5" s="1"/>
  <c r="S197" i="5"/>
  <c r="U197" i="5" s="1"/>
  <c r="S186" i="5"/>
  <c r="U186" i="5" s="1"/>
  <c r="S179" i="5"/>
  <c r="U179" i="5" s="1"/>
  <c r="S166" i="5"/>
  <c r="U166" i="5" s="1"/>
  <c r="S151" i="5"/>
  <c r="U151" i="5" s="1"/>
  <c r="S143" i="5"/>
  <c r="U143" i="5" s="1"/>
  <c r="S137" i="5"/>
  <c r="U137" i="5" s="1"/>
  <c r="S129" i="5"/>
  <c r="U129" i="5" s="1"/>
  <c r="S121" i="5"/>
  <c r="U121" i="5" s="1"/>
  <c r="S112" i="5"/>
  <c r="U112" i="5" s="1"/>
  <c r="S94" i="5"/>
  <c r="U94" i="5" s="1"/>
  <c r="S85" i="5"/>
  <c r="U85" i="5" s="1"/>
  <c r="S107" i="5"/>
  <c r="U107" i="5" s="1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194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48" i="5"/>
  <c r="I146" i="5"/>
  <c r="I147" i="5"/>
  <c r="I145" i="5"/>
  <c r="I142" i="5"/>
  <c r="I143" i="5"/>
  <c r="I141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23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05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89" i="5"/>
  <c r="I78" i="5"/>
  <c r="K78" i="5" s="1"/>
  <c r="M78" i="5" s="1"/>
  <c r="I79" i="5"/>
  <c r="K79" i="5" s="1"/>
  <c r="M79" i="5" s="1"/>
  <c r="I80" i="5"/>
  <c r="K80" i="5" s="1"/>
  <c r="M80" i="5" s="1"/>
  <c r="I81" i="5"/>
  <c r="K81" i="5" s="1"/>
  <c r="M81" i="5" s="1"/>
  <c r="I82" i="5"/>
  <c r="K82" i="5" s="1"/>
  <c r="M82" i="5" s="1"/>
  <c r="I83" i="5"/>
  <c r="I84" i="5"/>
  <c r="I85" i="5"/>
  <c r="K85" i="5" s="1"/>
  <c r="M85" i="5" s="1"/>
  <c r="I86" i="5"/>
  <c r="K86" i="5" s="1"/>
  <c r="M86" i="5" s="1"/>
  <c r="I87" i="5"/>
  <c r="I77" i="5"/>
  <c r="K77" i="5" s="1"/>
  <c r="M77" i="5" s="1"/>
  <c r="I75" i="5"/>
  <c r="K75" i="5" s="1"/>
  <c r="M75" i="5" s="1"/>
  <c r="I74" i="5"/>
  <c r="K74" i="5" s="1"/>
  <c r="M74" i="5" s="1"/>
  <c r="I70" i="5"/>
  <c r="I71" i="5"/>
  <c r="I72" i="5"/>
  <c r="K72" i="5" s="1"/>
  <c r="M72" i="5" s="1"/>
  <c r="I69" i="5"/>
  <c r="K69" i="5" s="1"/>
  <c r="M69" i="5" s="1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K65" i="5" s="1"/>
  <c r="M65" i="5" s="1"/>
  <c r="I66" i="5"/>
  <c r="I67" i="5"/>
  <c r="I48" i="5"/>
  <c r="I43" i="5"/>
  <c r="I44" i="5"/>
  <c r="I45" i="5"/>
  <c r="I42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13" i="5"/>
  <c r="U89" i="5" l="1"/>
  <c r="E84" i="5"/>
  <c r="K84" i="5" s="1"/>
  <c r="M84" i="5" s="1"/>
  <c r="K89" i="5"/>
  <c r="M89" i="5" s="1"/>
  <c r="E90" i="5"/>
  <c r="K90" i="5" s="1"/>
  <c r="M90" i="5" s="1"/>
  <c r="E92" i="5"/>
  <c r="K92" i="5" s="1"/>
  <c r="M92" i="5" s="1"/>
  <c r="E93" i="5"/>
  <c r="K93" i="5" s="1"/>
  <c r="M93" i="5" s="1"/>
  <c r="E94" i="5"/>
  <c r="K94" i="5" s="1"/>
  <c r="M94" i="5" s="1"/>
  <c r="E98" i="5"/>
  <c r="K98" i="5" s="1"/>
  <c r="M98" i="5" s="1"/>
  <c r="E100" i="5"/>
  <c r="K100" i="5" s="1"/>
  <c r="M100" i="5" s="1"/>
  <c r="E101" i="5"/>
  <c r="K101" i="5" s="1"/>
  <c r="M101" i="5" s="1"/>
  <c r="E103" i="5"/>
  <c r="K103" i="5" s="1"/>
  <c r="M103" i="5" s="1"/>
  <c r="E104" i="5"/>
  <c r="K104" i="5" s="1"/>
  <c r="M104" i="5" s="1"/>
  <c r="E105" i="5"/>
  <c r="K105" i="5" s="1"/>
  <c r="M105" i="5" s="1"/>
  <c r="E106" i="5"/>
  <c r="K106" i="5" s="1"/>
  <c r="M106" i="5" s="1"/>
  <c r="E107" i="5"/>
  <c r="K107" i="5" s="1"/>
  <c r="M107" i="5" s="1"/>
  <c r="E108" i="5"/>
  <c r="K108" i="5" s="1"/>
  <c r="M108" i="5" s="1"/>
  <c r="E110" i="5"/>
  <c r="K110" i="5" s="1"/>
  <c r="M110" i="5" s="1"/>
  <c r="E111" i="5"/>
  <c r="K111" i="5" s="1"/>
  <c r="M111" i="5" s="1"/>
  <c r="E112" i="5"/>
  <c r="K112" i="5" s="1"/>
  <c r="M112" i="5" s="1"/>
  <c r="E113" i="5"/>
  <c r="K113" i="5" s="1"/>
  <c r="M113" i="5" s="1"/>
  <c r="E114" i="5"/>
  <c r="K114" i="5" s="1"/>
  <c r="M114" i="5" s="1"/>
  <c r="E116" i="5"/>
  <c r="K116" i="5" s="1"/>
  <c r="M116" i="5" s="1"/>
  <c r="E118" i="5"/>
  <c r="K118" i="5" s="1"/>
  <c r="M118" i="5" s="1"/>
  <c r="E119" i="5"/>
  <c r="K119" i="5" s="1"/>
  <c r="M119" i="5" s="1"/>
  <c r="E121" i="5"/>
  <c r="K121" i="5" s="1"/>
  <c r="M121" i="5" s="1"/>
  <c r="E122" i="5"/>
  <c r="K122" i="5" s="1"/>
  <c r="M122" i="5" s="1"/>
  <c r="E124" i="5"/>
  <c r="K124" i="5" s="1"/>
  <c r="M124" i="5" s="1"/>
  <c r="E125" i="5"/>
  <c r="K125" i="5" s="1"/>
  <c r="M125" i="5" s="1"/>
  <c r="E127" i="5"/>
  <c r="K127" i="5" s="1"/>
  <c r="M127" i="5" s="1"/>
  <c r="E128" i="5"/>
  <c r="K128" i="5" s="1"/>
  <c r="M128" i="5" s="1"/>
  <c r="E129" i="5"/>
  <c r="K129" i="5" s="1"/>
  <c r="M129" i="5" s="1"/>
  <c r="E130" i="5"/>
  <c r="K130" i="5" s="1"/>
  <c r="M130" i="5" s="1"/>
  <c r="E132" i="5"/>
  <c r="K132" i="5" s="1"/>
  <c r="M132" i="5" s="1"/>
  <c r="E133" i="5"/>
  <c r="K133" i="5" s="1"/>
  <c r="M133" i="5" s="1"/>
  <c r="E134" i="5"/>
  <c r="K134" i="5" s="1"/>
  <c r="M134" i="5" s="1"/>
  <c r="E135" i="5"/>
  <c r="K135" i="5" s="1"/>
  <c r="M135" i="5" s="1"/>
  <c r="E137" i="5"/>
  <c r="K137" i="5" s="1"/>
  <c r="M137" i="5" s="1"/>
  <c r="E138" i="5"/>
  <c r="K138" i="5" s="1"/>
  <c r="M138" i="5" s="1"/>
  <c r="E139" i="5"/>
  <c r="K139" i="5" s="1"/>
  <c r="M139" i="5" s="1"/>
  <c r="E140" i="5"/>
  <c r="K140" i="5" s="1"/>
  <c r="M140" i="5" s="1"/>
  <c r="E141" i="5"/>
  <c r="K141" i="5" s="1"/>
  <c r="M141" i="5" s="1"/>
  <c r="E142" i="5"/>
  <c r="K142" i="5" s="1"/>
  <c r="M142" i="5" s="1"/>
  <c r="E143" i="5"/>
  <c r="K143" i="5" s="1"/>
  <c r="M143" i="5" s="1"/>
  <c r="E144" i="5"/>
  <c r="K144" i="5" s="1"/>
  <c r="M144" i="5" s="1"/>
  <c r="E146" i="5"/>
  <c r="K146" i="5" s="1"/>
  <c r="M146" i="5" s="1"/>
  <c r="E147" i="5"/>
  <c r="K147" i="5" s="1"/>
  <c r="M147" i="5" s="1"/>
  <c r="E148" i="5"/>
  <c r="K148" i="5" s="1"/>
  <c r="M148" i="5" s="1"/>
  <c r="E149" i="5"/>
  <c r="K149" i="5" s="1"/>
  <c r="M149" i="5" s="1"/>
  <c r="E151" i="5"/>
  <c r="K151" i="5" s="1"/>
  <c r="M151" i="5" s="1"/>
  <c r="E153" i="5"/>
  <c r="K153" i="5" s="1"/>
  <c r="M153" i="5" s="1"/>
  <c r="E154" i="5"/>
  <c r="K154" i="5" s="1"/>
  <c r="M154" i="5" s="1"/>
  <c r="E155" i="5"/>
  <c r="K155" i="5" s="1"/>
  <c r="M155" i="5" s="1"/>
  <c r="E158" i="5"/>
  <c r="K158" i="5" s="1"/>
  <c r="M158" i="5" s="1"/>
  <c r="E163" i="5"/>
  <c r="K163" i="5" s="1"/>
  <c r="M163" i="5" s="1"/>
  <c r="E166" i="5"/>
  <c r="K166" i="5" s="1"/>
  <c r="M166" i="5" s="1"/>
  <c r="E169" i="5"/>
  <c r="K169" i="5" s="1"/>
  <c r="M169" i="5" s="1"/>
  <c r="E171" i="5"/>
  <c r="K171" i="5" s="1"/>
  <c r="M171" i="5" s="1"/>
  <c r="E172" i="5"/>
  <c r="K172" i="5" s="1"/>
  <c r="M172" i="5" s="1"/>
  <c r="E174" i="5"/>
  <c r="K174" i="5" s="1"/>
  <c r="M174" i="5" s="1"/>
  <c r="E177" i="5"/>
  <c r="K177" i="5" s="1"/>
  <c r="M177" i="5" s="1"/>
  <c r="E179" i="5"/>
  <c r="K179" i="5" s="1"/>
  <c r="M179" i="5" s="1"/>
  <c r="E180" i="5"/>
  <c r="K180" i="5" s="1"/>
  <c r="M180" i="5" s="1"/>
  <c r="E181" i="5"/>
  <c r="K181" i="5" s="1"/>
  <c r="M181" i="5" s="1"/>
  <c r="E182" i="5"/>
  <c r="K182" i="5" s="1"/>
  <c r="M182" i="5" s="1"/>
  <c r="E183" i="5"/>
  <c r="K183" i="5" s="1"/>
  <c r="M183" i="5" s="1"/>
  <c r="E185" i="5"/>
  <c r="K185" i="5" s="1"/>
  <c r="M185" i="5" s="1"/>
  <c r="E186" i="5"/>
  <c r="K186" i="5" s="1"/>
  <c r="M186" i="5" s="1"/>
  <c r="E188" i="5"/>
  <c r="K188" i="5" s="1"/>
  <c r="M188" i="5" s="1"/>
  <c r="E189" i="5"/>
  <c r="K189" i="5" s="1"/>
  <c r="M189" i="5" s="1"/>
  <c r="E192" i="5"/>
  <c r="K192" i="5" s="1"/>
  <c r="M192" i="5" s="1"/>
  <c r="E194" i="5"/>
  <c r="K194" i="5" s="1"/>
  <c r="M194" i="5" s="1"/>
  <c r="E197" i="5"/>
  <c r="K197" i="5" s="1"/>
  <c r="M197" i="5" s="1"/>
  <c r="E198" i="5"/>
  <c r="K198" i="5" s="1"/>
  <c r="M198" i="5" s="1"/>
  <c r="E199" i="5"/>
  <c r="K199" i="5" s="1"/>
  <c r="M199" i="5" s="1"/>
  <c r="E200" i="5"/>
  <c r="K200" i="5" s="1"/>
  <c r="M200" i="5" s="1"/>
  <c r="E204" i="5"/>
  <c r="K204" i="5" s="1"/>
  <c r="M204" i="5" s="1"/>
  <c r="E205" i="5"/>
  <c r="K205" i="5" s="1"/>
  <c r="M205" i="5" s="1"/>
  <c r="E206" i="5"/>
  <c r="K206" i="5" s="1"/>
  <c r="M206" i="5" s="1"/>
  <c r="E207" i="5"/>
  <c r="K207" i="5" s="1"/>
  <c r="M207" i="5" s="1"/>
  <c r="E210" i="5"/>
  <c r="K210" i="5" s="1"/>
  <c r="M210" i="5" s="1"/>
  <c r="E211" i="5"/>
  <c r="K211" i="5" s="1"/>
  <c r="M211" i="5" s="1"/>
  <c r="E212" i="5"/>
  <c r="K212" i="5" s="1"/>
  <c r="M212" i="5" s="1"/>
  <c r="E213" i="5"/>
  <c r="K213" i="5" s="1"/>
  <c r="M213" i="5" s="1"/>
  <c r="E214" i="5"/>
  <c r="K214" i="5" s="1"/>
  <c r="M214" i="5" s="1"/>
  <c r="Q12" i="5"/>
  <c r="S12" i="5" s="1"/>
  <c r="U12" i="5" s="1"/>
  <c r="Q13" i="5"/>
  <c r="Q14" i="5"/>
  <c r="Q15" i="5"/>
  <c r="S15" i="5" s="1"/>
  <c r="U15" i="5" s="1"/>
  <c r="Q16" i="5"/>
  <c r="S16" i="5" s="1"/>
  <c r="U16" i="5" s="1"/>
  <c r="Q17" i="5"/>
  <c r="S17" i="5" s="1"/>
  <c r="U17" i="5" s="1"/>
  <c r="Q18" i="5"/>
  <c r="Q19" i="5"/>
  <c r="S19" i="5" s="1"/>
  <c r="U19" i="5" s="1"/>
  <c r="Q20" i="5"/>
  <c r="Q21" i="5"/>
  <c r="S21" i="5" s="1"/>
  <c r="U21" i="5" s="1"/>
  <c r="Q22" i="5"/>
  <c r="Q23" i="5"/>
  <c r="Q24" i="5"/>
  <c r="Q25" i="5"/>
  <c r="S25" i="5" s="1"/>
  <c r="U25" i="5" s="1"/>
  <c r="Q26" i="5"/>
  <c r="S26" i="5" s="1"/>
  <c r="U26" i="5" s="1"/>
  <c r="Q27" i="5"/>
  <c r="S27" i="5" s="1"/>
  <c r="U27" i="5" s="1"/>
  <c r="Q28" i="5"/>
  <c r="S28" i="5" s="1"/>
  <c r="U28" i="5" s="1"/>
  <c r="Q29" i="5"/>
  <c r="Q30" i="5"/>
  <c r="Q31" i="5"/>
  <c r="Q32" i="5"/>
  <c r="Q33" i="5"/>
  <c r="S33" i="5" s="1"/>
  <c r="U33" i="5" s="1"/>
  <c r="Q34" i="5"/>
  <c r="S34" i="5" s="1"/>
  <c r="U34" i="5" s="1"/>
  <c r="Q35" i="5"/>
  <c r="S35" i="5" s="1"/>
  <c r="U35" i="5" s="1"/>
  <c r="Q36" i="5"/>
  <c r="Q37" i="5"/>
  <c r="Q38" i="5"/>
  <c r="S38" i="5" s="1"/>
  <c r="U38" i="5" s="1"/>
  <c r="Q39" i="5"/>
  <c r="S39" i="5" s="1"/>
  <c r="U39" i="5" s="1"/>
  <c r="Q40" i="5"/>
  <c r="S40" i="5" s="1"/>
  <c r="U40" i="5" s="1"/>
  <c r="Q42" i="5"/>
  <c r="Q43" i="5"/>
  <c r="S43" i="5" s="1"/>
  <c r="U43" i="5" s="1"/>
  <c r="Q44" i="5"/>
  <c r="Q45" i="5"/>
  <c r="S45" i="5" s="1"/>
  <c r="U45" i="5" s="1"/>
  <c r="Q46" i="5"/>
  <c r="S46" i="5" s="1"/>
  <c r="U46" i="5" s="1"/>
  <c r="Q48" i="5"/>
  <c r="Q49" i="5"/>
  <c r="Q50" i="5"/>
  <c r="S50" i="5" s="1"/>
  <c r="U50" i="5" s="1"/>
  <c r="Q51" i="5"/>
  <c r="S51" i="5" s="1"/>
  <c r="U51" i="5" s="1"/>
  <c r="Q52" i="5"/>
  <c r="S52" i="5" s="1"/>
  <c r="U52" i="5" s="1"/>
  <c r="Q53" i="5"/>
  <c r="S53" i="5" s="1"/>
  <c r="U53" i="5" s="1"/>
  <c r="Q54" i="5"/>
  <c r="S54" i="5" s="1"/>
  <c r="U54" i="5" s="1"/>
  <c r="Q55" i="5"/>
  <c r="S55" i="5" s="1"/>
  <c r="U55" i="5" s="1"/>
  <c r="Q56" i="5"/>
  <c r="S56" i="5" s="1"/>
  <c r="U56" i="5" s="1"/>
  <c r="Q57" i="5"/>
  <c r="S57" i="5" s="1"/>
  <c r="U57" i="5" s="1"/>
  <c r="Q58" i="5"/>
  <c r="S58" i="5" s="1"/>
  <c r="U58" i="5" s="1"/>
  <c r="Q59" i="5"/>
  <c r="S59" i="5" s="1"/>
  <c r="U59" i="5" s="1"/>
  <c r="Q60" i="5"/>
  <c r="Q61" i="5"/>
  <c r="S61" i="5" s="1"/>
  <c r="U61" i="5" s="1"/>
  <c r="Q62" i="5"/>
  <c r="S62" i="5" s="1"/>
  <c r="U62" i="5" s="1"/>
  <c r="Q63" i="5"/>
  <c r="S63" i="5" s="1"/>
  <c r="U63" i="5" s="1"/>
  <c r="Q64" i="5"/>
  <c r="S64" i="5" s="1"/>
  <c r="U64" i="5" s="1"/>
  <c r="Q66" i="5"/>
  <c r="S66" i="5" s="1"/>
  <c r="U66" i="5" s="1"/>
  <c r="Q67" i="5"/>
  <c r="S67" i="5" s="1"/>
  <c r="U67" i="5" s="1"/>
  <c r="N8" i="18" l="1"/>
  <c r="N31" i="18"/>
  <c r="E87" i="5" l="1"/>
  <c r="K87" i="5" s="1"/>
  <c r="M87" i="5" s="1"/>
  <c r="E13" i="5"/>
  <c r="T8" i="18"/>
  <c r="G12" i="5"/>
  <c r="K12" i="5" s="1"/>
  <c r="M12" i="5" s="1"/>
  <c r="G13" i="5"/>
  <c r="K13" i="5" s="1"/>
  <c r="M13" i="5" s="1"/>
  <c r="G14" i="5"/>
  <c r="G15" i="5"/>
  <c r="K15" i="5" s="1"/>
  <c r="M15" i="5" s="1"/>
  <c r="G16" i="5"/>
  <c r="K16" i="5" s="1"/>
  <c r="M16" i="5" s="1"/>
  <c r="G17" i="5"/>
  <c r="K17" i="5" s="1"/>
  <c r="M17" i="5" s="1"/>
  <c r="G18" i="5"/>
  <c r="G19" i="5"/>
  <c r="K19" i="5" s="1"/>
  <c r="M19" i="5" s="1"/>
  <c r="G20" i="5"/>
  <c r="G21" i="5"/>
  <c r="K21" i="5" s="1"/>
  <c r="M21" i="5" s="1"/>
  <c r="G22" i="5"/>
  <c r="G23" i="5"/>
  <c r="G24" i="5"/>
  <c r="G25" i="5"/>
  <c r="K25" i="5" s="1"/>
  <c r="M25" i="5" s="1"/>
  <c r="G26" i="5"/>
  <c r="K26" i="5" s="1"/>
  <c r="M26" i="5" s="1"/>
  <c r="G27" i="5"/>
  <c r="K27" i="5" s="1"/>
  <c r="M27" i="5" s="1"/>
  <c r="G28" i="5"/>
  <c r="K28" i="5" s="1"/>
  <c r="M28" i="5" s="1"/>
  <c r="G29" i="5"/>
  <c r="G30" i="5"/>
  <c r="G31" i="5"/>
  <c r="G32" i="5"/>
  <c r="G33" i="5"/>
  <c r="K33" i="5" s="1"/>
  <c r="M33" i="5" s="1"/>
  <c r="G34" i="5"/>
  <c r="K34" i="5" s="1"/>
  <c r="M34" i="5" s="1"/>
  <c r="G35" i="5"/>
  <c r="K35" i="5" s="1"/>
  <c r="M35" i="5" s="1"/>
  <c r="G36" i="5"/>
  <c r="G37" i="5"/>
  <c r="G38" i="5"/>
  <c r="K38" i="5" s="1"/>
  <c r="M38" i="5" s="1"/>
  <c r="G39" i="5"/>
  <c r="K39" i="5" s="1"/>
  <c r="M39" i="5" s="1"/>
  <c r="G40" i="5"/>
  <c r="K40" i="5" s="1"/>
  <c r="M40" i="5" s="1"/>
  <c r="G42" i="5"/>
  <c r="G43" i="5"/>
  <c r="K43" i="5" s="1"/>
  <c r="M43" i="5" s="1"/>
  <c r="G44" i="5"/>
  <c r="G45" i="5"/>
  <c r="K45" i="5" s="1"/>
  <c r="M45" i="5" s="1"/>
  <c r="G46" i="5"/>
  <c r="K46" i="5" s="1"/>
  <c r="M46" i="5" s="1"/>
  <c r="G48" i="5"/>
  <c r="G49" i="5"/>
  <c r="G50" i="5"/>
  <c r="K50" i="5" s="1"/>
  <c r="M50" i="5" s="1"/>
  <c r="G51" i="5"/>
  <c r="K51" i="5" s="1"/>
  <c r="M51" i="5" s="1"/>
  <c r="G52" i="5"/>
  <c r="K52" i="5" s="1"/>
  <c r="M52" i="5" s="1"/>
  <c r="G53" i="5"/>
  <c r="K53" i="5" s="1"/>
  <c r="M53" i="5" s="1"/>
  <c r="G54" i="5"/>
  <c r="K54" i="5" s="1"/>
  <c r="M54" i="5" s="1"/>
  <c r="G55" i="5"/>
  <c r="K55" i="5" s="1"/>
  <c r="M55" i="5" s="1"/>
  <c r="G56" i="5"/>
  <c r="K56" i="5" s="1"/>
  <c r="M56" i="5" s="1"/>
  <c r="G57" i="5"/>
  <c r="K57" i="5" s="1"/>
  <c r="M57" i="5" s="1"/>
  <c r="G58" i="5"/>
  <c r="K58" i="5" s="1"/>
  <c r="M58" i="5" s="1"/>
  <c r="G59" i="5"/>
  <c r="K59" i="5" s="1"/>
  <c r="M59" i="5" s="1"/>
  <c r="G60" i="5"/>
  <c r="G61" i="5"/>
  <c r="K61" i="5" s="1"/>
  <c r="M61" i="5" s="1"/>
  <c r="G62" i="5"/>
  <c r="G63" i="5"/>
  <c r="K63" i="5" s="1"/>
  <c r="M63" i="5" s="1"/>
  <c r="G64" i="5"/>
  <c r="K64" i="5" s="1"/>
  <c r="M64" i="5" s="1"/>
  <c r="G66" i="5"/>
  <c r="K66" i="5" s="1"/>
  <c r="M66" i="5" s="1"/>
  <c r="G67" i="5"/>
  <c r="K67" i="5" s="1"/>
  <c r="M67" i="5" s="1"/>
  <c r="T9" i="18"/>
  <c r="O14" i="5" s="1"/>
  <c r="S14" i="5" s="1"/>
  <c r="U14" i="5" s="1"/>
  <c r="T10" i="18"/>
  <c r="O18" i="5" s="1"/>
  <c r="S18" i="5" s="1"/>
  <c r="U18" i="5" s="1"/>
  <c r="T11" i="18"/>
  <c r="O20" i="5" s="1"/>
  <c r="S20" i="5" s="1"/>
  <c r="U20" i="5" s="1"/>
  <c r="T12" i="18"/>
  <c r="O22" i="5" s="1"/>
  <c r="S22" i="5" s="1"/>
  <c r="U22" i="5" s="1"/>
  <c r="T13" i="18"/>
  <c r="O23" i="5" s="1"/>
  <c r="S23" i="5" s="1"/>
  <c r="U23" i="5" s="1"/>
  <c r="T14" i="18"/>
  <c r="O24" i="5" s="1"/>
  <c r="S24" i="5" s="1"/>
  <c r="U24" i="5" s="1"/>
  <c r="T15" i="18"/>
  <c r="O29" i="5" s="1"/>
  <c r="S29" i="5" s="1"/>
  <c r="U29" i="5" s="1"/>
  <c r="T16" i="18"/>
  <c r="O30" i="5" s="1"/>
  <c r="S30" i="5" s="1"/>
  <c r="U30" i="5" s="1"/>
  <c r="T17" i="18"/>
  <c r="O31" i="5" s="1"/>
  <c r="S31" i="5" s="1"/>
  <c r="U31" i="5" s="1"/>
  <c r="T18" i="18"/>
  <c r="O32" i="5" s="1"/>
  <c r="S32" i="5" s="1"/>
  <c r="U32" i="5" s="1"/>
  <c r="T19" i="18"/>
  <c r="O36" i="5" s="1"/>
  <c r="S36" i="5" s="1"/>
  <c r="U36" i="5" s="1"/>
  <c r="T20" i="18"/>
  <c r="O37" i="5" s="1"/>
  <c r="S37" i="5" s="1"/>
  <c r="U37" i="5" s="1"/>
  <c r="T21" i="18"/>
  <c r="O42" i="5" s="1"/>
  <c r="S42" i="5" s="1"/>
  <c r="U42" i="5" s="1"/>
  <c r="T22" i="18"/>
  <c r="O44" i="5" s="1"/>
  <c r="S44" i="5" s="1"/>
  <c r="U44" i="5" s="1"/>
  <c r="T23" i="18"/>
  <c r="O48" i="5" s="1"/>
  <c r="S48" i="5" s="1"/>
  <c r="U48" i="5" s="1"/>
  <c r="T24" i="18"/>
  <c r="O49" i="5" s="1"/>
  <c r="S49" i="5" s="1"/>
  <c r="U49" i="5" s="1"/>
  <c r="T25" i="18"/>
  <c r="O60" i="5" s="1"/>
  <c r="S60" i="5" s="1"/>
  <c r="U60" i="5" s="1"/>
  <c r="T27" i="18"/>
  <c r="O70" i="5" s="1"/>
  <c r="S70" i="5" s="1"/>
  <c r="U70" i="5" s="1"/>
  <c r="T28" i="18"/>
  <c r="O71" i="5" s="1"/>
  <c r="S71" i="5" s="1"/>
  <c r="U71" i="5" s="1"/>
  <c r="T29" i="18"/>
  <c r="O76" i="5" s="1"/>
  <c r="S76" i="5" s="1"/>
  <c r="U76" i="5" s="1"/>
  <c r="T30" i="18"/>
  <c r="O83" i="5" s="1"/>
  <c r="S83" i="5" s="1"/>
  <c r="U83" i="5" s="1"/>
  <c r="T31" i="18"/>
  <c r="O87" i="5" s="1"/>
  <c r="S87" i="5" s="1"/>
  <c r="U87" i="5" s="1"/>
  <c r="T32" i="18"/>
  <c r="S91" i="5" s="1"/>
  <c r="T33" i="18"/>
  <c r="S95" i="5" s="1"/>
  <c r="U95" i="5" s="1"/>
  <c r="T34" i="18"/>
  <c r="S96" i="5" s="1"/>
  <c r="U96" i="5" s="1"/>
  <c r="T35" i="18"/>
  <c r="S97" i="5" s="1"/>
  <c r="U97" i="5" s="1"/>
  <c r="T36" i="18"/>
  <c r="S99" i="5" s="1"/>
  <c r="U99" i="5" s="1"/>
  <c r="T37" i="18"/>
  <c r="S102" i="5" s="1"/>
  <c r="U102" i="5" s="1"/>
  <c r="T38" i="18"/>
  <c r="S109" i="5" s="1"/>
  <c r="U109" i="5" s="1"/>
  <c r="T39" i="18"/>
  <c r="S115" i="5" s="1"/>
  <c r="U115" i="5" s="1"/>
  <c r="T40" i="18"/>
  <c r="S117" i="5" s="1"/>
  <c r="U117" i="5" s="1"/>
  <c r="T41" i="18"/>
  <c r="S120" i="5" s="1"/>
  <c r="U120" i="5" s="1"/>
  <c r="T42" i="18"/>
  <c r="S123" i="5" s="1"/>
  <c r="U123" i="5" s="1"/>
  <c r="T43" i="18"/>
  <c r="S126" i="5" s="1"/>
  <c r="U126" i="5" s="1"/>
  <c r="T44" i="18"/>
  <c r="S131" i="5" s="1"/>
  <c r="U131" i="5" s="1"/>
  <c r="T45" i="18"/>
  <c r="S136" i="5" s="1"/>
  <c r="U136" i="5" s="1"/>
  <c r="T46" i="18"/>
  <c r="S145" i="5" s="1"/>
  <c r="U145" i="5" s="1"/>
  <c r="T47" i="18"/>
  <c r="S150" i="5" s="1"/>
  <c r="U150" i="5" s="1"/>
  <c r="T48" i="18"/>
  <c r="S152" i="5" s="1"/>
  <c r="U152" i="5" s="1"/>
  <c r="T49" i="18"/>
  <c r="S156" i="5" s="1"/>
  <c r="U156" i="5" s="1"/>
  <c r="T50" i="18"/>
  <c r="S157" i="5" s="1"/>
  <c r="U157" i="5" s="1"/>
  <c r="T51" i="18"/>
  <c r="S159" i="5" s="1"/>
  <c r="U159" i="5" s="1"/>
  <c r="T52" i="18"/>
  <c r="S160" i="5" s="1"/>
  <c r="U160" i="5" s="1"/>
  <c r="T53" i="18"/>
  <c r="S161" i="5" s="1"/>
  <c r="U161" i="5" s="1"/>
  <c r="T54" i="18"/>
  <c r="S162" i="5" s="1"/>
  <c r="U162" i="5" s="1"/>
  <c r="T55" i="18"/>
  <c r="S164" i="5" s="1"/>
  <c r="U164" i="5" s="1"/>
  <c r="T56" i="18"/>
  <c r="S165" i="5" s="1"/>
  <c r="U165" i="5" s="1"/>
  <c r="T57" i="18"/>
  <c r="S167" i="5" s="1"/>
  <c r="U167" i="5" s="1"/>
  <c r="T58" i="18"/>
  <c r="S168" i="5" s="1"/>
  <c r="U168" i="5" s="1"/>
  <c r="T59" i="18"/>
  <c r="S170" i="5" s="1"/>
  <c r="U170" i="5" s="1"/>
  <c r="T60" i="18"/>
  <c r="S173" i="5" s="1"/>
  <c r="U173" i="5" s="1"/>
  <c r="T61" i="18"/>
  <c r="S175" i="5" s="1"/>
  <c r="U175" i="5" s="1"/>
  <c r="T62" i="18"/>
  <c r="S176" i="5" s="1"/>
  <c r="U176" i="5" s="1"/>
  <c r="T63" i="18"/>
  <c r="S178" i="5" s="1"/>
  <c r="U178" i="5" s="1"/>
  <c r="T64" i="18"/>
  <c r="S184" i="5" s="1"/>
  <c r="U184" i="5" s="1"/>
  <c r="T65" i="18"/>
  <c r="S187" i="5" s="1"/>
  <c r="U187" i="5" s="1"/>
  <c r="T66" i="18"/>
  <c r="S190" i="5" s="1"/>
  <c r="U190" i="5" s="1"/>
  <c r="T67" i="18"/>
  <c r="S191" i="5" s="1"/>
  <c r="U191" i="5" s="1"/>
  <c r="T68" i="18"/>
  <c r="S193" i="5" s="1"/>
  <c r="U193" i="5" s="1"/>
  <c r="T69" i="18"/>
  <c r="S195" i="5" s="1"/>
  <c r="U195" i="5" s="1"/>
  <c r="T70" i="18"/>
  <c r="S196" i="5" s="1"/>
  <c r="U196" i="5" s="1"/>
  <c r="T71" i="18"/>
  <c r="S201" i="5" s="1"/>
  <c r="U201" i="5" s="1"/>
  <c r="T72" i="18"/>
  <c r="S202" i="5" s="1"/>
  <c r="U202" i="5" s="1"/>
  <c r="T73" i="18"/>
  <c r="S203" i="5" s="1"/>
  <c r="U203" i="5" s="1"/>
  <c r="T74" i="18"/>
  <c r="S208" i="5" s="1"/>
  <c r="U208" i="5" s="1"/>
  <c r="T75" i="18"/>
  <c r="S209" i="5" s="1"/>
  <c r="U209" i="5" s="1"/>
  <c r="T76" i="18"/>
  <c r="S215" i="5" s="1"/>
  <c r="U215" i="5" s="1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Q9" i="2"/>
  <c r="U91" i="5" l="1"/>
  <c r="S216" i="5"/>
  <c r="E96" i="5"/>
  <c r="K96" i="5" s="1"/>
  <c r="M96" i="5" s="1"/>
  <c r="E187" i="5"/>
  <c r="K187" i="5" s="1"/>
  <c r="M187" i="5" s="1"/>
  <c r="E167" i="5"/>
  <c r="K167" i="5" s="1"/>
  <c r="M167" i="5" s="1"/>
  <c r="E156" i="5"/>
  <c r="K156" i="5" s="1"/>
  <c r="M156" i="5" s="1"/>
  <c r="E120" i="5"/>
  <c r="K120" i="5" s="1"/>
  <c r="M120" i="5" s="1"/>
  <c r="T77" i="18"/>
  <c r="E208" i="5"/>
  <c r="K208" i="5" s="1"/>
  <c r="M208" i="5" s="1"/>
  <c r="E168" i="5"/>
  <c r="K168" i="5" s="1"/>
  <c r="M168" i="5" s="1"/>
  <c r="E123" i="5"/>
  <c r="K123" i="5" s="1"/>
  <c r="M123" i="5" s="1"/>
  <c r="E60" i="5"/>
  <c r="E14" i="5"/>
  <c r="E203" i="5"/>
  <c r="K203" i="5" s="1"/>
  <c r="M203" i="5" s="1"/>
  <c r="E49" i="5"/>
  <c r="K49" i="5" s="1"/>
  <c r="M49" i="5" s="1"/>
  <c r="E202" i="5"/>
  <c r="K202" i="5" s="1"/>
  <c r="M202" i="5" s="1"/>
  <c r="E152" i="5"/>
  <c r="K152" i="5" s="1"/>
  <c r="M152" i="5" s="1"/>
  <c r="E117" i="5"/>
  <c r="K117" i="5" s="1"/>
  <c r="M117" i="5" s="1"/>
  <c r="E48" i="5"/>
  <c r="K115" i="5"/>
  <c r="M115" i="5" s="1"/>
  <c r="N77" i="18"/>
  <c r="E190" i="5"/>
  <c r="K190" i="5" s="1"/>
  <c r="M190" i="5" s="1"/>
  <c r="E31" i="5"/>
  <c r="K31" i="5" s="1"/>
  <c r="M31" i="5" s="1"/>
  <c r="K30" i="5"/>
  <c r="M30" i="5" s="1"/>
  <c r="E196" i="5"/>
  <c r="K196" i="5" s="1"/>
  <c r="M196" i="5" s="1"/>
  <c r="E176" i="5"/>
  <c r="K176" i="5" s="1"/>
  <c r="M176" i="5" s="1"/>
  <c r="E162" i="5"/>
  <c r="K162" i="5" s="1"/>
  <c r="M162" i="5" s="1"/>
  <c r="E145" i="5"/>
  <c r="K145" i="5" s="1"/>
  <c r="M145" i="5" s="1"/>
  <c r="E109" i="5"/>
  <c r="K109" i="5" s="1"/>
  <c r="M109" i="5" s="1"/>
  <c r="E76" i="5"/>
  <c r="K76" i="5" s="1"/>
  <c r="M76" i="5" s="1"/>
  <c r="E42" i="5"/>
  <c r="K42" i="5" s="1"/>
  <c r="M42" i="5" s="1"/>
  <c r="E23" i="5"/>
  <c r="K23" i="5" s="1"/>
  <c r="M23" i="5" s="1"/>
  <c r="E209" i="5"/>
  <c r="K209" i="5" s="1"/>
  <c r="M209" i="5" s="1"/>
  <c r="E159" i="5"/>
  <c r="K159" i="5" s="1"/>
  <c r="M159" i="5" s="1"/>
  <c r="E32" i="5"/>
  <c r="K32" i="5" s="1"/>
  <c r="M32" i="5" s="1"/>
  <c r="E184" i="5"/>
  <c r="K184" i="5" s="1"/>
  <c r="M184" i="5" s="1"/>
  <c r="E165" i="5"/>
  <c r="K165" i="5" s="1"/>
  <c r="M165" i="5" s="1"/>
  <c r="K91" i="5"/>
  <c r="E29" i="5"/>
  <c r="K29" i="5" s="1"/>
  <c r="M29" i="5" s="1"/>
  <c r="E178" i="5"/>
  <c r="K178" i="5" s="1"/>
  <c r="M178" i="5" s="1"/>
  <c r="E195" i="5"/>
  <c r="K195" i="5" s="1"/>
  <c r="M195" i="5" s="1"/>
  <c r="E175" i="5"/>
  <c r="K175" i="5" s="1"/>
  <c r="M175" i="5" s="1"/>
  <c r="E161" i="5"/>
  <c r="K161" i="5" s="1"/>
  <c r="M161" i="5" s="1"/>
  <c r="E136" i="5"/>
  <c r="K136" i="5" s="1"/>
  <c r="M136" i="5" s="1"/>
  <c r="E102" i="5"/>
  <c r="K102" i="5" s="1"/>
  <c r="M102" i="5" s="1"/>
  <c r="E71" i="5"/>
  <c r="K71" i="5" s="1"/>
  <c r="M71" i="5" s="1"/>
  <c r="E37" i="5"/>
  <c r="K37" i="5" s="1"/>
  <c r="M37" i="5" s="1"/>
  <c r="E22" i="5"/>
  <c r="K22" i="5" s="1"/>
  <c r="M22" i="5" s="1"/>
  <c r="E191" i="5"/>
  <c r="K191" i="5" s="1"/>
  <c r="M191" i="5" s="1"/>
  <c r="E170" i="5"/>
  <c r="K170" i="5" s="1"/>
  <c r="M170" i="5" s="1"/>
  <c r="E126" i="5"/>
  <c r="K126" i="5" s="1"/>
  <c r="M126" i="5" s="1"/>
  <c r="E97" i="5"/>
  <c r="K97" i="5" s="1"/>
  <c r="M97" i="5" s="1"/>
  <c r="E62" i="5"/>
  <c r="K62" i="5" s="1"/>
  <c r="M62" i="5" s="1"/>
  <c r="E18" i="5"/>
  <c r="E157" i="5"/>
  <c r="K157" i="5" s="1"/>
  <c r="M157" i="5" s="1"/>
  <c r="E95" i="5"/>
  <c r="K95" i="5" s="1"/>
  <c r="M95" i="5" s="1"/>
  <c r="E201" i="5"/>
  <c r="K201" i="5" s="1"/>
  <c r="M201" i="5" s="1"/>
  <c r="E164" i="5"/>
  <c r="K164" i="5" s="1"/>
  <c r="M164" i="5" s="1"/>
  <c r="E150" i="5"/>
  <c r="K150" i="5" s="1"/>
  <c r="M150" i="5" s="1"/>
  <c r="E83" i="5"/>
  <c r="K83" i="5" s="1"/>
  <c r="M83" i="5" s="1"/>
  <c r="E44" i="5"/>
  <c r="K44" i="5" s="1"/>
  <c r="M44" i="5" s="1"/>
  <c r="E24" i="5"/>
  <c r="K24" i="5" s="1"/>
  <c r="M24" i="5" s="1"/>
  <c r="E215" i="5"/>
  <c r="K215" i="5" s="1"/>
  <c r="M215" i="5" s="1"/>
  <c r="E193" i="5"/>
  <c r="K193" i="5" s="1"/>
  <c r="M193" i="5" s="1"/>
  <c r="E173" i="5"/>
  <c r="K173" i="5" s="1"/>
  <c r="M173" i="5" s="1"/>
  <c r="E160" i="5"/>
  <c r="K160" i="5" s="1"/>
  <c r="M160" i="5" s="1"/>
  <c r="E131" i="5"/>
  <c r="K131" i="5" s="1"/>
  <c r="M131" i="5" s="1"/>
  <c r="E99" i="5"/>
  <c r="K99" i="5" s="1"/>
  <c r="M99" i="5" s="1"/>
  <c r="E70" i="5"/>
  <c r="K70" i="5" s="1"/>
  <c r="M70" i="5" s="1"/>
  <c r="E36" i="5"/>
  <c r="E20" i="5"/>
  <c r="K20" i="5" s="1"/>
  <c r="M20" i="5" s="1"/>
  <c r="K14" i="5"/>
  <c r="M14" i="5" s="1"/>
  <c r="S9" i="2"/>
  <c r="K60" i="5"/>
  <c r="M60" i="5" s="1"/>
  <c r="K36" i="5"/>
  <c r="M36" i="5" s="1"/>
  <c r="K48" i="5"/>
  <c r="M48" i="5" s="1"/>
  <c r="O13" i="5"/>
  <c r="O216" i="5" s="1"/>
  <c r="E216" i="5" l="1"/>
  <c r="E221" i="5" s="1"/>
  <c r="M91" i="5"/>
  <c r="K216" i="5"/>
  <c r="K18" i="5"/>
  <c r="M18" i="5" s="1"/>
  <c r="O221" i="5"/>
  <c r="S13" i="5"/>
  <c r="U13" i="5" s="1"/>
  <c r="Y43" i="1"/>
  <c r="M216" i="5" l="1"/>
  <c r="T80" i="18"/>
  <c r="K241" i="15"/>
  <c r="S241" i="15"/>
  <c r="N80" i="18" l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Y28" i="1"/>
  <c r="Y29" i="1"/>
  <c r="Y30" i="1"/>
  <c r="Y31" i="1"/>
  <c r="Y32" i="1"/>
  <c r="Y33" i="1"/>
  <c r="Y34" i="1"/>
  <c r="Y35" i="1"/>
  <c r="Y36" i="1"/>
  <c r="Y38" i="1"/>
  <c r="Y39" i="1"/>
  <c r="Y40" i="1"/>
  <c r="Y41" i="1"/>
  <c r="Y42" i="1"/>
  <c r="Y46" i="1"/>
  <c r="Y47" i="1"/>
  <c r="Y48" i="1"/>
  <c r="Y49" i="1"/>
  <c r="Y50" i="1"/>
  <c r="Y51" i="1"/>
  <c r="Y52" i="1"/>
  <c r="Y54" i="1"/>
  <c r="Y55" i="1"/>
  <c r="Y56" i="1"/>
  <c r="Y57" i="1"/>
  <c r="Y58" i="1"/>
  <c r="Y59" i="1"/>
  <c r="Y60" i="1"/>
  <c r="Y62" i="1"/>
  <c r="Y63" i="1"/>
  <c r="Y64" i="1"/>
  <c r="Y65" i="1"/>
  <c r="Y66" i="1"/>
  <c r="Y67" i="1"/>
  <c r="Y68" i="1"/>
  <c r="Y69" i="1"/>
  <c r="Y71" i="1"/>
  <c r="Y72" i="1"/>
  <c r="Y73" i="1"/>
  <c r="Y74" i="1"/>
  <c r="Y75" i="1"/>
  <c r="Y78" i="1"/>
  <c r="Y79" i="1"/>
  <c r="Y80" i="1"/>
  <c r="Y81" i="1"/>
  <c r="Y83" i="1"/>
  <c r="Y84" i="1"/>
  <c r="Y85" i="1"/>
  <c r="Y86" i="1"/>
  <c r="Y87" i="1"/>
  <c r="Y88" i="1"/>
  <c r="Y89" i="1"/>
  <c r="Y90" i="1"/>
  <c r="Y92" i="1"/>
  <c r="Y93" i="1"/>
  <c r="Y94" i="1"/>
  <c r="Y97" i="1"/>
  <c r="Y98" i="1"/>
  <c r="Y100" i="1"/>
  <c r="Y102" i="1"/>
  <c r="Y103" i="1"/>
  <c r="Y104" i="1"/>
  <c r="Y105" i="1"/>
  <c r="Y107" i="1"/>
  <c r="Y108" i="1"/>
  <c r="Y109" i="1"/>
  <c r="Y110" i="1"/>
  <c r="Y112" i="1"/>
  <c r="Y113" i="1"/>
  <c r="Y114" i="1"/>
  <c r="Y117" i="1"/>
  <c r="Y118" i="1"/>
  <c r="Y120" i="1"/>
  <c r="Y121" i="1"/>
  <c r="Y122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1" i="1"/>
  <c r="Y192" i="1"/>
  <c r="Y193" i="1"/>
  <c r="Y194" i="1"/>
  <c r="Y195" i="1"/>
  <c r="Y196" i="1"/>
  <c r="Y197" i="1"/>
  <c r="Y198" i="1"/>
  <c r="Y10" i="1"/>
  <c r="C3" i="5"/>
  <c r="W199" i="5"/>
  <c r="W204" i="5"/>
  <c r="W206" i="5"/>
  <c r="W208" i="5"/>
  <c r="W209" i="5"/>
  <c r="W160" i="5"/>
  <c r="W179" i="5"/>
  <c r="W186" i="5"/>
  <c r="W198" i="5"/>
  <c r="W150" i="5"/>
  <c r="W151" i="5"/>
  <c r="W159" i="5"/>
  <c r="W134" i="5"/>
  <c r="W115" i="5"/>
  <c r="W122" i="5"/>
  <c r="W123" i="5"/>
  <c r="W131" i="5"/>
  <c r="W113" i="5"/>
  <c r="W120" i="5"/>
  <c r="W124" i="5"/>
  <c r="W107" i="5"/>
  <c r="W114" i="5"/>
  <c r="W119" i="5"/>
  <c r="W127" i="5"/>
  <c r="W66" i="5"/>
  <c r="W74" i="5"/>
  <c r="W80" i="5"/>
  <c r="W121" i="5"/>
  <c r="W12" i="5"/>
  <c r="W13" i="5"/>
  <c r="W14" i="5"/>
  <c r="W16" i="5"/>
  <c r="W19" i="5"/>
  <c r="W20" i="5"/>
  <c r="W26" i="5"/>
  <c r="W27" i="5"/>
  <c r="W30" i="5"/>
  <c r="W31" i="5"/>
  <c r="W34" i="5"/>
  <c r="W35" i="5"/>
  <c r="W36" i="5"/>
  <c r="W37" i="5"/>
  <c r="W40" i="5"/>
  <c r="W41" i="5"/>
  <c r="W47" i="5"/>
  <c r="W48" i="5"/>
  <c r="W49" i="5"/>
  <c r="W51" i="5"/>
  <c r="W52" i="5"/>
  <c r="W53" i="5"/>
  <c r="W54" i="5"/>
  <c r="W55" i="5"/>
  <c r="W65" i="5"/>
  <c r="W69" i="5"/>
  <c r="W71" i="5"/>
  <c r="W73" i="5"/>
  <c r="W75" i="5"/>
  <c r="W76" i="5"/>
  <c r="W77" i="5"/>
  <c r="W78" i="5"/>
  <c r="W89" i="5"/>
  <c r="Z72" i="5"/>
  <c r="V23" i="14"/>
  <c r="V30" i="14"/>
  <c r="V88" i="14"/>
  <c r="V93" i="14"/>
  <c r="V113" i="14"/>
  <c r="V122" i="14"/>
  <c r="V134" i="14"/>
  <c r="V16" i="14"/>
  <c r="V17" i="14"/>
  <c r="V18" i="14"/>
  <c r="V19" i="14"/>
  <c r="V20" i="14"/>
  <c r="V21" i="14"/>
  <c r="V22" i="14"/>
  <c r="V24" i="14"/>
  <c r="V25" i="14"/>
  <c r="V26" i="14"/>
  <c r="V27" i="14"/>
  <c r="V28" i="14"/>
  <c r="V29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9" i="14"/>
  <c r="V90" i="14"/>
  <c r="V91" i="14"/>
  <c r="V92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4" i="14"/>
  <c r="V115" i="14"/>
  <c r="V116" i="14"/>
  <c r="V117" i="14"/>
  <c r="V118" i="14"/>
  <c r="V119" i="14"/>
  <c r="V120" i="14"/>
  <c r="V121" i="14"/>
  <c r="V123" i="14"/>
  <c r="V124" i="14"/>
  <c r="V125" i="14"/>
  <c r="V126" i="14"/>
  <c r="V127" i="14"/>
  <c r="V128" i="14"/>
  <c r="V129" i="14"/>
  <c r="V130" i="14"/>
  <c r="V131" i="14"/>
  <c r="V132" i="14"/>
  <c r="V133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85" i="14"/>
  <c r="R81" i="18"/>
  <c r="P81" i="18"/>
  <c r="W211" i="5"/>
  <c r="B3" i="18"/>
  <c r="A3" i="17"/>
  <c r="W61" i="5"/>
  <c r="Q11" i="5" l="1"/>
  <c r="R11" i="5"/>
  <c r="R216" i="5" s="1"/>
  <c r="R221" i="5" s="1"/>
  <c r="W79" i="5"/>
  <c r="W72" i="5"/>
  <c r="Z214" i="5"/>
  <c r="Z211" i="5"/>
  <c r="L81" i="18"/>
  <c r="V7" i="14"/>
  <c r="V11" i="14"/>
  <c r="V10" i="14"/>
  <c r="V8" i="14"/>
  <c r="V12" i="14"/>
  <c r="V9" i="14"/>
  <c r="V15" i="14"/>
  <c r="V14" i="14"/>
  <c r="V13" i="14"/>
  <c r="W201" i="5"/>
  <c r="W200" i="5"/>
  <c r="W191" i="5"/>
  <c r="W195" i="5"/>
  <c r="W185" i="5"/>
  <c r="W210" i="5"/>
  <c r="W197" i="5"/>
  <c r="W207" i="5"/>
  <c r="W196" i="5"/>
  <c r="J81" i="18"/>
  <c r="W205" i="5"/>
  <c r="W194" i="5"/>
  <c r="W202" i="5"/>
  <c r="W214" i="5"/>
  <c r="S11" i="5" l="1"/>
  <c r="U11" i="5" s="1"/>
  <c r="Q219" i="5"/>
  <c r="S228" i="14"/>
  <c r="Q11" i="2" l="1"/>
  <c r="S11" i="2" s="1"/>
  <c r="Q10" i="2"/>
  <c r="S10" i="2" l="1"/>
  <c r="S12" i="2" s="1"/>
  <c r="Q12" i="2"/>
  <c r="W56" i="5"/>
  <c r="W57" i="5"/>
  <c r="W62" i="5"/>
  <c r="W64" i="5"/>
  <c r="W67" i="5"/>
  <c r="W68" i="5"/>
  <c r="W70" i="5"/>
  <c r="W81" i="5"/>
  <c r="W83" i="5"/>
  <c r="W84" i="5"/>
  <c r="W86" i="5"/>
  <c r="W88" i="5"/>
  <c r="W111" i="5"/>
  <c r="W112" i="5"/>
  <c r="W116" i="5"/>
  <c r="W144" i="5"/>
  <c r="W145" i="5"/>
  <c r="W85" i="5" l="1"/>
  <c r="W82" i="5"/>
  <c r="W60" i="5"/>
  <c r="W58" i="5"/>
  <c r="W28" i="5"/>
  <c r="W23" i="5"/>
  <c r="W22" i="5"/>
  <c r="W21" i="5"/>
  <c r="W24" i="5"/>
  <c r="W18" i="5"/>
  <c r="W25" i="5"/>
  <c r="Z210" i="5"/>
  <c r="W135" i="5"/>
  <c r="W126" i="5"/>
  <c r="W187" i="5"/>
  <c r="W178" i="5"/>
  <c r="W167" i="5"/>
  <c r="W153" i="5"/>
  <c r="W146" i="5"/>
  <c r="W132" i="5"/>
  <c r="W118" i="5"/>
  <c r="W101" i="5"/>
  <c r="W98" i="5"/>
  <c r="W139" i="5"/>
  <c r="W177" i="5"/>
  <c r="W149" i="5"/>
  <c r="W110" i="5"/>
  <c r="W97" i="5"/>
  <c r="W164" i="5"/>
  <c r="W154" i="5"/>
  <c r="W137" i="5"/>
  <c r="W175" i="5"/>
  <c r="W161" i="5"/>
  <c r="W147" i="5"/>
  <c r="W136" i="5"/>
  <c r="W108" i="5"/>
  <c r="W96" i="5"/>
  <c r="W42" i="5"/>
  <c r="W99" i="5"/>
  <c r="W125" i="5"/>
  <c r="W106" i="5"/>
  <c r="W38" i="5"/>
  <c r="W190" i="5"/>
  <c r="W181" i="5"/>
  <c r="W92" i="5"/>
  <c r="W87" i="5"/>
  <c r="W165" i="5"/>
  <c r="W173" i="5"/>
  <c r="W170" i="5"/>
  <c r="W163" i="5"/>
  <c r="W157" i="5"/>
  <c r="W143" i="5"/>
  <c r="W133" i="5"/>
  <c r="W95" i="5"/>
  <c r="W184" i="5"/>
  <c r="W172" i="5"/>
  <c r="W162" i="5"/>
  <c r="W142" i="5"/>
  <c r="W138" i="5"/>
  <c r="W130" i="5"/>
  <c r="W117" i="5"/>
  <c r="W104" i="5"/>
  <c r="W93" i="5"/>
  <c r="W91" i="5"/>
  <c r="W168" i="5"/>
  <c r="W193" i="5"/>
  <c r="W183" i="5"/>
  <c r="W180" i="5"/>
  <c r="W171" i="5"/>
  <c r="W158" i="5"/>
  <c r="W141" i="5"/>
  <c r="W129" i="5"/>
  <c r="W109" i="5"/>
  <c r="W103" i="5"/>
  <c r="W192" i="5"/>
  <c r="W182" i="5"/>
  <c r="W169" i="5"/>
  <c r="W166" i="5"/>
  <c r="W155" i="5"/>
  <c r="W152" i="5"/>
  <c r="W140" i="5"/>
  <c r="W128" i="5"/>
  <c r="W105" i="5"/>
  <c r="W100" i="5"/>
  <c r="W94" i="5"/>
  <c r="W90" i="5"/>
  <c r="W11" i="5"/>
  <c r="E6" i="15"/>
  <c r="Q225" i="14"/>
  <c r="S225" i="14" s="1"/>
  <c r="Q224" i="14"/>
  <c r="S224" i="14" s="1"/>
  <c r="I217" i="14"/>
  <c r="I216" i="14"/>
  <c r="I215" i="14"/>
  <c r="I214" i="14"/>
  <c r="I220" i="14"/>
  <c r="K220" i="14" s="1"/>
  <c r="I223" i="14"/>
  <c r="K223" i="14" s="1"/>
  <c r="I222" i="14"/>
  <c r="K222" i="14" s="1"/>
  <c r="I221" i="14"/>
  <c r="K221" i="14" s="1"/>
  <c r="K224" i="14"/>
  <c r="K225" i="14"/>
  <c r="S220" i="14"/>
  <c r="Q216" i="5" s="1"/>
  <c r="Q221" i="5" s="1"/>
  <c r="S221" i="14"/>
  <c r="S222" i="14"/>
  <c r="S223" i="14"/>
  <c r="G11" i="5" l="1"/>
  <c r="W17" i="5"/>
  <c r="W39" i="5"/>
  <c r="W44" i="5"/>
  <c r="W29" i="5"/>
  <c r="W46" i="5"/>
  <c r="W33" i="5"/>
  <c r="W43" i="5"/>
  <c r="W45" i="5"/>
  <c r="W32" i="5"/>
  <c r="S219" i="15"/>
  <c r="K219" i="15"/>
  <c r="X10" i="1"/>
  <c r="G216" i="5" l="1"/>
  <c r="G221" i="5" s="1"/>
  <c r="Q220" i="5"/>
  <c r="K228" i="14"/>
  <c r="S211" i="15"/>
  <c r="G209" i="15"/>
  <c r="K210" i="15"/>
  <c r="I11" i="5" l="1"/>
  <c r="N81" i="18"/>
  <c r="K213" i="15"/>
  <c r="I216" i="5" l="1"/>
  <c r="I221" i="5" s="1"/>
  <c r="K11" i="5"/>
  <c r="M11" i="5" s="1"/>
  <c r="Z209" i="5"/>
  <c r="Z208" i="5"/>
  <c r="Z12" i="5" l="1"/>
  <c r="Z118" i="5"/>
  <c r="Z73" i="5" l="1"/>
  <c r="Z71" i="5"/>
  <c r="Z74" i="5"/>
  <c r="Z198" i="5"/>
  <c r="Z180" i="5"/>
  <c r="Z160" i="5"/>
  <c r="Z140" i="5"/>
  <c r="Z128" i="5"/>
  <c r="Z115" i="5"/>
  <c r="Z109" i="5"/>
  <c r="Z103" i="5"/>
  <c r="Z96" i="5"/>
  <c r="Z78" i="5"/>
  <c r="Z203" i="5"/>
  <c r="Z197" i="5"/>
  <c r="Z192" i="5"/>
  <c r="Z185" i="5"/>
  <c r="Z179" i="5"/>
  <c r="Z171" i="5"/>
  <c r="Z165" i="5"/>
  <c r="Z159" i="5"/>
  <c r="Z152" i="5"/>
  <c r="Z145" i="5"/>
  <c r="Z139" i="5"/>
  <c r="Z133" i="5"/>
  <c r="Z127" i="5"/>
  <c r="Z121" i="5"/>
  <c r="Z114" i="5"/>
  <c r="Z108" i="5"/>
  <c r="Z101" i="5"/>
  <c r="Z95" i="5"/>
  <c r="Z89" i="5"/>
  <c r="Z83" i="5"/>
  <c r="Z77" i="5"/>
  <c r="Z186" i="5"/>
  <c r="Z146" i="5"/>
  <c r="Z191" i="5"/>
  <c r="Z170" i="5"/>
  <c r="Z151" i="5"/>
  <c r="Z138" i="5"/>
  <c r="Z132" i="5"/>
  <c r="Z113" i="5"/>
  <c r="Z107" i="5"/>
  <c r="Z94" i="5"/>
  <c r="Z88" i="5"/>
  <c r="Z82" i="5"/>
  <c r="Z76" i="5"/>
  <c r="Z207" i="5"/>
  <c r="Z183" i="5"/>
  <c r="Z157" i="5"/>
  <c r="Z131" i="5"/>
  <c r="Z125" i="5"/>
  <c r="Z112" i="5"/>
  <c r="Z99" i="5"/>
  <c r="Z93" i="5"/>
  <c r="Z87" i="5"/>
  <c r="Z81" i="5"/>
  <c r="Z75" i="5"/>
  <c r="Z193" i="5"/>
  <c r="Z166" i="5"/>
  <c r="Z153" i="5"/>
  <c r="Z122" i="5"/>
  <c r="Z84" i="5"/>
  <c r="Z196" i="5"/>
  <c r="Z178" i="5"/>
  <c r="Z158" i="5"/>
  <c r="Z120" i="5"/>
  <c r="Z190" i="5"/>
  <c r="Z169" i="5"/>
  <c r="Z150" i="5"/>
  <c r="Z137" i="5"/>
  <c r="Z119" i="5"/>
  <c r="Z200" i="5"/>
  <c r="Z182" i="5"/>
  <c r="Z168" i="5"/>
  <c r="Z162" i="5"/>
  <c r="Z155" i="5"/>
  <c r="Z149" i="5"/>
  <c r="Z142" i="5"/>
  <c r="Z136" i="5"/>
  <c r="Z130" i="5"/>
  <c r="Z124" i="5"/>
  <c r="Z117" i="5"/>
  <c r="Z111" i="5"/>
  <c r="Z105" i="5"/>
  <c r="Z98" i="5"/>
  <c r="Z92" i="5"/>
  <c r="Z86" i="5"/>
  <c r="Z80" i="5"/>
  <c r="Z204" i="5"/>
  <c r="Z172" i="5"/>
  <c r="Z134" i="5"/>
  <c r="Z90" i="5"/>
  <c r="Z202" i="5"/>
  <c r="Z184" i="5"/>
  <c r="Z164" i="5"/>
  <c r="Z144" i="5"/>
  <c r="Z126" i="5"/>
  <c r="Z100" i="5"/>
  <c r="Z201" i="5"/>
  <c r="Z195" i="5"/>
  <c r="Z177" i="5"/>
  <c r="Z163" i="5"/>
  <c r="Z143" i="5"/>
  <c r="Z106" i="5"/>
  <c r="Z206" i="5"/>
  <c r="Z194" i="5"/>
  <c r="Z189" i="5"/>
  <c r="Z205" i="5"/>
  <c r="Z199" i="5"/>
  <c r="Z187" i="5"/>
  <c r="Z181" i="5"/>
  <c r="Z173" i="5"/>
  <c r="Z167" i="5"/>
  <c r="Z161" i="5"/>
  <c r="Z154" i="5"/>
  <c r="Z147" i="5"/>
  <c r="Z141" i="5"/>
  <c r="Z135" i="5"/>
  <c r="Z129" i="5"/>
  <c r="Z123" i="5"/>
  <c r="Z110" i="5"/>
  <c r="Z104" i="5"/>
  <c r="Z97" i="5"/>
  <c r="Z91" i="5"/>
  <c r="Z85" i="5"/>
  <c r="Z79" i="5"/>
  <c r="Z67" i="5"/>
  <c r="Z60" i="5"/>
  <c r="Z53" i="5"/>
  <c r="Z46" i="5"/>
  <c r="Z40" i="5"/>
  <c r="Z34" i="5"/>
  <c r="Z28" i="5"/>
  <c r="Z22" i="5"/>
  <c r="Z16" i="5"/>
  <c r="Z66" i="5"/>
  <c r="Z58" i="5"/>
  <c r="Z52" i="5"/>
  <c r="Z45" i="5"/>
  <c r="Z39" i="5"/>
  <c r="Z33" i="5"/>
  <c r="Z27" i="5"/>
  <c r="Z21" i="5"/>
  <c r="Z15" i="5"/>
  <c r="Z65" i="5"/>
  <c r="Z57" i="5"/>
  <c r="Z51" i="5"/>
  <c r="Z44" i="5"/>
  <c r="Z38" i="5"/>
  <c r="Z32" i="5"/>
  <c r="Z26" i="5"/>
  <c r="Z20" i="5"/>
  <c r="Z14" i="5"/>
  <c r="Z70" i="5"/>
  <c r="Z64" i="5"/>
  <c r="Z56" i="5"/>
  <c r="Z49" i="5"/>
  <c r="Z43" i="5"/>
  <c r="Z37" i="5"/>
  <c r="Z31" i="5"/>
  <c r="Z25" i="5"/>
  <c r="Z19" i="5"/>
  <c r="Z13" i="5"/>
  <c r="Z69" i="5"/>
  <c r="Z62" i="5"/>
  <c r="Z55" i="5"/>
  <c r="Z48" i="5"/>
  <c r="Z42" i="5"/>
  <c r="Z36" i="5"/>
  <c r="Z30" i="5"/>
  <c r="Z24" i="5"/>
  <c r="Z18" i="5"/>
  <c r="Z68" i="5"/>
  <c r="Z61" i="5"/>
  <c r="Z54" i="5"/>
  <c r="Z47" i="5"/>
  <c r="Z41" i="5"/>
  <c r="Z35" i="5"/>
  <c r="Z29" i="5"/>
  <c r="Z23" i="5"/>
  <c r="Z17" i="5"/>
  <c r="K6" i="2"/>
  <c r="Z116" i="5" l="1"/>
  <c r="Z175" i="5"/>
  <c r="K242" i="15"/>
  <c r="I220" i="5" l="1"/>
  <c r="K219" i="5"/>
  <c r="O227" i="14" l="1"/>
  <c r="U216" i="5"/>
  <c r="I10" i="6"/>
  <c r="E5" i="11" l="1"/>
  <c r="Q6" i="2"/>
  <c r="M6" i="15" l="1"/>
  <c r="C3" i="14"/>
  <c r="C3" i="15"/>
  <c r="Q10" i="6" l="1"/>
  <c r="Q11" i="6" s="1"/>
  <c r="E8" i="11" s="1"/>
  <c r="O11" i="6"/>
  <c r="R219" i="5" l="1"/>
  <c r="S242" i="15"/>
  <c r="E7" i="11" l="1"/>
  <c r="R220" i="5"/>
  <c r="A3" i="2"/>
  <c r="I7" i="11" l="1"/>
  <c r="I11" i="11" s="1"/>
  <c r="E11" i="11"/>
  <c r="G7" i="11" s="1"/>
  <c r="S220" i="15"/>
  <c r="M11" i="6"/>
  <c r="C6" i="6"/>
  <c r="G8" i="11" l="1"/>
  <c r="G9" i="11"/>
  <c r="G10" i="11"/>
  <c r="K220" i="15"/>
  <c r="XEL201" i="15"/>
  <c r="G11" i="11" l="1"/>
  <c r="AG9" i="17"/>
  <c r="AE10" i="17" l="1"/>
  <c r="AC10" i="17"/>
  <c r="W10" i="17"/>
  <c r="T10" i="17"/>
  <c r="O10" i="17"/>
  <c r="Q10" i="17"/>
  <c r="C11" i="6" l="1"/>
  <c r="E11" i="6" l="1"/>
  <c r="G11" i="6"/>
  <c r="AG10" i="17" l="1"/>
  <c r="I11" i="6" l="1"/>
  <c r="P10" i="13" l="1"/>
  <c r="D11" i="6" l="1"/>
  <c r="F11" i="6"/>
  <c r="H11" i="6"/>
  <c r="J11" i="6"/>
  <c r="A3" i="8" l="1"/>
  <c r="A3" i="7"/>
  <c r="A3" i="6"/>
  <c r="A3" i="13"/>
  <c r="A3" i="11" l="1"/>
  <c r="Z11" i="5"/>
  <c r="W203" i="5" l="1"/>
  <c r="O219" i="5"/>
  <c r="W15" i="5" l="1"/>
  <c r="S219" i="5"/>
  <c r="T81" i="18"/>
  <c r="W189" i="5" l="1"/>
  <c r="O220" i="5" l="1"/>
  <c r="S22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C20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<sst xmlns="http://schemas.openxmlformats.org/spreadsheetml/2006/main" count="2019" uniqueCount="738">
  <si>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</si>
  <si>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</si>
  <si>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</si>
  <si>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</si>
  <si>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</si>
  <si>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</si>
  <si>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</si>
  <si>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</si>
  <si>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</si>
  <si>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</si>
  <si>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</si>
  <si>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</si>
  <si>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</si>
  <si>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</si>
  <si>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</si>
  <si>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</si>
  <si>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</si>
  <si>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</si>
  <si>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</si>
  <si>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</si>
  <si>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</si>
  <si>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</si>
  <si>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</si>
  <si>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</si>
  <si>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</si>
  <si>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</si>
  <si>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</si>
  <si>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</si>
  <si>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</si>
  <si>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</si>
  <si>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</si>
  <si>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</si>
  <si>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</si>
  <si>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</si>
  <si>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</si>
  <si>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</si>
  <si>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</si>
  <si>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</si>
  <si>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</si>
  <si>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</si>
  <si>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</si>
  <si>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</si>
  <si>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</si>
  <si>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</si>
  <si>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</si>
  <si>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</si>
  <si>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</si>
  <si>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</si>
  <si>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</si>
  <si>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</si>
  <si>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</si>
  <si>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</si>
  <si>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</si>
  <si>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</si>
  <si>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</si>
  <si>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</si>
  <si>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</si>
  <si>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</si>
  <si>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</si>
  <si>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</si>
  <si>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</si>
  <si>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</si>
  <si>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</si>
  <si>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</si>
  <si>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</si>
  <si>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</si>
  <si>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</si>
  <si>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</si>
  <si>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</si>
  <si>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</si>
  <si>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</si>
  <si>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</si>
  <si>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</si>
  <si>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</si>
  <si>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</si>
  <si>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</si>
  <si>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</si>
  <si>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</si>
  <si>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</si>
  <si>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</si>
  <si>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</si>
  <si>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</si>
  <si>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</si>
  <si>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</si>
  <si>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</si>
  <si>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</si>
  <si>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</si>
  <si>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</si>
  <si>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</si>
  <si>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</si>
  <si>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</si>
  <si>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</si>
  <si>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</si>
  <si>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</si>
  <si>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</si>
  <si>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</si>
  <si>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</si>
  <si>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</si>
  <si>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</si>
  <si>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</si>
  <si>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</si>
  <si>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</si>
  <si>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</si>
  <si>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</si>
  <si>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</si>
  <si>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</si>
  <si>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</si>
  <si>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</si>
  <si>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</si>
  <si>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</si>
  <si>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</si>
  <si>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</si>
  <si>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</si>
  <si>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</si>
  <si>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</si>
  <si>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</si>
  <si>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</si>
  <si>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</si>
  <si>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</si>
  <si>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</si>
  <si>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</si>
  <si>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</si>
  <si>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</si>
  <si>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</si>
  <si>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</si>
  <si>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</si>
  <si>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</si>
  <si>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</si>
  <si>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</si>
  <si>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</si>
  <si>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</si>
  <si>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</si>
  <si>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</si>
  <si>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</si>
  <si>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</si>
  <si>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</si>
  <si>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</si>
  <si>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</si>
  <si>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</si>
  <si>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</si>
  <si>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</si>
  <si>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</si>
  <si>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</si>
  <si>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</si>
  <si>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</si>
  <si>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</si>
  <si>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</si>
  <si>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</si>
  <si>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</si>
  <si>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</si>
  <si>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</si>
  <si>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</si>
  <si>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</si>
  <si>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</si>
  <si>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</si>
  <si>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</si>
  <si>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</si>
  <si>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</si>
  <si>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</si>
  <si>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</si>
  <si>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</si>
  <si>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</si>
  <si>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</si>
  <si>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</si>
  <si>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</si>
  <si>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</si>
  <si>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</si>
  <si>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</si>
  <si>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</si>
  <si>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</si>
  <si>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</si>
  <si>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</si>
  <si>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</si>
  <si>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</si>
  <si>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</si>
  <si>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</si>
  <si>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</si>
  <si>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</si>
  <si>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</si>
  <si>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</si>
  <si>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</si>
  <si>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</si>
  <si>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</si>
  <si>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</si>
  <si>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</si>
  <si>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</si>
  <si>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</si>
  <si>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</si>
  <si>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</si>
  <si>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</si>
  <si>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</si>
  <si>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</si>
  <si>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</si>
  <si>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</si>
  <si>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</si>
  <si>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</si>
  <si>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</si>
  <si>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</si>
  <si>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</si>
  <si>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</si>
  <si>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</si>
  <si>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</si>
  <si>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</si>
  <si>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</si>
  <si>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</si>
  <si>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</si>
  <si>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</si>
  <si>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</si>
  <si>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</si>
  <si>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</si>
  <si>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</si>
  <si>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</si>
  <si>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</si>
  <si>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</si>
  <si>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</si>
  <si>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</si>
  <si>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</si>
  <si>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</si>
  <si>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</si>
  <si>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سایر در امد ها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</si>
  <si>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</si>
  <si>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</si>
  <si>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</si>
  <si>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</si>
  <si>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</si>
  <si>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</si>
  <si>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</si>
  <si>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</si>
  <si>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</si>
  <si>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</si>
  <si>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</si>
  <si>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</si>
  <si>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</si>
  <si>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</si>
  <si>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</si>
  <si>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</si>
  <si>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</si>
  <si>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</si>
  <si>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</si>
  <si>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</si>
  <si>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</si>
  <si>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</si>
  <si>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</si>
  <si>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</si>
  <si>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</si>
  <si>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</si>
  <si>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</si>
  <si>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</si>
  <si>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</si>
  <si>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</si>
  <si>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</si>
  <si>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</si>
  <si>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</si>
  <si>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</si>
  <si>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</si>
  <si>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</si>
  <si>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</si>
  <si>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</si>
  <si>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</si>
  <si>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</si>
  <si>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</si>
  <si>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</si>
  <si>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</si>
  <si>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</si>
  <si>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</si>
  <si>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</si>
  <si>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</si>
  <si>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</si>
  <si>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</si>
  <si>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</si>
  <si>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</si>
  <si>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</si>
  <si>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</si>
  <si>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</si>
  <si>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</si>
  <si>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</si>
  <si>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</si>
  <si>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</si>
  <si>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</si>
  <si>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</si>
  <si>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</si>
  <si>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</si>
  <si>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</si>
  <si>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</si>
  <si>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</si>
  <si>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</si>
  <si>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</si>
  <si>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</si>
  <si>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</si>
  <si>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</si>
  <si>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</si>
  <si>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</si>
  <si>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</si>
  <si>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</si>
  <si>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</si>
  <si>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</si>
  <si>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</si>
  <si>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</si>
  <si>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</si>
  <si>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</si>
  <si>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</si>
  <si>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</si>
  <si>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</si>
  <si>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</si>
  <si>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</si>
  <si>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</si>
  <si>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</si>
  <si>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</si>
  <si>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</si>
  <si>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</si>
  <si>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</si>
  <si>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</si>
  <si>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</si>
  <si>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</si>
  <si>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</si>
  <si>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</si>
  <si>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</si>
  <si>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</si>
  <si>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</si>
  <si>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</si>
  <si>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</si>
  <si>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</si>
  <si>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</si>
  <si>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</si>
  <si>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</si>
  <si>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</si>
  <si>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</si>
  <si>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</si>
  <si>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</si>
  <si>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</si>
  <si>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</si>
  <si>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</si>
  <si>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</si>
  <si>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</si>
  <si>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</si>
  <si>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</si>
  <si>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</si>
  <si>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</si>
  <si>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</si>
  <si>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</si>
  <si>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</si>
  <si>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</si>
  <si>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</si>
  <si>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</si>
  <si>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</si>
  <si>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</si>
  <si>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</si>
  <si>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</si>
  <si>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</si>
  <si>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</si>
  <si>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</si>
  <si>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</si>
  <si>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</si>
  <si>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</si>
  <si>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</si>
  <si>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</si>
  <si>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</si>
  <si>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</si>
  <si>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</si>
  <si>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</si>
  <si>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</si>
  <si>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</si>
  <si>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</si>
  <si>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</si>
  <si>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</si>
  <si>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</si>
  <si>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</si>
  <si>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</si>
  <si>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</si>
  <si>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</si>
  <si>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</si>
  <si>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</si>
  <si>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</si>
  <si>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</si>
  <si>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</si>
  <si>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</si>
  <si>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</si>
  <si>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</si>
  <si>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</si>
  <si>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</si>
  <si>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</si>
  <si>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</si>
  <si>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</si>
  <si>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</si>
  <si>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</si>
  <si>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</si>
  <si>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</si>
  <si>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</si>
  <si>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</si>
  <si>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</si>
  <si>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</si>
  <si>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</si>
  <si>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</si>
  <si>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</si>
  <si>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</si>
  <si>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</si>
  <si>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</si>
  <si>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</si>
  <si>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</si>
  <si>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</si>
  <si>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</si>
  <si>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</si>
  <si>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ریخته گری تراکتور (ختراک)</t>
  </si>
  <si>
    <t>حمل و نقل توکا (حتوکا)</t>
  </si>
  <si>
    <t>سر. ملی (حق تقدم) (ونیکیح)</t>
  </si>
  <si>
    <t>کوتاه مدت سامان</t>
  </si>
  <si>
    <t>864-810-4013857-1</t>
  </si>
  <si>
    <t>اسنادخزانه-م3بودجه00-030418 (اخزا003)</t>
  </si>
  <si>
    <t>حتوکا</t>
  </si>
  <si>
    <t>ختراک</t>
  </si>
  <si>
    <t>تاپیکوح</t>
  </si>
  <si>
    <t>پارسیانح</t>
  </si>
  <si>
    <t>ونیکیح</t>
  </si>
  <si>
    <t>سخاشح</t>
  </si>
  <si>
    <t>شیمی داروپخش (حق تقدم) (دشیمیح)</t>
  </si>
  <si>
    <t>کوتاه مدت ملی</t>
  </si>
  <si>
    <t>0228580460005</t>
  </si>
  <si>
    <t>عچین</t>
  </si>
  <si>
    <t>عالبر</t>
  </si>
  <si>
    <t>دشیمیح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</si>
  <si>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</si>
  <si>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</si>
  <si>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</si>
  <si>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</si>
  <si>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</si>
  <si>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</si>
  <si>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</si>
  <si>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</si>
  <si>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</si>
  <si>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</si>
  <si>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</si>
  <si>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</si>
  <si>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</si>
  <si>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</si>
  <si>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</si>
  <si>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</si>
  <si>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</si>
  <si>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</si>
  <si>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</si>
  <si>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</si>
  <si>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</si>
  <si>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</si>
  <si>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مرقام</t>
  </si>
  <si>
    <t>آبادا</t>
  </si>
  <si>
    <t>بورس</t>
  </si>
  <si>
    <t>کالا</t>
  </si>
  <si>
    <t>کپشیرح</t>
  </si>
  <si>
    <t>بکاب</t>
  </si>
  <si>
    <t>چدن</t>
  </si>
  <si>
    <t>برکت</t>
  </si>
  <si>
    <t>خزامیا</t>
  </si>
  <si>
    <t>ثمسکن</t>
  </si>
  <si>
    <t>سیمرغ</t>
  </si>
  <si>
    <t>قشهد</t>
  </si>
  <si>
    <t>بکام</t>
  </si>
  <si>
    <t>دارو</t>
  </si>
  <si>
    <t>ولغدر</t>
  </si>
  <si>
    <t>شبهرن</t>
  </si>
  <si>
    <t>شکلر</t>
  </si>
  <si>
    <t>ایران یاسا (پاسا)</t>
  </si>
  <si>
    <t>زر ماکارون (غزر)</t>
  </si>
  <si>
    <t>سیمان آبیک (سآبیک)</t>
  </si>
  <si>
    <t>سایر درامدها 37373831</t>
  </si>
  <si>
    <t xml:space="preserve">315190778تعدیل </t>
  </si>
  <si>
    <t>پاسا</t>
  </si>
  <si>
    <t>های وب</t>
  </si>
  <si>
    <t>غزر</t>
  </si>
  <si>
    <t>اردستان</t>
  </si>
  <si>
    <t>سآبیک</t>
  </si>
  <si>
    <t>فخاسح</t>
  </si>
  <si>
    <t>پتروشیمی فن آوران (شفن)</t>
  </si>
  <si>
    <t>حمل و نقل توکا (حق تقدم) (حتوکاح)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</si>
  <si>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</si>
  <si>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</si>
  <si>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</si>
  <si>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</si>
  <si>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</si>
  <si>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</si>
  <si>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</si>
  <si>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</si>
  <si>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</si>
  <si>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</si>
  <si>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</si>
  <si>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1402/03/31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</si>
  <si>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</si>
  <si>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</si>
  <si>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</si>
  <si>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</si>
  <si>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</si>
  <si>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</si>
  <si>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سر. صبا تامین (صبا)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</si>
  <si>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</si>
  <si>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</si>
  <si>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</si>
  <si>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</si>
  <si>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</si>
  <si>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5,750</t>
  </si>
  <si>
    <t>9,700</t>
  </si>
  <si>
    <t>16,250</t>
  </si>
  <si>
    <t>11,280</t>
  </si>
  <si>
    <t>6,930</t>
  </si>
  <si>
    <t>14,654</t>
  </si>
  <si>
    <t>1,463</t>
  </si>
  <si>
    <t>27,240</t>
  </si>
  <si>
    <t>15,600</t>
  </si>
  <si>
    <t>6,900</t>
  </si>
  <si>
    <t>7,700</t>
  </si>
  <si>
    <t>1,939</t>
  </si>
  <si>
    <t>4,960</t>
  </si>
  <si>
    <t>منتهی به 1402/04/31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</si>
  <si>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</si>
  <si>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</si>
  <si>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</si>
  <si>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</si>
  <si>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</si>
  <si>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</si>
  <si>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</si>
  <si>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</si>
  <si>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</si>
  <si>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</si>
  <si>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</si>
  <si>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دارویی برکت(حق تقدم) (برکتح)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</si>
  <si>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</si>
  <si>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</si>
  <si>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</si>
  <si>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</si>
  <si>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</si>
  <si>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</si>
  <si>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5,030</t>
  </si>
  <si>
    <t>12,730</t>
  </si>
  <si>
    <t>10,020</t>
  </si>
  <si>
    <t>2,681</t>
  </si>
  <si>
    <t>4,335</t>
  </si>
  <si>
    <t>14,350</t>
  </si>
  <si>
    <t>4,120</t>
  </si>
  <si>
    <t>7,070</t>
  </si>
  <si>
    <t>1,976</t>
  </si>
  <si>
    <t>7,762</t>
  </si>
  <si>
    <t>8,550</t>
  </si>
  <si>
    <t>4,493</t>
  </si>
  <si>
    <t>4,385</t>
  </si>
  <si>
    <t>3,584</t>
  </si>
  <si>
    <t>4,329</t>
  </si>
  <si>
    <t>11,400</t>
  </si>
  <si>
    <t>10,550</t>
  </si>
  <si>
    <t>2,625</t>
  </si>
  <si>
    <t>6,130</t>
  </si>
  <si>
    <t>13,469</t>
  </si>
  <si>
    <t>2,751</t>
  </si>
  <si>
    <t>1,900</t>
  </si>
  <si>
    <t>3,100</t>
  </si>
  <si>
    <t>4,076</t>
  </si>
  <si>
    <t>26,000</t>
  </si>
  <si>
    <t>13,940</t>
  </si>
  <si>
    <t>65,180</t>
  </si>
  <si>
    <t>6,450</t>
  </si>
  <si>
    <t>36,850</t>
  </si>
  <si>
    <t>4,072</t>
  </si>
  <si>
    <t>11,880</t>
  </si>
  <si>
    <t>135,760</t>
  </si>
  <si>
    <t>44,880</t>
  </si>
  <si>
    <t>39,670</t>
  </si>
  <si>
    <t>33,880</t>
  </si>
  <si>
    <t>5,530</t>
  </si>
  <si>
    <t>14,900</t>
  </si>
  <si>
    <t>15,960</t>
  </si>
  <si>
    <t>12,210</t>
  </si>
  <si>
    <t>16,970</t>
  </si>
  <si>
    <t>8,280</t>
  </si>
  <si>
    <t>7,420</t>
  </si>
  <si>
    <t>13,680</t>
  </si>
  <si>
    <t>37,950</t>
  </si>
  <si>
    <t>2,508</t>
  </si>
  <si>
    <t>3,749</t>
  </si>
  <si>
    <t>4,114</t>
  </si>
  <si>
    <t>3,830</t>
  </si>
  <si>
    <t>8,990</t>
  </si>
  <si>
    <t>18,370</t>
  </si>
  <si>
    <t>4,220</t>
  </si>
  <si>
    <t>20,540</t>
  </si>
  <si>
    <t>2,141</t>
  </si>
  <si>
    <t>5,800</t>
  </si>
  <si>
    <t>2,935</t>
  </si>
  <si>
    <t>5,150</t>
  </si>
  <si>
    <t>3,574</t>
  </si>
  <si>
    <t>15,790</t>
  </si>
  <si>
    <t>6,250</t>
  </si>
  <si>
    <t>53,100</t>
  </si>
  <si>
    <t>29,100</t>
  </si>
  <si>
    <t>6,020</t>
  </si>
  <si>
    <t>18,330</t>
  </si>
  <si>
    <t>27,800</t>
  </si>
  <si>
    <t>32,440</t>
  </si>
  <si>
    <t>3,586</t>
  </si>
  <si>
    <t>19,630</t>
  </si>
  <si>
    <t>54,700</t>
  </si>
  <si>
    <t>5,830</t>
  </si>
  <si>
    <t>10,600</t>
  </si>
  <si>
    <t>18,030</t>
  </si>
  <si>
    <t>18,410</t>
  </si>
  <si>
    <t>3,306</t>
  </si>
  <si>
    <t>5,240</t>
  </si>
  <si>
    <t>49,300</t>
  </si>
  <si>
    <t>8,100</t>
  </si>
  <si>
    <t>3,656</t>
  </si>
  <si>
    <t>3,440</t>
  </si>
  <si>
    <t>27,300</t>
  </si>
  <si>
    <t>4,039</t>
  </si>
  <si>
    <t>7,080</t>
  </si>
  <si>
    <t>1,182</t>
  </si>
  <si>
    <t>4,769</t>
  </si>
  <si>
    <t>2,566</t>
  </si>
  <si>
    <t>3,666</t>
  </si>
  <si>
    <t>34,970</t>
  </si>
  <si>
    <t>4,641</t>
  </si>
  <si>
    <t>17,710</t>
  </si>
  <si>
    <t>23,650</t>
  </si>
  <si>
    <t>3,228</t>
  </si>
  <si>
    <t>5,500</t>
  </si>
  <si>
    <t>16,050</t>
  </si>
  <si>
    <t>17,120</t>
  </si>
  <si>
    <t>6,520</t>
  </si>
  <si>
    <t>6,070</t>
  </si>
  <si>
    <t>15,760</t>
  </si>
  <si>
    <t>30,470</t>
  </si>
  <si>
    <t>14,100</t>
  </si>
  <si>
    <t>22,870</t>
  </si>
  <si>
    <t>54,260</t>
  </si>
  <si>
    <t>85,980</t>
  </si>
  <si>
    <t>15,090</t>
  </si>
  <si>
    <t>28,610</t>
  </si>
  <si>
    <t>32,490</t>
  </si>
  <si>
    <t>31,880</t>
  </si>
  <si>
    <t>23,080</t>
  </si>
  <si>
    <t>57,350</t>
  </si>
  <si>
    <t>26,800</t>
  </si>
  <si>
    <t>14,750</t>
  </si>
  <si>
    <t>25,580</t>
  </si>
  <si>
    <t>9,030</t>
  </si>
  <si>
    <t>3,332</t>
  </si>
  <si>
    <t>2,332</t>
  </si>
  <si>
    <t>1,649</t>
  </si>
  <si>
    <t>5,380</t>
  </si>
  <si>
    <t>30,280</t>
  </si>
  <si>
    <t>33,500</t>
  </si>
  <si>
    <t>20,213</t>
  </si>
  <si>
    <t>6,870</t>
  </si>
  <si>
    <t>12,550</t>
  </si>
  <si>
    <t>10,450</t>
  </si>
  <si>
    <t>9,492</t>
  </si>
  <si>
    <t>26,520</t>
  </si>
  <si>
    <t>3,431</t>
  </si>
  <si>
    <t>7,590</t>
  </si>
  <si>
    <t>4,890</t>
  </si>
  <si>
    <t>10,700</t>
  </si>
  <si>
    <t>5,350</t>
  </si>
  <si>
    <t>8,010</t>
  </si>
  <si>
    <t>23,640</t>
  </si>
  <si>
    <t>13,370</t>
  </si>
  <si>
    <t>5,120</t>
  </si>
  <si>
    <t>15,190</t>
  </si>
  <si>
    <t>3,515</t>
  </si>
  <si>
    <t>11,090</t>
  </si>
  <si>
    <t>4,990</t>
  </si>
  <si>
    <t>12,330</t>
  </si>
  <si>
    <t>141,800</t>
  </si>
  <si>
    <t>7,020</t>
  </si>
  <si>
    <t>7,880</t>
  </si>
  <si>
    <t>9,430</t>
  </si>
  <si>
    <t>4,131</t>
  </si>
  <si>
    <t>31,160</t>
  </si>
  <si>
    <t>39,620</t>
  </si>
  <si>
    <t>10,860</t>
  </si>
  <si>
    <t>6,682</t>
  </si>
  <si>
    <t>63,010</t>
  </si>
  <si>
    <t>3,021</t>
  </si>
  <si>
    <t>5,600</t>
  </si>
  <si>
    <t>4,807</t>
  </si>
  <si>
    <t>15,530</t>
  </si>
  <si>
    <t>31,380</t>
  </si>
  <si>
    <t>1,990</t>
  </si>
  <si>
    <t>11,920</t>
  </si>
  <si>
    <t>27,720</t>
  </si>
  <si>
    <t>5,770</t>
  </si>
  <si>
    <t>3,643</t>
  </si>
  <si>
    <t>52,890</t>
  </si>
  <si>
    <t>22,670</t>
  </si>
  <si>
    <t>1,714</t>
  </si>
  <si>
    <t>3,841</t>
  </si>
  <si>
    <t>1,834</t>
  </si>
  <si>
    <t>28,730</t>
  </si>
  <si>
    <t>9,550</t>
  </si>
  <si>
    <t>18,890</t>
  </si>
  <si>
    <t>4,392</t>
  </si>
  <si>
    <t>18,300</t>
  </si>
  <si>
    <t>6,650</t>
  </si>
  <si>
    <t>50,950</t>
  </si>
  <si>
    <t>57,900</t>
  </si>
  <si>
    <t>2,394</t>
  </si>
  <si>
    <t>3,804</t>
  </si>
  <si>
    <t>3,409</t>
  </si>
  <si>
    <t>23,130</t>
  </si>
  <si>
    <t>4,800</t>
  </si>
  <si>
    <t>16,900</t>
  </si>
  <si>
    <t>7,430</t>
  </si>
  <si>
    <t>36,400</t>
  </si>
  <si>
    <t>15,780</t>
  </si>
  <si>
    <t>5,290</t>
  </si>
  <si>
    <t>1402/04/31</t>
  </si>
  <si>
    <t>برای ماه منتهی به 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</si>
  <si>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</si>
  <si>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</si>
  <si>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</si>
  <si>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</si>
  <si>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</si>
  <si>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</si>
  <si>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</si>
  <si>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</si>
  <si>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</si>
  <si>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</si>
  <si>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</si>
  <si>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</si>
  <si>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</si>
  <si>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</si>
  <si>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</si>
  <si>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</si>
  <si>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</si>
  <si>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</si>
  <si>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</si>
  <si>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</si>
  <si>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</si>
  <si>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از ابتدای سال مالی تا پایان  تیر ماه</t>
  </si>
  <si>
    <t>طی  تیرماه</t>
  </si>
  <si>
    <t>طی تیر  ماه</t>
  </si>
  <si>
    <t>طی  تیر ماه</t>
  </si>
  <si>
    <t>از ابتدای سال مالی تا پایان تیر ماه</t>
  </si>
  <si>
    <t>از ابتدای سال مالی تا پایان  تیر  ماه</t>
  </si>
  <si>
    <t>دارایی‌ها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</si>
</sst>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#,##0.0000000_);\(#,##0.0000000\)"/>
  </numFmts>
  <fonts count="5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b/>
      <sz val="14"/>
      <color rgb="FF7030A0"/>
      <name val="B Mitra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9"/>
      <color rgb="FF00A651"/>
      <name val="WYekan"/>
    </font>
    <font>
      <sz val="18"/>
      <color rgb="FFFF0000"/>
      <name val="B Mitra"/>
      <charset val="178"/>
    </font>
    <font>
      <sz val="24"/>
      <color rgb="FFFF0000"/>
      <name val="B Mitra"/>
      <charset val="178"/>
    </font>
    <font>
      <sz val="18"/>
      <color theme="1"/>
      <name val="B Mitra"/>
      <charset val="178"/>
    </font>
    <font>
      <sz val="22"/>
      <color rgb="FFFF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43">
    <xf numFmtId="0" fontId="0" fillId="0" borderId="0" xfId="0"/>
    <xf numFmtId="0" fontId="20" fillId="0" borderId="1" xfId="0" applyFont="1" applyBorder="1" applyAlignment="1">
      <alignment horizontal="center"/>
    </xf>
    <xf numFmtId="165" fontId="10" fillId="0" borderId="0" xfId="1" applyNumberFormat="1" applyFont="1" applyFill="1"/>
    <xf numFmtId="0" fontId="18" fillId="0" borderId="0" xfId="0" applyFont="1"/>
    <xf numFmtId="0" fontId="10" fillId="0" borderId="0" xfId="0" applyFont="1"/>
    <xf numFmtId="0" fontId="20" fillId="0" borderId="0" xfId="0" applyFont="1"/>
    <xf numFmtId="164" fontId="6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9" fillId="0" borderId="0" xfId="1" applyNumberFormat="1" applyFont="1" applyFill="1" applyAlignment="1">
      <alignment vertical="center"/>
    </xf>
    <xf numFmtId="38" fontId="21" fillId="0" borderId="13" xfId="1" applyNumberFormat="1" applyFont="1" applyFill="1" applyBorder="1" applyAlignment="1">
      <alignment horizontal="right" vertical="center" readingOrder="2"/>
    </xf>
    <xf numFmtId="164" fontId="6" fillId="0" borderId="2" xfId="0" applyNumberFormat="1" applyFont="1" applyBorder="1" applyAlignment="1">
      <alignment horizontal="center" vertical="center" readingOrder="2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3" fontId="42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164" fontId="20" fillId="0" borderId="0" xfId="1" applyNumberFormat="1" applyFont="1" applyFill="1"/>
    <xf numFmtId="0" fontId="14" fillId="0" borderId="0" xfId="0" applyFont="1"/>
    <xf numFmtId="164" fontId="14" fillId="0" borderId="0" xfId="0" applyNumberFormat="1" applyFont="1"/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3" fillId="0" borderId="0" xfId="1" applyNumberFormat="1" applyFont="1" applyFill="1" applyAlignment="1">
      <alignment vertical="center"/>
    </xf>
    <xf numFmtId="164" fontId="44" fillId="0" borderId="0" xfId="1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 wrapText="1" shrinkToFi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 applyAlignment="1">
      <alignment vertical="center" readingOrder="2"/>
    </xf>
    <xf numFmtId="164" fontId="38" fillId="0" borderId="0" xfId="1" applyNumberFormat="1" applyFont="1" applyFill="1" applyAlignment="1">
      <alignment vertical="center"/>
    </xf>
    <xf numFmtId="165" fontId="26" fillId="0" borderId="0" xfId="1" applyNumberFormat="1" applyFont="1" applyFill="1" applyAlignment="1">
      <alignment vertical="center" readingOrder="2"/>
    </xf>
    <xf numFmtId="165" fontId="47" fillId="0" borderId="0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164" fontId="20" fillId="0" borderId="0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 wrapText="1" shrinkToFit="1"/>
    </xf>
    <xf numFmtId="164" fontId="6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horizontal="righ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readingOrder="2"/>
    </xf>
    <xf numFmtId="164" fontId="20" fillId="0" borderId="0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vertical="center" wrapText="1"/>
    </xf>
    <xf numFmtId="164" fontId="25" fillId="0" borderId="0" xfId="1" applyNumberFormat="1" applyFont="1" applyFill="1" applyBorder="1" applyAlignment="1">
      <alignment horizontal="center" vertical="center" readingOrder="2"/>
    </xf>
    <xf numFmtId="164" fontId="49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/>
    <xf numFmtId="164" fontId="50" fillId="0" borderId="0" xfId="1" applyNumberFormat="1" applyFont="1" applyFill="1" applyAlignment="1">
      <alignment vertical="center"/>
    </xf>
    <xf numFmtId="165" fontId="48" fillId="0" borderId="0" xfId="1" applyNumberFormat="1" applyFont="1" applyFill="1"/>
    <xf numFmtId="164" fontId="48" fillId="0" borderId="0" xfId="1" applyNumberFormat="1" applyFont="1" applyFill="1"/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Font="1" applyFill="1" applyBorder="1" applyAlignment="1">
      <alignment horizontal="center" vertical="center" readingOrder="2"/>
    </xf>
    <xf numFmtId="165" fontId="51" fillId="0" borderId="0" xfId="1" applyNumberFormat="1" applyFont="1" applyFill="1"/>
    <xf numFmtId="0" fontId="14" fillId="0" borderId="0" xfId="0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left" vertical="center"/>
    </xf>
    <xf numFmtId="165" fontId="15" fillId="0" borderId="0" xfId="1" applyNumberFormat="1" applyFont="1" applyFill="1" applyAlignment="1">
      <alignment vertical="center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164" fontId="25" fillId="0" borderId="8" xfId="1" applyNumberFormat="1" applyFont="1" applyFill="1" applyBorder="1" applyAlignment="1">
      <alignment horizontal="center" vertical="center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4" fontId="41" fillId="0" borderId="0" xfId="1" applyNumberFormat="1" applyFont="1" applyFill="1" applyAlignment="1">
      <alignment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37" fontId="28" fillId="0" borderId="0" xfId="0" applyNumberFormat="1" applyFont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/>
    </xf>
    <xf numFmtId="16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164" fontId="20" fillId="0" borderId="1" xfId="1" applyNumberFormat="1" applyFont="1" applyFill="1" applyBorder="1" applyAlignment="1">
      <alignment horizontal="center"/>
    </xf>
    <xf numFmtId="164" fontId="45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36" fillId="0" borderId="0" xfId="0" applyFont="1"/>
    <xf numFmtId="0" fontId="33" fillId="0" borderId="0" xfId="0" applyFont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10" fontId="18" fillId="0" borderId="3" xfId="2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right" vertical="center"/>
    </xf>
    <xf numFmtId="165" fontId="9" fillId="0" borderId="4" xfId="1" applyNumberFormat="1" applyFont="1" applyFill="1" applyBorder="1" applyAlignment="1">
      <alignment horizontal="center" vertical="center" wrapText="1" readingOrder="2"/>
    </xf>
    <xf numFmtId="165" fontId="43" fillId="0" borderId="0" xfId="1" applyNumberFormat="1" applyFont="1" applyFill="1"/>
    <xf numFmtId="0" fontId="53" fillId="0" borderId="0" xfId="0" applyFont="1"/>
    <xf numFmtId="165" fontId="46" fillId="0" borderId="0" xfId="1" applyNumberFormat="1" applyFont="1" applyFill="1"/>
    <xf numFmtId="0" fontId="0" fillId="2" borderId="0" xfId="0" applyFill="1"/>
    <xf numFmtId="0" fontId="14" fillId="2" borderId="0" xfId="0" applyFont="1" applyFill="1"/>
    <xf numFmtId="164" fontId="18" fillId="0" borderId="0" xfId="1" applyNumberFormat="1" applyFont="1" applyFill="1" applyAlignment="1">
      <alignment horizontal="center" readingOrder="2"/>
    </xf>
    <xf numFmtId="164" fontId="18" fillId="0" borderId="10" xfId="1" applyNumberFormat="1" applyFont="1" applyFill="1" applyBorder="1" applyAlignment="1">
      <alignment vertical="center" readingOrder="2"/>
    </xf>
    <xf numFmtId="3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3" fontId="14" fillId="0" borderId="0" xfId="0" applyNumberFormat="1" applyFont="1"/>
    <xf numFmtId="37" fontId="28" fillId="0" borderId="11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37" fontId="13" fillId="0" borderId="0" xfId="0" applyNumberFormat="1" applyFont="1" applyAlignment="1">
      <alignment vertical="center"/>
    </xf>
    <xf numFmtId="37" fontId="13" fillId="0" borderId="9" xfId="0" quotePrefix="1" applyNumberFormat="1" applyFont="1" applyBorder="1" applyAlignment="1">
      <alignment horizontal="right" vertical="center" wrapText="1"/>
    </xf>
    <xf numFmtId="37" fontId="49" fillId="0" borderId="0" xfId="0" applyNumberFormat="1" applyFont="1" applyAlignment="1">
      <alignment horizontal="center" vertical="center"/>
    </xf>
    <xf numFmtId="3" fontId="48" fillId="0" borderId="0" xfId="0" applyNumberFormat="1" applyFont="1"/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9" fillId="0" borderId="14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65" fontId="55" fillId="2" borderId="0" xfId="1" applyNumberFormat="1" applyFont="1" applyFill="1" applyAlignment="1">
      <alignment vertical="center"/>
    </xf>
    <xf numFmtId="165" fontId="50" fillId="0" borderId="0" xfId="1" applyNumberFormat="1" applyFont="1" applyFill="1" applyAlignment="1">
      <alignment vertical="center"/>
    </xf>
    <xf numFmtId="164" fontId="57" fillId="0" borderId="0" xfId="1" applyNumberFormat="1" applyFont="1" applyFill="1" applyAlignment="1">
      <alignment vertical="center"/>
    </xf>
    <xf numFmtId="164" fontId="58" fillId="0" borderId="0" xfId="1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Fill="1" applyAlignment="1">
      <alignment vertical="center"/>
    </xf>
    <xf numFmtId="165" fontId="41" fillId="0" borderId="0" xfId="0" applyNumberFormat="1" applyFont="1" applyAlignment="1">
      <alignment vertical="center"/>
    </xf>
    <xf numFmtId="0" fontId="41" fillId="0" borderId="0" xfId="0" applyFont="1" applyAlignment="1">
      <alignment horizontal="right" vertical="center"/>
    </xf>
    <xf numFmtId="165" fontId="56" fillId="0" borderId="0" xfId="0" applyNumberFormat="1" applyFont="1" applyAlignment="1">
      <alignment vertical="center"/>
    </xf>
    <xf numFmtId="165" fontId="58" fillId="0" borderId="0" xfId="1" applyNumberFormat="1" applyFont="1" applyFill="1" applyAlignment="1">
      <alignment vertical="center"/>
    </xf>
    <xf numFmtId="165" fontId="15" fillId="0" borderId="0" xfId="1" applyNumberFormat="1" applyFont="1" applyFill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5" fontId="6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vertical="center" readingOrder="2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3" fontId="54" fillId="0" borderId="0" xfId="0" applyNumberFormat="1" applyFont="1"/>
    <xf numFmtId="2" fontId="10" fillId="0" borderId="9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4" fillId="2" borderId="0" xfId="0" applyNumberFormat="1" applyFont="1" applyFill="1"/>
    <xf numFmtId="166" fontId="8" fillId="0" borderId="0" xfId="0" quotePrefix="1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20" fillId="0" borderId="2" xfId="1" applyNumberFormat="1" applyFont="1" applyFill="1" applyBorder="1" applyAlignment="1">
      <alignment horizontal="center" vertical="center" readingOrder="2"/>
    </xf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164" fontId="20" fillId="0" borderId="8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 readingOrder="2"/>
    </xf>
    <xf numFmtId="164" fontId="6" fillId="0" borderId="2" xfId="1" applyNumberFormat="1" applyFont="1" applyFill="1" applyBorder="1" applyAlignment="1">
      <alignment vertical="center"/>
    </xf>
    <xf numFmtId="164" fontId="47" fillId="0" borderId="8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24" fillId="0" borderId="0" xfId="0" applyFont="1" applyAlignment="1">
      <alignment vertical="center" wrapText="1" readingOrder="2"/>
    </xf>
    <xf numFmtId="165" fontId="15" fillId="0" borderId="0" xfId="0" applyNumberFormat="1" applyFont="1" applyAlignment="1">
      <alignment horizontal="center" vertical="center" wrapText="1"/>
    </xf>
    <xf numFmtId="165" fontId="24" fillId="0" borderId="4" xfId="0" applyNumberFormat="1" applyFont="1" applyBorder="1" applyAlignment="1">
      <alignment horizontal="center" vertical="center" wrapText="1" readingOrder="2"/>
    </xf>
    <xf numFmtId="0" fontId="24" fillId="0" borderId="4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wrapText="1"/>
    </xf>
    <xf numFmtId="165" fontId="24" fillId="0" borderId="0" xfId="0" applyNumberFormat="1" applyFont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 readingOrder="2"/>
    </xf>
    <xf numFmtId="164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37" fontId="6" fillId="0" borderId="0" xfId="0" quotePrefix="1" applyNumberFormat="1" applyFont="1" applyAlignment="1">
      <alignment horizontal="right" vertical="center" wrapText="1"/>
    </xf>
    <xf numFmtId="37" fontId="6" fillId="0" borderId="0" xfId="0" applyNumberFormat="1" applyFont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64" fontId="8" fillId="0" borderId="3" xfId="1" applyNumberFormat="1" applyFont="1" applyFill="1" applyBorder="1" applyAlignment="1">
      <alignment horizontal="center" vertical="center" wrapText="1" readingOrder="2"/>
    </xf>
    <xf numFmtId="164" fontId="8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29" fillId="0" borderId="1" xfId="0" applyNumberFormat="1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1"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10</xdr:row>
      <xdr:rowOff>57150</xdr:rowOff>
    </xdr:from>
    <xdr:to>
      <xdr:col>428</xdr:col>
      <xdr:colOff>318390</xdr:colOff>
      <xdr:row>93</xdr:row>
      <xdr:rowOff>173124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44027</xdr:colOff>
      <xdr:row>0</xdr:row>
      <xdr:rowOff>22860</xdr:rowOff>
    </xdr:from>
    <xdr:to>
      <xdr:col>11</xdr:col>
      <xdr:colOff>7620</xdr:colOff>
      <xdr:row>44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12F5F7-B236-7ABF-9E81-23507164D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497700" y="22860"/>
          <a:ext cx="6394873" cy="8999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M29"/>
  <sheetViews>
    <sheetView rightToLeft="1" tabSelected="1" view="pageBreakPreview" zoomScaleNormal="100" zoomScaleSheetLayoutView="100" workbookViewId="0">
      <selection activeCell="O12" sqref="O12"/>
    </sheetView>
  </sheetViews>
  <sheetFormatPr defaultColWidth="9.109375" defaultRowHeight="16.2"/>
  <cols>
    <col min="1" max="1" width="2.6640625" style="63" customWidth="1"/>
    <col min="2" max="16384" width="9.109375" style="63"/>
  </cols>
  <sheetData>
    <row r="16" spans="13:13">
      <c r="M16" s="63" t="s">
        <v>55</v>
      </c>
    </row>
    <row r="18" spans="2:11">
      <c r="J18" s="170"/>
    </row>
    <row r="22" spans="2:11" ht="15" customHeight="1">
      <c r="B22" s="257" t="s">
        <v>68</v>
      </c>
      <c r="C22" s="257"/>
      <c r="D22" s="257"/>
      <c r="E22" s="257"/>
      <c r="F22" s="257"/>
      <c r="G22" s="257"/>
      <c r="H22" s="257"/>
      <c r="I22" s="257"/>
      <c r="J22" s="257"/>
      <c r="K22" s="257"/>
    </row>
    <row r="23" spans="2:11" ht="15" customHeight="1">
      <c r="B23" s="257"/>
      <c r="C23" s="257"/>
      <c r="D23" s="257"/>
      <c r="E23" s="257"/>
      <c r="F23" s="257"/>
      <c r="G23" s="257"/>
      <c r="H23" s="257"/>
      <c r="I23" s="257"/>
      <c r="J23" s="257"/>
      <c r="K23" s="257"/>
    </row>
    <row r="24" spans="2:11" ht="15" customHeight="1">
      <c r="B24" s="257"/>
      <c r="C24" s="257"/>
      <c r="D24" s="257"/>
      <c r="E24" s="257"/>
      <c r="F24" s="257"/>
      <c r="G24" s="257"/>
      <c r="H24" s="257"/>
      <c r="I24" s="257"/>
      <c r="J24" s="257"/>
      <c r="K24" s="257"/>
    </row>
    <row r="26" spans="2:11" ht="15" customHeight="1">
      <c r="B26" s="257" t="s">
        <v>509</v>
      </c>
      <c r="C26" s="257"/>
      <c r="D26" s="257"/>
      <c r="E26" s="257"/>
      <c r="F26" s="257"/>
      <c r="G26" s="257"/>
      <c r="H26" s="257"/>
      <c r="I26" s="257"/>
      <c r="J26" s="257"/>
      <c r="K26" s="257"/>
    </row>
    <row r="27" spans="2:11" ht="15" customHeight="1">
      <c r="B27" s="257"/>
      <c r="C27" s="257"/>
      <c r="D27" s="257"/>
      <c r="E27" s="257"/>
      <c r="F27" s="257"/>
      <c r="G27" s="257"/>
      <c r="H27" s="257"/>
      <c r="I27" s="257"/>
      <c r="J27" s="257"/>
      <c r="K27" s="257"/>
    </row>
    <row r="28" spans="2:11" ht="15" customHeight="1">
      <c r="B28" s="257"/>
      <c r="C28" s="257"/>
      <c r="D28" s="257"/>
      <c r="E28" s="257"/>
      <c r="F28" s="257"/>
      <c r="G28" s="257"/>
      <c r="H28" s="257"/>
      <c r="I28" s="257"/>
      <c r="J28" s="257"/>
      <c r="K28" s="257"/>
    </row>
    <row r="29" spans="2:11" ht="15" customHeight="1">
      <c r="B29" s="164"/>
      <c r="C29" s="164"/>
      <c r="D29" s="164"/>
      <c r="E29" s="164"/>
      <c r="F29" s="164"/>
      <c r="G29" s="164"/>
      <c r="H29" s="164"/>
      <c r="I29" s="164"/>
      <c r="J29" s="164"/>
      <c r="K29" s="164"/>
    </row>
  </sheetData>
  <mergeCells count="2">
    <mergeCell ref="B22:K24"/>
    <mergeCell ref="B26:K28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15"/>
  <sheetViews>
    <sheetView rightToLeft="1" view="pageBreakPreview" topLeftCell="A187" zoomScale="30" zoomScaleNormal="100" zoomScaleSheetLayoutView="30" workbookViewId="0">
      <selection activeCell="J25" sqref="J25"/>
    </sheetView>
  </sheetViews>
  <sheetFormatPr defaultColWidth="9.109375" defaultRowHeight="29.4"/>
  <cols>
    <col min="1" max="1" width="51.88671875" style="8" bestFit="1" customWidth="1"/>
    <col min="2" max="2" width="1.88671875" style="8" customWidth="1"/>
    <col min="3" max="3" width="22.109375" style="6" bestFit="1" customWidth="1"/>
    <col min="4" max="4" width="1.109375" style="6" customWidth="1"/>
    <col min="5" max="5" width="29" style="6" bestFit="1" customWidth="1"/>
    <col min="6" max="6" width="1.44140625" style="6" customWidth="1"/>
    <col min="7" max="7" width="36.33203125" style="6" bestFit="1" customWidth="1"/>
    <col min="8" max="8" width="1.5546875" style="6" customWidth="1"/>
    <col min="9" max="9" width="18.88671875" style="6" bestFit="1" customWidth="1"/>
    <col min="10" max="10" width="28.6640625" style="6" customWidth="1"/>
    <col min="11" max="11" width="1.44140625" style="6" customWidth="1"/>
    <col min="12" max="12" width="18.6640625" style="6" bestFit="1" customWidth="1"/>
    <col min="13" max="13" width="26.6640625" style="6" bestFit="1" customWidth="1"/>
    <col min="14" max="14" width="1.109375" style="6" customWidth="1"/>
    <col min="15" max="15" width="21.33203125" style="6" bestFit="1" customWidth="1"/>
    <col min="16" max="16" width="1.44140625" style="6" customWidth="1"/>
    <col min="17" max="17" width="22.109375" style="119" bestFit="1" customWidth="1"/>
    <col min="18" max="18" width="1.5546875" style="6" customWidth="1"/>
    <col min="19" max="19" width="28.33203125" style="6" bestFit="1" customWidth="1"/>
    <col min="20" max="20" width="1.88671875" style="6" customWidth="1"/>
    <col min="21" max="21" width="28.44140625" style="138" bestFit="1" customWidth="1"/>
    <col min="22" max="22" width="1.5546875" style="8" customWidth="1"/>
    <col min="23" max="23" width="14.6640625" style="95" bestFit="1" customWidth="1"/>
    <col min="24" max="25" width="26.88671875" style="8" hidden="1" customWidth="1"/>
    <col min="26" max="16384" width="9.109375" style="8"/>
  </cols>
  <sheetData>
    <row r="1" spans="1:25" ht="30.6">
      <c r="A1" s="268" t="s">
        <v>83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</row>
    <row r="2" spans="1:25" ht="30.6">
      <c r="A2" s="268" t="s">
        <v>47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</row>
    <row r="3" spans="1:25" ht="30.6">
      <c r="A3" s="268" t="s">
        <v>709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</row>
    <row r="4" spans="1:25" ht="30.6">
      <c r="A4" s="275" t="s">
        <v>25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</row>
    <row r="5" spans="1:25" ht="30.6">
      <c r="A5" s="275" t="s">
        <v>26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</row>
    <row r="7" spans="1:25" ht="31.2" thickBot="1">
      <c r="A7" s="25"/>
      <c r="B7" s="249"/>
      <c r="C7" s="258" t="s">
        <v>483</v>
      </c>
      <c r="D7" s="258"/>
      <c r="E7" s="258"/>
      <c r="F7" s="258"/>
      <c r="G7" s="258"/>
      <c r="H7" s="93"/>
      <c r="I7" s="276" t="s">
        <v>7</v>
      </c>
      <c r="J7" s="276"/>
      <c r="K7" s="276"/>
      <c r="L7" s="276"/>
      <c r="M7" s="276"/>
      <c r="O7" s="259" t="s">
        <v>708</v>
      </c>
      <c r="P7" s="259"/>
      <c r="Q7" s="259"/>
      <c r="R7" s="259"/>
      <c r="S7" s="259"/>
      <c r="T7" s="259"/>
      <c r="U7" s="259"/>
      <c r="V7" s="259"/>
      <c r="W7" s="259"/>
    </row>
    <row r="8" spans="1:25">
      <c r="A8" s="269" t="s">
        <v>1</v>
      </c>
      <c r="B8" s="250"/>
      <c r="C8" s="274" t="s">
        <v>3</v>
      </c>
      <c r="D8" s="260"/>
      <c r="E8" s="274" t="s">
        <v>0</v>
      </c>
      <c r="F8" s="260"/>
      <c r="G8" s="262" t="s">
        <v>21</v>
      </c>
      <c r="H8" s="140"/>
      <c r="I8" s="271" t="s">
        <v>4</v>
      </c>
      <c r="J8" s="271"/>
      <c r="K8" s="94"/>
      <c r="L8" s="271" t="s">
        <v>5</v>
      </c>
      <c r="M8" s="271"/>
      <c r="O8" s="272" t="s">
        <v>3</v>
      </c>
      <c r="P8" s="260"/>
      <c r="Q8" s="264" t="s">
        <v>424</v>
      </c>
      <c r="R8" s="139"/>
      <c r="S8" s="272" t="s">
        <v>0</v>
      </c>
      <c r="T8" s="260"/>
      <c r="U8" s="262" t="s">
        <v>21</v>
      </c>
      <c r="V8" s="251"/>
      <c r="W8" s="266" t="s">
        <v>425</v>
      </c>
      <c r="Y8" s="220"/>
    </row>
    <row r="9" spans="1:25" ht="30" thickBot="1">
      <c r="A9" s="270"/>
      <c r="B9" s="250"/>
      <c r="C9" s="273"/>
      <c r="D9" s="261"/>
      <c r="E9" s="273"/>
      <c r="F9" s="261"/>
      <c r="G9" s="263"/>
      <c r="H9" s="140"/>
      <c r="I9" s="141" t="s">
        <v>3</v>
      </c>
      <c r="J9" s="141" t="s">
        <v>0</v>
      </c>
      <c r="K9" s="94"/>
      <c r="L9" s="141" t="s">
        <v>3</v>
      </c>
      <c r="M9" s="141" t="s">
        <v>46</v>
      </c>
      <c r="O9" s="273"/>
      <c r="P9" s="260"/>
      <c r="Q9" s="265"/>
      <c r="R9" s="139"/>
      <c r="S9" s="273"/>
      <c r="T9" s="260"/>
      <c r="U9" s="263"/>
      <c r="V9" s="251"/>
      <c r="W9" s="267"/>
      <c r="Y9" s="220"/>
    </row>
    <row r="10" spans="1:25">
      <c r="A10" s="252" t="s">
        <v>113</v>
      </c>
      <c r="C10" s="138">
        <v>701409</v>
      </c>
      <c r="D10" s="138"/>
      <c r="E10" s="138">
        <v>3968134304</v>
      </c>
      <c r="F10" s="138"/>
      <c r="G10" s="127">
        <v>4009104797</v>
      </c>
      <c r="H10" s="138"/>
      <c r="I10" s="138">
        <v>971959</v>
      </c>
      <c r="J10" s="138">
        <v>5354880825</v>
      </c>
      <c r="K10" s="23"/>
      <c r="L10" s="138">
        <v>98546</v>
      </c>
      <c r="M10" s="138">
        <v>536082387</v>
      </c>
      <c r="N10" s="138"/>
      <c r="O10" s="138">
        <v>1574822</v>
      </c>
      <c r="P10" s="138"/>
      <c r="Q10" s="165" t="s">
        <v>528</v>
      </c>
      <c r="R10" s="138"/>
      <c r="S10" s="138">
        <v>8773072045</v>
      </c>
      <c r="T10" s="138"/>
      <c r="U10" s="6">
        <v>7874222603</v>
      </c>
      <c r="V10" s="23"/>
      <c r="W10" s="24">
        <f>U10/درآمدها!$J$5</f>
        <v>7.6327183902666926E-4</v>
      </c>
      <c r="X10" s="221">
        <f>C10+I10-L10</f>
        <v>1574822</v>
      </c>
      <c r="Y10" s="138">
        <f>O10-(C10+I10-L10)</f>
        <v>0</v>
      </c>
    </row>
    <row r="11" spans="1:25">
      <c r="A11" s="252" t="s">
        <v>510</v>
      </c>
      <c r="C11" s="138">
        <v>0</v>
      </c>
      <c r="D11" s="138"/>
      <c r="E11" s="138">
        <v>0</v>
      </c>
      <c r="F11" s="138"/>
      <c r="G11" s="6">
        <v>0</v>
      </c>
      <c r="H11" s="138"/>
      <c r="I11" s="138">
        <v>224253</v>
      </c>
      <c r="J11" s="138">
        <v>3059895818</v>
      </c>
      <c r="K11" s="23"/>
      <c r="L11" s="138">
        <v>0</v>
      </c>
      <c r="M11" s="138">
        <v>0</v>
      </c>
      <c r="N11" s="138"/>
      <c r="O11" s="138">
        <v>224253</v>
      </c>
      <c r="P11" s="138"/>
      <c r="Q11" s="165" t="s">
        <v>529</v>
      </c>
      <c r="R11" s="138"/>
      <c r="S11" s="138">
        <v>3059895818</v>
      </c>
      <c r="T11" s="138"/>
      <c r="U11" s="6">
        <v>2837754986</v>
      </c>
      <c r="V11" s="23"/>
      <c r="W11" s="24">
        <f>U11/درآمدها!$J$5</f>
        <v>2.7507203899037653E-4</v>
      </c>
      <c r="X11" s="221"/>
      <c r="Y11" s="138">
        <f t="shared" ref="Y11:Y17" si="0">O11-(C11+I11-L11)</f>
        <v>0</v>
      </c>
    </row>
    <row r="12" spans="1:25">
      <c r="A12" s="252" t="s">
        <v>472</v>
      </c>
      <c r="C12" s="138">
        <v>301684</v>
      </c>
      <c r="D12" s="138"/>
      <c r="E12" s="138">
        <v>3593247999</v>
      </c>
      <c r="F12" s="138"/>
      <c r="G12" s="6">
        <v>3136838736</v>
      </c>
      <c r="H12" s="138"/>
      <c r="I12" s="138">
        <v>15170</v>
      </c>
      <c r="J12" s="138">
        <v>163998952</v>
      </c>
      <c r="K12" s="23"/>
      <c r="L12" s="138">
        <v>11765</v>
      </c>
      <c r="M12" s="138">
        <v>124690485</v>
      </c>
      <c r="N12" s="138"/>
      <c r="O12" s="138">
        <v>305089</v>
      </c>
      <c r="P12" s="138"/>
      <c r="Q12" s="165" t="s">
        <v>530</v>
      </c>
      <c r="R12" s="138"/>
      <c r="S12" s="138">
        <v>3617504326</v>
      </c>
      <c r="T12" s="138"/>
      <c r="U12" s="6">
        <v>3038802684</v>
      </c>
      <c r="V12" s="23"/>
      <c r="W12" s="24">
        <f>U12/درآمدها!$J$5</f>
        <v>2.9456019089073987E-4</v>
      </c>
      <c r="X12" s="221"/>
      <c r="Y12" s="138">
        <f t="shared" si="0"/>
        <v>0</v>
      </c>
    </row>
    <row r="13" spans="1:25">
      <c r="A13" s="252" t="s">
        <v>183</v>
      </c>
      <c r="C13" s="138">
        <v>12295302</v>
      </c>
      <c r="D13" s="138"/>
      <c r="E13" s="138">
        <v>36066116055</v>
      </c>
      <c r="F13" s="138"/>
      <c r="G13" s="6">
        <v>36311992658</v>
      </c>
      <c r="H13" s="138"/>
      <c r="I13" s="138">
        <v>150254</v>
      </c>
      <c r="J13" s="138">
        <v>428019715</v>
      </c>
      <c r="K13" s="23"/>
      <c r="L13" s="138">
        <v>823546</v>
      </c>
      <c r="M13" s="138">
        <v>2425532136</v>
      </c>
      <c r="N13" s="138"/>
      <c r="O13" s="138">
        <v>11622010</v>
      </c>
      <c r="P13" s="138"/>
      <c r="Q13" s="165" t="s">
        <v>531</v>
      </c>
      <c r="R13" s="138"/>
      <c r="S13" s="138">
        <v>34078815052</v>
      </c>
      <c r="T13" s="138"/>
      <c r="U13" s="6">
        <v>30973215091</v>
      </c>
      <c r="V13" s="23"/>
      <c r="W13" s="24">
        <f>U13/درآمدها!$J$5</f>
        <v>3.0023259482236607E-3</v>
      </c>
      <c r="X13" s="221"/>
      <c r="Y13" s="138">
        <f t="shared" si="0"/>
        <v>0</v>
      </c>
    </row>
    <row r="14" spans="1:25">
      <c r="A14" s="252" t="s">
        <v>511</v>
      </c>
      <c r="C14" s="138">
        <v>0</v>
      </c>
      <c r="D14" s="138"/>
      <c r="E14" s="138">
        <v>0</v>
      </c>
      <c r="F14" s="138"/>
      <c r="G14" s="6">
        <v>0</v>
      </c>
      <c r="H14" s="138"/>
      <c r="I14" s="138">
        <v>6884021</v>
      </c>
      <c r="J14" s="138">
        <v>30539661770</v>
      </c>
      <c r="K14" s="23"/>
      <c r="L14" s="138">
        <v>220362</v>
      </c>
      <c r="M14" s="138">
        <v>1085019055</v>
      </c>
      <c r="N14" s="138"/>
      <c r="O14" s="138">
        <v>6663659</v>
      </c>
      <c r="P14" s="138"/>
      <c r="Q14" s="165" t="s">
        <v>532</v>
      </c>
      <c r="R14" s="138"/>
      <c r="S14" s="138">
        <v>29562067288</v>
      </c>
      <c r="T14" s="138"/>
      <c r="U14" s="6">
        <v>28715084348</v>
      </c>
      <c r="V14" s="23"/>
      <c r="W14" s="24">
        <f>U14/درآمدها!$J$5</f>
        <v>2.7834386126896603E-3</v>
      </c>
      <c r="X14" s="221"/>
      <c r="Y14" s="138">
        <f t="shared" si="0"/>
        <v>0</v>
      </c>
    </row>
    <row r="15" spans="1:25">
      <c r="A15" s="252" t="s">
        <v>459</v>
      </c>
      <c r="C15" s="138">
        <v>2260533</v>
      </c>
      <c r="D15" s="138"/>
      <c r="E15" s="138">
        <v>25809466068</v>
      </c>
      <c r="F15" s="138"/>
      <c r="G15" s="6">
        <v>31638926230</v>
      </c>
      <c r="H15" s="138"/>
      <c r="I15" s="138">
        <v>144838</v>
      </c>
      <c r="J15" s="138">
        <v>2152230729</v>
      </c>
      <c r="K15" s="23"/>
      <c r="L15" s="138">
        <v>134228</v>
      </c>
      <c r="M15" s="138">
        <v>1683322561</v>
      </c>
      <c r="N15" s="138"/>
      <c r="O15" s="138">
        <v>2271143</v>
      </c>
      <c r="P15" s="138"/>
      <c r="Q15" s="165" t="s">
        <v>533</v>
      </c>
      <c r="R15" s="138"/>
      <c r="S15" s="138">
        <v>26407130858</v>
      </c>
      <c r="T15" s="138"/>
      <c r="U15" s="6">
        <v>32396986185</v>
      </c>
      <c r="V15" s="23"/>
      <c r="W15" s="24">
        <f>U15/درآمدها!$J$5</f>
        <v>3.1403363190323753E-3</v>
      </c>
      <c r="X15" s="221"/>
      <c r="Y15" s="138">
        <f t="shared" si="0"/>
        <v>0</v>
      </c>
    </row>
    <row r="16" spans="1:25">
      <c r="A16" s="252" t="s">
        <v>106</v>
      </c>
      <c r="C16" s="138">
        <v>18662811</v>
      </c>
      <c r="D16" s="138"/>
      <c r="E16" s="138">
        <v>67247042818</v>
      </c>
      <c r="F16" s="138"/>
      <c r="G16" s="6">
        <v>84150816360</v>
      </c>
      <c r="H16" s="138"/>
      <c r="I16" s="138">
        <v>926155</v>
      </c>
      <c r="J16" s="138">
        <v>4689270840</v>
      </c>
      <c r="K16" s="23"/>
      <c r="L16" s="138">
        <v>1186648</v>
      </c>
      <c r="M16" s="138">
        <v>4336241909</v>
      </c>
      <c r="N16" s="138"/>
      <c r="O16" s="138">
        <v>18402318</v>
      </c>
      <c r="P16" s="138"/>
      <c r="Q16" s="165" t="s">
        <v>534</v>
      </c>
      <c r="R16" s="138"/>
      <c r="S16" s="138">
        <v>67595282501</v>
      </c>
      <c r="T16" s="138"/>
      <c r="U16" s="6">
        <v>75366435739</v>
      </c>
      <c r="V16" s="23"/>
      <c r="W16" s="24">
        <f>U16/درآمدها!$J$5</f>
        <v>7.305492987393491E-3</v>
      </c>
      <c r="X16" s="221"/>
      <c r="Y16" s="138">
        <f t="shared" si="0"/>
        <v>0</v>
      </c>
    </row>
    <row r="17" spans="1:25">
      <c r="A17" s="252" t="s">
        <v>165</v>
      </c>
      <c r="C17" s="138">
        <v>7963319</v>
      </c>
      <c r="D17" s="138"/>
      <c r="E17" s="138">
        <v>43475827323</v>
      </c>
      <c r="F17" s="138"/>
      <c r="G17" s="6">
        <v>68314538488</v>
      </c>
      <c r="H17" s="138"/>
      <c r="I17" s="138">
        <v>602030</v>
      </c>
      <c r="J17" s="138">
        <v>4939188883</v>
      </c>
      <c r="K17" s="23"/>
      <c r="L17" s="138">
        <v>985040</v>
      </c>
      <c r="M17" s="138">
        <v>5586279040</v>
      </c>
      <c r="N17" s="138"/>
      <c r="O17" s="138">
        <v>7580309</v>
      </c>
      <c r="P17" s="138"/>
      <c r="Q17" s="165" t="s">
        <v>535</v>
      </c>
      <c r="R17" s="138"/>
      <c r="S17" s="138">
        <v>42874172422</v>
      </c>
      <c r="T17" s="138"/>
      <c r="U17" s="6">
        <v>53273907564</v>
      </c>
      <c r="V17" s="23"/>
      <c r="W17" s="24">
        <f>U17/درآمدها!$J$5</f>
        <v>5.1639984603710689E-3</v>
      </c>
      <c r="X17" s="221"/>
      <c r="Y17" s="138">
        <f t="shared" si="0"/>
        <v>0</v>
      </c>
    </row>
    <row r="18" spans="1:25">
      <c r="A18" s="252" t="s">
        <v>161</v>
      </c>
      <c r="C18" s="138">
        <v>10387542</v>
      </c>
      <c r="D18" s="138"/>
      <c r="E18" s="138">
        <v>18085549242</v>
      </c>
      <c r="F18" s="138"/>
      <c r="G18" s="6">
        <v>24781766702</v>
      </c>
      <c r="H18" s="138"/>
      <c r="I18" s="138">
        <v>506630</v>
      </c>
      <c r="J18" s="138">
        <v>1248591355</v>
      </c>
      <c r="K18" s="23"/>
      <c r="L18" s="138">
        <v>150469</v>
      </c>
      <c r="M18" s="138">
        <v>276429812</v>
      </c>
      <c r="N18" s="138"/>
      <c r="O18" s="138">
        <v>10743703</v>
      </c>
      <c r="P18" s="138"/>
      <c r="Q18" s="165" t="s">
        <v>536</v>
      </c>
      <c r="R18" s="138"/>
      <c r="S18" s="138">
        <v>19072161921</v>
      </c>
      <c r="T18" s="138"/>
      <c r="U18" s="6">
        <v>21103241267</v>
      </c>
      <c r="V18" s="23"/>
      <c r="W18" s="24">
        <f>U18/درآمدها!$J$5</f>
        <v>2.0456000018528545E-3</v>
      </c>
      <c r="X18" s="221"/>
      <c r="Y18" s="138" t="e">
        <f>O18-(#REF!+I18-L18)</f>
        <v>#REF!</v>
      </c>
    </row>
    <row r="19" spans="1:25" ht="31.2" customHeight="1">
      <c r="A19" s="252" t="s">
        <v>202</v>
      </c>
      <c r="C19" s="138">
        <v>2094676</v>
      </c>
      <c r="D19" s="138"/>
      <c r="E19" s="138">
        <v>16365260501</v>
      </c>
      <c r="F19" s="138"/>
      <c r="G19" s="6">
        <v>20197462978</v>
      </c>
      <c r="H19" s="138"/>
      <c r="I19" s="138">
        <v>99775</v>
      </c>
      <c r="J19" s="138">
        <v>984943563</v>
      </c>
      <c r="K19" s="23"/>
      <c r="L19" s="138">
        <v>73043</v>
      </c>
      <c r="M19" s="138">
        <v>596023584</v>
      </c>
      <c r="N19" s="138"/>
      <c r="O19" s="138">
        <v>2121408</v>
      </c>
      <c r="P19" s="138"/>
      <c r="Q19" s="165" t="s">
        <v>537</v>
      </c>
      <c r="R19" s="138"/>
      <c r="S19" s="138">
        <v>16775592156</v>
      </c>
      <c r="T19" s="138"/>
      <c r="U19" s="6">
        <v>16368394003</v>
      </c>
      <c r="V19" s="23"/>
      <c r="W19" s="24">
        <f>U19/درآمدها!$J$5</f>
        <v>1.5866371605779857E-3</v>
      </c>
      <c r="X19" s="221"/>
      <c r="Y19" s="138">
        <f t="shared" ref="Y19:Y24" si="1">O19-(C18+I19-L19)</f>
        <v>-8292866</v>
      </c>
    </row>
    <row r="20" spans="1:25">
      <c r="A20" s="252" t="s">
        <v>97</v>
      </c>
      <c r="C20" s="138">
        <v>10037085</v>
      </c>
      <c r="D20" s="138"/>
      <c r="E20" s="138">
        <v>69377078986</v>
      </c>
      <c r="F20" s="138"/>
      <c r="G20" s="6">
        <v>87800806232</v>
      </c>
      <c r="H20" s="138"/>
      <c r="I20" s="138">
        <v>478481</v>
      </c>
      <c r="J20" s="138">
        <v>4199860143</v>
      </c>
      <c r="K20" s="23"/>
      <c r="L20" s="138">
        <v>287023</v>
      </c>
      <c r="M20" s="138">
        <v>2039310715</v>
      </c>
      <c r="N20" s="138"/>
      <c r="O20" s="138">
        <v>10228543</v>
      </c>
      <c r="P20" s="138"/>
      <c r="Q20" s="165" t="s">
        <v>538</v>
      </c>
      <c r="R20" s="138"/>
      <c r="S20" s="138">
        <v>71578366266</v>
      </c>
      <c r="T20" s="138"/>
      <c r="U20" s="6">
        <v>86933691099</v>
      </c>
      <c r="V20" s="23"/>
      <c r="W20" s="24">
        <f>U20/درآمدها!$J$5</f>
        <v>8.4267414859760126E-3</v>
      </c>
      <c r="X20" s="221"/>
      <c r="Y20" s="138">
        <f t="shared" si="1"/>
        <v>7942409</v>
      </c>
    </row>
    <row r="21" spans="1:25">
      <c r="A21" s="252" t="s">
        <v>512</v>
      </c>
      <c r="C21" s="138">
        <v>0</v>
      </c>
      <c r="D21" s="138"/>
      <c r="E21" s="138">
        <v>0</v>
      </c>
      <c r="F21" s="138"/>
      <c r="G21" s="6">
        <v>0</v>
      </c>
      <c r="H21" s="138"/>
      <c r="I21" s="138">
        <v>8510668</v>
      </c>
      <c r="J21" s="138">
        <v>47139309569</v>
      </c>
      <c r="K21" s="23"/>
      <c r="L21" s="138">
        <v>245502</v>
      </c>
      <c r="M21" s="138">
        <v>1389521524</v>
      </c>
      <c r="N21" s="138"/>
      <c r="O21" s="138">
        <v>8265166</v>
      </c>
      <c r="P21" s="138"/>
      <c r="Q21" s="165" t="s">
        <v>539</v>
      </c>
      <c r="R21" s="138"/>
      <c r="S21" s="138">
        <v>45774775555</v>
      </c>
      <c r="T21" s="138"/>
      <c r="U21" s="6">
        <v>36914435265</v>
      </c>
      <c r="V21" s="23"/>
      <c r="W21" s="24">
        <f>U21/درآمدها!$J$5</f>
        <v>3.5782261071223469E-3</v>
      </c>
      <c r="X21" s="221"/>
      <c r="Y21" s="138">
        <f t="shared" si="1"/>
        <v>-10037085</v>
      </c>
    </row>
    <row r="22" spans="1:25">
      <c r="A22" s="252" t="s">
        <v>124</v>
      </c>
      <c r="C22" s="138">
        <v>3851184</v>
      </c>
      <c r="D22" s="138"/>
      <c r="E22" s="138">
        <v>16138529486</v>
      </c>
      <c r="F22" s="138"/>
      <c r="G22" s="6">
        <v>20825785839</v>
      </c>
      <c r="H22" s="138"/>
      <c r="I22" s="138">
        <v>29538</v>
      </c>
      <c r="J22" s="138">
        <v>142647610</v>
      </c>
      <c r="K22" s="23"/>
      <c r="L22" s="138">
        <v>124865</v>
      </c>
      <c r="M22" s="138">
        <v>523817263</v>
      </c>
      <c r="N22" s="138"/>
      <c r="O22" s="138">
        <v>3755857</v>
      </c>
      <c r="P22" s="138"/>
      <c r="Q22" s="165" t="s">
        <v>540</v>
      </c>
      <c r="R22" s="138"/>
      <c r="S22" s="138">
        <v>15757925679</v>
      </c>
      <c r="T22" s="138"/>
      <c r="U22" s="6">
        <v>16371439824</v>
      </c>
      <c r="V22" s="23"/>
      <c r="W22" s="24">
        <f>U22/درآمدها!$J$5</f>
        <v>1.5869324010751402E-3</v>
      </c>
      <c r="X22" s="221"/>
      <c r="Y22" s="138">
        <f t="shared" si="1"/>
        <v>3851184</v>
      </c>
    </row>
    <row r="23" spans="1:25">
      <c r="A23" s="252" t="s">
        <v>203</v>
      </c>
      <c r="C23" s="138">
        <v>11372711</v>
      </c>
      <c r="D23" s="138"/>
      <c r="E23" s="138">
        <v>52217677497</v>
      </c>
      <c r="F23" s="138"/>
      <c r="G23" s="6">
        <v>57746161536</v>
      </c>
      <c r="H23" s="138"/>
      <c r="I23" s="138">
        <v>10390391</v>
      </c>
      <c r="J23" s="138">
        <v>56149872171</v>
      </c>
      <c r="K23" s="23"/>
      <c r="L23" s="138">
        <v>388455</v>
      </c>
      <c r="M23" s="138">
        <v>1991876298</v>
      </c>
      <c r="N23" s="138"/>
      <c r="O23" s="138">
        <v>30535210</v>
      </c>
      <c r="P23" s="138"/>
      <c r="Q23" s="165" t="s">
        <v>541</v>
      </c>
      <c r="R23" s="138"/>
      <c r="S23" s="138">
        <v>106447646773</v>
      </c>
      <c r="T23" s="138"/>
      <c r="U23" s="6">
        <v>108787035397</v>
      </c>
      <c r="V23" s="23"/>
      <c r="W23" s="24">
        <f>U23/درآمدها!$J$5</f>
        <v>1.0545051207733499E-2</v>
      </c>
      <c r="X23" s="221"/>
      <c r="Y23" s="138">
        <f t="shared" si="1"/>
        <v>16682090</v>
      </c>
    </row>
    <row r="24" spans="1:25">
      <c r="A24" s="252" t="s">
        <v>134</v>
      </c>
      <c r="C24" s="138">
        <v>56200252</v>
      </c>
      <c r="D24" s="138"/>
      <c r="E24" s="138">
        <v>186805373417</v>
      </c>
      <c r="F24" s="138"/>
      <c r="G24" s="6">
        <v>285474547162</v>
      </c>
      <c r="H24" s="138"/>
      <c r="I24" s="138">
        <v>3266179</v>
      </c>
      <c r="J24" s="138">
        <v>15641186822</v>
      </c>
      <c r="K24" s="23"/>
      <c r="L24" s="138">
        <v>5598212</v>
      </c>
      <c r="M24" s="138">
        <v>24266679628</v>
      </c>
      <c r="N24" s="138"/>
      <c r="O24" s="138">
        <v>53868219</v>
      </c>
      <c r="P24" s="138"/>
      <c r="Q24" s="165" t="s">
        <v>542</v>
      </c>
      <c r="R24" s="138"/>
      <c r="S24" s="138">
        <v>183429239092</v>
      </c>
      <c r="T24" s="138"/>
      <c r="U24" s="6">
        <v>231808006709</v>
      </c>
      <c r="V24" s="23"/>
      <c r="W24" s="24">
        <f>U24/درآمدها!$J$5</f>
        <v>2.2469840199142378E-2</v>
      </c>
      <c r="X24" s="221"/>
      <c r="Y24" s="138">
        <f t="shared" si="1"/>
        <v>44827541</v>
      </c>
    </row>
    <row r="25" spans="1:25">
      <c r="A25" s="252" t="s">
        <v>428</v>
      </c>
      <c r="C25" s="138">
        <v>4734828</v>
      </c>
      <c r="D25" s="138"/>
      <c r="E25" s="138">
        <v>58703626850</v>
      </c>
      <c r="F25" s="138"/>
      <c r="G25" s="6">
        <v>60715859481</v>
      </c>
      <c r="H25" s="138"/>
      <c r="I25" s="138">
        <v>292075</v>
      </c>
      <c r="J25" s="138">
        <v>3884545246</v>
      </c>
      <c r="K25" s="23"/>
      <c r="L25" s="138">
        <v>297081</v>
      </c>
      <c r="M25" s="138">
        <v>3607843911</v>
      </c>
      <c r="N25" s="8"/>
      <c r="O25" s="8">
        <v>4729822</v>
      </c>
      <c r="P25" s="8"/>
      <c r="Q25" s="253" t="s">
        <v>543</v>
      </c>
      <c r="R25" s="8"/>
      <c r="S25" s="8">
        <v>58891342891</v>
      </c>
      <c r="T25" s="8"/>
      <c r="U25" s="8">
        <v>53599146976</v>
      </c>
      <c r="V25" s="23"/>
      <c r="W25" s="24">
        <f>U25/درآمدها!$J$5</f>
        <v>5.1955248848369728E-3</v>
      </c>
      <c r="X25" s="221"/>
      <c r="Y25" s="138"/>
    </row>
    <row r="26" spans="1:25">
      <c r="A26" s="252" t="s">
        <v>211</v>
      </c>
      <c r="C26" s="138">
        <v>4091889</v>
      </c>
      <c r="D26" s="138"/>
      <c r="E26" s="138">
        <v>49365489385</v>
      </c>
      <c r="F26" s="138"/>
      <c r="G26" s="6">
        <v>47386867336</v>
      </c>
      <c r="H26" s="138"/>
      <c r="I26" s="8">
        <v>246150</v>
      </c>
      <c r="J26" s="8">
        <v>2884155835</v>
      </c>
      <c r="K26" s="23"/>
      <c r="L26" s="138">
        <v>188236</v>
      </c>
      <c r="M26" s="138">
        <v>2240170160</v>
      </c>
      <c r="N26" s="138"/>
      <c r="O26" s="138">
        <v>4149803</v>
      </c>
      <c r="P26" s="138"/>
      <c r="Q26" s="165" t="s">
        <v>544</v>
      </c>
      <c r="R26" s="138"/>
      <c r="S26" s="138">
        <v>49980821695</v>
      </c>
      <c r="T26" s="138"/>
      <c r="U26" s="6">
        <v>43519928145</v>
      </c>
      <c r="V26" s="23"/>
      <c r="W26" s="24">
        <f>U26/درآمدها!$J$5</f>
        <v>4.218516197000464E-3</v>
      </c>
      <c r="X26" s="221"/>
      <c r="Y26" s="138" t="e">
        <f>O27-(C24+#REF!-L26)</f>
        <v>#REF!</v>
      </c>
    </row>
    <row r="27" spans="1:25">
      <c r="A27" s="252" t="s">
        <v>109</v>
      </c>
      <c r="C27" s="138">
        <v>11216166</v>
      </c>
      <c r="D27" s="138"/>
      <c r="E27" s="138">
        <v>23047215737</v>
      </c>
      <c r="F27" s="138"/>
      <c r="G27" s="6">
        <v>37239095578</v>
      </c>
      <c r="H27" s="138"/>
      <c r="I27" s="138">
        <v>562886</v>
      </c>
      <c r="J27" s="138">
        <v>1853593396</v>
      </c>
      <c r="K27" s="23"/>
      <c r="L27" s="138">
        <v>323297</v>
      </c>
      <c r="M27" s="138">
        <v>637984457</v>
      </c>
      <c r="N27" s="138"/>
      <c r="O27" s="138">
        <v>11455755</v>
      </c>
      <c r="P27" s="138"/>
      <c r="Q27" s="165" t="s">
        <v>545</v>
      </c>
      <c r="R27" s="138"/>
      <c r="S27" s="138">
        <v>24226751315</v>
      </c>
      <c r="T27" s="138"/>
      <c r="U27" s="6">
        <v>29892432305</v>
      </c>
      <c r="V27" s="23"/>
      <c r="W27" s="24">
        <f>U27/درآمدها!$J$5</f>
        <v>2.8975624552098492E-3</v>
      </c>
      <c r="X27" s="221"/>
      <c r="Y27" s="138">
        <f t="shared" ref="Y27:Y35" si="2">O28-(C26+I28-L27)</f>
        <v>-1502209</v>
      </c>
    </row>
    <row r="28" spans="1:25">
      <c r="A28" s="252" t="s">
        <v>429</v>
      </c>
      <c r="C28" s="138">
        <v>2345358</v>
      </c>
      <c r="D28" s="138"/>
      <c r="E28" s="138">
        <v>17048780729</v>
      </c>
      <c r="F28" s="138"/>
      <c r="G28" s="6">
        <v>16995928748</v>
      </c>
      <c r="H28" s="138"/>
      <c r="I28" s="138">
        <v>116532</v>
      </c>
      <c r="J28" s="138">
        <v>892587425</v>
      </c>
      <c r="K28" s="23"/>
      <c r="L28" s="138">
        <v>78975</v>
      </c>
      <c r="M28" s="138">
        <v>602470510</v>
      </c>
      <c r="N28" s="138"/>
      <c r="O28" s="138">
        <v>2382915</v>
      </c>
      <c r="P28" s="138"/>
      <c r="Q28" s="165" t="s">
        <v>546</v>
      </c>
      <c r="R28" s="138"/>
      <c r="S28" s="138">
        <v>17366467523</v>
      </c>
      <c r="T28" s="138"/>
      <c r="U28" s="6">
        <v>14520355702</v>
      </c>
      <c r="V28" s="23"/>
      <c r="W28" s="24">
        <f>U28/درآمدها!$J$5</f>
        <v>1.4075013063212639E-3</v>
      </c>
      <c r="X28" s="221"/>
      <c r="Y28" s="138">
        <f t="shared" si="2"/>
        <v>-6802348</v>
      </c>
    </row>
    <row r="29" spans="1:25">
      <c r="A29" s="252" t="s">
        <v>430</v>
      </c>
      <c r="C29" s="138">
        <v>2574950</v>
      </c>
      <c r="D29" s="94"/>
      <c r="E29" s="138">
        <v>55025809277</v>
      </c>
      <c r="F29" s="138"/>
      <c r="G29" s="6">
        <v>52984321288</v>
      </c>
      <c r="H29" s="138"/>
      <c r="I29" s="138">
        <v>340402</v>
      </c>
      <c r="J29" s="8">
        <v>8072371401</v>
      </c>
      <c r="K29" s="23"/>
      <c r="L29" s="138">
        <v>62077</v>
      </c>
      <c r="M29" s="138">
        <v>1283345313</v>
      </c>
      <c r="N29" s="138"/>
      <c r="O29" s="138">
        <v>4675245</v>
      </c>
      <c r="P29" s="138"/>
      <c r="Q29" s="165" t="s">
        <v>547</v>
      </c>
      <c r="R29" s="138"/>
      <c r="S29" s="138">
        <v>61765147581</v>
      </c>
      <c r="T29" s="138"/>
      <c r="U29" s="6">
        <v>62597086680</v>
      </c>
      <c r="V29" s="23"/>
      <c r="W29" s="24">
        <f>U29/درآمدها!$J$5</f>
        <v>6.0677219678488973E-3</v>
      </c>
      <c r="X29" s="221"/>
      <c r="Y29" s="138">
        <f t="shared" si="2"/>
        <v>14596537</v>
      </c>
    </row>
    <row r="30" spans="1:25">
      <c r="A30" s="252" t="s">
        <v>143</v>
      </c>
      <c r="C30" s="138">
        <v>17804966</v>
      </c>
      <c r="D30" s="138"/>
      <c r="E30" s="138">
        <v>45726343521</v>
      </c>
      <c r="F30" s="138"/>
      <c r="G30" s="6">
        <v>52920089096</v>
      </c>
      <c r="H30" s="138"/>
      <c r="I30" s="138">
        <v>1027613</v>
      </c>
      <c r="J30" s="138">
        <v>3212128662</v>
      </c>
      <c r="K30" s="23"/>
      <c r="L30" s="138">
        <v>925148</v>
      </c>
      <c r="M30" s="94">
        <v>2369961368</v>
      </c>
      <c r="N30" s="138"/>
      <c r="O30" s="138">
        <v>17907431</v>
      </c>
      <c r="P30" s="138"/>
      <c r="Q30" s="165" t="s">
        <v>548</v>
      </c>
      <c r="R30" s="138"/>
      <c r="S30" s="138">
        <v>46542245227</v>
      </c>
      <c r="T30" s="138"/>
      <c r="U30" s="6">
        <v>48970225795</v>
      </c>
      <c r="V30" s="23"/>
      <c r="W30" s="24">
        <f>U30/درآمدها!$J$5</f>
        <v>4.7468297741367384E-3</v>
      </c>
      <c r="X30" s="221"/>
      <c r="Y30" s="138">
        <f t="shared" si="2"/>
        <v>14618045</v>
      </c>
    </row>
    <row r="31" spans="1:25">
      <c r="A31" s="252" t="s">
        <v>91</v>
      </c>
      <c r="C31" s="138">
        <v>17204255</v>
      </c>
      <c r="D31" s="138"/>
      <c r="E31" s="138">
        <v>29429545313</v>
      </c>
      <c r="F31" s="138"/>
      <c r="G31" s="6">
        <v>38923900921</v>
      </c>
      <c r="H31" s="138"/>
      <c r="I31" s="138">
        <v>954303</v>
      </c>
      <c r="J31" s="94">
        <v>2330962690</v>
      </c>
      <c r="K31" s="23"/>
      <c r="L31" s="138">
        <v>936408</v>
      </c>
      <c r="M31" s="138">
        <v>1717175347</v>
      </c>
      <c r="N31" s="138"/>
      <c r="O31" s="138">
        <v>17222150</v>
      </c>
      <c r="P31" s="138"/>
      <c r="Q31" s="165" t="s">
        <v>549</v>
      </c>
      <c r="R31" s="138"/>
      <c r="S31" s="94">
        <v>30131381877</v>
      </c>
      <c r="T31" s="138"/>
      <c r="U31" s="109">
        <v>32527388597</v>
      </c>
      <c r="V31" s="23"/>
      <c r="W31" s="24">
        <f>U31/درآمدها!$J$5</f>
        <v>3.1529766130447435E-3</v>
      </c>
      <c r="X31" s="221"/>
      <c r="Y31" s="138">
        <f t="shared" si="2"/>
        <v>-6629978</v>
      </c>
    </row>
    <row r="32" spans="1:25">
      <c r="A32" s="252" t="s">
        <v>192</v>
      </c>
      <c r="C32" s="138">
        <v>10921884</v>
      </c>
      <c r="D32" s="138"/>
      <c r="E32" s="138">
        <v>41620359217</v>
      </c>
      <c r="F32" s="138"/>
      <c r="G32" s="6">
        <v>43720731432</v>
      </c>
      <c r="H32" s="138"/>
      <c r="I32" s="138">
        <v>620478</v>
      </c>
      <c r="J32" s="138">
        <v>2427179824</v>
      </c>
      <c r="K32" s="23"/>
      <c r="L32" s="138">
        <v>683304</v>
      </c>
      <c r="M32" s="138">
        <v>2683101490</v>
      </c>
      <c r="N32" s="138"/>
      <c r="O32" s="138">
        <v>10859058</v>
      </c>
      <c r="P32" s="138"/>
      <c r="Q32" s="165" t="s">
        <v>550</v>
      </c>
      <c r="R32" s="138"/>
      <c r="S32" s="138">
        <v>41440117501</v>
      </c>
      <c r="T32" s="138"/>
      <c r="U32" s="6">
        <v>33462784478</v>
      </c>
      <c r="V32" s="23"/>
      <c r="W32" s="24">
        <f>U32/درآمدها!$J$5</f>
        <v>3.2436473205298007E-3</v>
      </c>
      <c r="X32" s="221"/>
      <c r="Y32" s="138">
        <f t="shared" si="2"/>
        <v>-6274933</v>
      </c>
    </row>
    <row r="33" spans="1:25">
      <c r="A33" s="252" t="s">
        <v>107</v>
      </c>
      <c r="C33" s="138">
        <v>10927598</v>
      </c>
      <c r="D33" s="138"/>
      <c r="E33" s="138">
        <v>39844351739</v>
      </c>
      <c r="F33" s="138"/>
      <c r="G33" s="6">
        <v>41386425202</v>
      </c>
      <c r="H33" s="138"/>
      <c r="I33" s="138">
        <v>509654</v>
      </c>
      <c r="J33" s="138">
        <v>2048329057</v>
      </c>
      <c r="K33" s="23"/>
      <c r="L33" s="138">
        <v>681580</v>
      </c>
      <c r="M33" s="138">
        <v>2570617251</v>
      </c>
      <c r="N33" s="138"/>
      <c r="O33" s="138">
        <v>10755672</v>
      </c>
      <c r="P33" s="138"/>
      <c r="Q33" s="165" t="s">
        <v>551</v>
      </c>
      <c r="R33" s="138"/>
      <c r="S33" s="138">
        <v>39398053603</v>
      </c>
      <c r="T33" s="138"/>
      <c r="U33" s="6">
        <v>43579270367</v>
      </c>
      <c r="V33" s="23"/>
      <c r="W33" s="24">
        <f>U33/درآمدها!$J$5</f>
        <v>4.2242684152449181E-3</v>
      </c>
      <c r="X33" s="221"/>
      <c r="Y33" s="138">
        <f t="shared" si="2"/>
        <v>-6044062</v>
      </c>
    </row>
    <row r="34" spans="1:25" ht="36" customHeight="1">
      <c r="A34" s="252" t="s">
        <v>473</v>
      </c>
      <c r="C34" s="138">
        <v>4496564</v>
      </c>
      <c r="D34" s="138"/>
      <c r="E34" s="138">
        <v>126195547815</v>
      </c>
      <c r="F34" s="138"/>
      <c r="G34" s="6">
        <v>111879330394</v>
      </c>
      <c r="H34" s="138"/>
      <c r="I34" s="138">
        <v>257849</v>
      </c>
      <c r="J34" s="138">
        <v>6995470193</v>
      </c>
      <c r="K34" s="23"/>
      <c r="L34" s="138">
        <v>300322</v>
      </c>
      <c r="M34" s="138">
        <v>8950878028</v>
      </c>
      <c r="N34" s="138"/>
      <c r="O34" s="138">
        <v>4454091</v>
      </c>
      <c r="P34" s="138"/>
      <c r="Q34" s="165" t="s">
        <v>552</v>
      </c>
      <c r="R34" s="138"/>
      <c r="S34" s="138">
        <v>124773590314</v>
      </c>
      <c r="T34" s="138"/>
      <c r="U34" s="6">
        <v>115117318126</v>
      </c>
      <c r="V34" s="23"/>
      <c r="W34" s="24">
        <f>U34/درآمدها!$J$5</f>
        <v>1.1158664358355091E-2</v>
      </c>
      <c r="X34" s="221"/>
      <c r="Y34" s="138">
        <f t="shared" si="2"/>
        <v>-9593917</v>
      </c>
    </row>
    <row r="35" spans="1:25">
      <c r="A35" s="252" t="s">
        <v>237</v>
      </c>
      <c r="C35" s="138">
        <v>1086621</v>
      </c>
      <c r="D35" s="138"/>
      <c r="E35" s="138">
        <v>17005067126</v>
      </c>
      <c r="F35" s="138"/>
      <c r="G35" s="6">
        <v>17487719250</v>
      </c>
      <c r="H35" s="138"/>
      <c r="I35" s="138">
        <v>83813</v>
      </c>
      <c r="J35" s="138">
        <v>1412081686</v>
      </c>
      <c r="K35" s="23"/>
      <c r="L35" s="138">
        <v>53262</v>
      </c>
      <c r="M35" s="138">
        <v>869947526</v>
      </c>
      <c r="N35" s="138"/>
      <c r="O35" s="138">
        <v>1117172</v>
      </c>
      <c r="P35" s="138"/>
      <c r="Q35" s="165" t="s">
        <v>553</v>
      </c>
      <c r="R35" s="138"/>
      <c r="S35" s="138">
        <v>17580265559</v>
      </c>
      <c r="T35" s="138"/>
      <c r="U35" s="6">
        <v>15480716085</v>
      </c>
      <c r="V35" s="23"/>
      <c r="W35" s="24">
        <f>U35/درآمدها!$J$5</f>
        <v>1.5005918973062704E-3</v>
      </c>
      <c r="X35" s="221"/>
      <c r="Y35" s="138">
        <f t="shared" si="2"/>
        <v>-3729260</v>
      </c>
    </row>
    <row r="36" spans="1:25">
      <c r="A36" s="252" t="s">
        <v>105</v>
      </c>
      <c r="C36" s="138">
        <v>756441</v>
      </c>
      <c r="D36" s="138"/>
      <c r="E36" s="138">
        <v>33986615842</v>
      </c>
      <c r="F36" s="138"/>
      <c r="G36" s="6">
        <v>48597893581</v>
      </c>
      <c r="H36" s="138"/>
      <c r="I36" s="138">
        <v>9352</v>
      </c>
      <c r="J36" s="138">
        <v>599033393</v>
      </c>
      <c r="K36" s="23"/>
      <c r="L36" s="138">
        <v>42399</v>
      </c>
      <c r="M36" s="138">
        <v>1969566028</v>
      </c>
      <c r="N36" s="138"/>
      <c r="O36" s="138">
        <v>723394</v>
      </c>
      <c r="P36" s="138"/>
      <c r="Q36" s="165" t="s">
        <v>554</v>
      </c>
      <c r="R36" s="138"/>
      <c r="S36" s="138">
        <v>32674952629</v>
      </c>
      <c r="T36" s="138"/>
      <c r="U36" s="6">
        <v>46870273540</v>
      </c>
      <c r="V36" s="23"/>
      <c r="W36" s="24">
        <f>U36/درآمدها!$J$5</f>
        <v>4.5432751503531295E-3</v>
      </c>
      <c r="X36" s="221"/>
      <c r="Y36" s="138">
        <f>O37-(C35+I38-L36)</f>
        <v>-397300</v>
      </c>
    </row>
    <row r="37" spans="1:25">
      <c r="A37" s="8" t="s">
        <v>111</v>
      </c>
      <c r="C37" s="138">
        <v>914376</v>
      </c>
      <c r="D37" s="138"/>
      <c r="E37" s="138">
        <v>6653942315</v>
      </c>
      <c r="F37" s="138"/>
      <c r="G37" s="6">
        <v>7816844982</v>
      </c>
      <c r="H37" s="138"/>
      <c r="I37" s="138">
        <v>53378</v>
      </c>
      <c r="J37" s="138">
        <v>426890672</v>
      </c>
      <c r="K37" s="23"/>
      <c r="L37" s="138">
        <v>16036</v>
      </c>
      <c r="M37" s="138">
        <v>118168683</v>
      </c>
      <c r="N37" s="138"/>
      <c r="O37" s="138">
        <v>951718</v>
      </c>
      <c r="P37" s="138"/>
      <c r="Q37" s="165" t="s">
        <v>555</v>
      </c>
      <c r="R37" s="138"/>
      <c r="S37" s="138">
        <v>6963794263</v>
      </c>
      <c r="T37" s="138"/>
      <c r="U37" s="6">
        <v>6102056546</v>
      </c>
      <c r="V37" s="23"/>
      <c r="W37" s="24">
        <f>U37/درآمدها!$J$5</f>
        <v>5.9149050725790687E-4</v>
      </c>
      <c r="X37" s="221"/>
      <c r="Y37" s="138"/>
    </row>
    <row r="38" spans="1:25">
      <c r="A38" s="252" t="s">
        <v>484</v>
      </c>
      <c r="C38" s="138">
        <v>530331</v>
      </c>
      <c r="D38" s="138"/>
      <c r="E38" s="138">
        <v>17692335459</v>
      </c>
      <c r="F38" s="138"/>
      <c r="G38" s="6">
        <v>17391520757</v>
      </c>
      <c r="H38" s="138"/>
      <c r="I38" s="138">
        <v>304796</v>
      </c>
      <c r="J38" s="138">
        <v>11119616080</v>
      </c>
      <c r="K38" s="23"/>
      <c r="L38" s="138">
        <v>49576</v>
      </c>
      <c r="M38" s="138">
        <v>1730793780</v>
      </c>
      <c r="N38" s="138"/>
      <c r="O38" s="138">
        <v>785551</v>
      </c>
      <c r="P38" s="138"/>
      <c r="Q38" s="165" t="s">
        <v>556</v>
      </c>
      <c r="R38" s="138"/>
      <c r="S38" s="138">
        <v>27110210868</v>
      </c>
      <c r="T38" s="138"/>
      <c r="U38" s="6">
        <v>28775316405</v>
      </c>
      <c r="V38" s="23"/>
      <c r="W38" s="24">
        <f>U38/درآمدها!$J$5</f>
        <v>2.7892770852897663E-3</v>
      </c>
      <c r="X38" s="221"/>
      <c r="Y38" s="138">
        <f>O39-(C36+I40-L38)</f>
        <v>12548302</v>
      </c>
    </row>
    <row r="39" spans="1:25">
      <c r="A39" s="252" t="s">
        <v>235</v>
      </c>
      <c r="C39" s="138">
        <v>15006183</v>
      </c>
      <c r="D39" s="138"/>
      <c r="E39" s="138">
        <v>61206333219</v>
      </c>
      <c r="F39" s="138"/>
      <c r="G39" s="6">
        <v>63396808901</v>
      </c>
      <c r="H39" s="138"/>
      <c r="I39" s="8">
        <v>1143110</v>
      </c>
      <c r="J39" s="8">
        <v>5362723785</v>
      </c>
      <c r="K39" s="23"/>
      <c r="L39" s="138">
        <v>1032833</v>
      </c>
      <c r="M39" s="138">
        <v>4264406286</v>
      </c>
      <c r="N39" s="138"/>
      <c r="O39" s="138">
        <v>15116460</v>
      </c>
      <c r="P39" s="138"/>
      <c r="Q39" s="165" t="s">
        <v>557</v>
      </c>
      <c r="R39" s="138"/>
      <c r="S39" s="138">
        <v>62321683731</v>
      </c>
      <c r="T39" s="138"/>
      <c r="U39" s="6">
        <v>61187977484</v>
      </c>
      <c r="V39" s="23"/>
      <c r="W39" s="24">
        <f>U39/درآمدها!$J$5</f>
        <v>5.93113281846283E-3</v>
      </c>
      <c r="X39" s="221"/>
      <c r="Y39" s="138">
        <f>O40-(C38+I41-L39)</f>
        <v>15171523</v>
      </c>
    </row>
    <row r="40" spans="1:25">
      <c r="A40" s="252" t="s">
        <v>475</v>
      </c>
      <c r="C40" s="138">
        <v>13221255</v>
      </c>
      <c r="D40" s="138"/>
      <c r="E40" s="138">
        <v>264494569592</v>
      </c>
      <c r="F40" s="138"/>
      <c r="G40" s="6">
        <v>215669877828</v>
      </c>
      <c r="H40" s="138"/>
      <c r="I40" s="138">
        <v>1861293</v>
      </c>
      <c r="J40" s="138">
        <v>26647601962</v>
      </c>
      <c r="K40" s="23"/>
      <c r="L40" s="138">
        <v>228911</v>
      </c>
      <c r="M40" s="138">
        <v>4665995151</v>
      </c>
      <c r="N40" s="138"/>
      <c r="O40" s="138">
        <v>14853637</v>
      </c>
      <c r="P40" s="138"/>
      <c r="Q40" s="165" t="s">
        <v>558</v>
      </c>
      <c r="R40" s="138"/>
      <c r="S40" s="138">
        <v>286567435101</v>
      </c>
      <c r="T40" s="138"/>
      <c r="U40" s="6">
        <v>175411263378</v>
      </c>
      <c r="V40" s="23"/>
      <c r="W40" s="24">
        <f>U40/درآمدها!$J$5</f>
        <v>1.7003135970972943E-2</v>
      </c>
      <c r="X40" s="221"/>
      <c r="Y40" s="138">
        <f>O41-(C39+I42-L40)</f>
        <v>-14658241</v>
      </c>
    </row>
    <row r="41" spans="1:25">
      <c r="A41" s="252" t="s">
        <v>513</v>
      </c>
      <c r="C41" s="138">
        <v>0</v>
      </c>
      <c r="D41" s="138"/>
      <c r="E41" s="138">
        <v>0</v>
      </c>
      <c r="F41" s="138"/>
      <c r="G41" s="6">
        <v>0</v>
      </c>
      <c r="H41" s="138"/>
      <c r="I41" s="138">
        <v>184616</v>
      </c>
      <c r="J41" s="138">
        <v>28691294703</v>
      </c>
      <c r="K41" s="23"/>
      <c r="L41" s="138">
        <v>1980</v>
      </c>
      <c r="M41" s="138">
        <v>289538936</v>
      </c>
      <c r="N41" s="138"/>
      <c r="O41" s="138">
        <v>182636</v>
      </c>
      <c r="P41" s="138"/>
      <c r="Q41" s="165" t="s">
        <v>559</v>
      </c>
      <c r="R41" s="138"/>
      <c r="S41" s="138">
        <v>28381541505</v>
      </c>
      <c r="T41" s="138"/>
      <c r="U41" s="6">
        <v>24647135118</v>
      </c>
      <c r="V41" s="23"/>
      <c r="W41" s="24">
        <f>U41/درآمدها!$J$5</f>
        <v>2.3891201832530492E-3</v>
      </c>
      <c r="X41" s="221"/>
      <c r="Y41" s="138">
        <f>O45-(C40+I43-L41)</f>
        <v>-13245862</v>
      </c>
    </row>
    <row r="42" spans="1:25">
      <c r="A42" s="252" t="s">
        <v>180</v>
      </c>
      <c r="C42" s="138">
        <v>3289861</v>
      </c>
      <c r="D42" s="138"/>
      <c r="E42" s="138">
        <v>163850233628</v>
      </c>
      <c r="F42" s="138"/>
      <c r="G42" s="6">
        <v>187060377910</v>
      </c>
      <c r="H42" s="138"/>
      <c r="I42" s="138">
        <v>63605</v>
      </c>
      <c r="J42" s="138">
        <v>3467307953</v>
      </c>
      <c r="K42" s="23"/>
      <c r="L42" s="138">
        <v>683382</v>
      </c>
      <c r="M42" s="138">
        <v>35139474891</v>
      </c>
      <c r="N42" s="8"/>
      <c r="O42" s="8">
        <v>2670084</v>
      </c>
      <c r="P42" s="8"/>
      <c r="Q42" s="208" t="s">
        <v>560</v>
      </c>
      <c r="R42" s="8"/>
      <c r="S42" s="6">
        <v>133222500697</v>
      </c>
      <c r="T42" s="8"/>
      <c r="U42" s="6">
        <v>119120361371</v>
      </c>
      <c r="V42" s="23"/>
      <c r="W42" s="24">
        <f>U42/درآمدها!$J$5</f>
        <v>1.1546691257435942E-2</v>
      </c>
      <c r="X42" s="221"/>
      <c r="Y42" s="138">
        <f>O46-(C41+I45-L42)</f>
        <v>7517360</v>
      </c>
    </row>
    <row r="43" spans="1:25">
      <c r="A43" s="252" t="s">
        <v>210</v>
      </c>
      <c r="C43" s="8">
        <v>365980</v>
      </c>
      <c r="D43" s="8"/>
      <c r="E43" s="8">
        <v>22013968798</v>
      </c>
      <c r="F43" s="8"/>
      <c r="G43" s="8">
        <v>19492533612</v>
      </c>
      <c r="H43" s="138"/>
      <c r="I43" s="138">
        <v>26587</v>
      </c>
      <c r="J43" s="138">
        <v>1221670555</v>
      </c>
      <c r="K43" s="23"/>
      <c r="L43" s="138">
        <v>10052</v>
      </c>
      <c r="M43" s="138">
        <v>621746646</v>
      </c>
      <c r="N43" s="138"/>
      <c r="O43" s="8">
        <v>382515</v>
      </c>
      <c r="P43" s="8"/>
      <c r="Q43" s="253" t="s">
        <v>561</v>
      </c>
      <c r="R43" s="138"/>
      <c r="S43" s="138">
        <v>22634762544</v>
      </c>
      <c r="T43" s="138"/>
      <c r="U43" s="6">
        <v>15084082550</v>
      </c>
      <c r="V43" s="23"/>
      <c r="W43" s="24">
        <f>U43/درآمدها!$J$5</f>
        <v>1.4621450279526205E-3</v>
      </c>
      <c r="X43" s="221"/>
      <c r="Y43" s="138">
        <f>O47-(C42+I46-L43)</f>
        <v>5312943</v>
      </c>
    </row>
    <row r="44" spans="1:25">
      <c r="A44" s="252" t="s">
        <v>514</v>
      </c>
      <c r="C44" s="138">
        <v>0</v>
      </c>
      <c r="D44" s="138"/>
      <c r="E44" s="138">
        <v>0</v>
      </c>
      <c r="F44" s="138"/>
      <c r="G44" s="6">
        <v>0</v>
      </c>
      <c r="H44" s="138"/>
      <c r="I44" s="138">
        <v>343000</v>
      </c>
      <c r="J44" s="138">
        <v>11721086466</v>
      </c>
      <c r="K44" s="23"/>
      <c r="L44" s="138">
        <v>0</v>
      </c>
      <c r="M44" s="138">
        <v>0</v>
      </c>
      <c r="N44" s="138"/>
      <c r="O44" s="138">
        <v>343000</v>
      </c>
      <c r="P44" s="138"/>
      <c r="Q44" s="253" t="s">
        <v>562</v>
      </c>
      <c r="R44" s="138"/>
      <c r="S44" s="138">
        <v>11721086466</v>
      </c>
      <c r="T44" s="138"/>
      <c r="U44" s="6">
        <v>11551696004</v>
      </c>
      <c r="V44" s="23"/>
      <c r="W44" s="24">
        <f>U44/درآمدها!$J$5</f>
        <v>1.1197402838841368E-3</v>
      </c>
      <c r="X44" s="221"/>
      <c r="Y44" s="138"/>
    </row>
    <row r="45" spans="1:25">
      <c r="A45" s="252" t="s">
        <v>121</v>
      </c>
      <c r="C45" s="8">
        <v>0</v>
      </c>
      <c r="D45" s="8"/>
      <c r="E45" s="138"/>
      <c r="F45" s="8"/>
      <c r="G45" s="8">
        <v>0</v>
      </c>
      <c r="H45" s="138"/>
      <c r="I45" s="138">
        <v>0</v>
      </c>
      <c r="J45" s="138">
        <v>0</v>
      </c>
      <c r="K45" s="23"/>
      <c r="L45" s="138"/>
      <c r="M45" s="138"/>
      <c r="N45" s="138"/>
      <c r="O45" s="8"/>
      <c r="P45" s="8"/>
      <c r="Q45" s="253"/>
      <c r="R45" s="138"/>
      <c r="S45" s="138"/>
      <c r="T45" s="138"/>
      <c r="U45" s="6"/>
      <c r="V45" s="23"/>
      <c r="W45" s="24">
        <f>U45/درآمدها!$J$5</f>
        <v>0</v>
      </c>
      <c r="X45" s="221"/>
      <c r="Y45" s="138"/>
    </row>
    <row r="46" spans="1:25">
      <c r="A46" s="252" t="s">
        <v>470</v>
      </c>
      <c r="C46" s="138">
        <v>7025640</v>
      </c>
      <c r="D46" s="138"/>
      <c r="E46" s="138">
        <v>55173254798</v>
      </c>
      <c r="F46" s="138"/>
      <c r="G46" s="6">
        <v>50423306335</v>
      </c>
      <c r="H46" s="138"/>
      <c r="I46" s="138">
        <v>0</v>
      </c>
      <c r="J46" s="138">
        <v>0</v>
      </c>
      <c r="K46" s="23"/>
      <c r="L46" s="138">
        <v>191662</v>
      </c>
      <c r="M46" s="138">
        <v>1544059775</v>
      </c>
      <c r="N46" s="138"/>
      <c r="O46" s="138">
        <v>6833978</v>
      </c>
      <c r="P46" s="138"/>
      <c r="Q46" s="165" t="s">
        <v>563</v>
      </c>
      <c r="R46" s="138"/>
      <c r="S46" s="138">
        <v>53668108455</v>
      </c>
      <c r="T46" s="138"/>
      <c r="U46" s="6">
        <v>37567036550</v>
      </c>
      <c r="V46" s="23"/>
      <c r="W46" s="24">
        <f>U46/درآمدها!$J$5</f>
        <v>3.6414846925176014E-3</v>
      </c>
      <c r="X46" s="221"/>
      <c r="Y46" s="138">
        <f>O49-(C45+I48-L46)</f>
        <v>1902345</v>
      </c>
    </row>
    <row r="47" spans="1:25">
      <c r="A47" s="252" t="s">
        <v>178</v>
      </c>
      <c r="C47" s="138">
        <v>9071138</v>
      </c>
      <c r="D47" s="138"/>
      <c r="E47" s="138">
        <v>112078100248</v>
      </c>
      <c r="F47" s="138"/>
      <c r="G47" s="6">
        <v>146528926849</v>
      </c>
      <c r="H47" s="138"/>
      <c r="I47" s="138">
        <v>69293</v>
      </c>
      <c r="J47" s="138">
        <v>1109709213</v>
      </c>
      <c r="K47" s="23"/>
      <c r="L47" s="138">
        <v>547679</v>
      </c>
      <c r="M47" s="138">
        <v>7536068006</v>
      </c>
      <c r="N47" s="138"/>
      <c r="O47" s="138">
        <v>8592752</v>
      </c>
      <c r="P47" s="138"/>
      <c r="Q47" s="165" t="s">
        <v>564</v>
      </c>
      <c r="R47" s="138"/>
      <c r="S47" s="138">
        <v>106412865750</v>
      </c>
      <c r="T47" s="138"/>
      <c r="U47" s="6">
        <v>127270214373</v>
      </c>
      <c r="V47" s="23"/>
      <c r="W47" s="24">
        <f>U47/درآمدها!$J$5</f>
        <v>1.2336680771608884E-2</v>
      </c>
      <c r="X47" s="221"/>
      <c r="Y47" s="138">
        <f>O50-(C46+I49-L47)</f>
        <v>-2611054</v>
      </c>
    </row>
    <row r="48" spans="1:25">
      <c r="A48" s="252" t="s">
        <v>173</v>
      </c>
      <c r="C48" s="138">
        <v>172885</v>
      </c>
      <c r="D48" s="138"/>
      <c r="E48" s="138">
        <v>2758486503</v>
      </c>
      <c r="F48" s="138"/>
      <c r="G48" s="6">
        <v>2839066646</v>
      </c>
      <c r="H48" s="138"/>
      <c r="I48" s="138">
        <v>9765</v>
      </c>
      <c r="J48" s="138">
        <v>159096236</v>
      </c>
      <c r="K48" s="23"/>
      <c r="L48" s="138">
        <v>10948</v>
      </c>
      <c r="M48" s="138">
        <v>172969790</v>
      </c>
      <c r="N48" s="138"/>
      <c r="O48" s="138">
        <v>171702</v>
      </c>
      <c r="P48" s="138"/>
      <c r="Q48" s="165" t="s">
        <v>565</v>
      </c>
      <c r="R48" s="138"/>
      <c r="S48" s="138">
        <v>2742749502</v>
      </c>
      <c r="T48" s="138"/>
      <c r="U48" s="6">
        <v>2724058759</v>
      </c>
      <c r="V48" s="23"/>
      <c r="W48" s="24">
        <f>U48/درآمدها!$J$5</f>
        <v>2.6405112522555346E-4</v>
      </c>
      <c r="X48" s="221"/>
      <c r="Y48" s="138">
        <f>O51-(C47+I50-L48)</f>
        <v>-2528671</v>
      </c>
    </row>
    <row r="49" spans="1:25">
      <c r="A49" s="252" t="s">
        <v>228</v>
      </c>
      <c r="C49" s="138">
        <v>1722153</v>
      </c>
      <c r="D49" s="138"/>
      <c r="E49" s="138">
        <v>15441212885</v>
      </c>
      <c r="F49" s="138"/>
      <c r="G49" s="6">
        <v>19310301822</v>
      </c>
      <c r="H49" s="138"/>
      <c r="I49" s="138">
        <v>106017</v>
      </c>
      <c r="J49" s="138">
        <v>1419434318</v>
      </c>
      <c r="K49" s="23"/>
      <c r="L49" s="138">
        <v>107722</v>
      </c>
      <c r="M49" s="138">
        <v>1126225244</v>
      </c>
      <c r="N49" s="138"/>
      <c r="O49" s="138">
        <v>1720448</v>
      </c>
      <c r="P49" s="138"/>
      <c r="Q49" s="165" t="s">
        <v>566</v>
      </c>
      <c r="R49" s="138"/>
      <c r="S49" s="138">
        <v>15873280534</v>
      </c>
      <c r="T49" s="138"/>
      <c r="U49" s="6">
        <v>20881680395</v>
      </c>
      <c r="V49" s="23"/>
      <c r="W49" s="24">
        <f>U49/درآمدها!$J$5</f>
        <v>2.0241234469275007E-3</v>
      </c>
      <c r="X49" s="221"/>
      <c r="Y49" s="138" t="e">
        <f>O52-(C48+#REF!-L49)</f>
        <v>#REF!</v>
      </c>
    </row>
    <row r="50" spans="1:25">
      <c r="A50" s="252" t="s">
        <v>222</v>
      </c>
      <c r="C50" s="138">
        <v>3958236</v>
      </c>
      <c r="D50" s="138"/>
      <c r="E50" s="138">
        <v>75427938302</v>
      </c>
      <c r="F50" s="138"/>
      <c r="G50" s="6">
        <v>74837699114</v>
      </c>
      <c r="H50" s="138"/>
      <c r="I50" s="138">
        <v>225205</v>
      </c>
      <c r="J50" s="138">
        <v>4568753611</v>
      </c>
      <c r="K50" s="23"/>
      <c r="L50" s="138">
        <v>210517</v>
      </c>
      <c r="M50" s="138">
        <v>4100644227</v>
      </c>
      <c r="N50" s="138"/>
      <c r="O50" s="138">
        <v>3972924</v>
      </c>
      <c r="P50" s="138"/>
      <c r="Q50" s="165" t="s">
        <v>567</v>
      </c>
      <c r="R50" s="138"/>
      <c r="S50" s="138">
        <v>75973222016</v>
      </c>
      <c r="T50" s="138"/>
      <c r="U50" s="6">
        <v>67019368187</v>
      </c>
      <c r="V50" s="23"/>
      <c r="W50" s="24">
        <f>U50/درآمدها!$J$5</f>
        <v>6.4963868797673794E-3</v>
      </c>
      <c r="X50" s="221"/>
      <c r="Y50" s="138" t="e">
        <f>O53-(C49+#REF!-L50)</f>
        <v>#REF!</v>
      </c>
    </row>
    <row r="51" spans="1:25">
      <c r="A51" s="252" t="s">
        <v>223</v>
      </c>
      <c r="C51" s="138">
        <v>7111694</v>
      </c>
      <c r="D51" s="138"/>
      <c r="E51" s="138">
        <v>55986453846</v>
      </c>
      <c r="F51" s="138"/>
      <c r="G51" s="6">
        <v>56908504340</v>
      </c>
      <c r="H51" s="138"/>
      <c r="I51" s="138">
        <v>392351</v>
      </c>
      <c r="J51" s="138">
        <v>3514243097</v>
      </c>
      <c r="K51" s="23"/>
      <c r="L51" s="138">
        <v>747321</v>
      </c>
      <c r="M51" s="138">
        <v>5847478358</v>
      </c>
      <c r="N51" s="138"/>
      <c r="O51" s="138">
        <v>6756724</v>
      </c>
      <c r="P51" s="138"/>
      <c r="Q51" s="165" t="s">
        <v>568</v>
      </c>
      <c r="R51" s="138"/>
      <c r="S51" s="138">
        <v>53591515270</v>
      </c>
      <c r="T51" s="138"/>
      <c r="U51" s="6">
        <v>55612797958</v>
      </c>
      <c r="V51" s="23"/>
      <c r="W51" s="24">
        <f>U51/درآمدها!$J$5</f>
        <v>5.3907140693036943E-3</v>
      </c>
      <c r="X51" s="221"/>
      <c r="Y51" s="138">
        <f>O54-(C50+I51-L51)</f>
        <v>-1220679</v>
      </c>
    </row>
    <row r="52" spans="1:25">
      <c r="A52" s="252" t="s">
        <v>213</v>
      </c>
      <c r="C52" s="138">
        <v>889086</v>
      </c>
      <c r="D52" s="138"/>
      <c r="E52" s="138">
        <v>4012574184</v>
      </c>
      <c r="F52" s="138"/>
      <c r="G52" s="6">
        <v>8060218963</v>
      </c>
      <c r="H52" s="138"/>
      <c r="I52" s="138">
        <v>55081</v>
      </c>
      <c r="J52" s="138">
        <v>508188005</v>
      </c>
      <c r="K52" s="23"/>
      <c r="L52" s="138">
        <v>11619</v>
      </c>
      <c r="M52" s="138">
        <v>49341728</v>
      </c>
      <c r="N52" s="138"/>
      <c r="O52" s="138">
        <v>932548</v>
      </c>
      <c r="P52" s="138"/>
      <c r="Q52" s="165" t="s">
        <v>569</v>
      </c>
      <c r="R52" s="138"/>
      <c r="S52" s="138">
        <v>4468323956</v>
      </c>
      <c r="T52" s="138"/>
      <c r="U52" s="6">
        <v>6878335101</v>
      </c>
      <c r="V52" s="23"/>
      <c r="W52" s="24">
        <f>U52/درآمدها!$J$5</f>
        <v>6.6673749863024553E-4</v>
      </c>
      <c r="X52" s="221"/>
      <c r="Y52" s="138">
        <f>O55-(C51+I52-L52)</f>
        <v>8895320</v>
      </c>
    </row>
    <row r="53" spans="1:25">
      <c r="A53" s="8" t="s">
        <v>200</v>
      </c>
      <c r="C53" s="138">
        <v>4357378</v>
      </c>
      <c r="D53" s="138"/>
      <c r="E53" s="138">
        <v>58162775232</v>
      </c>
      <c r="F53" s="138"/>
      <c r="G53" s="6">
        <v>63629024021</v>
      </c>
      <c r="H53" s="138"/>
      <c r="I53" s="8">
        <v>238338</v>
      </c>
      <c r="J53" s="8">
        <v>3516451904</v>
      </c>
      <c r="K53" s="23"/>
      <c r="L53" s="138">
        <v>141107</v>
      </c>
      <c r="M53" s="138">
        <v>1941662532</v>
      </c>
      <c r="N53" s="138"/>
      <c r="O53" s="138">
        <v>4454609</v>
      </c>
      <c r="P53" s="138"/>
      <c r="Q53" s="165" t="s">
        <v>570</v>
      </c>
      <c r="R53" s="138"/>
      <c r="S53" s="138">
        <v>59787871689</v>
      </c>
      <c r="T53" s="138"/>
      <c r="U53" s="6">
        <v>60576463769</v>
      </c>
      <c r="V53" s="23"/>
      <c r="W53" s="24">
        <f>U53/درآمدها!$J$5</f>
        <v>5.8718569735482793E-3</v>
      </c>
      <c r="X53" s="221"/>
      <c r="Y53" s="138"/>
    </row>
    <row r="54" spans="1:25">
      <c r="A54" s="252" t="s">
        <v>485</v>
      </c>
      <c r="C54" s="138">
        <v>2398254</v>
      </c>
      <c r="D54" s="138"/>
      <c r="E54" s="138">
        <v>92668984457</v>
      </c>
      <c r="F54" s="138"/>
      <c r="G54" s="6">
        <v>90591406774</v>
      </c>
      <c r="H54" s="138"/>
      <c r="I54" s="8">
        <v>138591</v>
      </c>
      <c r="J54" s="8">
        <v>5731158318</v>
      </c>
      <c r="K54" s="23"/>
      <c r="L54" s="138">
        <v>154258</v>
      </c>
      <c r="M54" s="138">
        <v>6115242684</v>
      </c>
      <c r="N54" s="138"/>
      <c r="O54" s="138">
        <v>2382587</v>
      </c>
      <c r="P54" s="138"/>
      <c r="Q54" s="165" t="s">
        <v>571</v>
      </c>
      <c r="R54" s="138"/>
      <c r="S54" s="138">
        <v>92421550900</v>
      </c>
      <c r="T54" s="138"/>
      <c r="U54" s="6">
        <v>89881182551</v>
      </c>
      <c r="V54" s="23"/>
      <c r="W54" s="24">
        <f>U54/درآمدها!$J$5</f>
        <v>8.7124506073089931E-3</v>
      </c>
      <c r="X54" s="221"/>
      <c r="Y54" s="138">
        <f>O57-(C52+I56-L54)</f>
        <v>8103122</v>
      </c>
    </row>
    <row r="55" spans="1:25">
      <c r="A55" s="252" t="s">
        <v>140</v>
      </c>
      <c r="C55" s="138">
        <v>16185102</v>
      </c>
      <c r="D55" s="138"/>
      <c r="E55" s="138">
        <v>41647351234</v>
      </c>
      <c r="F55" s="138"/>
      <c r="G55" s="6">
        <v>44405089779</v>
      </c>
      <c r="H55" s="138"/>
      <c r="I55" s="138">
        <v>906113</v>
      </c>
      <c r="J55" s="138">
        <v>2554962859</v>
      </c>
      <c r="K55" s="23"/>
      <c r="L55" s="138">
        <v>1040739</v>
      </c>
      <c r="M55" s="138">
        <v>2797082552</v>
      </c>
      <c r="N55" s="138"/>
      <c r="O55" s="138">
        <v>16050476</v>
      </c>
      <c r="P55" s="138"/>
      <c r="Q55" s="165" t="s">
        <v>572</v>
      </c>
      <c r="R55" s="138"/>
      <c r="S55" s="138">
        <v>41513421917</v>
      </c>
      <c r="T55" s="138"/>
      <c r="U55" s="6">
        <v>40015078978</v>
      </c>
      <c r="V55" s="23"/>
      <c r="W55" s="24">
        <f>U55/درآمدها!$J$5</f>
        <v>3.8787807330591764E-3</v>
      </c>
      <c r="X55" s="221"/>
      <c r="Y55" s="138">
        <f>O58-(C54+I57-L55)</f>
        <v>5087923</v>
      </c>
    </row>
    <row r="56" spans="1:25">
      <c r="A56" s="252" t="s">
        <v>515</v>
      </c>
      <c r="C56" s="138">
        <v>0</v>
      </c>
      <c r="D56" s="138"/>
      <c r="E56" s="138">
        <v>0</v>
      </c>
      <c r="F56" s="138"/>
      <c r="G56" s="6">
        <v>0</v>
      </c>
      <c r="H56" s="138"/>
      <c r="I56" s="138">
        <v>9781458</v>
      </c>
      <c r="J56" s="138">
        <v>38310315679</v>
      </c>
      <c r="K56" s="23"/>
      <c r="L56" s="138">
        <v>481019</v>
      </c>
      <c r="M56" s="138">
        <v>1907293274</v>
      </c>
      <c r="N56" s="138"/>
      <c r="O56" s="138">
        <v>9300439</v>
      </c>
      <c r="P56" s="138"/>
      <c r="Q56" s="165" t="s">
        <v>573</v>
      </c>
      <c r="R56" s="138"/>
      <c r="S56" s="138">
        <v>36426348764</v>
      </c>
      <c r="T56" s="138"/>
      <c r="U56" s="6">
        <v>34659885106</v>
      </c>
      <c r="V56" s="23"/>
      <c r="W56" s="24">
        <f>U56/درآمدها!$J$5</f>
        <v>3.3596858482551188E-3</v>
      </c>
      <c r="X56" s="221"/>
      <c r="Y56" s="138">
        <f>O59-(C55+I58-L56)</f>
        <v>-14537840</v>
      </c>
    </row>
    <row r="57" spans="1:25">
      <c r="A57" s="252" t="s">
        <v>190</v>
      </c>
      <c r="C57" s="138">
        <v>21333417</v>
      </c>
      <c r="D57" s="138"/>
      <c r="E57" s="138">
        <v>94623866729</v>
      </c>
      <c r="F57" s="138"/>
      <c r="G57" s="6">
        <v>90488063685</v>
      </c>
      <c r="H57" s="138"/>
      <c r="I57" s="138">
        <v>799318</v>
      </c>
      <c r="J57" s="138">
        <v>3370212861</v>
      </c>
      <c r="K57" s="23"/>
      <c r="L57" s="138">
        <v>3513327</v>
      </c>
      <c r="M57" s="138">
        <v>15213196293</v>
      </c>
      <c r="N57" s="138"/>
      <c r="O57" s="138">
        <v>18619408</v>
      </c>
      <c r="P57" s="138"/>
      <c r="Q57" s="165" t="s">
        <v>574</v>
      </c>
      <c r="R57" s="138"/>
      <c r="S57" s="138">
        <v>82413261728</v>
      </c>
      <c r="T57" s="138"/>
      <c r="U57" s="6">
        <v>76144473061</v>
      </c>
      <c r="V57" s="23"/>
      <c r="W57" s="24">
        <f>U57/درآمدها!$J$5</f>
        <v>7.3809104612871136E-3</v>
      </c>
      <c r="X57" s="221"/>
      <c r="Y57" s="138">
        <f>O60-(C56+I59-L57)</f>
        <v>13063190</v>
      </c>
    </row>
    <row r="58" spans="1:25">
      <c r="A58" s="252" t="s">
        <v>149</v>
      </c>
      <c r="C58" s="138">
        <v>7934672</v>
      </c>
      <c r="D58" s="138"/>
      <c r="E58" s="138">
        <v>50198779249</v>
      </c>
      <c r="F58" s="138"/>
      <c r="G58" s="6">
        <v>54660102666</v>
      </c>
      <c r="H58" s="138"/>
      <c r="I58" s="138">
        <v>454894</v>
      </c>
      <c r="J58" s="138">
        <v>3208433158</v>
      </c>
      <c r="K58" s="23"/>
      <c r="L58" s="138">
        <v>1144810</v>
      </c>
      <c r="M58" s="138">
        <v>7719442012</v>
      </c>
      <c r="N58" s="138"/>
      <c r="O58" s="138">
        <v>7244756</v>
      </c>
      <c r="P58" s="138"/>
      <c r="Q58" s="165" t="s">
        <v>555</v>
      </c>
      <c r="R58" s="138"/>
      <c r="S58" s="138">
        <v>46123579000</v>
      </c>
      <c r="T58" s="138"/>
      <c r="U58" s="6">
        <v>46450640579</v>
      </c>
      <c r="V58" s="23"/>
      <c r="W58" s="24">
        <f>U58/درآمدها!$J$5</f>
        <v>4.5025988781663808E-3</v>
      </c>
      <c r="X58" s="221"/>
      <c r="Y58" s="138">
        <f>O61-(C57+I60-L58)</f>
        <v>-22083885</v>
      </c>
    </row>
    <row r="59" spans="1:25">
      <c r="A59" s="252" t="s">
        <v>516</v>
      </c>
      <c r="C59" s="138">
        <v>0</v>
      </c>
      <c r="D59" s="138"/>
      <c r="E59" s="138">
        <v>0</v>
      </c>
      <c r="F59" s="138"/>
      <c r="G59" s="6">
        <v>0</v>
      </c>
      <c r="H59" s="138"/>
      <c r="I59" s="138">
        <v>1703046</v>
      </c>
      <c r="J59" s="138">
        <v>8149075448</v>
      </c>
      <c r="K59" s="23"/>
      <c r="L59" s="138">
        <v>81909</v>
      </c>
      <c r="M59" s="138">
        <v>425495622</v>
      </c>
      <c r="N59" s="138"/>
      <c r="O59" s="138">
        <v>1621137</v>
      </c>
      <c r="P59" s="138"/>
      <c r="Q59" s="165" t="s">
        <v>575</v>
      </c>
      <c r="R59" s="138"/>
      <c r="S59" s="138">
        <v>7756972984</v>
      </c>
      <c r="T59" s="138"/>
      <c r="U59" s="6">
        <v>6172011433</v>
      </c>
      <c r="V59" s="23"/>
      <c r="W59" s="24">
        <f>U59/درآمدها!$J$5</f>
        <v>5.9827144271546557E-4</v>
      </c>
      <c r="X59" s="221"/>
      <c r="Y59" s="138">
        <f>O62-(C58+I61-L59)</f>
        <v>4431516</v>
      </c>
    </row>
    <row r="60" spans="1:25">
      <c r="A60" s="8" t="s">
        <v>92</v>
      </c>
      <c r="C60" s="138">
        <v>9316219</v>
      </c>
      <c r="D60" s="138"/>
      <c r="E60" s="138">
        <v>76406386455</v>
      </c>
      <c r="F60" s="138"/>
      <c r="G60" s="6">
        <v>102794741221</v>
      </c>
      <c r="H60" s="138"/>
      <c r="I60" s="138">
        <v>2410675</v>
      </c>
      <c r="J60" s="138">
        <v>27199074068</v>
      </c>
      <c r="K60" s="23"/>
      <c r="L60" s="138">
        <v>473985</v>
      </c>
      <c r="M60" s="138">
        <v>4251538819</v>
      </c>
      <c r="N60" s="138"/>
      <c r="O60" s="138">
        <v>11252909</v>
      </c>
      <c r="P60" s="138"/>
      <c r="Q60" s="165" t="s">
        <v>576</v>
      </c>
      <c r="R60" s="138"/>
      <c r="S60" s="138">
        <v>99443071356</v>
      </c>
      <c r="T60" s="138"/>
      <c r="U60" s="6">
        <v>100561728185</v>
      </c>
      <c r="V60" s="23"/>
      <c r="W60" s="24">
        <f>U60/درآمدها!$J$5</f>
        <v>9.7477476923527352E-3</v>
      </c>
      <c r="X60" s="221"/>
      <c r="Y60" s="138" t="e">
        <f>O63-(C59+#REF!-L60)</f>
        <v>#REF!</v>
      </c>
    </row>
    <row r="61" spans="1:25">
      <c r="A61" s="252" t="s">
        <v>517</v>
      </c>
      <c r="C61" s="138">
        <v>0</v>
      </c>
      <c r="D61" s="140"/>
      <c r="E61" s="140">
        <v>0</v>
      </c>
      <c r="F61" s="138"/>
      <c r="G61" s="112">
        <v>0</v>
      </c>
      <c r="H61" s="138"/>
      <c r="I61" s="138">
        <v>518204</v>
      </c>
      <c r="J61" s="138">
        <v>9706632000</v>
      </c>
      <c r="K61" s="23"/>
      <c r="L61" s="138">
        <v>2807</v>
      </c>
      <c r="M61" s="138">
        <v>76066674</v>
      </c>
      <c r="N61" s="138"/>
      <c r="O61" s="138">
        <v>515397</v>
      </c>
      <c r="P61" s="138"/>
      <c r="Q61" s="165" t="s">
        <v>577</v>
      </c>
      <c r="R61" s="138"/>
      <c r="S61" s="138">
        <v>9652961533</v>
      </c>
      <c r="T61" s="138"/>
      <c r="U61" s="6">
        <v>9411509228</v>
      </c>
      <c r="V61" s="23"/>
      <c r="W61" s="24">
        <f>U61/درآمدها!$J$5</f>
        <v>9.1228560819898226E-4</v>
      </c>
      <c r="X61" s="221"/>
      <c r="Y61" s="138"/>
    </row>
    <row r="62" spans="1:25">
      <c r="A62" s="252" t="s">
        <v>476</v>
      </c>
      <c r="B62" s="250"/>
      <c r="C62" s="138">
        <v>1806585</v>
      </c>
      <c r="D62" s="138"/>
      <c r="E62" s="138">
        <v>8598028644</v>
      </c>
      <c r="F62" s="138"/>
      <c r="G62" s="6">
        <v>7829844174</v>
      </c>
      <c r="H62" s="138"/>
      <c r="I62" s="138">
        <v>11607097</v>
      </c>
      <c r="J62" s="140">
        <v>53359217374</v>
      </c>
      <c r="K62" s="138"/>
      <c r="L62" s="138">
        <v>611199</v>
      </c>
      <c r="M62" s="140">
        <v>3001114616</v>
      </c>
      <c r="N62" s="138"/>
      <c r="O62" s="138">
        <v>12802483</v>
      </c>
      <c r="P62" s="138"/>
      <c r="Q62" s="165" t="s">
        <v>578</v>
      </c>
      <c r="R62" s="138"/>
      <c r="S62" s="138">
        <v>59123297992</v>
      </c>
      <c r="T62" s="138"/>
      <c r="U62" s="6">
        <v>53705020718</v>
      </c>
      <c r="V62" s="253"/>
      <c r="W62" s="24">
        <f>U62/درآمدها!$J$5</f>
        <v>5.205787541842654E-3</v>
      </c>
      <c r="X62" s="221"/>
      <c r="Y62" s="138">
        <f>O67-(C61+I62-L62)</f>
        <v>-10339489</v>
      </c>
    </row>
    <row r="63" spans="1:25">
      <c r="A63" s="252" t="s">
        <v>518</v>
      </c>
      <c r="C63" s="138">
        <v>0</v>
      </c>
      <c r="D63" s="138"/>
      <c r="E63" s="138">
        <v>0</v>
      </c>
      <c r="F63" s="138"/>
      <c r="G63" s="6">
        <v>0</v>
      </c>
      <c r="H63" s="138"/>
      <c r="I63" s="138">
        <v>900000</v>
      </c>
      <c r="J63" s="138">
        <v>17515890000</v>
      </c>
      <c r="K63" s="23"/>
      <c r="L63" s="138">
        <v>900000</v>
      </c>
      <c r="M63" s="138">
        <v>20655169945</v>
      </c>
      <c r="N63" s="138"/>
      <c r="O63" s="138">
        <v>0</v>
      </c>
      <c r="P63" s="138"/>
      <c r="Q63" s="165"/>
      <c r="R63" s="138"/>
      <c r="S63" s="138">
        <v>0</v>
      </c>
      <c r="T63" s="138"/>
      <c r="U63" s="6">
        <v>0</v>
      </c>
      <c r="V63" s="23"/>
      <c r="W63" s="24">
        <f>U63/درآمدها!$J$5</f>
        <v>0</v>
      </c>
      <c r="X63" s="221"/>
      <c r="Y63" s="138" t="e">
        <f>#REF!-(C62+I63-L63)</f>
        <v>#REF!</v>
      </c>
    </row>
    <row r="64" spans="1:25">
      <c r="A64" s="252" t="s">
        <v>205</v>
      </c>
      <c r="C64" s="138">
        <v>8859307</v>
      </c>
      <c r="D64" s="138"/>
      <c r="E64" s="138">
        <v>182000118994</v>
      </c>
      <c r="F64" s="138"/>
      <c r="G64" s="6">
        <v>185819136005</v>
      </c>
      <c r="H64" s="138"/>
      <c r="I64" s="138">
        <v>426481</v>
      </c>
      <c r="J64" s="138">
        <v>9168157046</v>
      </c>
      <c r="K64" s="23"/>
      <c r="L64" s="138">
        <v>1230996</v>
      </c>
      <c r="M64" s="138">
        <v>27437177456</v>
      </c>
      <c r="N64" s="138"/>
      <c r="O64" s="138">
        <v>8054792</v>
      </c>
      <c r="P64" s="138"/>
      <c r="Q64" s="165" t="s">
        <v>579</v>
      </c>
      <c r="R64" s="138"/>
      <c r="S64" s="140">
        <v>165826819227</v>
      </c>
      <c r="T64" s="138"/>
      <c r="U64" s="112">
        <v>164461027389</v>
      </c>
      <c r="V64" s="23"/>
      <c r="W64" s="24">
        <f>U64/درآمدها!$J$5</f>
        <v>1.5941696996931782E-2</v>
      </c>
      <c r="X64" s="221"/>
      <c r="Y64" s="138">
        <f t="shared" ref="Y64:Y75" si="3">O68-(C63+I64-L64)</f>
        <v>14044343</v>
      </c>
    </row>
    <row r="65" spans="1:25">
      <c r="A65" s="252" t="s">
        <v>214</v>
      </c>
      <c r="C65" s="138">
        <v>35931188</v>
      </c>
      <c r="D65" s="138"/>
      <c r="E65" s="138">
        <v>72179698271</v>
      </c>
      <c r="F65" s="138"/>
      <c r="G65" s="6">
        <v>86900427953</v>
      </c>
      <c r="H65" s="138"/>
      <c r="I65" s="138">
        <v>2175292</v>
      </c>
      <c r="J65" s="138">
        <v>5725059189</v>
      </c>
      <c r="K65" s="23"/>
      <c r="L65" s="138">
        <v>1821994</v>
      </c>
      <c r="M65" s="138">
        <v>3611061439</v>
      </c>
      <c r="N65" s="138"/>
      <c r="O65" s="8">
        <v>36284486</v>
      </c>
      <c r="P65" s="8"/>
      <c r="Q65" s="165" t="s">
        <v>580</v>
      </c>
      <c r="R65" s="138"/>
      <c r="S65" s="138">
        <v>74198693567</v>
      </c>
      <c r="T65" s="138"/>
      <c r="U65" s="6">
        <v>77222858276</v>
      </c>
      <c r="V65" s="23"/>
      <c r="W65" s="24">
        <f>U65/درآمدها!$J$5</f>
        <v>7.4854415506061568E-3</v>
      </c>
      <c r="X65" s="221"/>
      <c r="Y65" s="138">
        <f t="shared" si="3"/>
        <v>10657249</v>
      </c>
    </row>
    <row r="66" spans="1:25">
      <c r="A66" s="252" t="s">
        <v>431</v>
      </c>
      <c r="C66" s="138">
        <v>3840382</v>
      </c>
      <c r="D66" s="138"/>
      <c r="E66" s="138">
        <v>37989548228</v>
      </c>
      <c r="F66" s="138"/>
      <c r="G66" s="6">
        <v>55943200656</v>
      </c>
      <c r="H66" s="138"/>
      <c r="I66" s="138">
        <v>0</v>
      </c>
      <c r="J66" s="138">
        <v>0</v>
      </c>
      <c r="K66" s="23"/>
      <c r="L66" s="138">
        <v>0</v>
      </c>
      <c r="M66" s="138">
        <v>0</v>
      </c>
      <c r="N66" s="138"/>
      <c r="O66" s="6">
        <v>3840382</v>
      </c>
      <c r="P66" s="138"/>
      <c r="Q66" s="253" t="s">
        <v>501</v>
      </c>
      <c r="R66" s="138"/>
      <c r="S66" s="138">
        <v>37989548228</v>
      </c>
      <c r="T66" s="138"/>
      <c r="U66" s="6">
        <v>55943200656</v>
      </c>
      <c r="V66" s="23"/>
      <c r="W66" s="24">
        <f>U66/درآمدها!$J$5</f>
        <v>5.4227409864530457E-3</v>
      </c>
      <c r="X66" s="221"/>
      <c r="Y66" s="138">
        <f>O71-(C65+I66-L66)</f>
        <v>-35931188</v>
      </c>
    </row>
    <row r="67" spans="1:25">
      <c r="A67" s="252" t="s">
        <v>125</v>
      </c>
      <c r="C67" s="138">
        <v>0</v>
      </c>
      <c r="D67" s="138"/>
      <c r="E67" s="138">
        <v>0</v>
      </c>
      <c r="F67" s="138"/>
      <c r="G67" s="6">
        <v>0</v>
      </c>
      <c r="H67" s="138"/>
      <c r="I67" s="138">
        <v>678115</v>
      </c>
      <c r="J67" s="138">
        <v>4077981336</v>
      </c>
      <c r="K67" s="23"/>
      <c r="L67" s="138">
        <v>21706</v>
      </c>
      <c r="M67" s="138">
        <v>121629099</v>
      </c>
      <c r="N67" s="138"/>
      <c r="O67" s="138">
        <v>656409</v>
      </c>
      <c r="P67" s="138"/>
      <c r="Q67" s="165" t="s">
        <v>581</v>
      </c>
      <c r="R67" s="138"/>
      <c r="S67" s="138">
        <v>3947447927</v>
      </c>
      <c r="T67" s="138"/>
      <c r="U67" s="6">
        <v>3784519527</v>
      </c>
      <c r="V67" s="23"/>
      <c r="W67" s="24">
        <f>U67/درآمدها!$J$5</f>
        <v>3.6684474453453939E-4</v>
      </c>
      <c r="X67" s="221"/>
      <c r="Y67" s="138">
        <f>O72-(C66+I67-L67)</f>
        <v>-3297672</v>
      </c>
    </row>
    <row r="68" spans="1:25">
      <c r="A68" s="252" t="s">
        <v>432</v>
      </c>
      <c r="C68" s="138">
        <v>12485208</v>
      </c>
      <c r="D68" s="138"/>
      <c r="E68" s="138">
        <v>30856607073</v>
      </c>
      <c r="F68" s="138"/>
      <c r="G68" s="6">
        <v>39094401192</v>
      </c>
      <c r="H68" s="138"/>
      <c r="I68" s="138">
        <v>917815</v>
      </c>
      <c r="J68" s="138">
        <v>3255262464</v>
      </c>
      <c r="K68" s="23"/>
      <c r="L68" s="138">
        <v>163195</v>
      </c>
      <c r="M68" s="138">
        <v>434143506</v>
      </c>
      <c r="N68" s="138"/>
      <c r="O68" s="138">
        <v>13239828</v>
      </c>
      <c r="P68" s="138"/>
      <c r="Q68" s="165" t="s">
        <v>582</v>
      </c>
      <c r="R68" s="138"/>
      <c r="S68" s="138">
        <v>33708540735</v>
      </c>
      <c r="T68" s="138"/>
      <c r="U68" s="6">
        <v>38627684758</v>
      </c>
      <c r="V68" s="23"/>
      <c r="W68" s="24">
        <f>U68/درآمدها!$J$5</f>
        <v>3.7442964809438093E-3</v>
      </c>
      <c r="X68" s="221"/>
      <c r="Y68" s="138">
        <f>O73-(C67+I68-L68)</f>
        <v>6053850</v>
      </c>
    </row>
    <row r="69" spans="1:25">
      <c r="A69" s="252" t="s">
        <v>101</v>
      </c>
      <c r="C69" s="138">
        <v>20004937</v>
      </c>
      <c r="D69" s="138"/>
      <c r="E69" s="138">
        <v>107503262234</v>
      </c>
      <c r="F69" s="138"/>
      <c r="G69" s="6">
        <v>120309741132</v>
      </c>
      <c r="H69" s="138"/>
      <c r="I69" s="138">
        <v>990810</v>
      </c>
      <c r="J69" s="138">
        <v>6151290833</v>
      </c>
      <c r="K69" s="23"/>
      <c r="L69" s="138">
        <v>1125893</v>
      </c>
      <c r="M69" s="138">
        <v>6944978023</v>
      </c>
      <c r="N69" s="138"/>
      <c r="O69" s="138">
        <v>19869854</v>
      </c>
      <c r="P69" s="138"/>
      <c r="Q69" s="165" t="s">
        <v>583</v>
      </c>
      <c r="R69" s="138"/>
      <c r="S69" s="138">
        <v>107571236250</v>
      </c>
      <c r="T69" s="138"/>
      <c r="U69" s="6">
        <v>101720886103</v>
      </c>
      <c r="V69" s="23"/>
      <c r="W69" s="24">
        <f>U69/درآمدها!$J$5</f>
        <v>9.8601083202396207E-3</v>
      </c>
      <c r="X69" s="221"/>
      <c r="Y69" s="138">
        <f>O74-(C68+I69-L69)</f>
        <v>-11350125</v>
      </c>
    </row>
    <row r="70" spans="1:25">
      <c r="A70" s="252" t="s">
        <v>403</v>
      </c>
      <c r="C70" s="138">
        <v>13309183</v>
      </c>
      <c r="D70" s="138"/>
      <c r="E70" s="138">
        <f>39374527148+65880028</f>
        <v>39440407176</v>
      </c>
      <c r="F70" s="138"/>
      <c r="G70" s="6">
        <v>51596974112</v>
      </c>
      <c r="H70" s="138"/>
      <c r="I70" s="138">
        <v>201448</v>
      </c>
      <c r="J70" s="138">
        <v>852152580</v>
      </c>
      <c r="K70" s="23"/>
      <c r="L70" s="138">
        <v>164452</v>
      </c>
      <c r="M70" s="138">
        <v>499969048</v>
      </c>
      <c r="N70" s="138"/>
      <c r="O70" s="138">
        <v>13346179</v>
      </c>
      <c r="P70" s="138"/>
      <c r="Q70" s="165" t="s">
        <v>584</v>
      </c>
      <c r="R70" s="138"/>
      <c r="S70" s="138">
        <f>39737702010+65880028</f>
        <v>39803582038</v>
      </c>
      <c r="T70" s="138"/>
      <c r="U70" s="6">
        <v>47415433249</v>
      </c>
      <c r="V70" s="23"/>
      <c r="W70" s="24">
        <f>U70/درآمدها!$J$5</f>
        <v>4.5961191039255297E-3</v>
      </c>
      <c r="X70" s="221"/>
      <c r="Y70" s="138"/>
    </row>
    <row r="71" spans="1:25">
      <c r="A71" s="252" t="s">
        <v>471</v>
      </c>
      <c r="C71" s="138"/>
      <c r="D71" s="138"/>
      <c r="E71" s="138"/>
      <c r="F71" s="138"/>
      <c r="H71" s="138"/>
      <c r="I71" s="138">
        <v>0</v>
      </c>
      <c r="J71" s="138">
        <v>0</v>
      </c>
      <c r="K71" s="23"/>
      <c r="L71" s="138"/>
      <c r="M71" s="138"/>
      <c r="N71" s="138"/>
      <c r="O71" s="138">
        <v>0</v>
      </c>
      <c r="P71" s="138"/>
      <c r="Q71" s="165"/>
      <c r="R71" s="138"/>
      <c r="S71" s="138"/>
      <c r="T71" s="138"/>
      <c r="U71" s="6">
        <v>0</v>
      </c>
      <c r="V71" s="23"/>
      <c r="W71" s="24">
        <f>U71/درآمدها!$J$5</f>
        <v>0</v>
      </c>
      <c r="X71" s="221"/>
      <c r="Y71" s="138">
        <f>O75-(C69+I71-L71)</f>
        <v>-16370675</v>
      </c>
    </row>
    <row r="72" spans="1:25">
      <c r="A72" s="252" t="s">
        <v>127</v>
      </c>
      <c r="C72" s="138">
        <v>1209140</v>
      </c>
      <c r="D72" s="138"/>
      <c r="E72" s="138">
        <v>19054688378</v>
      </c>
      <c r="F72" s="138"/>
      <c r="G72" s="6">
        <v>19651810840</v>
      </c>
      <c r="H72" s="138"/>
      <c r="I72" s="138">
        <v>67126</v>
      </c>
      <c r="J72" s="138">
        <v>1155976405</v>
      </c>
      <c r="K72" s="23"/>
      <c r="L72" s="138">
        <v>77147</v>
      </c>
      <c r="M72" s="138">
        <v>1168661457</v>
      </c>
      <c r="N72" s="138"/>
      <c r="O72" s="138">
        <v>1199119</v>
      </c>
      <c r="P72" s="138"/>
      <c r="Q72" s="165" t="s">
        <v>585</v>
      </c>
      <c r="R72" s="138"/>
      <c r="S72" s="138">
        <v>18990231294</v>
      </c>
      <c r="T72" s="138"/>
      <c r="U72" s="6">
        <v>18821431184</v>
      </c>
      <c r="V72" s="23"/>
      <c r="W72" s="24">
        <f>U72/درآمدها!$J$5</f>
        <v>1.8244173573975836E-3</v>
      </c>
      <c r="X72" s="221"/>
      <c r="Y72" s="138">
        <f t="shared" si="3"/>
        <v>11048003</v>
      </c>
    </row>
    <row r="73" spans="1:25">
      <c r="A73" s="252" t="s">
        <v>141</v>
      </c>
      <c r="C73" s="138">
        <v>6853033</v>
      </c>
      <c r="D73" s="138"/>
      <c r="E73" s="138">
        <v>35534791017</v>
      </c>
      <c r="F73" s="138"/>
      <c r="G73" s="6">
        <v>44960899196</v>
      </c>
      <c r="H73" s="138"/>
      <c r="I73" s="138">
        <v>387137</v>
      </c>
      <c r="J73" s="138">
        <v>2765564939</v>
      </c>
      <c r="K73" s="23"/>
      <c r="L73" s="138">
        <v>431700</v>
      </c>
      <c r="M73" s="138">
        <v>2294743884</v>
      </c>
      <c r="N73" s="138"/>
      <c r="O73" s="138">
        <v>6808470</v>
      </c>
      <c r="P73" s="138"/>
      <c r="Q73" s="165" t="s">
        <v>586</v>
      </c>
      <c r="R73" s="138"/>
      <c r="S73" s="138">
        <v>36028019787</v>
      </c>
      <c r="T73" s="138"/>
      <c r="U73" s="6">
        <v>42299747524</v>
      </c>
      <c r="V73" s="23"/>
      <c r="W73" s="24">
        <f>U73/درآمدها!$J$5</f>
        <v>4.1002404568428836E-3</v>
      </c>
      <c r="X73" s="221"/>
      <c r="Y73" s="138">
        <f t="shared" si="3"/>
        <v>1350212</v>
      </c>
    </row>
    <row r="74" spans="1:25">
      <c r="A74" s="252" t="s">
        <v>519</v>
      </c>
      <c r="C74" s="138">
        <v>0</v>
      </c>
      <c r="D74" s="138"/>
      <c r="E74" s="138">
        <v>0</v>
      </c>
      <c r="F74" s="138"/>
      <c r="G74" s="6">
        <v>0</v>
      </c>
      <c r="H74" s="138"/>
      <c r="I74" s="138">
        <v>1000000</v>
      </c>
      <c r="J74" s="138">
        <v>45841586394</v>
      </c>
      <c r="K74" s="23"/>
      <c r="L74" s="138">
        <v>0</v>
      </c>
      <c r="M74" s="138">
        <v>0</v>
      </c>
      <c r="N74" s="138"/>
      <c r="O74" s="138">
        <v>1000000</v>
      </c>
      <c r="P74" s="138"/>
      <c r="Q74" s="165" t="s">
        <v>587</v>
      </c>
      <c r="R74" s="138"/>
      <c r="S74" s="138">
        <v>45841586394</v>
      </c>
      <c r="T74" s="138"/>
      <c r="U74" s="6">
        <v>52784055000</v>
      </c>
      <c r="V74" s="23"/>
      <c r="W74" s="24">
        <f>U74/درآمدها!$J$5</f>
        <v>5.1165155930168026E-3</v>
      </c>
      <c r="X74" s="221"/>
      <c r="Y74" s="138">
        <f t="shared" si="3"/>
        <v>-6120562</v>
      </c>
    </row>
    <row r="75" spans="1:25">
      <c r="A75" s="8" t="s">
        <v>177</v>
      </c>
      <c r="C75" s="8">
        <v>3985619</v>
      </c>
      <c r="D75" s="8"/>
      <c r="E75" s="6">
        <v>112929499040</v>
      </c>
      <c r="F75" s="8"/>
      <c r="G75" s="6">
        <v>110220185057</v>
      </c>
      <c r="H75" s="138"/>
      <c r="I75" s="138">
        <v>232738</v>
      </c>
      <c r="J75" s="138">
        <v>7027943309</v>
      </c>
      <c r="K75" s="23"/>
      <c r="L75" s="138">
        <v>584095</v>
      </c>
      <c r="M75" s="138">
        <v>19051064102</v>
      </c>
      <c r="N75" s="138"/>
      <c r="O75" s="138">
        <v>3634262</v>
      </c>
      <c r="P75" s="138"/>
      <c r="Q75" s="165" t="s">
        <v>588</v>
      </c>
      <c r="R75" s="138"/>
      <c r="S75" s="138">
        <v>103359394689</v>
      </c>
      <c r="T75" s="138"/>
      <c r="U75" s="6">
        <v>105127769909</v>
      </c>
      <c r="V75" s="23"/>
      <c r="W75" s="24">
        <f>U75/درآمدها!$J$5</f>
        <v>1.0190347710089366E-2</v>
      </c>
      <c r="X75" s="221"/>
      <c r="Y75" s="138">
        <f t="shared" si="3"/>
        <v>4449872</v>
      </c>
    </row>
    <row r="76" spans="1:25">
      <c r="A76" s="8" t="s">
        <v>123</v>
      </c>
      <c r="C76" s="8">
        <v>11050426</v>
      </c>
      <c r="D76" s="8"/>
      <c r="E76" s="6">
        <v>42344512329</v>
      </c>
      <c r="F76" s="8"/>
      <c r="G76" s="6">
        <v>62173265967</v>
      </c>
      <c r="H76" s="138"/>
      <c r="I76" s="138">
        <v>702293</v>
      </c>
      <c r="J76" s="138">
        <v>4440933328</v>
      </c>
      <c r="K76" s="23"/>
      <c r="L76" s="138">
        <v>714737</v>
      </c>
      <c r="M76" s="138">
        <v>2974865188</v>
      </c>
      <c r="N76" s="138"/>
      <c r="O76" s="138">
        <v>11037982</v>
      </c>
      <c r="P76" s="138"/>
      <c r="Q76" s="165" t="s">
        <v>589</v>
      </c>
      <c r="R76" s="138"/>
      <c r="S76" s="138">
        <v>43960117084</v>
      </c>
      <c r="T76" s="138"/>
      <c r="U76" s="6">
        <v>66053282166</v>
      </c>
      <c r="V76" s="23"/>
      <c r="W76" s="24">
        <f>U76/درآمدها!$J$5</f>
        <v>6.402741285645404E-3</v>
      </c>
      <c r="X76" s="221"/>
      <c r="Y76" s="138"/>
    </row>
    <row r="77" spans="1:25">
      <c r="A77" s="252" t="s">
        <v>168</v>
      </c>
      <c r="C77" s="138">
        <v>2535400</v>
      </c>
      <c r="D77" s="138"/>
      <c r="E77" s="138">
        <v>38315951823</v>
      </c>
      <c r="F77" s="138"/>
      <c r="G77" s="6">
        <v>43601438604</v>
      </c>
      <c r="H77" s="138"/>
      <c r="I77" s="138">
        <v>143607</v>
      </c>
      <c r="J77" s="138">
        <v>2931144184</v>
      </c>
      <c r="K77" s="23"/>
      <c r="L77" s="138">
        <v>164218</v>
      </c>
      <c r="M77" s="138">
        <v>2591869918</v>
      </c>
      <c r="N77" s="138"/>
      <c r="O77" s="138">
        <v>2514789</v>
      </c>
      <c r="P77" s="138"/>
      <c r="Q77" s="165" t="s">
        <v>590</v>
      </c>
      <c r="R77" s="138"/>
      <c r="S77" s="138">
        <v>38729128409</v>
      </c>
      <c r="T77" s="138"/>
      <c r="U77" s="6">
        <v>45821810684</v>
      </c>
      <c r="V77" s="23"/>
      <c r="W77" s="24">
        <f>U77/درآمدها!$J$5</f>
        <v>4.4416445243729364E-3</v>
      </c>
      <c r="X77" s="221"/>
      <c r="Y77" s="138"/>
    </row>
    <row r="78" spans="1:25">
      <c r="A78" s="252" t="s">
        <v>477</v>
      </c>
      <c r="C78" s="138">
        <v>1702257</v>
      </c>
      <c r="D78" s="138"/>
      <c r="E78" s="138">
        <v>32233498076</v>
      </c>
      <c r="F78" s="138"/>
      <c r="G78" s="6">
        <v>26058779995</v>
      </c>
      <c r="H78" s="138"/>
      <c r="I78" s="138">
        <v>138981</v>
      </c>
      <c r="J78" s="138">
        <v>2360642880</v>
      </c>
      <c r="K78" s="23"/>
      <c r="L78" s="138">
        <v>108767</v>
      </c>
      <c r="M78" s="138">
        <v>2055742658</v>
      </c>
      <c r="N78" s="138"/>
      <c r="O78" s="138">
        <v>1732471</v>
      </c>
      <c r="P78" s="138"/>
      <c r="Q78" s="165" t="s">
        <v>504</v>
      </c>
      <c r="R78" s="138"/>
      <c r="S78" s="138">
        <v>32547496876</v>
      </c>
      <c r="T78" s="138"/>
      <c r="U78" s="6">
        <v>26865739644</v>
      </c>
      <c r="V78" s="23"/>
      <c r="W78" s="24">
        <f>U78/درآمدها!$J$5</f>
        <v>2.6041761249008945E-3</v>
      </c>
      <c r="X78" s="221"/>
      <c r="Y78" s="138">
        <f>O82-(C78+I78-L78)</f>
        <v>-1659349</v>
      </c>
    </row>
    <row r="79" spans="1:25">
      <c r="A79" s="252" t="s">
        <v>171</v>
      </c>
      <c r="C79" s="138">
        <v>3873014</v>
      </c>
      <c r="D79" s="138"/>
      <c r="E79" s="138">
        <v>65020130332</v>
      </c>
      <c r="F79" s="138"/>
      <c r="G79" s="6">
        <v>91513776604</v>
      </c>
      <c r="H79" s="138"/>
      <c r="I79" s="138">
        <v>341727</v>
      </c>
      <c r="J79" s="138">
        <v>8883498346</v>
      </c>
      <c r="K79" s="23"/>
      <c r="L79" s="138">
        <v>116226</v>
      </c>
      <c r="M79" s="138">
        <v>2039870635</v>
      </c>
      <c r="N79" s="138"/>
      <c r="O79" s="138">
        <v>4098515</v>
      </c>
      <c r="P79" s="138"/>
      <c r="Q79" s="165" t="s">
        <v>591</v>
      </c>
      <c r="R79" s="138"/>
      <c r="S79" s="138">
        <v>71889520127</v>
      </c>
      <c r="T79" s="138"/>
      <c r="U79" s="6">
        <v>113260781637</v>
      </c>
      <c r="V79" s="23"/>
      <c r="W79" s="24">
        <f>U79/درآمدها!$J$5</f>
        <v>1.0978704749435823E-2</v>
      </c>
      <c r="X79" s="221"/>
      <c r="Y79" s="138">
        <f>O83-(C79+I79-L79)</f>
        <v>-4047802</v>
      </c>
    </row>
    <row r="80" spans="1:25">
      <c r="A80" s="252" t="s">
        <v>138</v>
      </c>
      <c r="C80" s="138">
        <v>864349</v>
      </c>
      <c r="D80" s="138"/>
      <c r="E80" s="138">
        <v>24849125457</v>
      </c>
      <c r="F80" s="138"/>
      <c r="G80" s="6">
        <v>28542827423</v>
      </c>
      <c r="H80" s="138"/>
      <c r="I80" s="138">
        <v>44231</v>
      </c>
      <c r="J80" s="138">
        <v>1531931936</v>
      </c>
      <c r="K80" s="23"/>
      <c r="L80" s="138">
        <v>53380</v>
      </c>
      <c r="M80" s="138">
        <v>1641575729</v>
      </c>
      <c r="N80" s="138"/>
      <c r="O80" s="138">
        <v>855200</v>
      </c>
      <c r="P80" s="138"/>
      <c r="Q80" s="165" t="s">
        <v>592</v>
      </c>
      <c r="R80" s="138"/>
      <c r="S80" s="138">
        <v>24834777731</v>
      </c>
      <c r="T80" s="138"/>
      <c r="U80" s="6">
        <v>27577619009</v>
      </c>
      <c r="V80" s="23"/>
      <c r="W80" s="24">
        <f>U80/درآمدها!$J$5</f>
        <v>2.6731807110655877E-3</v>
      </c>
      <c r="X80" s="221"/>
      <c r="Y80" s="138">
        <f>O84-(C80+I80-L80)</f>
        <v>-831</v>
      </c>
    </row>
    <row r="81" spans="1:25">
      <c r="A81" s="252" t="s">
        <v>486</v>
      </c>
      <c r="C81" s="138">
        <v>9840637</v>
      </c>
      <c r="D81" s="138"/>
      <c r="E81" s="167">
        <v>35764805567</v>
      </c>
      <c r="F81" s="138"/>
      <c r="G81" s="6">
        <v>32143932005</v>
      </c>
      <c r="H81" s="138"/>
      <c r="I81" s="138">
        <v>554352</v>
      </c>
      <c r="J81" s="138">
        <v>2052024284</v>
      </c>
      <c r="K81" s="23"/>
      <c r="L81" s="138">
        <v>468093</v>
      </c>
      <c r="M81" s="138">
        <v>1737866879</v>
      </c>
      <c r="N81" s="138"/>
      <c r="O81" s="138">
        <v>9926896</v>
      </c>
      <c r="P81" s="138"/>
      <c r="Q81" s="165" t="s">
        <v>593</v>
      </c>
      <c r="R81" s="138"/>
      <c r="S81" s="138">
        <v>36114385316</v>
      </c>
      <c r="T81" s="138"/>
      <c r="U81" s="6">
        <v>35386041857</v>
      </c>
      <c r="V81" s="23"/>
      <c r="W81" s="24">
        <f>U81/درآمدها!$J$5</f>
        <v>3.4300743839495804E-3</v>
      </c>
      <c r="X81" s="221"/>
      <c r="Y81" s="138">
        <f>O85-(C81+I81-L81)</f>
        <v>-9926896</v>
      </c>
    </row>
    <row r="82" spans="1:25">
      <c r="A82" s="8" t="s">
        <v>487</v>
      </c>
      <c r="C82" s="138">
        <v>71004</v>
      </c>
      <c r="D82" s="138"/>
      <c r="E82" s="167">
        <v>1242048687</v>
      </c>
      <c r="F82" s="138"/>
      <c r="G82" s="6">
        <v>1329050140</v>
      </c>
      <c r="H82" s="138"/>
      <c r="I82" s="138">
        <v>3684</v>
      </c>
      <c r="J82" s="138">
        <v>74447205</v>
      </c>
      <c r="K82" s="23"/>
      <c r="L82" s="138">
        <v>1566</v>
      </c>
      <c r="M82" s="138">
        <v>28556233</v>
      </c>
      <c r="N82" s="138"/>
      <c r="O82" s="138">
        <v>73122</v>
      </c>
      <c r="P82" s="138"/>
      <c r="Q82" s="165" t="s">
        <v>594</v>
      </c>
      <c r="R82" s="138"/>
      <c r="S82" s="138">
        <v>1288892629</v>
      </c>
      <c r="T82" s="138"/>
      <c r="U82" s="6">
        <v>1426844323</v>
      </c>
      <c r="V82" s="23"/>
      <c r="W82" s="24">
        <f>U82/درآمدها!$J$5</f>
        <v>1.3830826804490492E-4</v>
      </c>
      <c r="X82" s="221"/>
      <c r="Y82" s="138"/>
    </row>
    <row r="83" spans="1:25">
      <c r="A83" s="252" t="s">
        <v>159</v>
      </c>
      <c r="C83" s="138">
        <v>49632</v>
      </c>
      <c r="D83" s="138"/>
      <c r="E83" s="138">
        <v>917827600</v>
      </c>
      <c r="F83" s="138"/>
      <c r="G83" s="6">
        <v>1316302882</v>
      </c>
      <c r="H83" s="138"/>
      <c r="I83" s="138">
        <v>2215</v>
      </c>
      <c r="J83" s="138">
        <v>61135437</v>
      </c>
      <c r="K83" s="23"/>
      <c r="L83" s="138">
        <v>1134</v>
      </c>
      <c r="M83" s="138">
        <v>28316724</v>
      </c>
      <c r="N83" s="138"/>
      <c r="O83" s="138">
        <v>50713</v>
      </c>
      <c r="P83" s="138"/>
      <c r="Q83" s="165" t="s">
        <v>503</v>
      </c>
      <c r="R83" s="138"/>
      <c r="S83" s="138">
        <v>957645569</v>
      </c>
      <c r="T83" s="138"/>
      <c r="U83" s="6">
        <v>1373202662</v>
      </c>
      <c r="V83" s="23"/>
      <c r="W83" s="24">
        <f>U83/درآمدها!$J$5</f>
        <v>1.3310862214915438E-4</v>
      </c>
      <c r="X83" s="221"/>
      <c r="Y83" s="138">
        <f t="shared" ref="Y83:Y94" si="4">O87-(C83+I83-L83)</f>
        <v>1433601</v>
      </c>
    </row>
    <row r="84" spans="1:25">
      <c r="A84" s="252" t="s">
        <v>520</v>
      </c>
      <c r="C84" s="138">
        <v>0</v>
      </c>
      <c r="D84" s="138"/>
      <c r="E84" s="138">
        <v>0</v>
      </c>
      <c r="F84" s="138"/>
      <c r="G84" s="6">
        <v>0</v>
      </c>
      <c r="H84" s="138"/>
      <c r="I84" s="138">
        <v>1167461</v>
      </c>
      <c r="J84" s="138">
        <v>55951947290</v>
      </c>
      <c r="K84" s="23"/>
      <c r="L84" s="138">
        <v>313092</v>
      </c>
      <c r="M84" s="138">
        <v>14725167317</v>
      </c>
      <c r="N84" s="138"/>
      <c r="O84" s="138">
        <v>854369</v>
      </c>
      <c r="P84" s="138"/>
      <c r="Q84" s="165" t="s">
        <v>595</v>
      </c>
      <c r="R84" s="138"/>
      <c r="S84" s="138">
        <v>40958958142</v>
      </c>
      <c r="T84" s="138"/>
      <c r="U84" s="6">
        <v>46455917097</v>
      </c>
      <c r="V84" s="23"/>
      <c r="W84" s="24">
        <f>U84/درآمدها!$J$5</f>
        <v>4.5031103467646884E-3</v>
      </c>
      <c r="X84" s="221"/>
      <c r="Y84" s="138">
        <f t="shared" si="4"/>
        <v>2877602</v>
      </c>
    </row>
    <row r="85" spans="1:25">
      <c r="A85" s="252" t="s">
        <v>433</v>
      </c>
      <c r="C85" s="138">
        <v>1728558</v>
      </c>
      <c r="D85" s="138"/>
      <c r="E85" s="138">
        <v>24602715946</v>
      </c>
      <c r="F85" s="138"/>
      <c r="G85" s="6">
        <v>29588662438</v>
      </c>
      <c r="H85" s="138"/>
      <c r="I85" s="138">
        <v>0</v>
      </c>
      <c r="J85" s="138">
        <v>0</v>
      </c>
      <c r="K85" s="23"/>
      <c r="L85" s="138">
        <v>1728558</v>
      </c>
      <c r="M85" s="138">
        <v>25210543824</v>
      </c>
      <c r="N85" s="138"/>
      <c r="O85" s="138">
        <v>0</v>
      </c>
      <c r="P85" s="138"/>
      <c r="Q85" s="165"/>
      <c r="R85" s="138"/>
      <c r="S85" s="138">
        <v>0</v>
      </c>
      <c r="T85" s="138"/>
      <c r="U85" s="6">
        <v>0</v>
      </c>
      <c r="V85" s="23"/>
      <c r="W85" s="24">
        <f>U85/درآمدها!$J$5</f>
        <v>0</v>
      </c>
      <c r="X85" s="221"/>
      <c r="Y85" s="138">
        <f t="shared" si="4"/>
        <v>1176136</v>
      </c>
    </row>
    <row r="86" spans="1:25">
      <c r="A86" s="252" t="s">
        <v>521</v>
      </c>
      <c r="C86" s="138">
        <v>0</v>
      </c>
      <c r="D86" s="138"/>
      <c r="E86" s="138">
        <v>0</v>
      </c>
      <c r="F86" s="138"/>
      <c r="G86" s="6">
        <v>0</v>
      </c>
      <c r="H86" s="138"/>
      <c r="I86" s="138">
        <v>0</v>
      </c>
      <c r="J86" s="138">
        <v>0</v>
      </c>
      <c r="K86" s="23"/>
      <c r="L86" s="138">
        <v>0</v>
      </c>
      <c r="M86" s="138">
        <v>0</v>
      </c>
      <c r="N86" s="138"/>
      <c r="O86" s="138">
        <v>2354983</v>
      </c>
      <c r="P86" s="138"/>
      <c r="Q86" s="165" t="s">
        <v>596</v>
      </c>
      <c r="R86" s="138"/>
      <c r="S86" s="138">
        <v>13191554365</v>
      </c>
      <c r="T86" s="138"/>
      <c r="U86" s="6">
        <v>13647860065</v>
      </c>
      <c r="V86" s="23"/>
      <c r="W86" s="24">
        <f>U86/درآمدها!$J$5</f>
        <v>1.3229277067456037E-3</v>
      </c>
      <c r="X86" s="221"/>
      <c r="Y86" s="138">
        <f t="shared" si="4"/>
        <v>563504</v>
      </c>
    </row>
    <row r="87" spans="1:25">
      <c r="A87" s="252" t="s">
        <v>130</v>
      </c>
      <c r="C87" s="138">
        <v>1532658</v>
      </c>
      <c r="D87" s="138"/>
      <c r="E87" s="138">
        <v>17034274750</v>
      </c>
      <c r="F87" s="138"/>
      <c r="G87" s="6">
        <v>17124574822</v>
      </c>
      <c r="H87" s="138"/>
      <c r="I87" s="138">
        <v>0</v>
      </c>
      <c r="J87" s="138">
        <v>0</v>
      </c>
      <c r="K87" s="23"/>
      <c r="L87" s="138">
        <v>48344</v>
      </c>
      <c r="M87" s="138">
        <v>534833133</v>
      </c>
      <c r="N87" s="138"/>
      <c r="O87" s="138">
        <v>1484314</v>
      </c>
      <c r="P87" s="138"/>
      <c r="Q87" s="165" t="s">
        <v>597</v>
      </c>
      <c r="R87" s="138"/>
      <c r="S87" s="138">
        <v>16496969638</v>
      </c>
      <c r="T87" s="138"/>
      <c r="U87" s="6">
        <v>15640112720</v>
      </c>
      <c r="V87" s="23"/>
      <c r="W87" s="24">
        <f>U87/درآمدها!$J$5</f>
        <v>1.5160426876718821E-3</v>
      </c>
      <c r="X87" s="221"/>
      <c r="Y87" s="138">
        <f t="shared" si="4"/>
        <v>5292631</v>
      </c>
    </row>
    <row r="88" spans="1:25">
      <c r="A88" s="252" t="s">
        <v>233</v>
      </c>
      <c r="C88" s="138">
        <v>3777094</v>
      </c>
      <c r="D88" s="138"/>
      <c r="E88" s="138">
        <v>58175271250</v>
      </c>
      <c r="F88" s="138"/>
      <c r="G88" s="6">
        <v>59323000596</v>
      </c>
      <c r="H88" s="138"/>
      <c r="I88" s="138">
        <v>206439</v>
      </c>
      <c r="J88" s="138">
        <v>3786136441</v>
      </c>
      <c r="K88" s="23"/>
      <c r="L88" s="138">
        <v>251562</v>
      </c>
      <c r="M88" s="138">
        <v>3893216285</v>
      </c>
      <c r="N88" s="138"/>
      <c r="O88" s="138">
        <v>3731971</v>
      </c>
      <c r="P88" s="138"/>
      <c r="Q88" s="165" t="s">
        <v>598</v>
      </c>
      <c r="R88" s="138"/>
      <c r="S88" s="138">
        <v>58057503977</v>
      </c>
      <c r="T88" s="138"/>
      <c r="U88" s="6">
        <v>66887076882</v>
      </c>
      <c r="V88" s="23"/>
      <c r="W88" s="24">
        <f>U88/درآمدها!$J$5</f>
        <v>6.4835634897331537E-3</v>
      </c>
      <c r="X88" s="221"/>
      <c r="Y88" s="138">
        <f t="shared" si="4"/>
        <v>2623206</v>
      </c>
    </row>
    <row r="89" spans="1:25">
      <c r="A89" s="252" t="s">
        <v>230</v>
      </c>
      <c r="C89" s="138">
        <v>1324464</v>
      </c>
      <c r="D89" s="138"/>
      <c r="E89" s="138">
        <v>25832209292</v>
      </c>
      <c r="F89" s="138"/>
      <c r="G89" s="6">
        <v>26515990468</v>
      </c>
      <c r="H89" s="138"/>
      <c r="I89" s="138">
        <v>149566</v>
      </c>
      <c r="J89" s="138">
        <v>3185281819</v>
      </c>
      <c r="K89" s="23"/>
      <c r="L89" s="138">
        <v>297894</v>
      </c>
      <c r="M89" s="138">
        <v>5822867812</v>
      </c>
      <c r="N89" s="138"/>
      <c r="O89" s="138">
        <v>1176136</v>
      </c>
      <c r="P89" s="138"/>
      <c r="Q89" s="165" t="s">
        <v>599</v>
      </c>
      <c r="R89" s="138"/>
      <c r="S89" s="138">
        <v>23155832456</v>
      </c>
      <c r="T89" s="138"/>
      <c r="U89" s="6">
        <v>21523830416</v>
      </c>
      <c r="V89" s="23"/>
      <c r="W89" s="24">
        <f>U89/درآمدها!$J$5</f>
        <v>2.0863689601890827E-3</v>
      </c>
      <c r="X89" s="221"/>
      <c r="Y89" s="138">
        <f t="shared" si="4"/>
        <v>-225093</v>
      </c>
    </row>
    <row r="90" spans="1:25">
      <c r="A90" s="252" t="s">
        <v>522</v>
      </c>
      <c r="C90" s="138">
        <v>0</v>
      </c>
      <c r="D90" s="138"/>
      <c r="E90" s="138">
        <v>0</v>
      </c>
      <c r="F90" s="138"/>
      <c r="G90" s="6">
        <v>0</v>
      </c>
      <c r="H90" s="138"/>
      <c r="I90" s="138">
        <v>582138</v>
      </c>
      <c r="J90" s="138">
        <v>3198903370</v>
      </c>
      <c r="K90" s="23"/>
      <c r="L90" s="138">
        <v>18634</v>
      </c>
      <c r="M90" s="138">
        <v>105005436</v>
      </c>
      <c r="N90" s="138"/>
      <c r="O90" s="138">
        <v>563504</v>
      </c>
      <c r="P90" s="138"/>
      <c r="Q90" s="165" t="s">
        <v>508</v>
      </c>
      <c r="R90" s="138"/>
      <c r="S90" s="138">
        <v>3096507778</v>
      </c>
      <c r="T90" s="138"/>
      <c r="U90" s="6">
        <v>2778349714</v>
      </c>
      <c r="V90" s="23"/>
      <c r="W90" s="24">
        <f>U90/درآمدها!$J$5</f>
        <v>2.6931370912171819E-4</v>
      </c>
      <c r="X90" s="221"/>
      <c r="Y90" s="138">
        <f t="shared" si="4"/>
        <v>1464724</v>
      </c>
    </row>
    <row r="91" spans="1:25">
      <c r="A91" s="252" t="s">
        <v>488</v>
      </c>
      <c r="C91" s="138">
        <v>6973301</v>
      </c>
      <c r="D91" s="138"/>
      <c r="E91" s="138">
        <v>24136314072</v>
      </c>
      <c r="F91" s="138"/>
      <c r="G91" s="6">
        <v>39441998102</v>
      </c>
      <c r="H91" s="138"/>
      <c r="I91" s="138">
        <v>56327</v>
      </c>
      <c r="J91" s="138">
        <v>208425768</v>
      </c>
      <c r="K91" s="23"/>
      <c r="L91" s="138">
        <v>252683</v>
      </c>
      <c r="M91" s="138">
        <v>947797377</v>
      </c>
      <c r="N91" s="138"/>
      <c r="O91" s="138">
        <v>6776945</v>
      </c>
      <c r="P91" s="138"/>
      <c r="Q91" s="165" t="s">
        <v>600</v>
      </c>
      <c r="R91" s="138"/>
      <c r="S91" s="138">
        <v>23469710682</v>
      </c>
      <c r="T91" s="138"/>
      <c r="U91" s="6">
        <v>22271272922</v>
      </c>
      <c r="V91" s="23"/>
      <c r="W91" s="24">
        <f>U91/درآمدها!$J$5</f>
        <v>2.1588207874848929E-3</v>
      </c>
      <c r="X91" s="221"/>
      <c r="Y91" s="138">
        <f t="shared" si="4"/>
        <v>2537024</v>
      </c>
    </row>
    <row r="92" spans="1:25">
      <c r="A92" s="252" t="s">
        <v>402</v>
      </c>
      <c r="C92" s="138">
        <v>2827098</v>
      </c>
      <c r="D92" s="138"/>
      <c r="E92" s="138">
        <v>12612381217</v>
      </c>
      <c r="F92" s="138"/>
      <c r="G92" s="6">
        <v>18800751573</v>
      </c>
      <c r="H92" s="138"/>
      <c r="I92" s="138">
        <v>3864136</v>
      </c>
      <c r="J92" s="138">
        <v>22826467579</v>
      </c>
      <c r="K92" s="23"/>
      <c r="L92" s="138">
        <v>336057</v>
      </c>
      <c r="M92" s="138">
        <v>1837799051</v>
      </c>
      <c r="N92" s="138"/>
      <c r="O92" s="138">
        <v>6355177</v>
      </c>
      <c r="P92" s="138"/>
      <c r="Q92" s="165" t="s">
        <v>601</v>
      </c>
      <c r="R92" s="138"/>
      <c r="S92" s="138">
        <v>33669688112</v>
      </c>
      <c r="T92" s="138"/>
      <c r="U92" s="6">
        <v>33102985776</v>
      </c>
      <c r="V92" s="23"/>
      <c r="W92" s="24">
        <f>U92/درآمدها!$J$5</f>
        <v>3.2087709611987453E-3</v>
      </c>
      <c r="X92" s="221"/>
      <c r="Y92" s="138">
        <f t="shared" si="4"/>
        <v>9735890</v>
      </c>
    </row>
    <row r="93" spans="1:25">
      <c r="A93" s="252" t="s">
        <v>172</v>
      </c>
      <c r="C93" s="138">
        <v>2677016</v>
      </c>
      <c r="D93" s="138"/>
      <c r="E93" s="138">
        <v>89675248175</v>
      </c>
      <c r="F93" s="138"/>
      <c r="G93" s="6">
        <v>160170871966</v>
      </c>
      <c r="H93" s="138"/>
      <c r="I93" s="138">
        <v>53573</v>
      </c>
      <c r="J93" s="138">
        <v>3104403023</v>
      </c>
      <c r="K93" s="23"/>
      <c r="L93" s="138">
        <v>1779546</v>
      </c>
      <c r="M93" s="138">
        <v>99832315246</v>
      </c>
      <c r="N93" s="138"/>
      <c r="O93" s="138">
        <v>951043</v>
      </c>
      <c r="P93" s="138"/>
      <c r="Q93" s="165" t="s">
        <v>602</v>
      </c>
      <c r="R93" s="138"/>
      <c r="S93" s="138">
        <v>33148718568</v>
      </c>
      <c r="T93" s="138"/>
      <c r="U93" s="6">
        <v>46607445705</v>
      </c>
      <c r="V93" s="23"/>
      <c r="W93" s="24">
        <f>U93/درآمدها!$J$5</f>
        <v>4.5177984658495169E-3</v>
      </c>
      <c r="X93" s="221"/>
      <c r="Y93" s="138">
        <f t="shared" si="4"/>
        <v>15398534</v>
      </c>
    </row>
    <row r="94" spans="1:25">
      <c r="A94" s="252" t="s">
        <v>434</v>
      </c>
      <c r="C94" s="138">
        <v>2085832</v>
      </c>
      <c r="D94" s="138"/>
      <c r="E94" s="138">
        <v>8784643648</v>
      </c>
      <c r="F94" s="138"/>
      <c r="G94" s="6">
        <v>18142436376</v>
      </c>
      <c r="H94" s="138"/>
      <c r="I94" s="138">
        <v>51080</v>
      </c>
      <c r="J94" s="138">
        <v>421443078</v>
      </c>
      <c r="K94" s="23"/>
      <c r="L94" s="138">
        <v>108684</v>
      </c>
      <c r="M94" s="138">
        <v>460570118</v>
      </c>
      <c r="N94" s="138"/>
      <c r="O94" s="138">
        <v>2028228</v>
      </c>
      <c r="P94" s="138"/>
      <c r="Q94" s="165" t="s">
        <v>603</v>
      </c>
      <c r="R94" s="138"/>
      <c r="S94" s="138">
        <v>8740671874</v>
      </c>
      <c r="T94" s="138"/>
      <c r="U94" s="6">
        <v>16330896355</v>
      </c>
      <c r="V94" s="23"/>
      <c r="W94" s="24">
        <f>U94/درآمدها!$J$5</f>
        <v>1.5830024019241943E-3</v>
      </c>
      <c r="X94" s="221"/>
      <c r="Y94" s="138">
        <f t="shared" si="4"/>
        <v>2243699</v>
      </c>
    </row>
    <row r="95" spans="1:25">
      <c r="A95" s="8" t="s">
        <v>460</v>
      </c>
      <c r="C95" s="138">
        <v>9183805</v>
      </c>
      <c r="D95" s="138"/>
      <c r="E95" s="138">
        <v>37656796030</v>
      </c>
      <c r="F95" s="138"/>
      <c r="G95" s="6">
        <v>38196411134</v>
      </c>
      <c r="H95" s="138"/>
      <c r="I95" s="138">
        <v>448033</v>
      </c>
      <c r="J95" s="138">
        <v>1955808090</v>
      </c>
      <c r="K95" s="23"/>
      <c r="L95" s="138">
        <v>317869</v>
      </c>
      <c r="M95" s="138">
        <v>1251806814</v>
      </c>
      <c r="N95" s="138"/>
      <c r="O95" s="138">
        <v>9313969</v>
      </c>
      <c r="P95" s="138"/>
      <c r="Q95" s="165" t="s">
        <v>604</v>
      </c>
      <c r="R95" s="138"/>
      <c r="S95" s="138">
        <v>38306746358</v>
      </c>
      <c r="T95" s="138"/>
      <c r="U95" s="6">
        <v>33849262036</v>
      </c>
      <c r="V95" s="23"/>
      <c r="W95" s="24">
        <f>U95/درآمدها!$J$5</f>
        <v>3.2811097407977785E-3</v>
      </c>
      <c r="X95" s="221"/>
      <c r="Y95" s="138"/>
    </row>
    <row r="96" spans="1:25">
      <c r="A96" s="252" t="s">
        <v>112</v>
      </c>
      <c r="C96" s="138">
        <v>16184862</v>
      </c>
      <c r="D96" s="138"/>
      <c r="E96" s="138">
        <v>54458756008</v>
      </c>
      <c r="F96" s="138"/>
      <c r="G96" s="6">
        <v>54379339802</v>
      </c>
      <c r="H96" s="138"/>
      <c r="I96" s="138">
        <v>903379</v>
      </c>
      <c r="J96" s="138">
        <v>3172178069</v>
      </c>
      <c r="K96" s="23"/>
      <c r="L96" s="138">
        <v>997174</v>
      </c>
      <c r="M96" s="138">
        <v>3447053552</v>
      </c>
      <c r="N96" s="138"/>
      <c r="O96" s="138">
        <v>16091067</v>
      </c>
      <c r="P96" s="138"/>
      <c r="Q96" s="165" t="s">
        <v>605</v>
      </c>
      <c r="R96" s="138"/>
      <c r="S96" s="138">
        <v>54269936314</v>
      </c>
      <c r="T96" s="138"/>
      <c r="U96" s="6">
        <v>55023918523</v>
      </c>
      <c r="V96" s="23"/>
      <c r="W96" s="24">
        <f>U96/درآمدها!$J$5</f>
        <v>5.3336322325333967E-3</v>
      </c>
      <c r="X96" s="221"/>
      <c r="Y96" s="138"/>
    </row>
    <row r="97" spans="1:25" ht="29.25" customHeight="1">
      <c r="A97" s="252" t="s">
        <v>90</v>
      </c>
      <c r="C97" s="138">
        <v>15531914</v>
      </c>
      <c r="D97" s="138"/>
      <c r="E97" s="138">
        <v>74989441848</v>
      </c>
      <c r="F97" s="138"/>
      <c r="G97" s="6">
        <v>90475464797</v>
      </c>
      <c r="H97" s="138"/>
      <c r="I97" s="138">
        <v>1017423</v>
      </c>
      <c r="J97" s="138">
        <v>6239816360</v>
      </c>
      <c r="K97" s="23"/>
      <c r="L97" s="138">
        <v>199760</v>
      </c>
      <c r="M97" s="138">
        <v>1027849107</v>
      </c>
      <c r="N97" s="138"/>
      <c r="O97" s="138">
        <v>16349577</v>
      </c>
      <c r="P97" s="138"/>
      <c r="Q97" s="165" t="s">
        <v>528</v>
      </c>
      <c r="R97" s="138"/>
      <c r="S97" s="138">
        <v>80264799424</v>
      </c>
      <c r="T97" s="138"/>
      <c r="U97" s="6">
        <v>81749053998</v>
      </c>
      <c r="V97" s="23"/>
      <c r="W97" s="24">
        <f>U97/درآمدها!$J$5</f>
        <v>7.9241791767445599E-3</v>
      </c>
      <c r="X97" s="221"/>
      <c r="Y97" s="138">
        <f>O101-(C97+I97-L97)</f>
        <v>6241872</v>
      </c>
    </row>
    <row r="98" spans="1:25">
      <c r="A98" s="252" t="s">
        <v>204</v>
      </c>
      <c r="C98" s="138">
        <v>4385191</v>
      </c>
      <c r="D98" s="138"/>
      <c r="E98" s="138">
        <v>106799239468</v>
      </c>
      <c r="F98" s="138"/>
      <c r="G98" s="6">
        <v>100956735474</v>
      </c>
      <c r="H98" s="138"/>
      <c r="I98" s="138">
        <v>341968</v>
      </c>
      <c r="J98" s="138">
        <v>9476832233</v>
      </c>
      <c r="K98" s="23"/>
      <c r="L98" s="138">
        <v>455232</v>
      </c>
      <c r="M98" s="138">
        <v>11590612218</v>
      </c>
      <c r="N98" s="138"/>
      <c r="O98" s="138">
        <v>4271927</v>
      </c>
      <c r="P98" s="138"/>
      <c r="Q98" s="165" t="s">
        <v>606</v>
      </c>
      <c r="R98" s="138"/>
      <c r="S98" s="138">
        <v>105088499018</v>
      </c>
      <c r="T98" s="138"/>
      <c r="U98" s="6">
        <v>115929696641</v>
      </c>
      <c r="V98" s="23"/>
      <c r="W98" s="24">
        <f>U98/درآمدها!$J$5</f>
        <v>1.1237410626322365E-2</v>
      </c>
      <c r="X98" s="221"/>
      <c r="Y98" s="138">
        <f>O102-(C98+I98-L98)</f>
        <v>42021890</v>
      </c>
    </row>
    <row r="99" spans="1:25">
      <c r="A99" s="252" t="s">
        <v>137</v>
      </c>
      <c r="C99" s="138">
        <v>10401282</v>
      </c>
      <c r="D99" s="138"/>
      <c r="E99" s="138">
        <v>49065755555</v>
      </c>
      <c r="F99" s="138"/>
      <c r="G99" s="6">
        <v>49380947524</v>
      </c>
      <c r="H99" s="138"/>
      <c r="I99" s="138">
        <v>603260</v>
      </c>
      <c r="J99" s="138">
        <v>3094699662</v>
      </c>
      <c r="K99" s="23"/>
      <c r="L99" s="138">
        <v>283826</v>
      </c>
      <c r="M99" s="138">
        <v>1294019089</v>
      </c>
      <c r="N99" s="138"/>
      <c r="O99" s="138">
        <v>10720716</v>
      </c>
      <c r="P99" s="138"/>
      <c r="Q99" s="165" t="s">
        <v>607</v>
      </c>
      <c r="R99" s="138"/>
      <c r="S99" s="138">
        <v>50817621591</v>
      </c>
      <c r="T99" s="138"/>
      <c r="U99" s="6">
        <v>43043331144</v>
      </c>
      <c r="V99" s="23"/>
      <c r="W99" s="24">
        <f>U99/درآمدها!$J$5</f>
        <v>4.1723182308305374E-3</v>
      </c>
      <c r="X99" s="221"/>
      <c r="Y99" s="138"/>
    </row>
    <row r="100" spans="1:25">
      <c r="A100" s="252" t="s">
        <v>197</v>
      </c>
      <c r="C100" s="138">
        <v>8202663</v>
      </c>
      <c r="D100" s="138"/>
      <c r="E100" s="138">
        <v>49481918473</v>
      </c>
      <c r="F100" s="138"/>
      <c r="G100" s="6">
        <v>60338542950</v>
      </c>
      <c r="H100" s="138"/>
      <c r="I100" s="138">
        <v>393157</v>
      </c>
      <c r="J100" s="138">
        <v>2961900415</v>
      </c>
      <c r="K100" s="23"/>
      <c r="L100" s="138">
        <v>229023</v>
      </c>
      <c r="M100" s="138">
        <v>1509517918</v>
      </c>
      <c r="N100" s="138"/>
      <c r="O100" s="138">
        <v>8366797</v>
      </c>
      <c r="P100" s="138"/>
      <c r="Q100" s="165" t="s">
        <v>608</v>
      </c>
      <c r="R100" s="138"/>
      <c r="S100" s="138">
        <v>51051606078</v>
      </c>
      <c r="T100" s="138"/>
      <c r="U100" s="6">
        <v>58884463073</v>
      </c>
      <c r="V100" s="23"/>
      <c r="W100" s="24">
        <f>U100/درآمدها!$J$5</f>
        <v>5.7078463088791991E-3</v>
      </c>
      <c r="X100" s="221"/>
      <c r="Y100" s="138">
        <f>O104-(C100+I100-L100)</f>
        <v>-6458272</v>
      </c>
    </row>
    <row r="101" spans="1:25">
      <c r="A101" s="8" t="s">
        <v>478</v>
      </c>
      <c r="C101" s="138">
        <v>28622798</v>
      </c>
      <c r="D101" s="138"/>
      <c r="E101" s="138">
        <v>40164746452</v>
      </c>
      <c r="F101" s="138"/>
      <c r="G101" s="6">
        <v>37557289910</v>
      </c>
      <c r="H101" s="138"/>
      <c r="I101" s="138">
        <v>1713174</v>
      </c>
      <c r="J101" s="138">
        <v>2250458159</v>
      </c>
      <c r="K101" s="23"/>
      <c r="L101" s="138">
        <v>7744523</v>
      </c>
      <c r="M101" s="138">
        <v>9832273728</v>
      </c>
      <c r="N101" s="138"/>
      <c r="O101" s="138">
        <v>22591449</v>
      </c>
      <c r="P101" s="138"/>
      <c r="Q101" s="165" t="s">
        <v>609</v>
      </c>
      <c r="R101" s="138"/>
      <c r="S101" s="138">
        <v>31577253853</v>
      </c>
      <c r="T101" s="138"/>
      <c r="U101" s="6">
        <v>26544209321</v>
      </c>
      <c r="V101" s="23"/>
      <c r="W101" s="24">
        <f>U101/درآمدها!$J$5</f>
        <v>2.5730092334739813E-3</v>
      </c>
      <c r="X101" s="221"/>
      <c r="Y101" s="138"/>
    </row>
    <row r="102" spans="1:25">
      <c r="A102" s="252" t="s">
        <v>176</v>
      </c>
      <c r="C102" s="138">
        <v>46293817</v>
      </c>
      <c r="D102" s="138"/>
      <c r="E102" s="138">
        <v>52024030345</v>
      </c>
      <c r="F102" s="138"/>
      <c r="G102" s="6">
        <v>67318299488</v>
      </c>
      <c r="H102" s="138"/>
      <c r="I102" s="138">
        <v>0</v>
      </c>
      <c r="J102" s="94">
        <v>0</v>
      </c>
      <c r="K102" s="23"/>
      <c r="L102" s="138">
        <v>0</v>
      </c>
      <c r="M102" s="94">
        <v>0</v>
      </c>
      <c r="N102" s="138"/>
      <c r="O102" s="138">
        <v>46293817</v>
      </c>
      <c r="P102" s="138"/>
      <c r="Q102" s="165" t="s">
        <v>502</v>
      </c>
      <c r="R102" s="138"/>
      <c r="S102" s="138">
        <v>52024030345</v>
      </c>
      <c r="T102" s="138"/>
      <c r="U102" s="6">
        <v>67318299488</v>
      </c>
      <c r="V102" s="23"/>
      <c r="W102" s="24">
        <f>U102/درآمدها!$J$5</f>
        <v>6.5253631807129456E-3</v>
      </c>
      <c r="X102" s="221"/>
      <c r="Y102" s="138">
        <f>O106-(C102+I102-L102)</f>
        <v>-44525367</v>
      </c>
    </row>
    <row r="103" spans="1:25">
      <c r="A103" s="252" t="s">
        <v>195</v>
      </c>
      <c r="C103" s="138">
        <v>14099273</v>
      </c>
      <c r="D103" s="94"/>
      <c r="E103" s="138">
        <v>74438136452</v>
      </c>
      <c r="F103" s="138"/>
      <c r="G103" s="6">
        <v>71478449865</v>
      </c>
      <c r="H103" s="138"/>
      <c r="I103" s="138">
        <v>780220</v>
      </c>
      <c r="J103" s="138">
        <v>4057686848</v>
      </c>
      <c r="K103" s="23"/>
      <c r="L103" s="138">
        <v>888463</v>
      </c>
      <c r="M103" s="138">
        <v>4720252497</v>
      </c>
      <c r="N103" s="138"/>
      <c r="O103" s="138">
        <v>13991030</v>
      </c>
      <c r="P103" s="138"/>
      <c r="Q103" s="165" t="s">
        <v>610</v>
      </c>
      <c r="R103" s="138"/>
      <c r="S103" s="138">
        <v>73807440657</v>
      </c>
      <c r="T103" s="138"/>
      <c r="U103" s="6">
        <v>66326218902</v>
      </c>
      <c r="V103" s="23"/>
      <c r="W103" s="24">
        <f>U103/درآمدها!$J$5</f>
        <v>6.4291978560178601E-3</v>
      </c>
      <c r="X103" s="221"/>
      <c r="Y103" s="138">
        <f>O107-(C103+I103-L103)</f>
        <v>-4170773</v>
      </c>
    </row>
    <row r="104" spans="1:25">
      <c r="A104" s="252" t="s">
        <v>489</v>
      </c>
      <c r="C104" s="138">
        <v>1998357</v>
      </c>
      <c r="D104" s="138"/>
      <c r="E104" s="138">
        <v>7912356053</v>
      </c>
      <c r="F104" s="138"/>
      <c r="G104" s="6">
        <v>6437054550</v>
      </c>
      <c r="H104" s="138"/>
      <c r="I104" s="138">
        <v>0</v>
      </c>
      <c r="J104" s="138">
        <v>0</v>
      </c>
      <c r="K104" s="23"/>
      <c r="L104" s="138">
        <v>89832</v>
      </c>
      <c r="M104" s="138">
        <v>379008155</v>
      </c>
      <c r="N104" s="138"/>
      <c r="O104" s="138">
        <v>1908525</v>
      </c>
      <c r="P104" s="138"/>
      <c r="Q104" s="176" t="s">
        <v>611</v>
      </c>
      <c r="R104" s="138"/>
      <c r="S104" s="94">
        <v>7556672474</v>
      </c>
      <c r="T104" s="138"/>
      <c r="U104" s="109">
        <v>4868136366</v>
      </c>
      <c r="V104" s="23"/>
      <c r="W104" s="24">
        <f>U104/درآمدها!$J$5</f>
        <v>4.7188295074281718E-4</v>
      </c>
      <c r="X104" s="221"/>
      <c r="Y104" s="138">
        <f>O108-(C104+I104-L104)</f>
        <v>-450855</v>
      </c>
    </row>
    <row r="105" spans="1:25">
      <c r="A105" s="252" t="s">
        <v>479</v>
      </c>
      <c r="C105" s="138">
        <v>3933042</v>
      </c>
      <c r="D105" s="138"/>
      <c r="E105" s="138">
        <v>19505649236</v>
      </c>
      <c r="F105" s="138"/>
      <c r="G105" s="6">
        <v>16578650941</v>
      </c>
      <c r="H105" s="138"/>
      <c r="I105" s="138">
        <v>1360728</v>
      </c>
      <c r="J105" s="138">
        <v>5846974539</v>
      </c>
      <c r="K105" s="23"/>
      <c r="L105" s="138">
        <v>164662</v>
      </c>
      <c r="M105" s="138">
        <v>830457694</v>
      </c>
      <c r="N105" s="138"/>
      <c r="O105" s="138">
        <v>5129108</v>
      </c>
      <c r="P105" s="138"/>
      <c r="Q105" s="176" t="s">
        <v>612</v>
      </c>
      <c r="R105" s="138"/>
      <c r="S105" s="138">
        <v>24561582813</v>
      </c>
      <c r="T105" s="138"/>
      <c r="U105" s="6">
        <v>18691430238</v>
      </c>
      <c r="V105" s="23"/>
      <c r="W105" s="24">
        <f>U105/درآمدها!$J$5</f>
        <v>1.8118159786797883E-3</v>
      </c>
      <c r="X105" s="221"/>
      <c r="Y105" s="138">
        <f>O109-(C105+I105-L105)</f>
        <v>-2361319</v>
      </c>
    </row>
    <row r="106" spans="1:25">
      <c r="A106" s="252" t="s">
        <v>152</v>
      </c>
      <c r="C106" s="138">
        <v>2069991</v>
      </c>
      <c r="D106" s="138"/>
      <c r="E106" s="138">
        <v>58363104206</v>
      </c>
      <c r="F106" s="138"/>
      <c r="G106" s="6">
        <v>71298423284</v>
      </c>
      <c r="H106" s="138"/>
      <c r="I106" s="138">
        <v>129403</v>
      </c>
      <c r="J106" s="138">
        <v>4591746436</v>
      </c>
      <c r="K106" s="23"/>
      <c r="L106" s="138">
        <v>430944</v>
      </c>
      <c r="M106" s="138">
        <v>14658981464</v>
      </c>
      <c r="N106" s="138"/>
      <c r="O106" s="138">
        <v>1768450</v>
      </c>
      <c r="P106" s="138"/>
      <c r="Q106" s="177" t="s">
        <v>613</v>
      </c>
      <c r="R106" s="138"/>
      <c r="S106" s="138">
        <v>50662998316</v>
      </c>
      <c r="T106" s="138"/>
      <c r="U106" s="6">
        <v>61474732460</v>
      </c>
      <c r="V106" s="23"/>
      <c r="W106" s="24">
        <f>U106/درآمدها!$J$5</f>
        <v>5.958928831976365E-3</v>
      </c>
      <c r="X106" s="221"/>
      <c r="Y106" s="138"/>
    </row>
    <row r="107" spans="1:25">
      <c r="A107" s="252" t="s">
        <v>154</v>
      </c>
      <c r="C107" s="138">
        <v>9410181</v>
      </c>
      <c r="D107" s="138"/>
      <c r="E107" s="138">
        <v>44491981886</v>
      </c>
      <c r="F107" s="138"/>
      <c r="G107" s="6">
        <v>55657433021</v>
      </c>
      <c r="H107" s="138"/>
      <c r="I107" s="138">
        <v>556774</v>
      </c>
      <c r="J107" s="138">
        <v>3290554306</v>
      </c>
      <c r="K107" s="23"/>
      <c r="L107" s="138">
        <v>146698</v>
      </c>
      <c r="M107" s="138">
        <v>711477399</v>
      </c>
      <c r="N107" s="138"/>
      <c r="O107" s="138">
        <v>9820257</v>
      </c>
      <c r="P107" s="138"/>
      <c r="Q107" s="165" t="s">
        <v>614</v>
      </c>
      <c r="R107" s="138"/>
      <c r="S107" s="138">
        <v>47088238334</v>
      </c>
      <c r="T107" s="138"/>
      <c r="U107" s="6">
        <v>45304636655</v>
      </c>
      <c r="V107" s="23"/>
      <c r="W107" s="24">
        <f>U107/درآمدها!$J$5</f>
        <v>4.3915133060782865E-3</v>
      </c>
      <c r="X107" s="221"/>
      <c r="Y107" s="138">
        <f>O111-(C107+I107-L107)</f>
        <v>-6794583</v>
      </c>
    </row>
    <row r="108" spans="1:25">
      <c r="A108" s="252" t="s">
        <v>118</v>
      </c>
      <c r="C108" s="138">
        <v>1376424</v>
      </c>
      <c r="D108" s="138"/>
      <c r="E108" s="138">
        <v>13804289469</v>
      </c>
      <c r="F108" s="138"/>
      <c r="G108" s="6">
        <v>26653203722</v>
      </c>
      <c r="H108" s="138"/>
      <c r="I108" s="138">
        <v>113169</v>
      </c>
      <c r="J108" s="138">
        <v>2462844400</v>
      </c>
      <c r="K108" s="23"/>
      <c r="L108" s="138">
        <v>31923</v>
      </c>
      <c r="M108" s="138">
        <v>327212575</v>
      </c>
      <c r="N108" s="138"/>
      <c r="O108" s="138">
        <v>1457670</v>
      </c>
      <c r="P108" s="138"/>
      <c r="Q108" s="165" t="s">
        <v>615</v>
      </c>
      <c r="R108" s="138"/>
      <c r="S108" s="138">
        <v>15937407244</v>
      </c>
      <c r="T108" s="138"/>
      <c r="U108" s="6">
        <v>25661734454</v>
      </c>
      <c r="V108" s="23"/>
      <c r="W108" s="24">
        <f>U108/درآمدها!$J$5</f>
        <v>2.4874683174255468E-3</v>
      </c>
      <c r="X108" s="221"/>
      <c r="Y108" s="138">
        <f>O112-(C108+I108-L108)</f>
        <v>1799813</v>
      </c>
    </row>
    <row r="109" spans="1:25">
      <c r="A109" s="252" t="s">
        <v>187</v>
      </c>
      <c r="C109" s="138">
        <v>2777875</v>
      </c>
      <c r="D109" s="138"/>
      <c r="E109" s="138">
        <v>55105982443</v>
      </c>
      <c r="F109" s="138"/>
      <c r="G109" s="6">
        <v>53846259557</v>
      </c>
      <c r="H109" s="138"/>
      <c r="I109" s="138">
        <v>182238</v>
      </c>
      <c r="J109" s="138">
        <v>4241877223</v>
      </c>
      <c r="K109" s="23"/>
      <c r="L109" s="138">
        <v>192324</v>
      </c>
      <c r="M109" s="138">
        <v>3644449498</v>
      </c>
      <c r="N109" s="138"/>
      <c r="O109" s="138">
        <v>2767789</v>
      </c>
      <c r="P109" s="138"/>
      <c r="Q109" s="165" t="s">
        <v>616</v>
      </c>
      <c r="R109" s="138"/>
      <c r="S109" s="138">
        <v>55503825405</v>
      </c>
      <c r="T109" s="138"/>
      <c r="U109" s="6">
        <v>65068733504</v>
      </c>
      <c r="V109" s="23"/>
      <c r="W109" s="24">
        <f>U109/درآمدها!$J$5</f>
        <v>6.3073060527667089E-3</v>
      </c>
      <c r="X109" s="221"/>
      <c r="Y109" s="138">
        <f>O113-(C109+I109-L109)</f>
        <v>3338143</v>
      </c>
    </row>
    <row r="110" spans="1:25">
      <c r="A110" s="252" t="s">
        <v>490</v>
      </c>
      <c r="C110" s="138">
        <v>12852646</v>
      </c>
      <c r="D110" s="138"/>
      <c r="E110" s="138">
        <v>45373431487</v>
      </c>
      <c r="F110" s="138"/>
      <c r="G110" s="6">
        <v>46888554018</v>
      </c>
      <c r="H110" s="138"/>
      <c r="I110" s="138">
        <v>728020</v>
      </c>
      <c r="J110" s="138">
        <v>2628875216</v>
      </c>
      <c r="K110" s="23"/>
      <c r="L110" s="138">
        <v>830765</v>
      </c>
      <c r="M110" s="138">
        <v>3098058106</v>
      </c>
      <c r="N110" s="138"/>
      <c r="O110" s="138">
        <v>12749901</v>
      </c>
      <c r="P110" s="138"/>
      <c r="Q110" s="165" t="s">
        <v>617</v>
      </c>
      <c r="R110" s="138"/>
      <c r="S110" s="138">
        <v>45066278870</v>
      </c>
      <c r="T110" s="138"/>
      <c r="U110" s="6">
        <v>40911798182</v>
      </c>
      <c r="V110" s="23"/>
      <c r="W110" s="24">
        <f>U110/درآمدها!$J$5</f>
        <v>3.9657023950994191E-3</v>
      </c>
      <c r="X110" s="221"/>
      <c r="Y110" s="138">
        <f>O114-(C110+I110-L110)</f>
        <v>-12431919</v>
      </c>
    </row>
    <row r="111" spans="1:25">
      <c r="A111" s="252" t="s">
        <v>120</v>
      </c>
      <c r="C111" s="138">
        <v>2875705</v>
      </c>
      <c r="D111" s="138"/>
      <c r="E111" s="138">
        <v>19016455275</v>
      </c>
      <c r="F111" s="138"/>
      <c r="G111" s="6">
        <v>24097952105</v>
      </c>
      <c r="H111" s="138"/>
      <c r="I111" s="138">
        <v>159279</v>
      </c>
      <c r="J111" s="138">
        <v>1382981774</v>
      </c>
      <c r="K111" s="23"/>
      <c r="L111" s="138">
        <v>9310</v>
      </c>
      <c r="M111" s="138">
        <v>90001274</v>
      </c>
      <c r="N111" s="138"/>
      <c r="O111" s="138">
        <v>3025674</v>
      </c>
      <c r="P111" s="138"/>
      <c r="Q111" s="165" t="s">
        <v>568</v>
      </c>
      <c r="R111" s="138"/>
      <c r="S111" s="138">
        <v>20336908020</v>
      </c>
      <c r="T111" s="138"/>
      <c r="U111" s="6">
        <v>24903517868</v>
      </c>
      <c r="V111" s="23"/>
      <c r="W111" s="24">
        <f>U111/درآمدها!$J$5</f>
        <v>2.4139721264801383E-3</v>
      </c>
      <c r="X111" s="221"/>
      <c r="Y111" s="138"/>
    </row>
    <row r="112" spans="1:25">
      <c r="A112" s="252" t="s">
        <v>480</v>
      </c>
      <c r="C112" s="138">
        <v>3260158</v>
      </c>
      <c r="D112" s="138"/>
      <c r="E112" s="138">
        <v>18204409809</v>
      </c>
      <c r="F112" s="138"/>
      <c r="G112" s="6">
        <v>18245479140</v>
      </c>
      <c r="H112" s="138"/>
      <c r="I112" s="138">
        <v>210514</v>
      </c>
      <c r="J112" s="138">
        <v>1258146576</v>
      </c>
      <c r="K112" s="23"/>
      <c r="L112" s="138">
        <v>213189</v>
      </c>
      <c r="M112" s="138">
        <v>1161735258</v>
      </c>
      <c r="N112" s="138"/>
      <c r="O112" s="138">
        <v>3257483</v>
      </c>
      <c r="P112" s="138"/>
      <c r="Q112" s="165" t="s">
        <v>618</v>
      </c>
      <c r="R112" s="138"/>
      <c r="S112" s="138">
        <v>18268126825</v>
      </c>
      <c r="T112" s="138"/>
      <c r="U112" s="6">
        <v>17809555373</v>
      </c>
      <c r="V112" s="23"/>
      <c r="W112" s="24">
        <f>U112/درآمدها!$J$5</f>
        <v>1.7263332226114625E-3</v>
      </c>
      <c r="X112" s="221"/>
      <c r="Y112" s="138">
        <f>O116-(C112+I112-L112)</f>
        <v>6473141</v>
      </c>
    </row>
    <row r="113" spans="1:25">
      <c r="A113" s="252" t="s">
        <v>151</v>
      </c>
      <c r="C113" s="138">
        <v>5920780</v>
      </c>
      <c r="D113" s="138"/>
      <c r="E113" s="138">
        <v>108147640261</v>
      </c>
      <c r="F113" s="138"/>
      <c r="G113" s="6">
        <v>111707764796</v>
      </c>
      <c r="H113" s="138"/>
      <c r="I113" s="138">
        <v>296789</v>
      </c>
      <c r="J113" s="138">
        <v>5786564372</v>
      </c>
      <c r="K113" s="23"/>
      <c r="L113" s="138">
        <v>111637</v>
      </c>
      <c r="M113" s="138">
        <v>2043672534</v>
      </c>
      <c r="N113" s="138"/>
      <c r="O113" s="138">
        <v>6105932</v>
      </c>
      <c r="P113" s="138"/>
      <c r="Q113" s="165" t="s">
        <v>619</v>
      </c>
      <c r="R113" s="138"/>
      <c r="S113" s="138">
        <v>111889617724</v>
      </c>
      <c r="T113" s="138"/>
      <c r="U113" s="6">
        <v>97417107361</v>
      </c>
      <c r="V113" s="23"/>
      <c r="W113" s="24">
        <f>U113/درآمدها!$J$5</f>
        <v>9.4429302341237035E-3</v>
      </c>
      <c r="X113" s="221"/>
      <c r="Y113" s="138">
        <f>O117-(C113+I113-L113)</f>
        <v>-820870</v>
      </c>
    </row>
    <row r="114" spans="1:25">
      <c r="A114" s="252" t="s">
        <v>150</v>
      </c>
      <c r="C114" s="138">
        <v>2299221</v>
      </c>
      <c r="D114" s="138"/>
      <c r="E114" s="138">
        <v>54938296184</v>
      </c>
      <c r="F114" s="138"/>
      <c r="G114" s="6">
        <v>49139123656</v>
      </c>
      <c r="H114" s="138"/>
      <c r="I114" s="138">
        <v>99248</v>
      </c>
      <c r="J114" s="138">
        <v>2044742787</v>
      </c>
      <c r="K114" s="23"/>
      <c r="L114" s="138">
        <v>2080487</v>
      </c>
      <c r="M114" s="138">
        <v>51672971422</v>
      </c>
      <c r="N114" s="138"/>
      <c r="O114" s="138">
        <v>317982</v>
      </c>
      <c r="P114" s="138"/>
      <c r="Q114" s="165" t="s">
        <v>620</v>
      </c>
      <c r="R114" s="138"/>
      <c r="S114" s="138">
        <v>7526578789</v>
      </c>
      <c r="T114" s="138"/>
      <c r="U114" s="6">
        <v>5411460924</v>
      </c>
      <c r="V114" s="23"/>
      <c r="W114" s="24">
        <f>U114/درآمدها!$J$5</f>
        <v>5.2454901766541267E-4</v>
      </c>
      <c r="X114" s="221"/>
      <c r="Y114" s="138">
        <f>O118-(C114+I114-L114)</f>
        <v>4942827</v>
      </c>
    </row>
    <row r="115" spans="1:25">
      <c r="A115" s="8" t="s">
        <v>523</v>
      </c>
      <c r="C115" s="138">
        <v>0</v>
      </c>
      <c r="D115" s="138"/>
      <c r="E115" s="138">
        <v>0</v>
      </c>
      <c r="F115" s="138"/>
      <c r="G115" s="6">
        <v>0</v>
      </c>
      <c r="H115" s="138"/>
      <c r="I115" s="138">
        <v>3180000</v>
      </c>
      <c r="J115" s="138">
        <v>40045511694</v>
      </c>
      <c r="K115" s="23"/>
      <c r="L115" s="138">
        <v>24997</v>
      </c>
      <c r="M115" s="138">
        <v>316441275</v>
      </c>
      <c r="N115" s="138"/>
      <c r="O115" s="138">
        <v>3155003</v>
      </c>
      <c r="P115" s="138"/>
      <c r="Q115" s="165" t="s">
        <v>497</v>
      </c>
      <c r="R115" s="138"/>
      <c r="S115" s="138">
        <v>39730726268</v>
      </c>
      <c r="T115" s="138"/>
      <c r="U115" s="6">
        <v>30421438106</v>
      </c>
      <c r="V115" s="23"/>
      <c r="W115" s="24">
        <f>U115/درآمدها!$J$5</f>
        <v>2.948840562388482E-3</v>
      </c>
      <c r="X115" s="221"/>
      <c r="Y115" s="138"/>
    </row>
    <row r="116" spans="1:25">
      <c r="A116" s="8" t="s">
        <v>435</v>
      </c>
      <c r="C116" s="138">
        <v>9650551</v>
      </c>
      <c r="D116" s="138"/>
      <c r="E116" s="138">
        <v>54404598575</v>
      </c>
      <c r="F116" s="138"/>
      <c r="G116" s="6">
        <v>74634553128</v>
      </c>
      <c r="H116" s="138"/>
      <c r="I116" s="138">
        <v>543703</v>
      </c>
      <c r="J116" s="138">
        <v>4447445666</v>
      </c>
      <c r="K116" s="23"/>
      <c r="L116" s="138">
        <v>463630</v>
      </c>
      <c r="M116" s="138">
        <v>2724829658</v>
      </c>
      <c r="N116" s="138"/>
      <c r="O116" s="138">
        <v>9730624</v>
      </c>
      <c r="P116" s="138"/>
      <c r="Q116" s="165" t="s">
        <v>621</v>
      </c>
      <c r="R116" s="138"/>
      <c r="S116" s="138">
        <v>56183981643</v>
      </c>
      <c r="T116" s="138"/>
      <c r="U116" s="6">
        <v>63066178654</v>
      </c>
      <c r="V116" s="23"/>
      <c r="W116" s="24">
        <f>U116/درآمدها!$J$5</f>
        <v>6.1131924494087176E-3</v>
      </c>
      <c r="X116" s="221"/>
      <c r="Y116" s="138"/>
    </row>
    <row r="117" spans="1:25">
      <c r="A117" s="252" t="s">
        <v>129</v>
      </c>
      <c r="C117" s="138">
        <v>5253669</v>
      </c>
      <c r="D117" s="138"/>
      <c r="E117" s="138">
        <v>38685339565</v>
      </c>
      <c r="F117" s="138"/>
      <c r="G117" s="6">
        <v>41048140004</v>
      </c>
      <c r="H117" s="138"/>
      <c r="I117" s="138">
        <v>289245</v>
      </c>
      <c r="J117" s="138">
        <v>2300866094</v>
      </c>
      <c r="K117" s="23"/>
      <c r="L117" s="138">
        <v>257852</v>
      </c>
      <c r="M117" s="138">
        <v>1959795292</v>
      </c>
      <c r="N117" s="138"/>
      <c r="O117" s="138">
        <v>5285062</v>
      </c>
      <c r="P117" s="138"/>
      <c r="Q117" s="165" t="s">
        <v>500</v>
      </c>
      <c r="R117" s="138"/>
      <c r="S117" s="138">
        <v>39080797791</v>
      </c>
      <c r="T117" s="138"/>
      <c r="U117" s="6">
        <v>36407558060</v>
      </c>
      <c r="V117" s="23"/>
      <c r="W117" s="24">
        <f>U117/درآمدها!$J$5</f>
        <v>3.5290929906323905E-3</v>
      </c>
      <c r="X117" s="221"/>
      <c r="Y117" s="138">
        <f>O121-(C117+I117-L117)</f>
        <v>-4875474</v>
      </c>
    </row>
    <row r="118" spans="1:25">
      <c r="A118" s="252" t="s">
        <v>226</v>
      </c>
      <c r="C118" s="138">
        <v>5087449</v>
      </c>
      <c r="D118" s="138"/>
      <c r="E118" s="138">
        <v>32799660983</v>
      </c>
      <c r="F118" s="138"/>
      <c r="G118" s="6">
        <v>30191356713</v>
      </c>
      <c r="H118" s="138"/>
      <c r="I118" s="138">
        <v>242259</v>
      </c>
      <c r="J118" s="138">
        <v>1444273755</v>
      </c>
      <c r="K118" s="23"/>
      <c r="L118" s="138">
        <v>68899</v>
      </c>
      <c r="M118" s="138">
        <v>444311355</v>
      </c>
      <c r="N118" s="138"/>
      <c r="O118" s="138">
        <v>5260809</v>
      </c>
      <c r="P118" s="138"/>
      <c r="Q118" s="165" t="s">
        <v>622</v>
      </c>
      <c r="R118" s="138"/>
      <c r="S118" s="138">
        <v>33799731004</v>
      </c>
      <c r="T118" s="138"/>
      <c r="U118" s="6">
        <v>31743108624</v>
      </c>
      <c r="V118" s="23"/>
      <c r="W118" s="24">
        <f>U118/درآمدها!$J$5</f>
        <v>3.0769540204048768E-3</v>
      </c>
      <c r="X118" s="221"/>
      <c r="Y118" s="138">
        <f>O122-(C118+I118-L118)</f>
        <v>6627259</v>
      </c>
    </row>
    <row r="119" spans="1:25">
      <c r="A119" s="8" t="s">
        <v>116</v>
      </c>
      <c r="C119" s="138">
        <v>4049286</v>
      </c>
      <c r="D119" s="138"/>
      <c r="E119" s="138">
        <v>67133260479</v>
      </c>
      <c r="F119" s="138"/>
      <c r="G119" s="6">
        <v>71648430923</v>
      </c>
      <c r="H119" s="138"/>
      <c r="I119" s="138">
        <v>248416</v>
      </c>
      <c r="J119" s="138">
        <v>4375105410</v>
      </c>
      <c r="K119" s="23"/>
      <c r="L119" s="138">
        <v>273383</v>
      </c>
      <c r="M119" s="138">
        <v>4437511849</v>
      </c>
      <c r="N119" s="138"/>
      <c r="O119" s="138">
        <v>4024319</v>
      </c>
      <c r="P119" s="138"/>
      <c r="Q119" s="165" t="s">
        <v>623</v>
      </c>
      <c r="R119" s="138"/>
      <c r="S119" s="138">
        <v>66963348371</v>
      </c>
      <c r="T119" s="138"/>
      <c r="U119" s="6">
        <v>63045899000</v>
      </c>
      <c r="V119" s="23"/>
      <c r="W119" s="24">
        <f>U119/درآمدها!$J$5</f>
        <v>6.111226682172532E-3</v>
      </c>
      <c r="X119" s="221"/>
      <c r="Y119" s="138"/>
    </row>
    <row r="120" spans="1:25">
      <c r="A120" s="252" t="s">
        <v>227</v>
      </c>
      <c r="C120" s="138">
        <v>1921695</v>
      </c>
      <c r="D120" s="138"/>
      <c r="E120" s="138">
        <v>56521155135</v>
      </c>
      <c r="F120" s="138"/>
      <c r="G120" s="6">
        <v>64566818922</v>
      </c>
      <c r="H120" s="138"/>
      <c r="I120" s="138">
        <v>114663</v>
      </c>
      <c r="J120" s="138">
        <v>4017957692</v>
      </c>
      <c r="K120" s="23"/>
      <c r="L120" s="138">
        <v>12983</v>
      </c>
      <c r="M120" s="138">
        <v>419360576</v>
      </c>
      <c r="N120" s="138"/>
      <c r="O120" s="138">
        <v>2023375</v>
      </c>
      <c r="P120" s="138"/>
      <c r="Q120" s="165" t="s">
        <v>624</v>
      </c>
      <c r="R120" s="138"/>
      <c r="S120" s="138">
        <v>60155099091</v>
      </c>
      <c r="T120" s="138"/>
      <c r="U120" s="6">
        <v>61285405446</v>
      </c>
      <c r="V120" s="23"/>
      <c r="W120" s="24">
        <f>U120/درآمدها!$J$5</f>
        <v>5.9405768008694276E-3</v>
      </c>
      <c r="X120" s="221"/>
      <c r="Y120" s="138">
        <f>O124-(C120+I120-L120)</f>
        <v>-1255299</v>
      </c>
    </row>
    <row r="121" spans="1:25">
      <c r="A121" s="252" t="s">
        <v>117</v>
      </c>
      <c r="C121" s="138">
        <v>413195</v>
      </c>
      <c r="D121" s="138"/>
      <c r="E121" s="138">
        <v>5168737835</v>
      </c>
      <c r="F121" s="138"/>
      <c r="G121" s="6">
        <v>6304805121</v>
      </c>
      <c r="H121" s="138"/>
      <c r="I121" s="138">
        <v>22698</v>
      </c>
      <c r="J121" s="138">
        <v>351766029</v>
      </c>
      <c r="K121" s="23"/>
      <c r="L121" s="138">
        <v>26305</v>
      </c>
      <c r="M121" s="138">
        <v>363859505</v>
      </c>
      <c r="N121" s="138"/>
      <c r="O121" s="138">
        <v>409588</v>
      </c>
      <c r="P121" s="138"/>
      <c r="Q121" s="165" t="s">
        <v>625</v>
      </c>
      <c r="R121" s="138"/>
      <c r="S121" s="138">
        <v>5188265819</v>
      </c>
      <c r="T121" s="138"/>
      <c r="U121" s="6">
        <v>5740828417</v>
      </c>
      <c r="V121" s="23"/>
      <c r="W121" s="24">
        <f>U121/درآمدها!$J$5</f>
        <v>5.564755893122358E-4</v>
      </c>
      <c r="X121" s="221"/>
      <c r="Y121" s="138">
        <f>O125-(C121+I121-L121)</f>
        <v>2133198</v>
      </c>
    </row>
    <row r="122" spans="1:25">
      <c r="A122" s="252" t="s">
        <v>461</v>
      </c>
      <c r="C122" s="138">
        <v>11828055</v>
      </c>
      <c r="D122" s="138"/>
      <c r="E122" s="138">
        <v>209693490947</v>
      </c>
      <c r="F122" s="138"/>
      <c r="G122" s="6">
        <f>260550146096+8723216</f>
        <v>260558869312</v>
      </c>
      <c r="H122" s="138"/>
      <c r="I122" s="138">
        <v>736178</v>
      </c>
      <c r="J122" s="138">
        <v>17109259428</v>
      </c>
      <c r="K122" s="23"/>
      <c r="L122" s="138">
        <v>676165</v>
      </c>
      <c r="M122" s="138">
        <v>14107022140</v>
      </c>
      <c r="N122" s="138"/>
      <c r="O122" s="138">
        <v>11888068</v>
      </c>
      <c r="P122" s="138"/>
      <c r="Q122" s="165" t="s">
        <v>626</v>
      </c>
      <c r="R122" s="138"/>
      <c r="S122" s="138">
        <f>214664069701+8723216</f>
        <v>214672792917</v>
      </c>
      <c r="T122" s="138"/>
      <c r="U122" s="6">
        <v>270262428479</v>
      </c>
      <c r="V122" s="23"/>
      <c r="W122" s="24">
        <f>U122/درآمدها!$J$5</f>
        <v>2.6197341782843171E-2</v>
      </c>
      <c r="X122" s="221"/>
      <c r="Y122" s="138">
        <f>O126-(C122+I122-L122)</f>
        <v>-6751730</v>
      </c>
    </row>
    <row r="123" spans="1:25">
      <c r="A123" s="8" t="s">
        <v>135</v>
      </c>
      <c r="C123" s="138">
        <v>369308</v>
      </c>
      <c r="D123" s="138"/>
      <c r="E123" s="138">
        <v>15577691904</v>
      </c>
      <c r="F123" s="138"/>
      <c r="G123" s="6">
        <v>26277777998</v>
      </c>
      <c r="H123" s="138"/>
      <c r="I123" s="138">
        <v>7162</v>
      </c>
      <c r="J123" s="138">
        <v>471062035</v>
      </c>
      <c r="K123" s="23"/>
      <c r="L123" s="138">
        <v>23885</v>
      </c>
      <c r="M123" s="138">
        <v>1143200970</v>
      </c>
      <c r="N123" s="138"/>
      <c r="O123" s="138">
        <v>352585</v>
      </c>
      <c r="P123" s="138"/>
      <c r="Q123" s="165" t="s">
        <v>627</v>
      </c>
      <c r="R123" s="138"/>
      <c r="S123" s="138">
        <v>15033718060</v>
      </c>
      <c r="T123" s="138"/>
      <c r="U123" s="6">
        <v>19017431095</v>
      </c>
      <c r="V123" s="23"/>
      <c r="W123" s="24">
        <f>U123/درآمدها!$J$5</f>
        <v>1.8434162122764179E-3</v>
      </c>
      <c r="X123" s="221"/>
      <c r="Y123" s="138"/>
    </row>
    <row r="124" spans="1:25">
      <c r="A124" s="252" t="s">
        <v>189</v>
      </c>
      <c r="C124" s="138">
        <v>773192</v>
      </c>
      <c r="D124" s="138"/>
      <c r="E124" s="138">
        <v>70318987716</v>
      </c>
      <c r="F124" s="138"/>
      <c r="G124" s="6">
        <v>71555869359</v>
      </c>
      <c r="H124" s="138"/>
      <c r="I124" s="138">
        <v>44570</v>
      </c>
      <c r="J124" s="138">
        <v>4224419550</v>
      </c>
      <c r="K124" s="23"/>
      <c r="L124" s="138">
        <v>49686</v>
      </c>
      <c r="M124" s="138">
        <v>4429321392</v>
      </c>
      <c r="N124" s="138"/>
      <c r="O124" s="138">
        <v>768076</v>
      </c>
      <c r="P124" s="138"/>
      <c r="Q124" s="165" t="s">
        <v>628</v>
      </c>
      <c r="R124" s="138"/>
      <c r="S124" s="138">
        <v>70016518368</v>
      </c>
      <c r="T124" s="138"/>
      <c r="U124" s="6">
        <v>65646241394</v>
      </c>
      <c r="V124" s="23"/>
      <c r="W124" s="24">
        <f>U124/درآمدها!$J$5</f>
        <v>6.363285611826263E-3</v>
      </c>
      <c r="X124" s="221"/>
      <c r="Y124" s="138">
        <f t="shared" ref="Y124:Y149" si="5">O128-(C124+I124-L124)</f>
        <v>3303395</v>
      </c>
    </row>
    <row r="125" spans="1:25">
      <c r="A125" s="252" t="s">
        <v>491</v>
      </c>
      <c r="C125" s="138">
        <v>2539754</v>
      </c>
      <c r="D125" s="138"/>
      <c r="E125" s="138">
        <v>36575140051</v>
      </c>
      <c r="F125" s="138"/>
      <c r="G125" s="6">
        <v>40495265122</v>
      </c>
      <c r="H125" s="138"/>
      <c r="I125" s="138">
        <v>156463</v>
      </c>
      <c r="J125" s="138">
        <v>2562608108</v>
      </c>
      <c r="K125" s="23"/>
      <c r="L125" s="138">
        <v>153431</v>
      </c>
      <c r="M125" s="138">
        <v>2235312939</v>
      </c>
      <c r="N125" s="138"/>
      <c r="O125" s="138">
        <v>2542786</v>
      </c>
      <c r="P125" s="138"/>
      <c r="Q125" s="165" t="s">
        <v>629</v>
      </c>
      <c r="R125" s="138"/>
      <c r="S125" s="138">
        <v>36915314801</v>
      </c>
      <c r="T125" s="138"/>
      <c r="U125" s="6">
        <v>38142335431</v>
      </c>
      <c r="V125" s="23"/>
      <c r="W125" s="24">
        <f>U125/درآمدها!$J$5</f>
        <v>3.6972501257584089E-3</v>
      </c>
      <c r="X125" s="221"/>
      <c r="Y125" s="138">
        <f t="shared" si="5"/>
        <v>-856528</v>
      </c>
    </row>
    <row r="126" spans="1:25">
      <c r="A126" s="252" t="s">
        <v>492</v>
      </c>
      <c r="C126" s="138">
        <v>2888830</v>
      </c>
      <c r="D126" s="138"/>
      <c r="E126" s="138">
        <v>48379220031</v>
      </c>
      <c r="F126" s="138"/>
      <c r="G126" s="6">
        <v>49794262946</v>
      </c>
      <c r="H126" s="138"/>
      <c r="I126" s="138">
        <v>2535825</v>
      </c>
      <c r="J126" s="138">
        <v>47527274651</v>
      </c>
      <c r="K126" s="23"/>
      <c r="L126" s="138">
        <v>288317</v>
      </c>
      <c r="M126" s="138">
        <v>4985986377</v>
      </c>
      <c r="N126" s="138"/>
      <c r="O126" s="138">
        <v>5136338</v>
      </c>
      <c r="P126" s="138"/>
      <c r="Q126" s="165" t="s">
        <v>498</v>
      </c>
      <c r="R126" s="138"/>
      <c r="S126" s="138">
        <v>90823208614</v>
      </c>
      <c r="T126" s="138"/>
      <c r="U126" s="6">
        <v>82968872824</v>
      </c>
      <c r="V126" s="23"/>
      <c r="W126" s="24">
        <f>U126/درآمدها!$J$5</f>
        <v>8.0424198470357023E-3</v>
      </c>
      <c r="X126" s="221"/>
      <c r="Y126" s="138">
        <f t="shared" si="5"/>
        <v>701399</v>
      </c>
    </row>
    <row r="127" spans="1:25">
      <c r="A127" s="252" t="s">
        <v>102</v>
      </c>
      <c r="C127" s="138">
        <v>4498454</v>
      </c>
      <c r="D127" s="138"/>
      <c r="E127" s="138">
        <v>139375561672</v>
      </c>
      <c r="F127" s="138"/>
      <c r="G127" s="6">
        <v>137727996523</v>
      </c>
      <c r="H127" s="138"/>
      <c r="I127" s="138">
        <v>286614</v>
      </c>
      <c r="J127" s="138">
        <v>8794539266</v>
      </c>
      <c r="K127" s="23"/>
      <c r="L127" s="138">
        <v>1711135</v>
      </c>
      <c r="M127" s="138">
        <v>53217387899</v>
      </c>
      <c r="N127" s="138"/>
      <c r="O127" s="138">
        <v>3073933</v>
      </c>
      <c r="P127" s="138"/>
      <c r="Q127" s="165" t="s">
        <v>630</v>
      </c>
      <c r="R127" s="138"/>
      <c r="S127" s="138">
        <v>95143051423</v>
      </c>
      <c r="T127" s="138"/>
      <c r="U127" s="6">
        <v>87421949056</v>
      </c>
      <c r="V127" s="23"/>
      <c r="W127" s="24">
        <f>U127/درآمدها!$J$5</f>
        <v>8.4740697833265103E-3</v>
      </c>
      <c r="X127" s="221"/>
      <c r="Y127" s="138">
        <f t="shared" si="5"/>
        <v>-2499695</v>
      </c>
    </row>
    <row r="128" spans="1:25">
      <c r="A128" s="252" t="s">
        <v>104</v>
      </c>
      <c r="C128" s="138">
        <v>4296013</v>
      </c>
      <c r="D128" s="138"/>
      <c r="E128" s="138">
        <v>123342933158</v>
      </c>
      <c r="F128" s="138"/>
      <c r="G128" s="6">
        <v>176583178735</v>
      </c>
      <c r="H128" s="138"/>
      <c r="I128" s="138">
        <v>33667</v>
      </c>
      <c r="J128" s="138">
        <v>1155663972</v>
      </c>
      <c r="K128" s="23"/>
      <c r="L128" s="138">
        <v>258209</v>
      </c>
      <c r="M128" s="138">
        <v>7778776667</v>
      </c>
      <c r="N128" s="138"/>
      <c r="O128" s="138">
        <v>4071471</v>
      </c>
      <c r="P128" s="138"/>
      <c r="Q128" s="165" t="s">
        <v>631</v>
      </c>
      <c r="R128" s="138"/>
      <c r="S128" s="138">
        <v>117080039241</v>
      </c>
      <c r="T128" s="138"/>
      <c r="U128" s="6">
        <v>131495014343</v>
      </c>
      <c r="V128" s="23"/>
      <c r="W128" s="24">
        <f>U128/درآمدها!$J$5</f>
        <v>1.2746203210229446E-2</v>
      </c>
      <c r="X128" s="221"/>
      <c r="Y128" s="138">
        <f t="shared" si="5"/>
        <v>-2290827</v>
      </c>
    </row>
    <row r="129" spans="1:25">
      <c r="A129" s="252" t="s">
        <v>493</v>
      </c>
      <c r="C129" s="138">
        <v>1637389</v>
      </c>
      <c r="D129" s="138"/>
      <c r="E129" s="138">
        <v>45887165020</v>
      </c>
      <c r="F129" s="138"/>
      <c r="G129" s="6">
        <v>44337091629</v>
      </c>
      <c r="H129" s="138"/>
      <c r="I129" s="138">
        <v>123159</v>
      </c>
      <c r="J129" s="138">
        <v>3879108927</v>
      </c>
      <c r="K129" s="23"/>
      <c r="L129" s="138">
        <v>74290</v>
      </c>
      <c r="M129" s="138">
        <v>2084991967</v>
      </c>
      <c r="N129" s="138"/>
      <c r="O129" s="138">
        <v>1686258</v>
      </c>
      <c r="P129" s="138"/>
      <c r="Q129" s="165" t="s">
        <v>632</v>
      </c>
      <c r="R129" s="138"/>
      <c r="S129" s="138">
        <v>47671547145</v>
      </c>
      <c r="T129" s="138"/>
      <c r="U129" s="209">
        <v>53438045508</v>
      </c>
      <c r="V129" s="23"/>
      <c r="W129" s="24">
        <f>U129/درآمدها!$J$5</f>
        <v>5.1799088399332623E-3</v>
      </c>
      <c r="X129" s="221"/>
      <c r="Y129" s="138">
        <f t="shared" si="5"/>
        <v>184275</v>
      </c>
    </row>
    <row r="130" spans="1:25">
      <c r="A130" s="252" t="s">
        <v>179</v>
      </c>
      <c r="C130" s="138">
        <v>5851358</v>
      </c>
      <c r="D130" s="138"/>
      <c r="E130" s="138">
        <v>111276445945</v>
      </c>
      <c r="F130" s="138"/>
      <c r="G130" s="6">
        <v>144773740833</v>
      </c>
      <c r="H130" s="138"/>
      <c r="I130" s="138">
        <v>325162</v>
      </c>
      <c r="J130" s="138">
        <v>8316261418</v>
      </c>
      <c r="K130" s="23"/>
      <c r="L130" s="138">
        <v>338783</v>
      </c>
      <c r="M130" s="138">
        <v>7451476710</v>
      </c>
      <c r="N130" s="138"/>
      <c r="O130" s="138">
        <v>5837737</v>
      </c>
      <c r="P130" s="138"/>
      <c r="Q130" s="165" t="s">
        <v>633</v>
      </c>
      <c r="R130" s="138"/>
      <c r="S130" s="138">
        <v>113052112338</v>
      </c>
      <c r="T130" s="138"/>
      <c r="U130" s="6">
        <v>133933296891</v>
      </c>
      <c r="V130" s="23"/>
      <c r="W130" s="24">
        <f>U130/درآمدها!$J$5</f>
        <v>1.2982553196546768E-2</v>
      </c>
      <c r="X130" s="221"/>
      <c r="Y130" s="138">
        <f t="shared" si="5"/>
        <v>-4244474</v>
      </c>
    </row>
    <row r="131" spans="1:25">
      <c r="A131" s="252" t="s">
        <v>181</v>
      </c>
      <c r="C131" s="138">
        <v>577764</v>
      </c>
      <c r="D131" s="138"/>
      <c r="E131" s="138">
        <v>26876347446</v>
      </c>
      <c r="F131" s="138"/>
      <c r="G131" s="6">
        <v>33121397968</v>
      </c>
      <c r="H131" s="138"/>
      <c r="I131" s="138">
        <v>32546</v>
      </c>
      <c r="J131" s="138">
        <v>2041966281</v>
      </c>
      <c r="K131" s="23"/>
      <c r="L131" s="138">
        <v>36072</v>
      </c>
      <c r="M131" s="138">
        <v>1757365868</v>
      </c>
      <c r="N131" s="138"/>
      <c r="O131" s="138">
        <v>574238</v>
      </c>
      <c r="P131" s="138"/>
      <c r="Q131" s="165" t="s">
        <v>634</v>
      </c>
      <c r="R131" s="138"/>
      <c r="S131" s="138">
        <v>27215601872</v>
      </c>
      <c r="T131" s="138"/>
      <c r="U131" s="6">
        <v>32736600635</v>
      </c>
      <c r="V131" s="23"/>
      <c r="W131" s="24">
        <f>U131/درآمدها!$J$5</f>
        <v>3.1732561587271245E-3</v>
      </c>
      <c r="X131" s="221"/>
      <c r="Y131" s="138">
        <f t="shared" si="5"/>
        <v>2067319</v>
      </c>
    </row>
    <row r="132" spans="1:25">
      <c r="A132" s="252" t="s">
        <v>436</v>
      </c>
      <c r="C132" s="138">
        <v>1752075</v>
      </c>
      <c r="D132" s="138"/>
      <c r="E132" s="138">
        <v>47620016473</v>
      </c>
      <c r="F132" s="138"/>
      <c r="G132" s="6">
        <v>45578984526</v>
      </c>
      <c r="H132" s="138"/>
      <c r="I132" s="138">
        <v>139448</v>
      </c>
      <c r="J132" s="138">
        <v>3731875598</v>
      </c>
      <c r="K132" s="23"/>
      <c r="L132" s="138">
        <v>110879</v>
      </c>
      <c r="M132" s="138">
        <v>3141776331</v>
      </c>
      <c r="N132" s="138"/>
      <c r="O132" s="138">
        <v>1780644</v>
      </c>
      <c r="P132" s="138"/>
      <c r="Q132" s="165" t="s">
        <v>635</v>
      </c>
      <c r="R132" s="138"/>
      <c r="S132" s="138">
        <v>48341231206</v>
      </c>
      <c r="T132" s="138"/>
      <c r="U132" s="6">
        <v>47437317712</v>
      </c>
      <c r="V132" s="23"/>
      <c r="W132" s="24">
        <f>U132/درآمدها!$J$5</f>
        <v>4.5982404300757146E-3</v>
      </c>
      <c r="X132" s="221"/>
      <c r="Y132" s="138">
        <f t="shared" si="5"/>
        <v>5408774</v>
      </c>
    </row>
    <row r="133" spans="1:25">
      <c r="A133" s="252" t="s">
        <v>494</v>
      </c>
      <c r="C133" s="138">
        <v>1854315</v>
      </c>
      <c r="D133" s="138"/>
      <c r="E133" s="138">
        <v>33138609542</v>
      </c>
      <c r="F133" s="138"/>
      <c r="G133" s="6">
        <v>31004000312</v>
      </c>
      <c r="H133" s="138"/>
      <c r="I133" s="138">
        <v>101296</v>
      </c>
      <c r="J133" s="138">
        <v>1693019193</v>
      </c>
      <c r="K133" s="23"/>
      <c r="L133" s="138">
        <v>85078</v>
      </c>
      <c r="M133" s="138">
        <v>1628307715</v>
      </c>
      <c r="N133" s="138"/>
      <c r="O133" s="138">
        <v>1870533</v>
      </c>
      <c r="P133" s="138"/>
      <c r="Q133" s="165" t="s">
        <v>636</v>
      </c>
      <c r="R133" s="138"/>
      <c r="S133" s="138">
        <v>33315234164</v>
      </c>
      <c r="T133" s="138"/>
      <c r="U133" s="6">
        <v>27426199102</v>
      </c>
      <c r="V133" s="23"/>
      <c r="W133" s="24">
        <f>U133/درآمدها!$J$5</f>
        <v>2.6585031286922999E-3</v>
      </c>
      <c r="X133" s="221"/>
      <c r="Y133" s="138">
        <f t="shared" si="5"/>
        <v>735048</v>
      </c>
    </row>
    <row r="134" spans="1:25">
      <c r="A134" s="252" t="s">
        <v>437</v>
      </c>
      <c r="C134" s="138">
        <v>1558716</v>
      </c>
      <c r="D134" s="138"/>
      <c r="E134" s="138">
        <v>25286814947</v>
      </c>
      <c r="F134" s="138"/>
      <c r="G134" s="6">
        <v>28261815514</v>
      </c>
      <c r="H134" s="138"/>
      <c r="I134" s="138">
        <v>117130</v>
      </c>
      <c r="J134" s="138">
        <v>3008142548</v>
      </c>
      <c r="K134" s="23"/>
      <c r="L134" s="138">
        <v>82583</v>
      </c>
      <c r="M134" s="138">
        <v>1404999107</v>
      </c>
      <c r="N134" s="138"/>
      <c r="O134" s="138">
        <v>1593263</v>
      </c>
      <c r="P134" s="138"/>
      <c r="Q134" s="165" t="s">
        <v>637</v>
      </c>
      <c r="R134" s="138"/>
      <c r="S134" s="138">
        <v>26916039688</v>
      </c>
      <c r="T134" s="138"/>
      <c r="U134" s="6">
        <v>40513171320</v>
      </c>
      <c r="V134" s="23"/>
      <c r="W134" s="24">
        <f>U134/درآمدها!$J$5</f>
        <v>3.9270623066253842E-3</v>
      </c>
      <c r="X134" s="221"/>
      <c r="Y134" s="138">
        <f t="shared" si="5"/>
        <v>15055617</v>
      </c>
    </row>
    <row r="135" spans="1:25">
      <c r="A135" s="252" t="s">
        <v>207</v>
      </c>
      <c r="C135" s="138">
        <v>2676108</v>
      </c>
      <c r="D135" s="138"/>
      <c r="E135" s="138">
        <v>18297482560</v>
      </c>
      <c r="F135" s="138"/>
      <c r="G135" s="6">
        <v>22983999763</v>
      </c>
      <c r="H135" s="138"/>
      <c r="I135" s="138">
        <v>154532</v>
      </c>
      <c r="J135" s="138">
        <v>1549958360</v>
      </c>
      <c r="K135" s="23"/>
      <c r="L135" s="138">
        <v>189083</v>
      </c>
      <c r="M135" s="138">
        <v>1272650119</v>
      </c>
      <c r="N135" s="138"/>
      <c r="O135" s="138">
        <v>2641557</v>
      </c>
      <c r="P135" s="138"/>
      <c r="Q135" s="165" t="s">
        <v>638</v>
      </c>
      <c r="R135" s="138"/>
      <c r="S135" s="138">
        <v>18529511168</v>
      </c>
      <c r="T135" s="138"/>
      <c r="U135" s="6">
        <v>23711332819</v>
      </c>
      <c r="V135" s="23"/>
      <c r="W135" s="24">
        <f>U135/درآمدها!$J$5</f>
        <v>2.2984100804613167E-3</v>
      </c>
      <c r="X135" s="221"/>
      <c r="Y135" s="138">
        <f t="shared" si="5"/>
        <v>7121292</v>
      </c>
    </row>
    <row r="136" spans="1:25">
      <c r="A136" s="252" t="s">
        <v>438</v>
      </c>
      <c r="C136" s="138">
        <v>7198912</v>
      </c>
      <c r="D136" s="138"/>
      <c r="E136" s="138">
        <v>21229864183</v>
      </c>
      <c r="F136" s="138"/>
      <c r="G136" s="6">
        <v>35136345309</v>
      </c>
      <c r="H136" s="138"/>
      <c r="I136" s="138">
        <v>85575</v>
      </c>
      <c r="J136" s="138">
        <v>354897480</v>
      </c>
      <c r="K136" s="23"/>
      <c r="L136" s="138">
        <v>95069</v>
      </c>
      <c r="M136" s="138">
        <v>4232620250</v>
      </c>
      <c r="N136" s="138"/>
      <c r="O136" s="138">
        <v>7189418</v>
      </c>
      <c r="P136" s="138"/>
      <c r="Q136" s="165" t="s">
        <v>639</v>
      </c>
      <c r="R136" s="138"/>
      <c r="S136" s="138">
        <v>17549654142</v>
      </c>
      <c r="T136" s="138"/>
      <c r="U136" s="6">
        <v>23811762982</v>
      </c>
      <c r="V136" s="23"/>
      <c r="W136" s="24">
        <f>U136/درآمدها!$J$5</f>
        <v>2.3081450751486084E-3</v>
      </c>
      <c r="X136" s="221"/>
      <c r="Y136" s="138">
        <f t="shared" si="5"/>
        <v>-5834155</v>
      </c>
    </row>
    <row r="137" spans="1:25">
      <c r="A137" s="252" t="s">
        <v>524</v>
      </c>
      <c r="C137" s="138">
        <v>0</v>
      </c>
      <c r="D137" s="138"/>
      <c r="E137" s="138">
        <v>0</v>
      </c>
      <c r="F137" s="138"/>
      <c r="G137" s="6">
        <v>0</v>
      </c>
      <c r="H137" s="138"/>
      <c r="I137" s="138">
        <v>0</v>
      </c>
      <c r="J137" s="138">
        <v>0</v>
      </c>
      <c r="K137" s="23"/>
      <c r="L137" s="138">
        <v>0</v>
      </c>
      <c r="M137" s="138">
        <v>0</v>
      </c>
      <c r="N137" s="138"/>
      <c r="O137" s="138">
        <v>2605581</v>
      </c>
      <c r="P137" s="138"/>
      <c r="Q137" s="165" t="s">
        <v>640</v>
      </c>
      <c r="R137" s="138"/>
      <c r="S137" s="138">
        <v>3754745439</v>
      </c>
      <c r="T137" s="138"/>
      <c r="U137" s="6">
        <v>6039755277</v>
      </c>
      <c r="V137" s="23"/>
      <c r="W137" s="24">
        <f>U137/درآمدها!$J$5</f>
        <v>5.8545145977845052E-4</v>
      </c>
      <c r="X137" s="221"/>
      <c r="Y137" s="138">
        <f t="shared" si="5"/>
        <v>2000000</v>
      </c>
    </row>
    <row r="138" spans="1:25">
      <c r="A138" s="252" t="s">
        <v>221</v>
      </c>
      <c r="C138" s="138">
        <v>28461526</v>
      </c>
      <c r="D138" s="138"/>
      <c r="E138" s="138">
        <v>41834985974</v>
      </c>
      <c r="F138" s="138"/>
      <c r="G138" s="6">
        <v>48577672926</v>
      </c>
      <c r="H138" s="138"/>
      <c r="I138" s="138">
        <v>968473</v>
      </c>
      <c r="J138" s="138">
        <v>1799372260</v>
      </c>
      <c r="K138" s="23"/>
      <c r="L138" s="138">
        <v>12781119</v>
      </c>
      <c r="M138" s="138">
        <v>22044614765</v>
      </c>
      <c r="N138" s="138"/>
      <c r="O138" s="138">
        <v>16648880</v>
      </c>
      <c r="P138" s="138"/>
      <c r="Q138" s="165" t="s">
        <v>641</v>
      </c>
      <c r="R138" s="138"/>
      <c r="S138" s="138">
        <v>24829566158</v>
      </c>
      <c r="T138" s="138"/>
      <c r="U138" s="6">
        <v>27290651803</v>
      </c>
      <c r="V138" s="23"/>
      <c r="W138" s="24">
        <f>U138/درآمدها!$J$5</f>
        <v>2.6453641254663295E-3</v>
      </c>
      <c r="X138" s="221"/>
      <c r="Y138" s="138">
        <f t="shared" si="5"/>
        <v>-14847029</v>
      </c>
    </row>
    <row r="139" spans="1:25">
      <c r="A139" s="252" t="s">
        <v>209</v>
      </c>
      <c r="C139" s="138">
        <v>7129355</v>
      </c>
      <c r="D139" s="138"/>
      <c r="E139" s="138">
        <v>36927319515</v>
      </c>
      <c r="F139" s="138"/>
      <c r="G139" s="6">
        <v>37631626645</v>
      </c>
      <c r="H139" s="138"/>
      <c r="I139" s="138">
        <v>4359273</v>
      </c>
      <c r="J139" s="138">
        <v>23863460562</v>
      </c>
      <c r="K139" s="23"/>
      <c r="L139" s="138">
        <v>1725779</v>
      </c>
      <c r="M139" s="138">
        <v>8999597919</v>
      </c>
      <c r="N139" s="138"/>
      <c r="O139" s="138">
        <v>9762849</v>
      </c>
      <c r="P139" s="138"/>
      <c r="Q139" s="165" t="s">
        <v>642</v>
      </c>
      <c r="R139" s="138"/>
      <c r="S139" s="138">
        <v>51661489500</v>
      </c>
      <c r="T139" s="138"/>
      <c r="U139" s="6">
        <v>52211609065</v>
      </c>
      <c r="V139" s="23"/>
      <c r="W139" s="24">
        <f>U139/درآمدها!$J$5</f>
        <v>5.0610267043251977E-3</v>
      </c>
      <c r="X139" s="221"/>
      <c r="Y139" s="138">
        <f t="shared" si="5"/>
        <v>-1154027</v>
      </c>
    </row>
    <row r="140" spans="1:25">
      <c r="A140" s="252" t="s">
        <v>188</v>
      </c>
      <c r="C140" s="138">
        <v>1343100</v>
      </c>
      <c r="D140" s="138"/>
      <c r="E140" s="138">
        <v>24449804149</v>
      </c>
      <c r="F140" s="138"/>
      <c r="G140" s="6">
        <v>37650061254</v>
      </c>
      <c r="H140" s="138"/>
      <c r="I140" s="138">
        <v>81969</v>
      </c>
      <c r="J140" s="138">
        <v>2774092815</v>
      </c>
      <c r="K140" s="23"/>
      <c r="L140" s="138">
        <v>69806</v>
      </c>
      <c r="M140" s="138">
        <v>1277645459</v>
      </c>
      <c r="N140" s="138"/>
      <c r="O140" s="138">
        <v>1355263</v>
      </c>
      <c r="P140" s="138"/>
      <c r="Q140" s="165" t="s">
        <v>643</v>
      </c>
      <c r="R140" s="138"/>
      <c r="S140" s="138">
        <v>25901493246</v>
      </c>
      <c r="T140" s="138"/>
      <c r="U140" s="6">
        <v>40793191330</v>
      </c>
      <c r="V140" s="23"/>
      <c r="W140" s="24">
        <f>U140/درآمدها!$J$5</f>
        <v>3.954205479834068E-3</v>
      </c>
      <c r="X140" s="221"/>
      <c r="Y140" s="138">
        <f t="shared" si="5"/>
        <v>635957</v>
      </c>
    </row>
    <row r="141" spans="1:25">
      <c r="A141" s="252" t="s">
        <v>525</v>
      </c>
      <c r="C141" s="138">
        <v>0</v>
      </c>
      <c r="D141" s="138"/>
      <c r="E141" s="138">
        <v>0</v>
      </c>
      <c r="F141" s="138"/>
      <c r="G141" s="6">
        <v>0</v>
      </c>
      <c r="H141" s="138"/>
      <c r="I141" s="138">
        <v>2000000</v>
      </c>
      <c r="J141" s="138">
        <v>80336879712</v>
      </c>
      <c r="K141" s="23"/>
      <c r="L141" s="138">
        <v>0</v>
      </c>
      <c r="M141" s="138">
        <v>0</v>
      </c>
      <c r="N141" s="138"/>
      <c r="O141" s="138">
        <v>2000000</v>
      </c>
      <c r="P141" s="138"/>
      <c r="Q141" s="165" t="s">
        <v>644</v>
      </c>
      <c r="R141" s="138"/>
      <c r="S141" s="138">
        <v>80336879712</v>
      </c>
      <c r="T141" s="138"/>
      <c r="U141" s="6">
        <v>66601350000</v>
      </c>
      <c r="V141" s="23"/>
      <c r="W141" s="24">
        <f>U141/درآمدها!$J$5</f>
        <v>6.4558671324317475E-3</v>
      </c>
      <c r="X141" s="221"/>
      <c r="Y141" s="138">
        <f t="shared" si="5"/>
        <v>1766849</v>
      </c>
    </row>
    <row r="142" spans="1:25">
      <c r="A142" s="254" t="s">
        <v>157</v>
      </c>
      <c r="C142" s="138">
        <v>1005720</v>
      </c>
      <c r="D142" s="138"/>
      <c r="E142" s="138">
        <v>73190430262</v>
      </c>
      <c r="F142" s="138"/>
      <c r="G142" s="6">
        <v>69231715648</v>
      </c>
      <c r="H142" s="138"/>
      <c r="I142" s="138">
        <v>0</v>
      </c>
      <c r="J142" s="138">
        <v>0</v>
      </c>
      <c r="K142" s="255"/>
      <c r="L142" s="138">
        <v>405103</v>
      </c>
      <c r="M142" s="138">
        <v>27725814377</v>
      </c>
      <c r="N142" s="138"/>
      <c r="O142" s="138">
        <v>1801851</v>
      </c>
      <c r="P142" s="138"/>
      <c r="Q142" s="176" t="s">
        <v>645</v>
      </c>
      <c r="R142" s="138"/>
      <c r="S142" s="138">
        <v>43709398891</v>
      </c>
      <c r="T142" s="138"/>
      <c r="U142" s="6">
        <v>36204707465</v>
      </c>
      <c r="V142" s="255"/>
      <c r="W142" s="24">
        <f>U142/درآمدها!$J$5</f>
        <v>3.5094300785584653E-3</v>
      </c>
      <c r="X142" s="221"/>
      <c r="Y142" s="138">
        <f t="shared" si="5"/>
        <v>3298631</v>
      </c>
    </row>
    <row r="143" spans="1:25">
      <c r="A143" s="252" t="s">
        <v>162</v>
      </c>
      <c r="C143" s="138">
        <v>15501876</v>
      </c>
      <c r="D143" s="138"/>
      <c r="E143" s="138">
        <v>65282960987</v>
      </c>
      <c r="F143" s="138"/>
      <c r="G143" s="6">
        <v>112490370819</v>
      </c>
      <c r="H143" s="138"/>
      <c r="I143" s="138">
        <v>391045</v>
      </c>
      <c r="J143" s="138">
        <v>2948999329</v>
      </c>
      <c r="K143" s="23"/>
      <c r="L143" s="138">
        <v>7284099</v>
      </c>
      <c r="M143" s="138">
        <v>31079754411</v>
      </c>
      <c r="N143" s="138"/>
      <c r="O143" s="138">
        <v>8608822</v>
      </c>
      <c r="P143" s="138"/>
      <c r="Q143" s="165" t="s">
        <v>646</v>
      </c>
      <c r="R143" s="138"/>
      <c r="S143" s="138">
        <v>37499075454</v>
      </c>
      <c r="T143" s="138"/>
      <c r="U143" s="6">
        <v>58790708631</v>
      </c>
      <c r="V143" s="23"/>
      <c r="W143" s="24">
        <f>U143/درآمدها!$J$5</f>
        <v>5.6987584117025314E-3</v>
      </c>
      <c r="X143" s="221"/>
      <c r="Y143" s="138">
        <f t="shared" si="5"/>
        <v>-6875771</v>
      </c>
    </row>
    <row r="144" spans="1:25">
      <c r="A144" s="252" t="s">
        <v>139</v>
      </c>
      <c r="C144" s="138">
        <v>1996621</v>
      </c>
      <c r="D144" s="138"/>
      <c r="E144" s="138">
        <v>23852980961</v>
      </c>
      <c r="F144" s="138"/>
      <c r="G144" s="6">
        <v>28758898614</v>
      </c>
      <c r="H144" s="138"/>
      <c r="I144" s="138">
        <v>124706</v>
      </c>
      <c r="J144" s="138">
        <v>1770360060</v>
      </c>
      <c r="K144" s="23"/>
      <c r="L144" s="138">
        <v>130107</v>
      </c>
      <c r="M144" s="138">
        <v>1690437460</v>
      </c>
      <c r="N144" s="138"/>
      <c r="O144" s="138">
        <v>1991220</v>
      </c>
      <c r="P144" s="138"/>
      <c r="Q144" s="165" t="s">
        <v>647</v>
      </c>
      <c r="R144" s="138"/>
      <c r="S144" s="138">
        <v>24056187475</v>
      </c>
      <c r="T144" s="138"/>
      <c r="U144" s="6">
        <v>24841121628</v>
      </c>
      <c r="V144" s="23"/>
      <c r="W144" s="24">
        <f>U144/درآمدها!$J$5</f>
        <v>2.4079238731789165E-3</v>
      </c>
      <c r="X144" s="221"/>
      <c r="Y144" s="138">
        <f t="shared" si="5"/>
        <v>10839105</v>
      </c>
    </row>
    <row r="145" spans="1:25">
      <c r="A145" s="252" t="s">
        <v>526</v>
      </c>
      <c r="C145" s="138">
        <v>0</v>
      </c>
      <c r="D145" s="138"/>
      <c r="E145" s="138">
        <v>0</v>
      </c>
      <c r="F145" s="138"/>
      <c r="G145" s="6">
        <v>0</v>
      </c>
      <c r="H145" s="138"/>
      <c r="I145" s="138">
        <v>3965187</v>
      </c>
      <c r="J145" s="138">
        <v>48948496302</v>
      </c>
      <c r="K145" s="23"/>
      <c r="L145" s="138">
        <v>198338</v>
      </c>
      <c r="M145" s="138">
        <v>2508743077</v>
      </c>
      <c r="N145" s="138"/>
      <c r="O145" s="138">
        <v>3766849</v>
      </c>
      <c r="P145" s="138"/>
      <c r="Q145" s="165" t="s">
        <v>648</v>
      </c>
      <c r="R145" s="138"/>
      <c r="S145" s="138">
        <v>46498921525</v>
      </c>
      <c r="T145" s="138"/>
      <c r="U145" s="6">
        <v>39129358799</v>
      </c>
      <c r="V145" s="23"/>
      <c r="W145" s="24">
        <f>U145/درآمدها!$J$5</f>
        <v>3.7929252392570586E-3</v>
      </c>
      <c r="X145" s="221"/>
      <c r="Y145" s="138">
        <f t="shared" si="5"/>
        <v>-146496</v>
      </c>
    </row>
    <row r="146" spans="1:25">
      <c r="A146" s="252" t="s">
        <v>201</v>
      </c>
      <c r="C146" s="138">
        <v>2298817</v>
      </c>
      <c r="D146" s="138"/>
      <c r="E146" s="138">
        <v>28452055443</v>
      </c>
      <c r="F146" s="138"/>
      <c r="G146" s="6">
        <v>35648169009</v>
      </c>
      <c r="H146" s="138"/>
      <c r="I146" s="138">
        <v>114400</v>
      </c>
      <c r="J146" s="138">
        <v>1936315176</v>
      </c>
      <c r="K146" s="23"/>
      <c r="L146" s="138">
        <v>73668</v>
      </c>
      <c r="M146" s="138">
        <v>1001105960</v>
      </c>
      <c r="N146" s="138"/>
      <c r="O146" s="138">
        <v>3899248</v>
      </c>
      <c r="P146" s="138"/>
      <c r="Q146" s="165" t="s">
        <v>649</v>
      </c>
      <c r="R146" s="138"/>
      <c r="S146" s="138">
        <v>29467253279</v>
      </c>
      <c r="T146" s="138"/>
      <c r="U146" s="6">
        <v>36791445778</v>
      </c>
      <c r="V146" s="23"/>
      <c r="W146" s="24">
        <f>U146/درآمدها!$J$5</f>
        <v>3.5663043699990312E-3</v>
      </c>
      <c r="X146" s="221"/>
      <c r="Y146" s="138">
        <f t="shared" si="5"/>
        <v>575981</v>
      </c>
    </row>
    <row r="147" spans="1:25">
      <c r="A147" s="252" t="s">
        <v>119</v>
      </c>
      <c r="C147" s="138">
        <v>1749277</v>
      </c>
      <c r="D147" s="138"/>
      <c r="E147" s="138">
        <v>42515663351</v>
      </c>
      <c r="F147" s="138"/>
      <c r="G147" s="6">
        <v>40306978829</v>
      </c>
      <c r="H147" s="138"/>
      <c r="I147" s="138">
        <v>95694</v>
      </c>
      <c r="J147" s="138">
        <v>2529168546</v>
      </c>
      <c r="K147" s="23"/>
      <c r="L147" s="138">
        <v>111920</v>
      </c>
      <c r="M147" s="138">
        <v>2853970191</v>
      </c>
      <c r="N147" s="138"/>
      <c r="O147" s="138">
        <v>1733051</v>
      </c>
      <c r="P147" s="138"/>
      <c r="Q147" s="165" t="s">
        <v>650</v>
      </c>
      <c r="R147" s="138"/>
      <c r="S147" s="138">
        <v>42314925242</v>
      </c>
      <c r="T147" s="138"/>
      <c r="U147" s="6">
        <v>45687047474</v>
      </c>
      <c r="V147" s="23"/>
      <c r="W147" s="24">
        <f>U147/درآمدها!$J$5</f>
        <v>4.4285815252280243E-3</v>
      </c>
      <c r="X147" s="221"/>
      <c r="Y147" s="138">
        <f t="shared" si="5"/>
        <v>1022115</v>
      </c>
    </row>
    <row r="148" spans="1:25">
      <c r="A148" s="252" t="s">
        <v>103</v>
      </c>
      <c r="C148" s="138">
        <v>12515742</v>
      </c>
      <c r="D148" s="138"/>
      <c r="E148" s="138">
        <v>40754126028</v>
      </c>
      <c r="F148" s="138"/>
      <c r="G148" s="6">
        <v>48993734399</v>
      </c>
      <c r="H148" s="138"/>
      <c r="I148" s="138">
        <v>726144</v>
      </c>
      <c r="J148" s="138">
        <v>2966285621</v>
      </c>
      <c r="K148" s="23"/>
      <c r="L148" s="138">
        <v>411561</v>
      </c>
      <c r="M148" s="138">
        <v>1370531657</v>
      </c>
      <c r="N148" s="138"/>
      <c r="O148" s="138">
        <v>12830325</v>
      </c>
      <c r="P148" s="138"/>
      <c r="Q148" s="165" t="s">
        <v>651</v>
      </c>
      <c r="R148" s="138"/>
      <c r="S148" s="138">
        <v>42369494178</v>
      </c>
      <c r="T148" s="138"/>
      <c r="U148" s="6">
        <v>43758921049</v>
      </c>
      <c r="V148" s="23"/>
      <c r="W148" s="24">
        <f>U148/درآمدها!$J$5</f>
        <v>4.241682490683971E-3</v>
      </c>
      <c r="X148" s="221"/>
      <c r="Y148" s="138">
        <f t="shared" si="5"/>
        <v>-10060282</v>
      </c>
    </row>
    <row r="149" spans="1:25">
      <c r="A149" s="252" t="s">
        <v>147</v>
      </c>
      <c r="C149" s="138">
        <v>758844</v>
      </c>
      <c r="D149" s="138"/>
      <c r="E149" s="138">
        <v>4935287288</v>
      </c>
      <c r="F149" s="138"/>
      <c r="G149" s="6">
        <v>6049717608</v>
      </c>
      <c r="H149" s="138"/>
      <c r="I149" s="138">
        <v>2939454</v>
      </c>
      <c r="J149" s="138">
        <v>25600038978</v>
      </c>
      <c r="K149" s="23"/>
      <c r="L149" s="138">
        <v>77945</v>
      </c>
      <c r="M149" s="138">
        <v>637251756</v>
      </c>
      <c r="N149" s="138"/>
      <c r="O149" s="138">
        <v>3620353</v>
      </c>
      <c r="P149" s="138"/>
      <c r="Q149" s="165" t="s">
        <v>652</v>
      </c>
      <c r="R149" s="138"/>
      <c r="S149" s="138">
        <v>29905146670</v>
      </c>
      <c r="T149" s="138"/>
      <c r="U149" s="6">
        <v>27314982322</v>
      </c>
      <c r="V149" s="23"/>
      <c r="W149" s="24">
        <f>U149/درآمدها!$J$5</f>
        <v>2.6477225551066758E-3</v>
      </c>
      <c r="X149" s="221"/>
      <c r="Y149" s="138">
        <f t="shared" si="5"/>
        <v>5517403</v>
      </c>
    </row>
    <row r="150" spans="1:25">
      <c r="A150" s="252" t="s">
        <v>216</v>
      </c>
      <c r="C150" s="138">
        <v>2872337</v>
      </c>
      <c r="D150" s="138"/>
      <c r="E150" s="138">
        <v>16334449536</v>
      </c>
      <c r="F150" s="138"/>
      <c r="G150" s="6">
        <v>16760297516</v>
      </c>
      <c r="H150" s="138"/>
      <c r="I150" s="138">
        <v>144395</v>
      </c>
      <c r="J150" s="138">
        <v>901583388</v>
      </c>
      <c r="K150" s="23"/>
      <c r="L150" s="138">
        <v>101202</v>
      </c>
      <c r="M150" s="138">
        <v>616921996</v>
      </c>
      <c r="N150" s="138"/>
      <c r="O150" s="138">
        <v>2915530</v>
      </c>
      <c r="P150" s="138"/>
      <c r="Q150" s="165" t="s">
        <v>653</v>
      </c>
      <c r="R150" s="138"/>
      <c r="S150" s="138">
        <v>16658690342</v>
      </c>
      <c r="T150" s="138"/>
      <c r="U150" s="6">
        <v>14172112900</v>
      </c>
      <c r="V150" s="23"/>
      <c r="W150" s="24">
        <f>U150/درآمدها!$J$5</f>
        <v>1.3737450947799404E-3</v>
      </c>
      <c r="X150" s="221"/>
      <c r="Y150" s="138"/>
    </row>
    <row r="151" spans="1:25">
      <c r="A151" s="252" t="s">
        <v>100</v>
      </c>
      <c r="C151" s="138">
        <v>2768882</v>
      </c>
      <c r="D151" s="138"/>
      <c r="E151" s="138">
        <v>27127840840</v>
      </c>
      <c r="F151" s="138"/>
      <c r="G151" s="6">
        <v>31762778540</v>
      </c>
      <c r="H151" s="138"/>
      <c r="I151" s="138">
        <v>167371</v>
      </c>
      <c r="J151" s="138">
        <v>2083415129</v>
      </c>
      <c r="K151" s="23"/>
      <c r="L151" s="138">
        <v>181087</v>
      </c>
      <c r="M151" s="138">
        <v>1887575275</v>
      </c>
      <c r="N151" s="138"/>
      <c r="O151" s="138">
        <v>2755166</v>
      </c>
      <c r="P151" s="138"/>
      <c r="Q151" s="165" t="s">
        <v>654</v>
      </c>
      <c r="R151" s="138"/>
      <c r="S151" s="138">
        <v>27416451298</v>
      </c>
      <c r="T151" s="138"/>
      <c r="U151" s="6">
        <v>29304868560</v>
      </c>
      <c r="V151" s="23"/>
      <c r="W151" s="24">
        <f>U151/درآمدها!$J$5</f>
        <v>2.8406081521881537E-3</v>
      </c>
      <c r="X151" s="221"/>
      <c r="Y151" s="138">
        <f>O155-(C151+I151-L151)</f>
        <v>2091839</v>
      </c>
    </row>
    <row r="152" spans="1:25">
      <c r="A152" s="252" t="s">
        <v>98</v>
      </c>
      <c r="C152" s="138">
        <v>2687423</v>
      </c>
      <c r="D152" s="138"/>
      <c r="E152" s="138">
        <v>15093224296</v>
      </c>
      <c r="F152" s="138"/>
      <c r="G152" s="6">
        <v>18513029537</v>
      </c>
      <c r="H152" s="138"/>
      <c r="I152" s="138">
        <v>148641</v>
      </c>
      <c r="J152" s="138">
        <v>1061307148</v>
      </c>
      <c r="K152" s="23"/>
      <c r="L152" s="138">
        <v>66021</v>
      </c>
      <c r="M152" s="138">
        <v>399950822</v>
      </c>
      <c r="N152" s="138"/>
      <c r="O152" s="138">
        <v>2770043</v>
      </c>
      <c r="P152" s="138"/>
      <c r="Q152" s="165" t="s">
        <v>655</v>
      </c>
      <c r="R152" s="138"/>
      <c r="S152" s="138">
        <v>15781416157</v>
      </c>
      <c r="T152" s="138"/>
      <c r="U152" s="6">
        <v>14731552661</v>
      </c>
      <c r="V152" s="23"/>
      <c r="W152" s="24">
        <f>U152/درآمدها!$J$5</f>
        <v>1.4279732563054256E-3</v>
      </c>
      <c r="X152" s="221"/>
      <c r="Y152" s="138" t="e">
        <f>O156-(#REF!+I152-L152)</f>
        <v>#REF!</v>
      </c>
    </row>
    <row r="153" spans="1:25">
      <c r="A153" s="252" t="s">
        <v>146</v>
      </c>
      <c r="C153" s="138">
        <v>10256445</v>
      </c>
      <c r="D153" s="138"/>
      <c r="E153" s="138">
        <v>81079300569</v>
      </c>
      <c r="F153" s="138"/>
      <c r="G153" s="6">
        <v>93390039436</v>
      </c>
      <c r="H153" s="138"/>
      <c r="I153" s="138">
        <v>126146</v>
      </c>
      <c r="J153" s="138">
        <v>1044195531</v>
      </c>
      <c r="K153" s="23"/>
      <c r="L153" s="138">
        <v>1244835</v>
      </c>
      <c r="M153" s="138">
        <v>9021279510</v>
      </c>
      <c r="N153" s="138"/>
      <c r="O153" s="138">
        <v>9137756</v>
      </c>
      <c r="P153" s="138"/>
      <c r="Q153" s="165" t="s">
        <v>656</v>
      </c>
      <c r="R153" s="138"/>
      <c r="S153" s="138">
        <v>72278428433</v>
      </c>
      <c r="T153" s="138"/>
      <c r="U153" s="6">
        <v>72757924682</v>
      </c>
      <c r="V153" s="23"/>
      <c r="W153" s="24">
        <f>U153/درآمدها!$J$5</f>
        <v>7.0526422449164834E-3</v>
      </c>
      <c r="X153" s="221"/>
      <c r="Y153" s="138">
        <f t="shared" ref="Y153:Y160" si="6">O157-(C152+I153-L153)</f>
        <v>4528222</v>
      </c>
    </row>
    <row r="154" spans="1:25">
      <c r="A154" s="252" t="s">
        <v>156</v>
      </c>
      <c r="C154" s="138">
        <v>780456</v>
      </c>
      <c r="D154" s="138"/>
      <c r="E154" s="138">
        <v>13207499818</v>
      </c>
      <c r="F154" s="138"/>
      <c r="G154" s="6">
        <v>17029079698</v>
      </c>
      <c r="H154" s="138"/>
      <c r="I154" s="138">
        <v>43438</v>
      </c>
      <c r="J154" s="138">
        <v>1072056075</v>
      </c>
      <c r="K154" s="23"/>
      <c r="L154" s="138">
        <v>49083</v>
      </c>
      <c r="M154" s="138">
        <v>874428475</v>
      </c>
      <c r="N154" s="138"/>
      <c r="O154" s="138">
        <v>774811</v>
      </c>
      <c r="P154" s="138"/>
      <c r="Q154" s="165" t="s">
        <v>657</v>
      </c>
      <c r="R154" s="138"/>
      <c r="S154" s="138">
        <v>13433124397</v>
      </c>
      <c r="T154" s="138"/>
      <c r="U154" s="6">
        <v>18207548678</v>
      </c>
      <c r="V154" s="23"/>
      <c r="W154" s="24">
        <f>U154/درآمدها!$J$5</f>
        <v>1.7649118985193441E-3</v>
      </c>
      <c r="X154" s="221"/>
      <c r="Y154" s="138">
        <f t="shared" si="6"/>
        <v>-5832919</v>
      </c>
    </row>
    <row r="155" spans="1:25">
      <c r="A155" s="252" t="s">
        <v>225</v>
      </c>
      <c r="C155" s="138">
        <v>4766239</v>
      </c>
      <c r="D155" s="138"/>
      <c r="E155" s="138">
        <v>59803558592</v>
      </c>
      <c r="F155" s="138"/>
      <c r="G155" s="6">
        <v>74147820094</v>
      </c>
      <c r="H155" s="138"/>
      <c r="I155" s="138">
        <v>361355</v>
      </c>
      <c r="J155" s="138">
        <v>6102961478</v>
      </c>
      <c r="K155" s="23"/>
      <c r="L155" s="138">
        <v>280589</v>
      </c>
      <c r="M155" s="138">
        <v>3499265870</v>
      </c>
      <c r="N155" s="138"/>
      <c r="O155" s="138">
        <v>4847005</v>
      </c>
      <c r="P155" s="138"/>
      <c r="Q155" s="165" t="s">
        <v>658</v>
      </c>
      <c r="R155" s="138"/>
      <c r="S155" s="138">
        <v>62314665508</v>
      </c>
      <c r="T155" s="138"/>
      <c r="U155" s="6">
        <v>64418870335</v>
      </c>
      <c r="V155" s="23"/>
      <c r="W155" s="24">
        <f>U155/درآمدها!$J$5</f>
        <v>6.2443128811068994E-3</v>
      </c>
      <c r="X155" s="221"/>
      <c r="Y155" s="138">
        <f t="shared" si="6"/>
        <v>11954793</v>
      </c>
    </row>
    <row r="156" spans="1:25">
      <c r="A156" s="252" t="s">
        <v>191</v>
      </c>
      <c r="C156" s="138">
        <v>3314649</v>
      </c>
      <c r="D156" s="138"/>
      <c r="E156" s="138">
        <v>12530370468</v>
      </c>
      <c r="F156" s="138"/>
      <c r="G156" s="6">
        <v>17594909321</v>
      </c>
      <c r="H156" s="138"/>
      <c r="I156" s="138">
        <v>4682790</v>
      </c>
      <c r="J156" s="138">
        <v>25871741904</v>
      </c>
      <c r="K156" s="23"/>
      <c r="L156" s="138">
        <v>396807</v>
      </c>
      <c r="M156" s="138">
        <v>1950495885</v>
      </c>
      <c r="N156" s="138"/>
      <c r="O156" s="138">
        <v>7600632</v>
      </c>
      <c r="P156" s="138"/>
      <c r="Q156" s="165" t="s">
        <v>659</v>
      </c>
      <c r="R156" s="138"/>
      <c r="S156" s="138">
        <v>36510730488</v>
      </c>
      <c r="T156" s="138"/>
      <c r="U156" s="6">
        <v>38683690188</v>
      </c>
      <c r="V156" s="23"/>
      <c r="W156" s="24">
        <f>U156/درآمدها!$J$5</f>
        <v>3.7497252540058374E-3</v>
      </c>
      <c r="X156" s="221"/>
      <c r="Y156" s="138">
        <f t="shared" si="6"/>
        <v>9936447</v>
      </c>
    </row>
    <row r="157" spans="1:25">
      <c r="A157" s="252" t="s">
        <v>198</v>
      </c>
      <c r="C157" s="138">
        <v>5979205</v>
      </c>
      <c r="D157" s="138"/>
      <c r="E157" s="138">
        <v>33271258186</v>
      </c>
      <c r="F157" s="138"/>
      <c r="G157" s="6">
        <v>44696088055</v>
      </c>
      <c r="H157" s="138"/>
      <c r="I157" s="138">
        <v>370375</v>
      </c>
      <c r="J157" s="138">
        <v>3008695136</v>
      </c>
      <c r="K157" s="23"/>
      <c r="L157" s="138">
        <v>252624</v>
      </c>
      <c r="M157" s="138">
        <v>1532039623</v>
      </c>
      <c r="N157" s="138"/>
      <c r="O157" s="138">
        <v>6096956</v>
      </c>
      <c r="P157" s="138"/>
      <c r="Q157" s="165" t="s">
        <v>506</v>
      </c>
      <c r="R157" s="138"/>
      <c r="S157" s="138">
        <v>34843890401</v>
      </c>
      <c r="T157" s="138"/>
      <c r="U157" s="6">
        <v>46667229165</v>
      </c>
      <c r="V157" s="23"/>
      <c r="W157" s="24">
        <f>U157/درآمدها!$J$5</f>
        <v>4.5235934546069079E-3</v>
      </c>
      <c r="X157" s="221"/>
      <c r="Y157" s="138">
        <f t="shared" si="6"/>
        <v>235101</v>
      </c>
    </row>
    <row r="158" spans="1:25">
      <c r="A158" s="252" t="s">
        <v>481</v>
      </c>
      <c r="C158" s="138">
        <v>4305908</v>
      </c>
      <c r="D158" s="138"/>
      <c r="E158" s="138">
        <v>83747804116</v>
      </c>
      <c r="F158" s="138"/>
      <c r="G158" s="6">
        <v>77045181255</v>
      </c>
      <c r="H158" s="138"/>
      <c r="I158" s="138">
        <v>201796</v>
      </c>
      <c r="J158" s="138">
        <v>3669733262</v>
      </c>
      <c r="K158" s="23"/>
      <c r="L158" s="138">
        <v>89823</v>
      </c>
      <c r="M158" s="138">
        <v>1816055656</v>
      </c>
      <c r="N158" s="138"/>
      <c r="O158" s="138">
        <v>4417881</v>
      </c>
      <c r="P158" s="138"/>
      <c r="Q158" s="165" t="s">
        <v>660</v>
      </c>
      <c r="R158" s="138"/>
      <c r="S158" s="138">
        <v>85674137159</v>
      </c>
      <c r="T158" s="138"/>
      <c r="U158" s="6">
        <v>66708322100</v>
      </c>
      <c r="V158" s="23"/>
      <c r="W158" s="24">
        <f>U158/درآمدها!$J$5</f>
        <v>6.4662362565482585E-3</v>
      </c>
      <c r="X158" s="221"/>
      <c r="Y158" s="138">
        <f t="shared" si="6"/>
        <v>-5626628</v>
      </c>
    </row>
    <row r="159" spans="1:25" ht="40.200000000000003" customHeight="1">
      <c r="A159" s="252" t="s">
        <v>99</v>
      </c>
      <c r="C159" s="138">
        <v>12398181</v>
      </c>
      <c r="D159" s="138"/>
      <c r="E159" s="138">
        <v>45375225008</v>
      </c>
      <c r="F159" s="138"/>
      <c r="G159" s="6">
        <v>51392797306</v>
      </c>
      <c r="H159" s="138"/>
      <c r="I159" s="138">
        <v>606759</v>
      </c>
      <c r="J159" s="138">
        <v>2514708698</v>
      </c>
      <c r="K159" s="23"/>
      <c r="L159" s="138">
        <v>188925</v>
      </c>
      <c r="M159" s="138">
        <v>662131526</v>
      </c>
      <c r="N159" s="138"/>
      <c r="O159" s="138">
        <v>12816015</v>
      </c>
      <c r="P159" s="138"/>
      <c r="Q159" s="165" t="s">
        <v>661</v>
      </c>
      <c r="R159" s="138"/>
      <c r="S159" s="138">
        <v>47196056816</v>
      </c>
      <c r="T159" s="138"/>
      <c r="U159" s="6">
        <v>44780255388</v>
      </c>
      <c r="V159" s="23"/>
      <c r="W159" s="24">
        <f>U159/درآمدها!$J$5</f>
        <v>4.3406834687478388E-3</v>
      </c>
      <c r="X159" s="221"/>
      <c r="Y159" s="138">
        <f t="shared" si="6"/>
        <v>5337071</v>
      </c>
    </row>
    <row r="160" spans="1:25">
      <c r="A160" s="252" t="s">
        <v>114</v>
      </c>
      <c r="C160" s="138">
        <v>19958164</v>
      </c>
      <c r="D160" s="138"/>
      <c r="E160" s="138">
        <v>204705230374</v>
      </c>
      <c r="F160" s="138"/>
      <c r="G160" s="6">
        <v>212480112421</v>
      </c>
      <c r="H160" s="138"/>
      <c r="I160" s="138">
        <v>157826</v>
      </c>
      <c r="J160" s="138">
        <v>1748723793</v>
      </c>
      <c r="K160" s="23"/>
      <c r="L160" s="138">
        <v>1127321</v>
      </c>
      <c r="M160" s="138">
        <v>12163166289</v>
      </c>
      <c r="N160" s="138"/>
      <c r="O160" s="138">
        <v>18988669</v>
      </c>
      <c r="P160" s="138"/>
      <c r="Q160" s="165" t="s">
        <v>662</v>
      </c>
      <c r="R160" s="138"/>
      <c r="S160" s="138">
        <v>194887182544</v>
      </c>
      <c r="T160" s="138"/>
      <c r="U160" s="6">
        <v>209331362394</v>
      </c>
      <c r="V160" s="23"/>
      <c r="W160" s="24">
        <f>U160/درآمدها!$J$5</f>
        <v>2.0291112151128825E-2</v>
      </c>
      <c r="X160" s="221"/>
      <c r="Y160" s="138">
        <f t="shared" si="6"/>
        <v>-11368943</v>
      </c>
    </row>
    <row r="161" spans="1:25">
      <c r="A161" s="252" t="s">
        <v>184</v>
      </c>
      <c r="C161" s="138">
        <v>3610796</v>
      </c>
      <c r="D161" s="138"/>
      <c r="E161" s="138">
        <v>21677341958</v>
      </c>
      <c r="F161" s="138"/>
      <c r="G161" s="6">
        <v>20243718352</v>
      </c>
      <c r="H161" s="138"/>
      <c r="I161" s="138">
        <v>179047</v>
      </c>
      <c r="J161" s="138">
        <v>1059969778</v>
      </c>
      <c r="K161" s="23"/>
      <c r="L161" s="138">
        <v>122342</v>
      </c>
      <c r="M161" s="138">
        <v>829063770</v>
      </c>
      <c r="N161" s="138"/>
      <c r="O161" s="138">
        <v>3667501</v>
      </c>
      <c r="P161" s="138"/>
      <c r="Q161" s="165" t="s">
        <v>663</v>
      </c>
      <c r="R161" s="138"/>
      <c r="S161" s="138">
        <v>22003105795</v>
      </c>
      <c r="T161" s="138"/>
      <c r="U161" s="6">
        <v>18191940057</v>
      </c>
      <c r="V161" s="23"/>
      <c r="W161" s="24">
        <f>U161/درآمدها!$J$5</f>
        <v>1.7633989084178449E-3</v>
      </c>
      <c r="X161" s="221"/>
      <c r="Y161" s="138" t="e">
        <f>O165-(#REF!+I161-L161)</f>
        <v>#REF!</v>
      </c>
    </row>
    <row r="162" spans="1:25">
      <c r="A162" s="252" t="s">
        <v>132</v>
      </c>
      <c r="C162" s="138">
        <v>446130</v>
      </c>
      <c r="D162" s="138"/>
      <c r="E162" s="138">
        <v>5274891832</v>
      </c>
      <c r="F162" s="138"/>
      <c r="G162" s="6">
        <v>6084484226</v>
      </c>
      <c r="H162" s="138"/>
      <c r="I162" s="138">
        <v>25343</v>
      </c>
      <c r="J162" s="138">
        <v>345535295</v>
      </c>
      <c r="K162" s="23"/>
      <c r="L162" s="138">
        <v>6923</v>
      </c>
      <c r="M162" s="138">
        <v>91874717</v>
      </c>
      <c r="N162" s="138"/>
      <c r="O162" s="138">
        <v>464550</v>
      </c>
      <c r="P162" s="138"/>
      <c r="Q162" s="165" t="s">
        <v>664</v>
      </c>
      <c r="R162" s="138"/>
      <c r="S162" s="138">
        <v>5538131668</v>
      </c>
      <c r="T162" s="138"/>
      <c r="U162" s="6">
        <v>5693820488</v>
      </c>
      <c r="V162" s="23"/>
      <c r="W162" s="24">
        <f>U162/درآمدها!$J$5</f>
        <v>5.5191897080833485E-4</v>
      </c>
      <c r="X162" s="221"/>
      <c r="Y162" s="138">
        <f t="shared" ref="Y162:Y169" si="7">O166-(C160+I162-L162)</f>
        <v>-12597936</v>
      </c>
    </row>
    <row r="163" spans="1:25">
      <c r="A163" s="252" t="s">
        <v>153</v>
      </c>
      <c r="C163" s="138">
        <v>9906304</v>
      </c>
      <c r="D163" s="138"/>
      <c r="E163" s="138">
        <v>49046655500</v>
      </c>
      <c r="F163" s="138"/>
      <c r="G163" s="6">
        <v>67946794294</v>
      </c>
      <c r="H163" s="138"/>
      <c r="I163" s="138">
        <v>812699</v>
      </c>
      <c r="J163" s="138">
        <v>5682964755</v>
      </c>
      <c r="K163" s="23"/>
      <c r="L163" s="138">
        <v>658190</v>
      </c>
      <c r="M163" s="138">
        <v>3409580526</v>
      </c>
      <c r="N163" s="138"/>
      <c r="O163" s="138">
        <v>10060813</v>
      </c>
      <c r="P163" s="138"/>
      <c r="Q163" s="165" t="s">
        <v>589</v>
      </c>
      <c r="R163" s="138"/>
      <c r="S163" s="138">
        <v>51393457468</v>
      </c>
      <c r="T163" s="138"/>
      <c r="U163" s="6">
        <v>60205726003</v>
      </c>
      <c r="V163" s="23"/>
      <c r="W163" s="24">
        <f>U163/درآمدها!$J$5</f>
        <v>5.8359202581773359E-3</v>
      </c>
      <c r="X163" s="221"/>
      <c r="Y163" s="138">
        <f t="shared" si="7"/>
        <v>1642284</v>
      </c>
    </row>
    <row r="164" spans="1:25">
      <c r="A164" s="252" t="s">
        <v>234</v>
      </c>
      <c r="C164" s="138">
        <v>59037</v>
      </c>
      <c r="D164" s="138"/>
      <c r="E164" s="138">
        <v>5330579530</v>
      </c>
      <c r="F164" s="138"/>
      <c r="G164" s="6">
        <v>8726568031</v>
      </c>
      <c r="H164" s="138"/>
      <c r="I164" s="138">
        <v>2930</v>
      </c>
      <c r="J164" s="138">
        <v>494798122</v>
      </c>
      <c r="K164" s="23"/>
      <c r="L164" s="138">
        <v>2224</v>
      </c>
      <c r="M164" s="138">
        <v>220406034</v>
      </c>
      <c r="N164" s="138"/>
      <c r="O164" s="138">
        <v>59743</v>
      </c>
      <c r="P164" s="138"/>
      <c r="Q164" s="165" t="s">
        <v>665</v>
      </c>
      <c r="R164" s="138"/>
      <c r="S164" s="138">
        <v>5619248132</v>
      </c>
      <c r="T164" s="138"/>
      <c r="U164" s="6">
        <v>8421151637</v>
      </c>
      <c r="V164" s="23"/>
      <c r="W164" s="24">
        <f>U164/درآمدها!$J$5</f>
        <v>8.1628729853872495E-4</v>
      </c>
      <c r="X164" s="221"/>
      <c r="Y164" s="138">
        <f t="shared" si="7"/>
        <v>6504679</v>
      </c>
    </row>
    <row r="165" spans="1:25">
      <c r="A165" s="252" t="s">
        <v>212</v>
      </c>
      <c r="C165" s="138">
        <v>11095364</v>
      </c>
      <c r="D165" s="138"/>
      <c r="E165" s="138">
        <v>79615721209</v>
      </c>
      <c r="F165" s="138"/>
      <c r="G165" s="6">
        <v>84925968700</v>
      </c>
      <c r="H165" s="138"/>
      <c r="I165" s="138">
        <v>645621</v>
      </c>
      <c r="J165" s="138">
        <v>5070396299</v>
      </c>
      <c r="K165" s="23"/>
      <c r="L165" s="138">
        <v>123850</v>
      </c>
      <c r="M165" s="138">
        <v>948019624</v>
      </c>
      <c r="N165" s="138"/>
      <c r="O165" s="138">
        <v>11617135</v>
      </c>
      <c r="P165" s="138"/>
      <c r="Q165" s="165" t="s">
        <v>666</v>
      </c>
      <c r="R165" s="138"/>
      <c r="S165" s="138">
        <v>83796674255</v>
      </c>
      <c r="T165" s="138"/>
      <c r="U165" s="6">
        <v>81067051592</v>
      </c>
      <c r="V165" s="23"/>
      <c r="W165" s="24">
        <f>U165/درآمدها!$J$5</f>
        <v>7.8580706531615578E-3</v>
      </c>
      <c r="X165" s="221"/>
      <c r="Y165" s="138">
        <f t="shared" si="7"/>
        <v>-10157055</v>
      </c>
    </row>
    <row r="166" spans="1:25">
      <c r="A166" s="252" t="s">
        <v>215</v>
      </c>
      <c r="C166" s="138">
        <v>7378408</v>
      </c>
      <c r="D166" s="138"/>
      <c r="E166" s="138">
        <v>44226753613</v>
      </c>
      <c r="F166" s="138"/>
      <c r="G166" s="6">
        <v>62196614891</v>
      </c>
      <c r="H166" s="138"/>
      <c r="I166" s="138">
        <v>443927</v>
      </c>
      <c r="J166" s="138">
        <v>3966737244</v>
      </c>
      <c r="K166" s="23"/>
      <c r="L166" s="138">
        <v>443687</v>
      </c>
      <c r="M166" s="138">
        <v>2833393593</v>
      </c>
      <c r="N166" s="138"/>
      <c r="O166" s="138">
        <v>7378648</v>
      </c>
      <c r="P166" s="138"/>
      <c r="Q166" s="165" t="s">
        <v>667</v>
      </c>
      <c r="R166" s="138"/>
      <c r="S166" s="138">
        <v>45472218510</v>
      </c>
      <c r="T166" s="138"/>
      <c r="U166" s="6">
        <v>57797790953</v>
      </c>
      <c r="V166" s="23"/>
      <c r="W166" s="24">
        <f>U166/درآمدها!$J$5</f>
        <v>5.6025119451878031E-3</v>
      </c>
      <c r="X166" s="221"/>
      <c r="Y166" s="138">
        <f t="shared" si="7"/>
        <v>1120154</v>
      </c>
    </row>
    <row r="167" spans="1:25">
      <c r="A167" s="252" t="s">
        <v>199</v>
      </c>
      <c r="C167" s="138">
        <v>5216132</v>
      </c>
      <c r="D167" s="138"/>
      <c r="E167" s="138">
        <v>46067322908</v>
      </c>
      <c r="F167" s="138"/>
      <c r="G167" s="6">
        <v>51332450546</v>
      </c>
      <c r="H167" s="138"/>
      <c r="I167" s="138">
        <v>556771</v>
      </c>
      <c r="J167" s="138">
        <v>5694694423</v>
      </c>
      <c r="K167" s="23"/>
      <c r="L167" s="138">
        <v>365314</v>
      </c>
      <c r="M167" s="138">
        <v>3373958124</v>
      </c>
      <c r="N167" s="138"/>
      <c r="O167" s="138">
        <v>5407589</v>
      </c>
      <c r="P167" s="138"/>
      <c r="Q167" s="165" t="s">
        <v>668</v>
      </c>
      <c r="R167" s="138"/>
      <c r="S167" s="138">
        <v>48497572761</v>
      </c>
      <c r="T167" s="138"/>
      <c r="U167" s="6">
        <v>50690152567</v>
      </c>
      <c r="V167" s="23"/>
      <c r="W167" s="24">
        <f>U167/درآمدها!$J$5</f>
        <v>4.9135473964904029E-3</v>
      </c>
      <c r="X167" s="221"/>
      <c r="Y167" s="138">
        <f t="shared" si="7"/>
        <v>-6146323</v>
      </c>
    </row>
    <row r="168" spans="1:25">
      <c r="A168" s="252" t="s">
        <v>110</v>
      </c>
      <c r="C168" s="138">
        <v>6648784</v>
      </c>
      <c r="D168" s="138"/>
      <c r="E168" s="138">
        <v>24083966600</v>
      </c>
      <c r="F168" s="138"/>
      <c r="G168" s="6">
        <v>26635171658</v>
      </c>
      <c r="H168" s="138"/>
      <c r="I168" s="138">
        <v>540881</v>
      </c>
      <c r="J168" s="138">
        <v>2439145909</v>
      </c>
      <c r="K168" s="23"/>
      <c r="L168" s="138">
        <v>238150</v>
      </c>
      <c r="M168" s="138">
        <v>927913247</v>
      </c>
      <c r="N168" s="138"/>
      <c r="O168" s="138">
        <v>6951515</v>
      </c>
      <c r="P168" s="138"/>
      <c r="Q168" s="165" t="s">
        <v>669</v>
      </c>
      <c r="R168" s="138"/>
      <c r="S168" s="138">
        <v>25650543184</v>
      </c>
      <c r="T168" s="138"/>
      <c r="U168" s="6">
        <v>28545844052</v>
      </c>
      <c r="V168" s="23"/>
      <c r="W168" s="24">
        <f>U168/درآمدها!$J$5</f>
        <v>2.7670336469580435E-3</v>
      </c>
      <c r="X168" s="221"/>
      <c r="Y168" s="138">
        <f t="shared" si="7"/>
        <v>962889</v>
      </c>
    </row>
    <row r="169" spans="1:25">
      <c r="A169" s="252" t="s">
        <v>439</v>
      </c>
      <c r="C169" s="138">
        <v>21074</v>
      </c>
      <c r="D169" s="138"/>
      <c r="E169" s="138">
        <v>481865737</v>
      </c>
      <c r="F169" s="138"/>
      <c r="G169" s="6">
        <v>579857521</v>
      </c>
      <c r="H169" s="138"/>
      <c r="I169" s="138">
        <v>263609</v>
      </c>
      <c r="J169" s="138">
        <v>7473410640</v>
      </c>
      <c r="K169" s="23"/>
      <c r="L169" s="138">
        <v>13663</v>
      </c>
      <c r="M169" s="138">
        <v>415591795</v>
      </c>
      <c r="N169" s="138"/>
      <c r="O169" s="138">
        <v>271020</v>
      </c>
      <c r="P169" s="138"/>
      <c r="Q169" s="165" t="s">
        <v>670</v>
      </c>
      <c r="R169" s="138"/>
      <c r="S169" s="138">
        <v>7573573343</v>
      </c>
      <c r="T169" s="138"/>
      <c r="U169" s="6">
        <v>8394735554</v>
      </c>
      <c r="V169" s="23"/>
      <c r="W169" s="24">
        <f>U169/درآمدها!$J$5</f>
        <v>8.1372670897098659E-4</v>
      </c>
      <c r="X169" s="221"/>
      <c r="Y169" s="138">
        <f t="shared" si="7"/>
        <v>-4603367</v>
      </c>
    </row>
    <row r="170" spans="1:25">
      <c r="A170" s="252" t="s">
        <v>155</v>
      </c>
      <c r="C170" s="138">
        <v>1389662</v>
      </c>
      <c r="D170" s="138"/>
      <c r="E170" s="138">
        <v>55756057316</v>
      </c>
      <c r="F170" s="138"/>
      <c r="G170" s="6">
        <v>62162708003</v>
      </c>
      <c r="H170" s="138"/>
      <c r="I170" s="138">
        <v>66113</v>
      </c>
      <c r="J170" s="138">
        <v>3215576462</v>
      </c>
      <c r="K170" s="23"/>
      <c r="L170" s="138">
        <v>276344</v>
      </c>
      <c r="M170" s="138">
        <v>10451348601</v>
      </c>
      <c r="N170" s="138"/>
      <c r="O170" s="138">
        <v>1179431</v>
      </c>
      <c r="P170" s="138"/>
      <c r="Q170" s="165" t="s">
        <v>671</v>
      </c>
      <c r="R170" s="138"/>
      <c r="S170" s="138">
        <v>47864935285</v>
      </c>
      <c r="T170" s="138"/>
      <c r="U170" s="6">
        <v>46451018339</v>
      </c>
      <c r="V170" s="23"/>
      <c r="W170" s="24">
        <f>U170/درآمدها!$J$5</f>
        <v>4.5026354955677991E-3</v>
      </c>
      <c r="X170" s="221"/>
      <c r="Y170" s="138"/>
    </row>
    <row r="171" spans="1:25">
      <c r="A171" s="8" t="s">
        <v>158</v>
      </c>
      <c r="C171" s="8">
        <v>3130592</v>
      </c>
      <c r="D171" s="8"/>
      <c r="E171" s="8">
        <v>39595621559</v>
      </c>
      <c r="F171" s="8"/>
      <c r="G171" s="8">
        <v>30186060285</v>
      </c>
      <c r="H171" s="138"/>
      <c r="I171" s="138">
        <v>2342310</v>
      </c>
      <c r="J171" s="138">
        <v>24630484455</v>
      </c>
      <c r="K171" s="23"/>
      <c r="L171" s="138">
        <v>332404</v>
      </c>
      <c r="M171" s="138">
        <v>3998147166</v>
      </c>
      <c r="N171" s="138"/>
      <c r="O171" s="138">
        <v>5140498</v>
      </c>
      <c r="P171" s="138"/>
      <c r="Q171" s="165" t="s">
        <v>672</v>
      </c>
      <c r="R171" s="138"/>
      <c r="S171" s="138">
        <v>60292386348</v>
      </c>
      <c r="T171" s="138"/>
      <c r="U171" s="6">
        <v>55493644724</v>
      </c>
      <c r="V171" s="23"/>
      <c r="W171" s="24">
        <f>U171/درآمدها!$J$5</f>
        <v>5.3791641916044654E-3</v>
      </c>
      <c r="X171" s="221"/>
      <c r="Y171" s="138">
        <f>O175-(C169+I171-L171)</f>
        <v>23555625</v>
      </c>
    </row>
    <row r="172" spans="1:25">
      <c r="A172" s="252" t="s">
        <v>93</v>
      </c>
      <c r="C172" s="138">
        <v>7854593</v>
      </c>
      <c r="D172" s="138"/>
      <c r="E172" s="138">
        <v>58507569758</v>
      </c>
      <c r="F172" s="138"/>
      <c r="G172" s="6">
        <v>55904264512</v>
      </c>
      <c r="H172" s="138"/>
      <c r="I172" s="138">
        <v>1064546</v>
      </c>
      <c r="J172" s="138">
        <v>8180772769</v>
      </c>
      <c r="K172" s="23"/>
      <c r="L172" s="138">
        <v>275111</v>
      </c>
      <c r="M172" s="138">
        <v>2066220201</v>
      </c>
      <c r="N172" s="138"/>
      <c r="O172" s="138">
        <v>8644028</v>
      </c>
      <c r="P172" s="138"/>
      <c r="Q172" s="165" t="s">
        <v>673</v>
      </c>
      <c r="R172" s="138"/>
      <c r="S172" s="138">
        <v>64634325745</v>
      </c>
      <c r="T172" s="138"/>
      <c r="U172" s="6">
        <v>57415726699</v>
      </c>
      <c r="V172" s="23"/>
      <c r="W172" s="24">
        <f>U172/درآمدها!$J$5</f>
        <v>5.565477319615264E-3</v>
      </c>
      <c r="X172" s="221"/>
      <c r="Y172" s="138">
        <f>O176-(C170+I172-L172)</f>
        <v>6210418</v>
      </c>
    </row>
    <row r="173" spans="1:25">
      <c r="A173" s="252" t="s">
        <v>122</v>
      </c>
      <c r="C173" s="138">
        <v>848277</v>
      </c>
      <c r="D173" s="138"/>
      <c r="E173" s="138">
        <v>54376863462</v>
      </c>
      <c r="F173" s="138"/>
      <c r="G173" s="6">
        <v>57508269080</v>
      </c>
      <c r="H173" s="138"/>
      <c r="I173" s="138">
        <v>63985</v>
      </c>
      <c r="J173" s="138">
        <v>4226511186</v>
      </c>
      <c r="K173" s="23"/>
      <c r="L173" s="138">
        <v>49551</v>
      </c>
      <c r="M173" s="138">
        <v>3249275568</v>
      </c>
      <c r="N173" s="138"/>
      <c r="O173" s="138">
        <v>862711</v>
      </c>
      <c r="P173" s="138"/>
      <c r="Q173" s="165" t="s">
        <v>674</v>
      </c>
      <c r="R173" s="138"/>
      <c r="S173" s="138">
        <v>55421089426</v>
      </c>
      <c r="T173" s="138"/>
      <c r="U173" s="6">
        <v>54035981564</v>
      </c>
      <c r="V173" s="23"/>
      <c r="W173" s="24">
        <f>U173/درآمدها!$J$5</f>
        <v>5.2378685619392917E-3</v>
      </c>
      <c r="X173" s="221"/>
      <c r="Y173" s="138">
        <f>O177-(C172+I173-L173)</f>
        <v>-2613451</v>
      </c>
    </row>
    <row r="174" spans="1:25">
      <c r="A174" s="252" t="s">
        <v>144</v>
      </c>
      <c r="C174" s="138">
        <v>19872993</v>
      </c>
      <c r="D174" s="138"/>
      <c r="E174" s="138">
        <v>73034070400</v>
      </c>
      <c r="F174" s="138"/>
      <c r="G174" s="6">
        <v>73625948377</v>
      </c>
      <c r="H174" s="138"/>
      <c r="I174" s="138">
        <v>1134336</v>
      </c>
      <c r="J174" s="138">
        <v>4158280374</v>
      </c>
      <c r="K174" s="23"/>
      <c r="L174" s="138">
        <v>1156873</v>
      </c>
      <c r="M174" s="138">
        <v>4319621229</v>
      </c>
      <c r="N174" s="138"/>
      <c r="O174" s="138">
        <v>19850456</v>
      </c>
      <c r="P174" s="138"/>
      <c r="Q174" s="165" t="s">
        <v>675</v>
      </c>
      <c r="R174" s="138"/>
      <c r="S174" s="138">
        <v>72940273906</v>
      </c>
      <c r="T174" s="138"/>
      <c r="U174" s="6">
        <v>59611416627</v>
      </c>
      <c r="V174" s="23"/>
      <c r="W174" s="24">
        <f>U174/درآمدها!$J$5</f>
        <v>5.7783120810605895E-3</v>
      </c>
      <c r="X174" s="221"/>
      <c r="Y174" s="138">
        <f>O178-(C173+I174-L174)</f>
        <v>-416915</v>
      </c>
    </row>
    <row r="175" spans="1:25">
      <c r="A175" s="252" t="s">
        <v>174</v>
      </c>
      <c r="C175" s="138">
        <v>24996091</v>
      </c>
      <c r="D175" s="138"/>
      <c r="E175" s="138">
        <v>181291390453</v>
      </c>
      <c r="F175" s="138"/>
      <c r="G175" s="6">
        <v>173931549812</v>
      </c>
      <c r="H175" s="138"/>
      <c r="I175" s="138">
        <v>1190483</v>
      </c>
      <c r="J175" s="138">
        <v>8344776844</v>
      </c>
      <c r="K175" s="23"/>
      <c r="L175" s="138">
        <v>599969</v>
      </c>
      <c r="M175" s="138">
        <v>4373032053</v>
      </c>
      <c r="N175" s="138"/>
      <c r="O175" s="138">
        <v>25586605</v>
      </c>
      <c r="P175" s="138"/>
      <c r="Q175" s="165" t="s">
        <v>676</v>
      </c>
      <c r="R175" s="138"/>
      <c r="S175" s="138">
        <v>185287227553</v>
      </c>
      <c r="T175" s="138"/>
      <c r="U175" s="6">
        <v>142432442325</v>
      </c>
      <c r="V175" s="23"/>
      <c r="W175" s="24">
        <f>U175/درآمدها!$J$5</f>
        <v>1.3806400666021755E-2</v>
      </c>
      <c r="X175" s="221"/>
      <c r="Y175" s="138">
        <f>O179-(C174+I175-L175)</f>
        <v>-18268652</v>
      </c>
    </row>
    <row r="176" spans="1:25">
      <c r="A176" s="252" t="s">
        <v>482</v>
      </c>
      <c r="C176" s="138">
        <v>4848824</v>
      </c>
      <c r="D176" s="138"/>
      <c r="E176" s="138">
        <v>26102387413</v>
      </c>
      <c r="F176" s="138"/>
      <c r="G176" s="6">
        <v>20740345962</v>
      </c>
      <c r="H176" s="138"/>
      <c r="I176" s="138">
        <v>4048234</v>
      </c>
      <c r="J176" s="138">
        <v>18919857953</v>
      </c>
      <c r="K176" s="23"/>
      <c r="L176" s="138">
        <v>507543</v>
      </c>
      <c r="M176" s="138">
        <v>2631557271</v>
      </c>
      <c r="N176" s="138"/>
      <c r="O176" s="138">
        <v>8389515</v>
      </c>
      <c r="P176" s="138"/>
      <c r="Q176" s="165" t="s">
        <v>677</v>
      </c>
      <c r="R176" s="138"/>
      <c r="S176" s="138">
        <v>42437362024</v>
      </c>
      <c r="T176" s="138"/>
      <c r="U176" s="6">
        <v>40088444638</v>
      </c>
      <c r="V176" s="23"/>
      <c r="W176" s="24">
        <f>U176/درآمدها!$J$5</f>
        <v>3.8858922848977375E-3</v>
      </c>
      <c r="X176" s="221"/>
      <c r="Y176" s="138" t="e">
        <f>O180-(#REF!+I176-L176)</f>
        <v>#REF!</v>
      </c>
    </row>
    <row r="177" spans="1:25">
      <c r="A177" s="252" t="s">
        <v>170</v>
      </c>
      <c r="C177" s="138">
        <v>5276420</v>
      </c>
      <c r="D177" s="138"/>
      <c r="E177" s="138">
        <v>30303163721</v>
      </c>
      <c r="F177" s="138"/>
      <c r="G177" s="6">
        <v>32886308641</v>
      </c>
      <c r="H177" s="138"/>
      <c r="I177" s="138">
        <v>313720</v>
      </c>
      <c r="J177" s="138">
        <v>1931834581</v>
      </c>
      <c r="K177" s="23"/>
      <c r="L177" s="138">
        <v>334564</v>
      </c>
      <c r="M177" s="138">
        <v>2026242461</v>
      </c>
      <c r="N177" s="138"/>
      <c r="O177" s="138">
        <v>5255576</v>
      </c>
      <c r="P177" s="138"/>
      <c r="Q177" s="165" t="s">
        <v>601</v>
      </c>
      <c r="R177" s="138"/>
      <c r="S177" s="138">
        <v>30307021752</v>
      </c>
      <c r="T177" s="138"/>
      <c r="U177" s="6">
        <v>27375359895</v>
      </c>
      <c r="V177" s="23"/>
      <c r="W177" s="24">
        <f>U177/درآمدها!$J$5</f>
        <v>2.6535751330058733E-3</v>
      </c>
      <c r="X177" s="221"/>
      <c r="Y177" s="138">
        <f t="shared" ref="Y177:Y187" si="8">O181-(C175+I177-L177)</f>
        <v>16819850</v>
      </c>
    </row>
    <row r="178" spans="1:25">
      <c r="A178" s="252" t="s">
        <v>229</v>
      </c>
      <c r="C178" s="138">
        <v>411073</v>
      </c>
      <c r="D178" s="138"/>
      <c r="E178" s="138">
        <v>5197332710</v>
      </c>
      <c r="F178" s="138"/>
      <c r="G178" s="6">
        <v>6893539443</v>
      </c>
      <c r="H178" s="138"/>
      <c r="I178" s="138">
        <v>27461</v>
      </c>
      <c r="J178" s="138">
        <v>466945676</v>
      </c>
      <c r="K178" s="23"/>
      <c r="L178" s="138">
        <v>29709</v>
      </c>
      <c r="M178" s="138">
        <v>416347092</v>
      </c>
      <c r="N178" s="138"/>
      <c r="O178" s="138">
        <v>408825</v>
      </c>
      <c r="P178" s="138"/>
      <c r="Q178" s="165" t="s">
        <v>678</v>
      </c>
      <c r="R178" s="138"/>
      <c r="S178" s="138">
        <v>5282142988</v>
      </c>
      <c r="T178" s="138"/>
      <c r="U178" s="6">
        <v>6311275392</v>
      </c>
      <c r="V178" s="23"/>
      <c r="W178" s="24">
        <f>U178/درآمدها!$J$5</f>
        <v>6.1177071285999595E-4</v>
      </c>
      <c r="X178" s="221"/>
      <c r="Y178" s="138">
        <f t="shared" si="8"/>
        <v>-1532134</v>
      </c>
    </row>
    <row r="179" spans="1:25">
      <c r="A179" s="252" t="s">
        <v>208</v>
      </c>
      <c r="C179" s="138">
        <v>2201590</v>
      </c>
      <c r="D179" s="138"/>
      <c r="E179" s="138">
        <v>10236034451</v>
      </c>
      <c r="F179" s="138"/>
      <c r="G179" s="6">
        <v>14859850768</v>
      </c>
      <c r="H179" s="138"/>
      <c r="I179" s="138">
        <v>124902</v>
      </c>
      <c r="J179" s="138">
        <v>878058559</v>
      </c>
      <c r="K179" s="23"/>
      <c r="L179" s="138">
        <v>131637</v>
      </c>
      <c r="M179" s="138">
        <v>623910483</v>
      </c>
      <c r="N179" s="138"/>
      <c r="O179" s="138">
        <v>2194855</v>
      </c>
      <c r="P179" s="138"/>
      <c r="Q179" s="165" t="s">
        <v>505</v>
      </c>
      <c r="R179" s="138"/>
      <c r="S179" s="138">
        <v>10488979496</v>
      </c>
      <c r="T179" s="138"/>
      <c r="U179" s="6">
        <v>15054389734</v>
      </c>
      <c r="V179" s="23"/>
      <c r="W179" s="24">
        <f>U179/درآمدها!$J$5</f>
        <v>1.4592668149001262E-3</v>
      </c>
      <c r="X179" s="221"/>
      <c r="Y179" s="138">
        <f t="shared" si="8"/>
        <v>-1823598</v>
      </c>
    </row>
    <row r="180" spans="1:25">
      <c r="A180" s="252" t="s">
        <v>185</v>
      </c>
      <c r="C180" s="138">
        <v>415223</v>
      </c>
      <c r="D180" s="138"/>
      <c r="E180" s="138">
        <v>14733629564</v>
      </c>
      <c r="F180" s="138"/>
      <c r="G180" s="6">
        <v>14178045738</v>
      </c>
      <c r="H180" s="138"/>
      <c r="I180" s="138">
        <v>32257</v>
      </c>
      <c r="J180" s="138">
        <v>1121688421</v>
      </c>
      <c r="K180" s="23"/>
      <c r="L180" s="138">
        <v>19738</v>
      </c>
      <c r="M180" s="138">
        <v>768677909</v>
      </c>
      <c r="N180" s="138"/>
      <c r="O180" s="138">
        <v>427742</v>
      </c>
      <c r="P180" s="138"/>
      <c r="Q180" s="165" t="s">
        <v>679</v>
      </c>
      <c r="R180" s="138"/>
      <c r="S180" s="138">
        <v>15155697467</v>
      </c>
      <c r="T180" s="138"/>
      <c r="U180" s="6">
        <v>13342679827</v>
      </c>
      <c r="V180" s="23"/>
      <c r="W180" s="24">
        <f>U180/درآمدها!$J$5</f>
        <v>1.2933456777331003E-3</v>
      </c>
      <c r="X180" s="221"/>
      <c r="Y180" s="138">
        <f t="shared" si="8"/>
        <v>1063338</v>
      </c>
    </row>
    <row r="181" spans="1:25">
      <c r="A181" s="252" t="s">
        <v>206</v>
      </c>
      <c r="C181" s="138">
        <v>38418614</v>
      </c>
      <c r="D181" s="138"/>
      <c r="E181" s="138">
        <v>93828604942</v>
      </c>
      <c r="F181" s="138"/>
      <c r="G181" s="6">
        <v>88409903820</v>
      </c>
      <c r="H181" s="138"/>
      <c r="I181" s="138">
        <v>4990676</v>
      </c>
      <c r="J181" s="138">
        <v>11270385430</v>
      </c>
      <c r="K181" s="23"/>
      <c r="L181" s="138">
        <v>1614193</v>
      </c>
      <c r="M181" s="138">
        <v>3973090816</v>
      </c>
      <c r="N181" s="138"/>
      <c r="O181" s="138">
        <v>41795097</v>
      </c>
      <c r="P181" s="138"/>
      <c r="Q181" s="165" t="s">
        <v>680</v>
      </c>
      <c r="R181" s="138"/>
      <c r="S181" s="138">
        <v>101186088090</v>
      </c>
      <c r="T181" s="138"/>
      <c r="U181" s="6">
        <v>82677368187</v>
      </c>
      <c r="V181" s="23"/>
      <c r="W181" s="24">
        <f>U181/درآمدها!$J$5</f>
        <v>8.0141634347413605E-3</v>
      </c>
      <c r="X181" s="221"/>
      <c r="Y181" s="138">
        <f t="shared" si="8"/>
        <v>2581558</v>
      </c>
    </row>
    <row r="182" spans="1:25">
      <c r="A182" s="252" t="s">
        <v>136</v>
      </c>
      <c r="C182" s="138">
        <v>3337723</v>
      </c>
      <c r="D182" s="138"/>
      <c r="E182" s="138">
        <v>45060868629</v>
      </c>
      <c r="F182" s="138"/>
      <c r="G182" s="6">
        <v>44459371548</v>
      </c>
      <c r="H182" s="138"/>
      <c r="I182" s="138">
        <v>187393</v>
      </c>
      <c r="J182" s="138">
        <v>2509372100</v>
      </c>
      <c r="K182" s="23"/>
      <c r="L182" s="138">
        <v>210674</v>
      </c>
      <c r="M182" s="138">
        <v>3064021736</v>
      </c>
      <c r="N182" s="138"/>
      <c r="O182" s="138">
        <v>3314442</v>
      </c>
      <c r="P182" s="138"/>
      <c r="Q182" s="165" t="s">
        <v>681</v>
      </c>
      <c r="R182" s="138"/>
      <c r="S182" s="138">
        <v>44726574835</v>
      </c>
      <c r="T182" s="138"/>
      <c r="U182" s="6">
        <v>39273075160</v>
      </c>
      <c r="V182" s="23"/>
      <c r="W182" s="24">
        <f>U182/درآمدها!$J$5</f>
        <v>3.8068560939825647E-3</v>
      </c>
      <c r="X182" s="221"/>
      <c r="Y182" s="138">
        <f t="shared" si="8"/>
        <v>113696</v>
      </c>
    </row>
    <row r="183" spans="1:25">
      <c r="A183" s="252" t="s">
        <v>89</v>
      </c>
      <c r="C183" s="138">
        <v>3490721</v>
      </c>
      <c r="D183" s="138"/>
      <c r="E183" s="138">
        <v>130858210693</v>
      </c>
      <c r="F183" s="138"/>
      <c r="G183" s="6">
        <v>121760587966</v>
      </c>
      <c r="H183" s="138"/>
      <c r="I183" s="138">
        <v>160244</v>
      </c>
      <c r="J183" s="138">
        <v>5034954460</v>
      </c>
      <c r="K183" s="23"/>
      <c r="L183" s="138">
        <v>204878</v>
      </c>
      <c r="M183" s="138">
        <v>8416292848</v>
      </c>
      <c r="N183" s="138"/>
      <c r="O183" s="138">
        <v>3446087</v>
      </c>
      <c r="P183" s="138"/>
      <c r="Q183" s="165" t="s">
        <v>682</v>
      </c>
      <c r="R183" s="138"/>
      <c r="S183" s="138">
        <v>128258492180</v>
      </c>
      <c r="T183" s="138"/>
      <c r="U183" s="6">
        <v>94957154730</v>
      </c>
      <c r="V183" s="23"/>
      <c r="W183" s="24">
        <f>U183/درآمدها!$J$5</f>
        <v>9.2044797021478223E-3</v>
      </c>
      <c r="X183" s="221"/>
      <c r="Y183" s="138">
        <f t="shared" si="8"/>
        <v>-37290567</v>
      </c>
    </row>
    <row r="184" spans="1:25">
      <c r="A184" s="252" t="s">
        <v>163</v>
      </c>
      <c r="C184" s="138">
        <v>1546125</v>
      </c>
      <c r="D184" s="138"/>
      <c r="E184" s="138">
        <v>10790807659</v>
      </c>
      <c r="F184" s="138"/>
      <c r="G184" s="6">
        <v>10681632618</v>
      </c>
      <c r="H184" s="138"/>
      <c r="I184" s="138">
        <v>12183</v>
      </c>
      <c r="J184" s="138">
        <v>70631851</v>
      </c>
      <c r="K184" s="23"/>
      <c r="L184" s="138">
        <v>71378</v>
      </c>
      <c r="M184" s="138">
        <v>500275918</v>
      </c>
      <c r="N184" s="138"/>
      <c r="O184" s="138">
        <v>1486930</v>
      </c>
      <c r="P184" s="138"/>
      <c r="Q184" s="165" t="s">
        <v>683</v>
      </c>
      <c r="R184" s="138"/>
      <c r="S184" s="138">
        <v>10363734757</v>
      </c>
      <c r="T184" s="138"/>
      <c r="U184" s="6">
        <v>8528537566</v>
      </c>
      <c r="V184" s="23"/>
      <c r="W184" s="24">
        <f>U184/درآمدها!$J$5</f>
        <v>8.2669653633220426E-4</v>
      </c>
      <c r="X184" s="221"/>
      <c r="Y184" s="138">
        <f t="shared" si="8"/>
        <v>19590118</v>
      </c>
    </row>
    <row r="185" spans="1:25">
      <c r="A185" s="252" t="s">
        <v>231</v>
      </c>
      <c r="C185" s="138">
        <v>8231771</v>
      </c>
      <c r="D185" s="138"/>
      <c r="E185" s="138">
        <v>35387545642</v>
      </c>
      <c r="F185" s="138"/>
      <c r="G185" s="6">
        <v>34850510972</v>
      </c>
      <c r="H185" s="138"/>
      <c r="I185" s="138">
        <v>461672</v>
      </c>
      <c r="J185" s="138">
        <v>1960550777</v>
      </c>
      <c r="K185" s="23"/>
      <c r="L185" s="138">
        <v>533812</v>
      </c>
      <c r="M185" s="138">
        <v>2302771031</v>
      </c>
      <c r="N185" s="138"/>
      <c r="O185" s="138">
        <v>8159631</v>
      </c>
      <c r="P185" s="138"/>
      <c r="Q185" s="165" t="s">
        <v>684</v>
      </c>
      <c r="R185" s="138"/>
      <c r="S185" s="138">
        <v>35054150950</v>
      </c>
      <c r="T185" s="138"/>
      <c r="U185" s="6">
        <v>29548668797</v>
      </c>
      <c r="V185" s="23"/>
      <c r="W185" s="24">
        <f>U185/درآمدها!$J$5</f>
        <v>2.8642404349711209E-3</v>
      </c>
      <c r="X185" s="221"/>
      <c r="Y185" s="138">
        <f t="shared" si="8"/>
        <v>9396402</v>
      </c>
    </row>
    <row r="186" spans="1:25">
      <c r="A186" s="252" t="s">
        <v>194</v>
      </c>
      <c r="C186" s="138">
        <v>506917</v>
      </c>
      <c r="D186" s="138"/>
      <c r="E186" s="138">
        <v>21138419971</v>
      </c>
      <c r="F186" s="138"/>
      <c r="G186" s="6">
        <v>27759897492</v>
      </c>
      <c r="H186" s="138"/>
      <c r="I186" s="138">
        <v>27696</v>
      </c>
      <c r="J186" s="138">
        <v>1539436155</v>
      </c>
      <c r="K186" s="23"/>
      <c r="L186" s="138">
        <v>28975</v>
      </c>
      <c r="M186" s="138">
        <v>1210426712</v>
      </c>
      <c r="N186" s="138"/>
      <c r="O186" s="138">
        <v>505638</v>
      </c>
      <c r="P186" s="138"/>
      <c r="Q186" s="165" t="s">
        <v>685</v>
      </c>
      <c r="R186" s="138"/>
      <c r="S186" s="138">
        <v>21453544252</v>
      </c>
      <c r="T186" s="138"/>
      <c r="U186" s="6">
        <v>26584071820</v>
      </c>
      <c r="V186" s="23"/>
      <c r="W186" s="24">
        <f>U186/درآمدها!$J$5</f>
        <v>2.5768732241755314E-3</v>
      </c>
      <c r="X186" s="221"/>
      <c r="Y186" s="138">
        <f t="shared" si="8"/>
        <v>-333585</v>
      </c>
    </row>
    <row r="187" spans="1:25">
      <c r="A187" s="252" t="s">
        <v>224</v>
      </c>
      <c r="C187" s="138">
        <v>1034565</v>
      </c>
      <c r="D187" s="138"/>
      <c r="E187" s="138">
        <v>22123131303</v>
      </c>
      <c r="F187" s="138"/>
      <c r="G187" s="6">
        <v>28785177381</v>
      </c>
      <c r="H187" s="138"/>
      <c r="I187" s="138">
        <v>64289</v>
      </c>
      <c r="J187" s="138">
        <v>1642704217</v>
      </c>
      <c r="K187" s="23"/>
      <c r="L187" s="138">
        <v>15441</v>
      </c>
      <c r="M187" s="138">
        <v>373489015</v>
      </c>
      <c r="N187" s="138"/>
      <c r="O187" s="138">
        <v>1083413</v>
      </c>
      <c r="P187" s="138"/>
      <c r="Q187" s="165" t="s">
        <v>686</v>
      </c>
      <c r="R187" s="138"/>
      <c r="S187" s="138">
        <v>23433323525</v>
      </c>
      <c r="T187" s="138"/>
      <c r="U187" s="6">
        <v>24414834925</v>
      </c>
      <c r="V187" s="23"/>
      <c r="W187" s="24">
        <f>U187/درآمدها!$J$5</f>
        <v>2.3666026339714472E-3</v>
      </c>
      <c r="X187" s="221"/>
      <c r="Y187" s="138">
        <f t="shared" si="8"/>
        <v>-6205380</v>
      </c>
    </row>
    <row r="188" spans="1:25">
      <c r="A188" s="252" t="s">
        <v>166</v>
      </c>
      <c r="C188" s="138">
        <v>22558980</v>
      </c>
      <c r="D188" s="138"/>
      <c r="E188" s="138">
        <v>39248804737</v>
      </c>
      <c r="F188" s="138"/>
      <c r="G188" s="6">
        <v>45208304206</v>
      </c>
      <c r="H188" s="138"/>
      <c r="I188" s="138">
        <v>1291376</v>
      </c>
      <c r="J188" s="138">
        <v>2679414723</v>
      </c>
      <c r="K188" s="23"/>
      <c r="L188" s="8">
        <v>981710</v>
      </c>
      <c r="M188" s="8">
        <v>1757996841</v>
      </c>
      <c r="N188" s="138"/>
      <c r="O188" s="138">
        <v>22868646</v>
      </c>
      <c r="P188" s="138"/>
      <c r="Q188" s="165" t="s">
        <v>687</v>
      </c>
      <c r="R188" s="138"/>
      <c r="S188" s="138">
        <v>40205162836</v>
      </c>
      <c r="T188" s="138"/>
      <c r="U188" s="6">
        <v>38963637935</v>
      </c>
      <c r="V188" s="23"/>
      <c r="W188" s="24">
        <f>U188/درآمدها!$J$5</f>
        <v>3.7768614225467999E-3</v>
      </c>
      <c r="X188" s="221"/>
      <c r="Y188" s="138">
        <f>O192-(C186+I188-L190)</f>
        <v>2674808</v>
      </c>
    </row>
    <row r="189" spans="1:25">
      <c r="A189" s="8" t="s">
        <v>96</v>
      </c>
      <c r="C189" s="8">
        <v>12488931</v>
      </c>
      <c r="D189" s="8"/>
      <c r="E189" s="8">
        <v>57834122161</v>
      </c>
      <c r="F189" s="8"/>
      <c r="G189" s="8">
        <v>64804326114</v>
      </c>
      <c r="H189" s="138"/>
      <c r="I189" s="138">
        <v>709471</v>
      </c>
      <c r="J189" s="138">
        <v>3644795532</v>
      </c>
      <c r="K189" s="23"/>
      <c r="L189" s="8">
        <v>383419</v>
      </c>
      <c r="M189" s="8">
        <v>1861285839</v>
      </c>
      <c r="N189" s="138"/>
      <c r="O189" s="138">
        <v>12814983</v>
      </c>
      <c r="P189" s="138"/>
      <c r="Q189" s="165" t="s">
        <v>688</v>
      </c>
      <c r="R189" s="138"/>
      <c r="S189" s="138">
        <v>59696250568</v>
      </c>
      <c r="T189" s="138"/>
      <c r="U189" s="6">
        <v>48929476726</v>
      </c>
      <c r="V189" s="23"/>
      <c r="W189" s="24">
        <f>U189/درآمدها!$J$5</f>
        <v>4.7428798455657062E-3</v>
      </c>
      <c r="X189" s="221"/>
      <c r="Y189" s="138">
        <f>O193-(C187+I189-L191)</f>
        <v>2040347</v>
      </c>
    </row>
    <row r="190" spans="1:25">
      <c r="A190" s="252" t="s">
        <v>148</v>
      </c>
      <c r="C190" s="138">
        <v>1180571</v>
      </c>
      <c r="D190" s="138"/>
      <c r="E190" s="138">
        <v>10643755597</v>
      </c>
      <c r="F190" s="138"/>
      <c r="G190" s="6">
        <v>8402593678</v>
      </c>
      <c r="H190" s="138"/>
      <c r="I190" s="138">
        <v>58610</v>
      </c>
      <c r="J190" s="138">
        <v>421678840</v>
      </c>
      <c r="K190" s="23"/>
      <c r="L190" s="138">
        <v>27920</v>
      </c>
      <c r="M190" s="138">
        <v>270207032</v>
      </c>
      <c r="N190" s="138"/>
      <c r="O190" s="138">
        <v>1211261</v>
      </c>
      <c r="P190" s="138"/>
      <c r="Q190" s="165" t="s">
        <v>496</v>
      </c>
      <c r="R190" s="138"/>
      <c r="S190" s="138">
        <v>10814601053</v>
      </c>
      <c r="T190" s="138"/>
      <c r="U190" s="6">
        <v>6923310486</v>
      </c>
      <c r="V190" s="23"/>
      <c r="W190" s="24">
        <f>U190/درآمدها!$J$5</f>
        <v>6.7109709659319921E-4</v>
      </c>
      <c r="X190" s="221"/>
      <c r="Y190" s="138"/>
    </row>
    <row r="191" spans="1:25">
      <c r="A191" s="252" t="s">
        <v>131</v>
      </c>
      <c r="C191" s="138">
        <v>2075239</v>
      </c>
      <c r="D191" s="138"/>
      <c r="E191" s="138">
        <v>5517085567</v>
      </c>
      <c r="F191" s="138"/>
      <c r="G191" s="6">
        <v>3999946288</v>
      </c>
      <c r="H191" s="138"/>
      <c r="I191" s="138">
        <v>0</v>
      </c>
      <c r="J191" s="138">
        <v>0</v>
      </c>
      <c r="K191" s="23"/>
      <c r="L191" s="138">
        <v>0</v>
      </c>
      <c r="M191" s="138">
        <v>0</v>
      </c>
      <c r="N191" s="138"/>
      <c r="O191" s="138">
        <v>2075239</v>
      </c>
      <c r="P191" s="138"/>
      <c r="Q191" s="165" t="s">
        <v>507</v>
      </c>
      <c r="R191" s="138"/>
      <c r="S191" s="138">
        <v>5517085567</v>
      </c>
      <c r="T191" s="138"/>
      <c r="U191" s="6">
        <v>3999946288</v>
      </c>
      <c r="V191" s="23"/>
      <c r="W191" s="24">
        <f>U191/درآمدها!$J$5</f>
        <v>3.8772670181898072E-4</v>
      </c>
      <c r="X191" s="221"/>
      <c r="Y191" s="138">
        <f>O195-(C188+I191-L193)</f>
        <v>-22521966</v>
      </c>
    </row>
    <row r="192" spans="1:25">
      <c r="A192" s="252" t="s">
        <v>126</v>
      </c>
      <c r="C192" s="138">
        <v>4510335</v>
      </c>
      <c r="D192" s="138"/>
      <c r="E192" s="138">
        <v>8655798130</v>
      </c>
      <c r="F192" s="138"/>
      <c r="G192" s="6">
        <v>9998201673</v>
      </c>
      <c r="H192" s="138"/>
      <c r="I192" s="138">
        <v>257610</v>
      </c>
      <c r="J192" s="138">
        <v>580505227</v>
      </c>
      <c r="K192" s="23"/>
      <c r="L192" s="138">
        <v>322764</v>
      </c>
      <c r="M192" s="138">
        <v>623329854</v>
      </c>
      <c r="N192" s="138"/>
      <c r="O192" s="138">
        <v>4445181</v>
      </c>
      <c r="P192" s="138"/>
      <c r="Q192" s="165" t="s">
        <v>689</v>
      </c>
      <c r="R192" s="138"/>
      <c r="S192" s="138">
        <v>8612251415</v>
      </c>
      <c r="T192" s="138"/>
      <c r="U192" s="6">
        <v>8103954810</v>
      </c>
      <c r="V192" s="23"/>
      <c r="W192" s="24">
        <f>U192/درآمدها!$J$5</f>
        <v>7.8554046578021566E-4</v>
      </c>
      <c r="X192" s="221"/>
      <c r="Y192" s="138">
        <f>O196-(C190+I192-L194)</f>
        <v>1169524</v>
      </c>
    </row>
    <row r="193" spans="1:25">
      <c r="A193" s="252" t="s">
        <v>182</v>
      </c>
      <c r="C193" s="138">
        <v>3639532</v>
      </c>
      <c r="D193" s="138"/>
      <c r="E193" s="138">
        <v>126340573480</v>
      </c>
      <c r="F193" s="138"/>
      <c r="G193" s="6">
        <v>123514313430</v>
      </c>
      <c r="H193" s="138"/>
      <c r="I193" s="138">
        <v>181865</v>
      </c>
      <c r="J193" s="138">
        <v>6125373752</v>
      </c>
      <c r="K193" s="23"/>
      <c r="L193" s="138">
        <v>37014</v>
      </c>
      <c r="M193" s="138">
        <v>1225087265</v>
      </c>
      <c r="N193" s="138"/>
      <c r="O193" s="138">
        <v>3784383</v>
      </c>
      <c r="P193" s="138"/>
      <c r="Q193" s="165" t="s">
        <v>690</v>
      </c>
      <c r="R193" s="138"/>
      <c r="S193" s="138">
        <v>131181065003</v>
      </c>
      <c r="T193" s="138"/>
      <c r="U193" s="6">
        <v>108078407920</v>
      </c>
      <c r="V193" s="23"/>
      <c r="W193" s="24">
        <f>U193/درآمدها!$J$5</f>
        <v>1.0476361836753746E-2</v>
      </c>
      <c r="X193" s="221"/>
      <c r="Y193" s="138">
        <f>O197-(C191+I193-L195)</f>
        <v>18101373</v>
      </c>
    </row>
    <row r="194" spans="1:25">
      <c r="A194" s="252" t="s">
        <v>474</v>
      </c>
      <c r="C194" s="138">
        <v>1843976</v>
      </c>
      <c r="D194" s="138"/>
      <c r="E194" s="138">
        <v>18238825628</v>
      </c>
      <c r="F194" s="138"/>
      <c r="G194" s="6">
        <v>21556131076</v>
      </c>
      <c r="H194" s="138"/>
      <c r="I194" s="8">
        <v>90221</v>
      </c>
      <c r="J194" s="8">
        <v>1041014757</v>
      </c>
      <c r="K194" s="23"/>
      <c r="L194" s="138">
        <v>55632</v>
      </c>
      <c r="M194" s="138">
        <v>560475702</v>
      </c>
      <c r="N194" s="138"/>
      <c r="O194" s="138">
        <v>1878565</v>
      </c>
      <c r="P194" s="138"/>
      <c r="Q194" s="165" t="s">
        <v>691</v>
      </c>
      <c r="R194" s="138"/>
      <c r="S194" s="138">
        <v>18726143413</v>
      </c>
      <c r="T194" s="138"/>
      <c r="U194" s="6">
        <v>17833550996</v>
      </c>
      <c r="V194" s="23"/>
      <c r="W194" s="24">
        <f>U194/درآمدها!$J$5</f>
        <v>1.7286591897855202E-3</v>
      </c>
      <c r="X194" s="221"/>
      <c r="Y194" s="138">
        <f>O198-(C192+I196-L196)</f>
        <v>-3484562</v>
      </c>
    </row>
    <row r="195" spans="1:25">
      <c r="A195" s="252" t="s">
        <v>527</v>
      </c>
      <c r="C195" s="138">
        <v>0</v>
      </c>
      <c r="D195" s="138"/>
      <c r="E195" s="138">
        <v>0</v>
      </c>
      <c r="F195" s="138"/>
      <c r="G195" s="6">
        <v>0</v>
      </c>
      <c r="H195" s="138"/>
      <c r="I195" s="8">
        <v>2000000</v>
      </c>
      <c r="J195" s="8">
        <v>21019068000</v>
      </c>
      <c r="K195" s="23"/>
      <c r="L195" s="138">
        <v>2000000</v>
      </c>
      <c r="M195" s="138">
        <v>24730131446</v>
      </c>
      <c r="N195" s="138"/>
      <c r="O195" s="138">
        <v>0</v>
      </c>
      <c r="P195" s="138"/>
      <c r="Q195" s="165"/>
      <c r="R195" s="138"/>
      <c r="S195" s="138">
        <v>0</v>
      </c>
      <c r="T195" s="138"/>
      <c r="U195" s="6">
        <v>0</v>
      </c>
      <c r="V195" s="23"/>
      <c r="W195" s="24">
        <f>U195/درآمدها!$J$5</f>
        <v>0</v>
      </c>
      <c r="X195" s="221"/>
      <c r="Y195" s="138" t="e">
        <f>#REF!-(C193+I197-L197)</f>
        <v>#REF!</v>
      </c>
    </row>
    <row r="196" spans="1:25" ht="37.5" customHeight="1">
      <c r="A196" s="252" t="s">
        <v>95</v>
      </c>
      <c r="C196" s="138">
        <v>2594010</v>
      </c>
      <c r="D196" s="138"/>
      <c r="E196" s="138">
        <v>58852284408</v>
      </c>
      <c r="F196" s="138"/>
      <c r="G196" s="6">
        <v>55826162621</v>
      </c>
      <c r="H196" s="138"/>
      <c r="I196" s="138">
        <v>116844</v>
      </c>
      <c r="J196" s="138">
        <v>2793681123</v>
      </c>
      <c r="K196" s="23"/>
      <c r="L196" s="138">
        <v>158781</v>
      </c>
      <c r="M196" s="138">
        <v>3545116719</v>
      </c>
      <c r="N196" s="138"/>
      <c r="O196" s="138">
        <v>2552073</v>
      </c>
      <c r="P196" s="138"/>
      <c r="Q196" s="165" t="s">
        <v>692</v>
      </c>
      <c r="R196" s="138"/>
      <c r="S196" s="138">
        <v>58036712207</v>
      </c>
      <c r="T196" s="138"/>
      <c r="U196" s="6">
        <v>47921817454</v>
      </c>
      <c r="V196" s="23"/>
      <c r="W196" s="24">
        <f>U196/درآمدها!$J$5</f>
        <v>4.6452044324577901E-3</v>
      </c>
      <c r="X196" s="221"/>
      <c r="Y196" s="138" t="e">
        <f>#REF!-(C194+I198-L198)</f>
        <v>#REF!</v>
      </c>
    </row>
    <row r="197" spans="1:25">
      <c r="A197" s="252" t="s">
        <v>186</v>
      </c>
      <c r="C197" s="138">
        <v>19535841</v>
      </c>
      <c r="D197" s="138"/>
      <c r="E197" s="138">
        <v>95239345277</v>
      </c>
      <c r="F197" s="138"/>
      <c r="G197" s="6">
        <v>93116995172</v>
      </c>
      <c r="H197" s="138"/>
      <c r="I197" s="138">
        <v>1144115</v>
      </c>
      <c r="J197" s="138">
        <v>5794951841</v>
      </c>
      <c r="K197" s="23"/>
      <c r="L197" s="138">
        <v>2321479</v>
      </c>
      <c r="M197" s="138">
        <v>11993481901</v>
      </c>
      <c r="N197" s="138"/>
      <c r="O197" s="138">
        <v>18358477</v>
      </c>
      <c r="P197" s="138"/>
      <c r="Q197" s="165" t="s">
        <v>693</v>
      </c>
      <c r="R197" s="138"/>
      <c r="S197" s="138">
        <v>89693216453</v>
      </c>
      <c r="T197" s="138"/>
      <c r="U197" s="6">
        <v>80150679925</v>
      </c>
      <c r="V197" s="23"/>
      <c r="W197" s="24">
        <f>U197/درآمدها!$J$5</f>
        <v>7.769244019375952E-3</v>
      </c>
      <c r="X197" s="221"/>
      <c r="Y197" s="138" t="e">
        <f>#REF!-(C195+#REF!-#REF!)</f>
        <v>#REF!</v>
      </c>
    </row>
    <row r="198" spans="1:25">
      <c r="A198" s="8" t="s">
        <v>94</v>
      </c>
      <c r="C198" s="138">
        <v>378135</v>
      </c>
      <c r="D198" s="138"/>
      <c r="E198" s="138">
        <v>5457414473</v>
      </c>
      <c r="F198" s="138"/>
      <c r="G198" s="6">
        <v>6991462803</v>
      </c>
      <c r="H198" s="138"/>
      <c r="I198" s="138">
        <v>660861</v>
      </c>
      <c r="J198" s="138">
        <v>13118630783</v>
      </c>
      <c r="K198" s="23"/>
      <c r="L198" s="138">
        <v>55160</v>
      </c>
      <c r="M198" s="138">
        <v>1051698983</v>
      </c>
      <c r="N198" s="138"/>
      <c r="O198" s="138">
        <v>983836</v>
      </c>
      <c r="P198" s="138"/>
      <c r="Q198" s="165" t="s">
        <v>694</v>
      </c>
      <c r="R198" s="138"/>
      <c r="S198" s="138">
        <v>17606931085</v>
      </c>
      <c r="T198" s="138"/>
      <c r="U198" s="6">
        <v>17897073821</v>
      </c>
      <c r="V198" s="23"/>
      <c r="W198" s="24">
        <f>U198/درآمدها!$J$5</f>
        <v>1.7348166463247152E-3</v>
      </c>
      <c r="X198" s="221"/>
      <c r="Y198" s="138" t="e">
        <f>#REF!-(C196+#REF!-#REF!)</f>
        <v>#REF!</v>
      </c>
    </row>
    <row r="199" spans="1:25">
      <c r="A199" s="8" t="s">
        <v>196</v>
      </c>
      <c r="C199" s="138">
        <v>5995933</v>
      </c>
      <c r="D199" s="138"/>
      <c r="E199" s="138">
        <v>47700165622</v>
      </c>
      <c r="F199" s="138"/>
      <c r="G199" s="6">
        <v>41304582391</v>
      </c>
      <c r="H199" s="138"/>
      <c r="I199" s="138">
        <v>290795</v>
      </c>
      <c r="J199" s="138">
        <v>2111774996</v>
      </c>
      <c r="K199" s="23"/>
      <c r="L199" s="138">
        <v>206029</v>
      </c>
      <c r="M199" s="138">
        <v>1722727721</v>
      </c>
      <c r="N199" s="138"/>
      <c r="O199" s="138">
        <v>6080699</v>
      </c>
      <c r="P199" s="138"/>
      <c r="Q199" s="165" t="s">
        <v>695</v>
      </c>
      <c r="R199" s="138"/>
      <c r="S199" s="138">
        <v>48176660189</v>
      </c>
      <c r="T199" s="138"/>
      <c r="U199" s="6">
        <v>40196050297</v>
      </c>
      <c r="V199" s="23"/>
      <c r="W199" s="24">
        <f>U199/درآمدها!$J$5</f>
        <v>3.8963228217742687E-3</v>
      </c>
      <c r="X199" s="221"/>
      <c r="Y199" s="138"/>
    </row>
    <row r="200" spans="1:25">
      <c r="A200" s="8" t="s">
        <v>169</v>
      </c>
      <c r="C200" s="138">
        <v>1737161</v>
      </c>
      <c r="D200" s="138"/>
      <c r="E200" s="138">
        <v>19383440376</v>
      </c>
      <c r="F200" s="138"/>
      <c r="G200" s="6">
        <v>20359265482</v>
      </c>
      <c r="H200" s="138"/>
      <c r="I200" s="138">
        <v>84811</v>
      </c>
      <c r="J200" s="138">
        <v>1033929120</v>
      </c>
      <c r="K200" s="23"/>
      <c r="L200" s="138">
        <v>91414</v>
      </c>
      <c r="M200" s="138">
        <v>1155642316</v>
      </c>
      <c r="N200" s="138"/>
      <c r="O200" s="138">
        <v>1730558</v>
      </c>
      <c r="P200" s="138"/>
      <c r="Q200" s="165" t="s">
        <v>499</v>
      </c>
      <c r="R200" s="138"/>
      <c r="S200" s="138">
        <v>19393669021</v>
      </c>
      <c r="T200" s="138"/>
      <c r="U200" s="6">
        <v>19404546113</v>
      </c>
      <c r="V200" s="23"/>
      <c r="W200" s="24">
        <f>U200/درآمدها!$J$5</f>
        <v>1.8809404234399591E-3</v>
      </c>
      <c r="X200" s="221"/>
      <c r="Y200" s="138"/>
    </row>
    <row r="201" spans="1:25">
      <c r="A201" s="8" t="s">
        <v>167</v>
      </c>
      <c r="C201" s="138">
        <v>243060</v>
      </c>
      <c r="D201" s="138"/>
      <c r="E201" s="138">
        <v>8825129146</v>
      </c>
      <c r="F201" s="138"/>
      <c r="G201" s="6">
        <v>13436143033</v>
      </c>
      <c r="H201" s="138"/>
      <c r="I201" s="138">
        <v>13851</v>
      </c>
      <c r="J201" s="138">
        <v>795845180</v>
      </c>
      <c r="K201" s="23"/>
      <c r="L201" s="138">
        <v>4769</v>
      </c>
      <c r="M201" s="138">
        <v>192990775</v>
      </c>
      <c r="N201" s="138"/>
      <c r="O201" s="138">
        <v>252142</v>
      </c>
      <c r="P201" s="138"/>
      <c r="Q201" s="165" t="s">
        <v>696</v>
      </c>
      <c r="R201" s="138"/>
      <c r="S201" s="138">
        <v>9445918753</v>
      </c>
      <c r="T201" s="138"/>
      <c r="U201" s="6">
        <v>12770197425</v>
      </c>
      <c r="V201" s="23"/>
      <c r="W201" s="24">
        <f>U201/درآمدها!$J$5</f>
        <v>1.2378532541866198E-3</v>
      </c>
      <c r="X201" s="221"/>
      <c r="Y201" s="138"/>
    </row>
    <row r="202" spans="1:25">
      <c r="A202" s="8" t="s">
        <v>115</v>
      </c>
      <c r="C202" s="138">
        <v>1536335</v>
      </c>
      <c r="D202" s="138"/>
      <c r="E202" s="138">
        <v>67494123030</v>
      </c>
      <c r="F202" s="138"/>
      <c r="G202" s="6">
        <v>74297978703</v>
      </c>
      <c r="H202" s="138"/>
      <c r="I202" s="138">
        <v>114506</v>
      </c>
      <c r="J202" s="138">
        <v>6271267094</v>
      </c>
      <c r="K202" s="23"/>
      <c r="L202" s="138">
        <v>357262</v>
      </c>
      <c r="M202" s="138">
        <v>16792695025</v>
      </c>
      <c r="N202" s="138"/>
      <c r="O202" s="138">
        <v>1293579</v>
      </c>
      <c r="P202" s="138"/>
      <c r="Q202" s="165" t="s">
        <v>697</v>
      </c>
      <c r="R202" s="138"/>
      <c r="S202" s="138">
        <v>57826812225</v>
      </c>
      <c r="T202" s="138"/>
      <c r="U202" s="6">
        <v>74452579670</v>
      </c>
      <c r="V202" s="23"/>
      <c r="W202" s="24">
        <f>U202/درآمدها!$J$5</f>
        <v>7.2169101980111387E-3</v>
      </c>
      <c r="X202" s="221"/>
      <c r="Y202" s="138"/>
    </row>
    <row r="203" spans="1:25">
      <c r="A203" s="8" t="s">
        <v>495</v>
      </c>
      <c r="C203" s="138">
        <v>13095706</v>
      </c>
      <c r="D203" s="138"/>
      <c r="E203" s="138">
        <v>43919149030</v>
      </c>
      <c r="F203" s="138"/>
      <c r="G203" s="6">
        <v>51550434741</v>
      </c>
      <c r="H203" s="138"/>
      <c r="I203" s="138">
        <v>236169</v>
      </c>
      <c r="J203" s="138">
        <v>620804266</v>
      </c>
      <c r="K203" s="23"/>
      <c r="L203" s="138">
        <v>473707</v>
      </c>
      <c r="M203" s="138">
        <v>1710173672</v>
      </c>
      <c r="N203" s="138"/>
      <c r="O203" s="138">
        <v>12858168</v>
      </c>
      <c r="P203" s="138"/>
      <c r="Q203" s="165" t="s">
        <v>698</v>
      </c>
      <c r="R203" s="138"/>
      <c r="S203" s="138">
        <v>42956760661</v>
      </c>
      <c r="T203" s="138"/>
      <c r="U203" s="6">
        <v>30599298593</v>
      </c>
      <c r="V203" s="23"/>
      <c r="W203" s="24">
        <f>U203/درآمدها!$J$5</f>
        <v>2.9660811088966471E-3</v>
      </c>
      <c r="X203" s="221"/>
      <c r="Y203" s="138"/>
    </row>
    <row r="204" spans="1:25">
      <c r="A204" s="8" t="s">
        <v>164</v>
      </c>
      <c r="C204" s="138">
        <v>12991586</v>
      </c>
      <c r="D204" s="138"/>
      <c r="E204" s="138">
        <v>56561547152</v>
      </c>
      <c r="F204" s="138"/>
      <c r="G204" s="6">
        <v>64054858879</v>
      </c>
      <c r="H204" s="138"/>
      <c r="I204" s="138">
        <v>934690</v>
      </c>
      <c r="J204" s="138">
        <v>4201785338</v>
      </c>
      <c r="K204" s="23"/>
      <c r="L204" s="138">
        <v>591034</v>
      </c>
      <c r="M204" s="138">
        <v>2614420514</v>
      </c>
      <c r="N204" s="138"/>
      <c r="O204" s="138">
        <v>13335242</v>
      </c>
      <c r="P204" s="138"/>
      <c r="Q204" s="165" t="s">
        <v>699</v>
      </c>
      <c r="R204" s="138"/>
      <c r="S204" s="138">
        <v>58183905961</v>
      </c>
      <c r="T204" s="138"/>
      <c r="U204" s="6">
        <v>50425433372</v>
      </c>
      <c r="V204" s="23"/>
      <c r="W204" s="24">
        <f>U204/درآمدها!$J$5</f>
        <v>4.8878873768312776E-3</v>
      </c>
      <c r="X204" s="221"/>
      <c r="Y204" s="138"/>
    </row>
    <row r="205" spans="1:25">
      <c r="A205" s="8" t="s">
        <v>232</v>
      </c>
      <c r="C205" s="138">
        <v>12920044</v>
      </c>
      <c r="D205" s="138"/>
      <c r="E205" s="138">
        <v>48820253475</v>
      </c>
      <c r="F205" s="138"/>
      <c r="G205" s="6">
        <v>47853650448</v>
      </c>
      <c r="H205" s="138"/>
      <c r="I205" s="138">
        <v>707975</v>
      </c>
      <c r="J205" s="138">
        <v>2855762020</v>
      </c>
      <c r="K205" s="23"/>
      <c r="L205" s="138">
        <v>690882</v>
      </c>
      <c r="M205" s="138">
        <v>2698310322</v>
      </c>
      <c r="N205" s="138"/>
      <c r="O205" s="138">
        <v>12937137</v>
      </c>
      <c r="P205" s="138"/>
      <c r="Q205" s="165" t="s">
        <v>700</v>
      </c>
      <c r="R205" s="138"/>
      <c r="S205" s="138">
        <v>49056412836</v>
      </c>
      <c r="T205" s="138"/>
      <c r="U205" s="6">
        <v>43840288969</v>
      </c>
      <c r="V205" s="23"/>
      <c r="W205" s="24">
        <f>U205/درآمدها!$J$5</f>
        <v>4.2495697254076262E-3</v>
      </c>
      <c r="X205" s="221"/>
      <c r="Y205" s="138"/>
    </row>
    <row r="206" spans="1:25">
      <c r="A206" s="8" t="s">
        <v>440</v>
      </c>
      <c r="C206" s="138">
        <v>382542</v>
      </c>
      <c r="D206" s="138"/>
      <c r="E206" s="138">
        <v>9129501484</v>
      </c>
      <c r="F206" s="138"/>
      <c r="G206" s="6">
        <v>10727300339</v>
      </c>
      <c r="H206" s="138"/>
      <c r="I206" s="138">
        <v>22065</v>
      </c>
      <c r="J206" s="138">
        <v>629010312</v>
      </c>
      <c r="K206" s="23"/>
      <c r="L206" s="138">
        <v>18525</v>
      </c>
      <c r="M206" s="138">
        <v>456882514</v>
      </c>
      <c r="N206" s="138"/>
      <c r="O206" s="138">
        <v>386082</v>
      </c>
      <c r="P206" s="138"/>
      <c r="Q206" s="165" t="s">
        <v>701</v>
      </c>
      <c r="R206" s="138"/>
      <c r="S206" s="138">
        <v>9313127591</v>
      </c>
      <c r="T206" s="138"/>
      <c r="U206" s="6">
        <v>8876942707</v>
      </c>
      <c r="V206" s="23"/>
      <c r="W206" s="24">
        <f>U206/درآمدها!$J$5</f>
        <v>8.6046848387609271E-4</v>
      </c>
      <c r="X206" s="221"/>
      <c r="Y206" s="138"/>
    </row>
    <row r="207" spans="1:25">
      <c r="A207" s="8" t="s">
        <v>142</v>
      </c>
      <c r="C207" s="138">
        <v>6920101</v>
      </c>
      <c r="D207" s="138"/>
      <c r="E207" s="138">
        <v>33824597091</v>
      </c>
      <c r="F207" s="138"/>
      <c r="G207" s="6">
        <v>41204769134</v>
      </c>
      <c r="H207" s="138"/>
      <c r="I207" s="138">
        <v>384082</v>
      </c>
      <c r="J207" s="138">
        <v>2277886718</v>
      </c>
      <c r="K207" s="23"/>
      <c r="L207" s="138">
        <v>476800</v>
      </c>
      <c r="M207" s="138">
        <v>2334269837</v>
      </c>
      <c r="N207" s="138"/>
      <c r="O207" s="138">
        <v>6827383</v>
      </c>
      <c r="P207" s="138"/>
      <c r="Q207" s="165" t="s">
        <v>702</v>
      </c>
      <c r="R207" s="138"/>
      <c r="S207" s="138">
        <v>33751349555</v>
      </c>
      <c r="T207" s="138"/>
      <c r="U207" s="6">
        <v>32576448343</v>
      </c>
      <c r="V207" s="23"/>
      <c r="W207" s="24">
        <f>U207/درآمدها!$J$5</f>
        <v>3.1577321202788588E-3</v>
      </c>
      <c r="X207" s="221"/>
      <c r="Y207" s="138"/>
    </row>
    <row r="208" spans="1:25">
      <c r="A208" s="8" t="s">
        <v>108</v>
      </c>
      <c r="C208" s="138">
        <v>1044267</v>
      </c>
      <c r="D208" s="138"/>
      <c r="E208" s="138">
        <v>21399787220</v>
      </c>
      <c r="F208" s="138"/>
      <c r="G208" s="6">
        <v>19203991812</v>
      </c>
      <c r="H208" s="138"/>
      <c r="I208" s="138">
        <v>54745</v>
      </c>
      <c r="J208" s="138">
        <v>1020558488</v>
      </c>
      <c r="K208" s="23"/>
      <c r="L208" s="138">
        <v>62987</v>
      </c>
      <c r="M208" s="138">
        <v>1232225608</v>
      </c>
      <c r="N208" s="138"/>
      <c r="O208" s="138">
        <v>1036025</v>
      </c>
      <c r="P208" s="138"/>
      <c r="Q208" s="165" t="s">
        <v>703</v>
      </c>
      <c r="R208" s="138"/>
      <c r="S208" s="138">
        <v>21134281238</v>
      </c>
      <c r="T208" s="138"/>
      <c r="U208" s="6">
        <v>17404645010</v>
      </c>
      <c r="V208" s="23"/>
      <c r="W208" s="24">
        <f>U208/درآمدها!$J$5</f>
        <v>1.68708405567907E-3</v>
      </c>
      <c r="X208" s="221"/>
      <c r="Y208" s="138"/>
    </row>
    <row r="209" spans="1:25">
      <c r="A209" s="8" t="s">
        <v>160</v>
      </c>
      <c r="C209" s="138">
        <v>7158822</v>
      </c>
      <c r="D209" s="138"/>
      <c r="E209" s="138">
        <v>37383542969</v>
      </c>
      <c r="F209" s="138"/>
      <c r="G209" s="6">
        <v>54723785703</v>
      </c>
      <c r="H209" s="138"/>
      <c r="I209" s="138">
        <v>519596</v>
      </c>
      <c r="J209" s="138">
        <v>4337449610</v>
      </c>
      <c r="K209" s="23"/>
      <c r="L209" s="138">
        <v>410520</v>
      </c>
      <c r="M209" s="138">
        <v>2212819171</v>
      </c>
      <c r="N209" s="138"/>
      <c r="O209" s="138">
        <v>7267898</v>
      </c>
      <c r="P209" s="138"/>
      <c r="Q209" s="165" t="s">
        <v>704</v>
      </c>
      <c r="R209" s="138"/>
      <c r="S209" s="138">
        <v>39513549144</v>
      </c>
      <c r="T209" s="138"/>
      <c r="U209" s="6">
        <v>53679179276</v>
      </c>
      <c r="V209" s="23"/>
      <c r="W209" s="24">
        <f>U209/درآمدها!$J$5</f>
        <v>5.2032826539377929E-3</v>
      </c>
      <c r="X209" s="221"/>
      <c r="Y209" s="138"/>
    </row>
    <row r="210" spans="1:25">
      <c r="A210" s="8" t="s">
        <v>145</v>
      </c>
      <c r="C210" s="138">
        <v>1417092</v>
      </c>
      <c r="D210" s="138"/>
      <c r="E210" s="138">
        <v>15609341720</v>
      </c>
      <c r="F210" s="138"/>
      <c r="G210" s="6">
        <v>20721393055</v>
      </c>
      <c r="H210" s="138"/>
      <c r="I210" s="138">
        <v>0</v>
      </c>
      <c r="J210" s="138">
        <v>0</v>
      </c>
      <c r="K210" s="23"/>
      <c r="L210" s="138">
        <v>1417092</v>
      </c>
      <c r="M210" s="138">
        <v>16588510108</v>
      </c>
      <c r="N210" s="138"/>
      <c r="O210" s="138">
        <v>0</v>
      </c>
      <c r="P210" s="138"/>
      <c r="Q210" s="165"/>
      <c r="R210" s="138"/>
      <c r="S210" s="138">
        <v>0</v>
      </c>
      <c r="T210" s="138"/>
      <c r="U210" s="6">
        <v>0</v>
      </c>
      <c r="V210" s="23"/>
      <c r="W210" s="24">
        <f>U210/درآمدها!$J$5</f>
        <v>0</v>
      </c>
      <c r="X210" s="221"/>
      <c r="Y210" s="138"/>
    </row>
    <row r="211" spans="1:25">
      <c r="A211" s="8" t="s">
        <v>441</v>
      </c>
      <c r="C211" s="138">
        <v>3043275</v>
      </c>
      <c r="D211" s="138"/>
      <c r="E211" s="138">
        <v>115224062490</v>
      </c>
      <c r="F211" s="138"/>
      <c r="G211" s="6">
        <v>145994584217</v>
      </c>
      <c r="H211" s="138"/>
      <c r="I211" s="138">
        <v>21915</v>
      </c>
      <c r="J211" s="138">
        <v>874678758</v>
      </c>
      <c r="K211" s="23"/>
      <c r="L211" s="138">
        <v>421684</v>
      </c>
      <c r="M211" s="138">
        <v>17285571405</v>
      </c>
      <c r="N211" s="138"/>
      <c r="O211" s="138">
        <v>2643506</v>
      </c>
      <c r="P211" s="138"/>
      <c r="Q211" s="165" t="s">
        <v>705</v>
      </c>
      <c r="R211" s="138"/>
      <c r="S211" s="138">
        <v>100131672613</v>
      </c>
      <c r="T211" s="138"/>
      <c r="U211" s="6">
        <v>95651087874</v>
      </c>
      <c r="V211" s="23"/>
      <c r="W211" s="24">
        <f>U211/درآمدها!$J$5</f>
        <v>9.2717447076838162E-3</v>
      </c>
      <c r="X211" s="221"/>
      <c r="Y211" s="138"/>
    </row>
    <row r="212" spans="1:25">
      <c r="A212" s="8" t="s">
        <v>133</v>
      </c>
      <c r="C212" s="138">
        <v>2528124</v>
      </c>
      <c r="D212" s="138"/>
      <c r="E212" s="138">
        <v>24495061255</v>
      </c>
      <c r="F212" s="138"/>
      <c r="G212" s="6">
        <v>35736021240</v>
      </c>
      <c r="H212" s="138"/>
      <c r="I212" s="138">
        <v>166295</v>
      </c>
      <c r="J212" s="138">
        <v>2680718576</v>
      </c>
      <c r="K212" s="23"/>
      <c r="L212" s="138">
        <v>300175</v>
      </c>
      <c r="M212" s="138">
        <v>3121837240</v>
      </c>
      <c r="N212" s="138"/>
      <c r="O212" s="138">
        <v>2394244</v>
      </c>
      <c r="P212" s="138"/>
      <c r="Q212" s="165" t="s">
        <v>706</v>
      </c>
      <c r="R212" s="138"/>
      <c r="S212" s="138">
        <v>24176725417</v>
      </c>
      <c r="T212" s="138"/>
      <c r="U212" s="6">
        <v>37556372359</v>
      </c>
      <c r="V212" s="23"/>
      <c r="W212" s="24">
        <f>U212/درآمدها!$J$5</f>
        <v>3.6404509807359204E-3</v>
      </c>
      <c r="X212" s="221"/>
      <c r="Y212" s="138"/>
    </row>
    <row r="213" spans="1:25" ht="30" thickBot="1">
      <c r="A213" s="8" t="s">
        <v>128</v>
      </c>
      <c r="C213" s="138">
        <v>7740169</v>
      </c>
      <c r="D213" s="138"/>
      <c r="E213" s="138">
        <v>40367501556</v>
      </c>
      <c r="F213" s="138"/>
      <c r="G213" s="6">
        <v>49396218268</v>
      </c>
      <c r="H213" s="138"/>
      <c r="I213" s="138">
        <v>604935</v>
      </c>
      <c r="J213" s="138">
        <v>3868042521</v>
      </c>
      <c r="K213" s="23"/>
      <c r="L213" s="138">
        <v>463397</v>
      </c>
      <c r="M213" s="138">
        <v>2431364934</v>
      </c>
      <c r="N213" s="138"/>
      <c r="O213" s="138">
        <v>7881707</v>
      </c>
      <c r="P213" s="138"/>
      <c r="Q213" s="165" t="s">
        <v>707</v>
      </c>
      <c r="R213" s="138"/>
      <c r="S213" s="138">
        <v>41788716781</v>
      </c>
      <c r="T213" s="138"/>
      <c r="U213" s="6">
        <v>41446149366</v>
      </c>
      <c r="V213" s="23"/>
      <c r="W213" s="24">
        <f>U213/درآمدها!$J$5</f>
        <v>4.0174986461658253E-3</v>
      </c>
      <c r="X213" s="221"/>
      <c r="Y213" s="138"/>
    </row>
    <row r="214" spans="1:25" ht="30" thickBot="1">
      <c r="A214" s="252"/>
      <c r="D214" s="111"/>
      <c r="E214" s="111">
        <f>SUM(E10:E213)</f>
        <v>8880567549131</v>
      </c>
      <c r="F214" s="138"/>
      <c r="G214" s="229">
        <f>SUM(G10:G213)</f>
        <v>9948651780975</v>
      </c>
      <c r="H214" s="138"/>
      <c r="I214" s="138"/>
      <c r="J214" s="111">
        <f>SUM(J10:J213)</f>
        <v>1384874142194</v>
      </c>
      <c r="K214" s="23"/>
      <c r="L214" s="138"/>
      <c r="M214" s="111">
        <f>SUM(M10:M213)</f>
        <v>994131608393</v>
      </c>
      <c r="N214" s="138"/>
      <c r="P214" s="138"/>
      <c r="Q214" s="165"/>
      <c r="R214" s="138"/>
      <c r="S214" s="111">
        <f>SUM(S10:S213)</f>
        <v>9366817284635</v>
      </c>
      <c r="T214" s="138"/>
      <c r="U214" s="229">
        <f>SUM(U10:U213)</f>
        <v>9412898316224</v>
      </c>
      <c r="V214" s="23"/>
      <c r="W214" s="256">
        <f>SUM(W10:W213)</f>
        <v>0.91242025665594861</v>
      </c>
      <c r="Y214" s="138"/>
    </row>
    <row r="215" spans="1:25" ht="30" thickTop="1">
      <c r="E215" s="119"/>
    </row>
  </sheetData>
  <autoFilter ref="A9:W213" xr:uid="{00000000-0009-0000-0000-000001000000}">
    <sortState xmlns:xlrd2="http://schemas.microsoft.com/office/spreadsheetml/2017/richdata2" ref="A91:W91">
      <sortCondition descending="1" ref="A9:A213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honeticPr fontId="52" type="noConversion"/>
  <conditionalFormatting sqref="Y8:Y9">
    <cfRule type="cellIs" dxfId="0" priority="3" operator="notEqual">
      <formula>$Y$9</formula>
    </cfRule>
  </conditionalFormatting>
  <printOptions horizontalCentered="1"/>
  <pageMargins left="0" right="0" top="0.74803149606299202" bottom="0.74803149606299202" header="0.31496062992126" footer="0.31496062992126"/>
  <pageSetup paperSize="9" scale="40" fitToHeight="0" orientation="landscape" r:id="rId1"/>
  <rowBreaks count="1" manualBreakCount="1">
    <brk id="172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40" zoomScaleNormal="100" zoomScaleSheetLayoutView="40" workbookViewId="0">
      <selection activeCell="AE9" sqref="AE9"/>
    </sheetView>
  </sheetViews>
  <sheetFormatPr defaultColWidth="9.109375" defaultRowHeight="16.2"/>
  <cols>
    <col min="1" max="1" width="29" style="12" customWidth="1"/>
    <col min="2" max="2" width="0.5546875" style="12" customWidth="1"/>
    <col min="3" max="3" width="12.5546875" style="12" customWidth="1"/>
    <col min="4" max="4" width="0.5546875" style="12" customWidth="1"/>
    <col min="5" max="5" width="29.109375" style="12" customWidth="1"/>
    <col min="6" max="6" width="0.5546875" style="12" customWidth="1"/>
    <col min="7" max="7" width="20.33203125" style="12" bestFit="1" customWidth="1"/>
    <col min="8" max="8" width="0.5546875" style="12" customWidth="1"/>
    <col min="9" max="9" width="16.5546875" style="12" bestFit="1" customWidth="1"/>
    <col min="10" max="10" width="0.44140625" style="12" customWidth="1"/>
    <col min="11" max="11" width="17.33203125" style="12" bestFit="1" customWidth="1"/>
    <col min="12" max="12" width="0.6640625" style="12" customWidth="1"/>
    <col min="13" max="13" width="7.88671875" style="12" bestFit="1" customWidth="1"/>
    <col min="14" max="14" width="1.109375" style="12" customWidth="1"/>
    <col min="15" max="15" width="17.33203125" style="12" bestFit="1" customWidth="1"/>
    <col min="16" max="16" width="0.5546875" style="12" customWidth="1"/>
    <col min="17" max="17" width="22.5546875" style="12" bestFit="1" customWidth="1"/>
    <col min="18" max="18" width="0.5546875" style="12" customWidth="1"/>
    <col min="19" max="19" width="13.6640625" style="12" bestFit="1" customWidth="1"/>
    <col min="20" max="20" width="17.33203125" style="12" bestFit="1" customWidth="1"/>
    <col min="21" max="21" width="0.5546875" style="12" customWidth="1"/>
    <col min="22" max="22" width="7.88671875" style="12" bestFit="1" customWidth="1"/>
    <col min="23" max="23" width="13.109375" style="12" bestFit="1" customWidth="1"/>
    <col min="24" max="24" width="0.5546875" style="12" customWidth="1"/>
    <col min="25" max="25" width="7.88671875" style="12" bestFit="1" customWidth="1"/>
    <col min="26" max="26" width="0.44140625" style="12" customWidth="1"/>
    <col min="27" max="27" width="21" style="12" bestFit="1" customWidth="1"/>
    <col min="28" max="28" width="0.6640625" style="12" customWidth="1"/>
    <col min="29" max="29" width="17.33203125" style="12" bestFit="1" customWidth="1"/>
    <col min="30" max="30" width="0.6640625" style="12" customWidth="1"/>
    <col min="31" max="31" width="22.5546875" style="12" bestFit="1" customWidth="1"/>
    <col min="32" max="32" width="0.6640625" style="12" customWidth="1"/>
    <col min="33" max="33" width="16.5546875" style="12" customWidth="1"/>
    <col min="34" max="34" width="20.44140625" style="12" customWidth="1"/>
    <col min="35" max="35" width="25.44140625" style="12" bestFit="1" customWidth="1"/>
    <col min="36" max="36" width="14.5546875" style="12" bestFit="1" customWidth="1"/>
    <col min="37" max="16384" width="9.109375" style="12"/>
  </cols>
  <sheetData>
    <row r="1" spans="1:36" s="4" customFormat="1" ht="25.2">
      <c r="A1" s="280" t="s">
        <v>84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</row>
    <row r="2" spans="1:36" s="4" customFormat="1" ht="25.2">
      <c r="A2" s="280" t="s">
        <v>47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</row>
    <row r="3" spans="1:36" s="4" customFormat="1" ht="25.2">
      <c r="A3" s="280" t="str">
        <f>' سهام'!A3:W3</f>
        <v>برای ماه منتهی به 1402/04/31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</row>
    <row r="4" spans="1:36" ht="25.2">
      <c r="A4" s="286" t="s">
        <v>61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</row>
    <row r="5" spans="1:36" ht="25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6" ht="27.75" customHeight="1" thickBot="1">
      <c r="A6" s="279" t="s">
        <v>62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 t="s">
        <v>483</v>
      </c>
      <c r="N6" s="279"/>
      <c r="O6" s="279"/>
      <c r="P6" s="279"/>
      <c r="Q6" s="279"/>
      <c r="R6" s="13"/>
      <c r="S6" s="287" t="s">
        <v>7</v>
      </c>
      <c r="T6" s="287"/>
      <c r="U6" s="287"/>
      <c r="V6" s="287"/>
      <c r="W6" s="287"/>
      <c r="X6" s="15"/>
      <c r="Y6" s="279" t="s">
        <v>708</v>
      </c>
      <c r="Z6" s="279"/>
      <c r="AA6" s="279"/>
      <c r="AB6" s="279"/>
      <c r="AC6" s="279"/>
      <c r="AD6" s="279"/>
      <c r="AE6" s="279"/>
      <c r="AF6" s="279"/>
      <c r="AG6" s="279"/>
    </row>
    <row r="7" spans="1:36" ht="26.25" customHeight="1">
      <c r="A7" s="277" t="s">
        <v>63</v>
      </c>
      <c r="B7" s="142"/>
      <c r="C7" s="283" t="s">
        <v>64</v>
      </c>
      <c r="D7" s="142"/>
      <c r="E7" s="285" t="s">
        <v>69</v>
      </c>
      <c r="F7" s="142"/>
      <c r="G7" s="278" t="s">
        <v>65</v>
      </c>
      <c r="H7" s="142"/>
      <c r="I7" s="283" t="s">
        <v>23</v>
      </c>
      <c r="J7" s="142"/>
      <c r="K7" s="285" t="s">
        <v>66</v>
      </c>
      <c r="L7" s="14"/>
      <c r="M7" s="281" t="s">
        <v>3</v>
      </c>
      <c r="N7" s="278"/>
      <c r="O7" s="278" t="s">
        <v>0</v>
      </c>
      <c r="P7" s="278"/>
      <c r="Q7" s="278" t="s">
        <v>21</v>
      </c>
      <c r="R7" s="142"/>
      <c r="S7" s="280" t="s">
        <v>4</v>
      </c>
      <c r="T7" s="280"/>
      <c r="U7" s="15"/>
      <c r="V7" s="280" t="s">
        <v>5</v>
      </c>
      <c r="W7" s="280"/>
      <c r="X7" s="15"/>
      <c r="Y7" s="281" t="s">
        <v>3</v>
      </c>
      <c r="Z7" s="277"/>
      <c r="AA7" s="278" t="s">
        <v>67</v>
      </c>
      <c r="AB7" s="142"/>
      <c r="AC7" s="278" t="s">
        <v>0</v>
      </c>
      <c r="AD7" s="277"/>
      <c r="AE7" s="278" t="s">
        <v>21</v>
      </c>
      <c r="AF7" s="16"/>
      <c r="AG7" s="278" t="s">
        <v>22</v>
      </c>
    </row>
    <row r="8" spans="1:36" s="20" customFormat="1" ht="55.5" customHeight="1" thickBot="1">
      <c r="A8" s="279"/>
      <c r="B8" s="142"/>
      <c r="C8" s="284"/>
      <c r="D8" s="142"/>
      <c r="E8" s="284"/>
      <c r="F8" s="142"/>
      <c r="G8" s="279"/>
      <c r="H8" s="142"/>
      <c r="I8" s="284"/>
      <c r="J8" s="142"/>
      <c r="K8" s="284"/>
      <c r="L8" s="13"/>
      <c r="M8" s="282"/>
      <c r="N8" s="277"/>
      <c r="O8" s="279"/>
      <c r="P8" s="277"/>
      <c r="Q8" s="279"/>
      <c r="R8" s="142"/>
      <c r="S8" s="17" t="s">
        <v>3</v>
      </c>
      <c r="T8" s="17" t="s">
        <v>0</v>
      </c>
      <c r="U8" s="18"/>
      <c r="V8" s="17" t="s">
        <v>3</v>
      </c>
      <c r="W8" s="17" t="s">
        <v>46</v>
      </c>
      <c r="X8" s="18"/>
      <c r="Y8" s="282"/>
      <c r="Z8" s="277"/>
      <c r="AA8" s="279"/>
      <c r="AB8" s="142"/>
      <c r="AC8" s="279"/>
      <c r="AD8" s="277"/>
      <c r="AE8" s="279"/>
      <c r="AF8" s="16"/>
      <c r="AG8" s="279"/>
      <c r="AH8" s="19"/>
      <c r="AJ8" s="19"/>
    </row>
    <row r="9" spans="1:36" s="20" customFormat="1" ht="55.5" customHeight="1" thickBot="1">
      <c r="A9" s="21" t="s">
        <v>81</v>
      </c>
      <c r="B9" s="142"/>
      <c r="C9" s="22" t="s">
        <v>239</v>
      </c>
      <c r="D9" s="8"/>
      <c r="E9" s="22" t="s">
        <v>220</v>
      </c>
      <c r="F9" s="8"/>
      <c r="G9" s="22" t="s">
        <v>81</v>
      </c>
      <c r="H9" s="8"/>
      <c r="I9" s="22" t="s">
        <v>81</v>
      </c>
      <c r="J9" s="22"/>
      <c r="K9" s="138">
        <v>0</v>
      </c>
      <c r="L9" s="13"/>
      <c r="M9" s="6">
        <v>0</v>
      </c>
      <c r="N9" s="23"/>
      <c r="O9" s="6">
        <v>0</v>
      </c>
      <c r="P9" s="6"/>
      <c r="Q9" s="6">
        <v>0</v>
      </c>
      <c r="R9" s="6"/>
      <c r="S9" s="6">
        <v>0</v>
      </c>
      <c r="T9" s="6">
        <v>0</v>
      </c>
      <c r="U9" s="6"/>
      <c r="V9" s="6">
        <v>0</v>
      </c>
      <c r="W9" s="6">
        <v>0</v>
      </c>
      <c r="X9" s="6"/>
      <c r="Y9" s="6">
        <v>0</v>
      </c>
      <c r="Z9" s="6"/>
      <c r="AA9" s="6">
        <v>0</v>
      </c>
      <c r="AB9" s="6"/>
      <c r="AC9" s="6">
        <v>0</v>
      </c>
      <c r="AD9" s="6"/>
      <c r="AE9" s="6">
        <v>0</v>
      </c>
      <c r="AG9" s="24">
        <f>AE9/درآمدها!$J$5</f>
        <v>0</v>
      </c>
      <c r="AH9" s="19"/>
      <c r="AI9" s="6"/>
      <c r="AJ9" s="19"/>
    </row>
    <row r="10" spans="1:36" s="20" customFormat="1" ht="55.5" customHeight="1" thickBot="1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2"/>
      <c r="N10" s="12"/>
      <c r="O10" s="11">
        <f>SUM(O9:O9)</f>
        <v>0</v>
      </c>
      <c r="P10" s="12"/>
      <c r="Q10" s="11">
        <f>SUM(Q9:Q9)</f>
        <v>0</v>
      </c>
      <c r="R10" s="12"/>
      <c r="S10" s="12"/>
      <c r="T10" s="11">
        <f>SUM(T9:T9)</f>
        <v>0</v>
      </c>
      <c r="U10" s="12"/>
      <c r="V10" s="12"/>
      <c r="W10" s="11">
        <f>SUM(W9:W9)</f>
        <v>0</v>
      </c>
      <c r="X10" s="12"/>
      <c r="Y10" s="12"/>
      <c r="Z10" s="12"/>
      <c r="AA10" s="12"/>
      <c r="AB10" s="12"/>
      <c r="AC10" s="11">
        <f>SUM(AC9:AC9)</f>
        <v>0</v>
      </c>
      <c r="AD10" s="12"/>
      <c r="AE10" s="11">
        <f>SUM(AE9:AE9)</f>
        <v>0</v>
      </c>
      <c r="AF10" s="12"/>
      <c r="AG10" s="27">
        <f>SUM(AG9:AG9)</f>
        <v>0</v>
      </c>
      <c r="AH10" s="19"/>
      <c r="AI10" s="6"/>
      <c r="AJ10" s="19"/>
    </row>
    <row r="11" spans="1:36" s="20" customFormat="1" ht="55.5" customHeight="1" thickTop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2"/>
      <c r="N11" s="12"/>
      <c r="O11" s="29"/>
      <c r="P11" s="12"/>
      <c r="Q11" s="29"/>
      <c r="R11" s="12"/>
      <c r="S11" s="12"/>
      <c r="T11" s="29"/>
      <c r="U11" s="12"/>
      <c r="V11" s="12"/>
      <c r="W11" s="29"/>
      <c r="X11" s="12"/>
      <c r="Y11" s="12"/>
      <c r="Z11" s="12"/>
      <c r="AA11" s="12"/>
      <c r="AB11" s="12"/>
      <c r="AC11" s="29"/>
      <c r="AD11" s="12"/>
      <c r="AE11" s="29"/>
      <c r="AF11" s="12"/>
      <c r="AG11" s="29"/>
      <c r="AH11" s="19"/>
      <c r="AJ11" s="19"/>
    </row>
    <row r="12" spans="1:36" s="20" customFormat="1" ht="55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9"/>
      <c r="AI12" s="6"/>
      <c r="AJ12" s="19"/>
    </row>
    <row r="13" spans="1:36" s="28" customFormat="1" ht="29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4"/>
      <c r="AJ13" s="19"/>
    </row>
    <row r="14" spans="1:36" s="29" customFormat="1" ht="30.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4"/>
      <c r="AD14" s="6"/>
      <c r="AE14" s="6"/>
      <c r="AF14" s="6"/>
      <c r="AG14" s="24"/>
    </row>
    <row r="15" spans="1:36" s="6" customFormat="1" ht="29.4">
      <c r="AC15" s="24"/>
      <c r="AG15" s="24"/>
    </row>
    <row r="16" spans="1:36" s="6" customFormat="1" ht="29.4">
      <c r="AC16" s="24"/>
      <c r="AG16" s="30"/>
    </row>
    <row r="17" spans="1:33" s="6" customFormat="1" ht="29.4"/>
    <row r="18" spans="1:33" s="6" customFormat="1" ht="29.4"/>
    <row r="19" spans="1:33" s="6" customFormat="1" ht="29.4"/>
    <row r="20" spans="1:33" s="6" customFormat="1" ht="29.4"/>
    <row r="21" spans="1:33" s="6" customFormat="1" ht="29.4"/>
    <row r="22" spans="1:33" s="6" customFormat="1" ht="29.4"/>
    <row r="23" spans="1:33" s="6" customFormat="1" ht="29.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s="6" customFormat="1" ht="29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s="6" customFormat="1" ht="29.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4"/>
  <sheetViews>
    <sheetView rightToLeft="1" view="pageBreakPreview" zoomScale="90" zoomScaleNormal="100" zoomScaleSheetLayoutView="90" workbookViewId="0">
      <selection activeCell="M18" sqref="M18"/>
    </sheetView>
  </sheetViews>
  <sheetFormatPr defaultColWidth="9.109375" defaultRowHeight="15.6"/>
  <cols>
    <col min="1" max="1" width="23.33203125" style="31" customWidth="1"/>
    <col min="2" max="2" width="0.6640625" style="31" customWidth="1"/>
    <col min="3" max="3" width="27.109375" style="31" bestFit="1" customWidth="1"/>
    <col min="4" max="4" width="0.6640625" style="31" customWidth="1"/>
    <col min="5" max="5" width="9.5546875" style="31" bestFit="1" customWidth="1"/>
    <col min="6" max="6" width="0.6640625" style="31" customWidth="1"/>
    <col min="7" max="7" width="15.88671875" style="31" bestFit="1" customWidth="1"/>
    <col min="8" max="8" width="0.6640625" style="31" customWidth="1"/>
    <col min="9" max="9" width="9.33203125" style="31" customWidth="1"/>
    <col min="10" max="10" width="0.5546875" style="31" customWidth="1"/>
    <col min="11" max="11" width="21.33203125" style="49" customWidth="1"/>
    <col min="12" max="12" width="0.6640625" style="31" customWidth="1"/>
    <col min="13" max="13" width="21.88671875" style="31" customWidth="1"/>
    <col min="14" max="14" width="0.44140625" style="31" customWidth="1"/>
    <col min="15" max="15" width="22.109375" style="31" customWidth="1"/>
    <col min="16" max="16" width="0.44140625" style="31" customWidth="1"/>
    <col min="17" max="17" width="21.109375" style="31" bestFit="1" customWidth="1"/>
    <col min="18" max="18" width="0.5546875" style="31" customWidth="1"/>
    <col min="19" max="19" width="12.109375" style="31" customWidth="1"/>
    <col min="20" max="16384" width="9.109375" style="31"/>
  </cols>
  <sheetData>
    <row r="1" spans="1:21" ht="18.600000000000001">
      <c r="A1" s="292" t="s">
        <v>84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21" ht="18.600000000000001">
      <c r="A2" s="292" t="s">
        <v>47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</row>
    <row r="3" spans="1:21" ht="18.600000000000001">
      <c r="A3" s="292" t="str">
        <f>' سهام'!A3:W3</f>
        <v>برای ماه منتهی به 1402/04/31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</row>
    <row r="4" spans="1:21" ht="18.600000000000001">
      <c r="A4" s="295" t="s">
        <v>48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</row>
    <row r="5" spans="1:21" ht="18.600000000000001" thickBot="1">
      <c r="A5" s="5"/>
      <c r="B5" s="5"/>
      <c r="C5" s="32"/>
      <c r="D5" s="32"/>
      <c r="E5" s="32"/>
      <c r="F5" s="32"/>
      <c r="G5" s="32"/>
      <c r="H5" s="32"/>
      <c r="I5" s="32"/>
      <c r="J5" s="32"/>
      <c r="K5" s="33"/>
      <c r="L5" s="32"/>
      <c r="M5" s="32"/>
      <c r="N5" s="32"/>
      <c r="O5" s="32"/>
      <c r="P5" s="32"/>
      <c r="Q5" s="32"/>
      <c r="R5" s="32"/>
      <c r="S5" s="32"/>
    </row>
    <row r="6" spans="1:21" ht="18.75" customHeight="1" thickBot="1">
      <c r="A6" s="34"/>
      <c r="B6" s="5"/>
      <c r="C6" s="290" t="s">
        <v>11</v>
      </c>
      <c r="D6" s="290"/>
      <c r="E6" s="290"/>
      <c r="F6" s="290"/>
      <c r="G6" s="290"/>
      <c r="H6" s="290"/>
      <c r="I6" s="290"/>
      <c r="J6" s="35"/>
      <c r="K6" s="36" t="str">
        <f>اوراق!M6</f>
        <v>1402/03/31</v>
      </c>
      <c r="L6" s="152"/>
      <c r="M6" s="291" t="s">
        <v>7</v>
      </c>
      <c r="N6" s="291"/>
      <c r="O6" s="291"/>
      <c r="P6" s="5"/>
      <c r="Q6" s="290" t="str">
        <f>اوراق!Y6</f>
        <v>1402/04/31</v>
      </c>
      <c r="R6" s="290"/>
      <c r="S6" s="290"/>
    </row>
    <row r="7" spans="1:21" ht="24" customHeight="1">
      <c r="A7" s="298" t="s">
        <v>8</v>
      </c>
      <c r="B7" s="37"/>
      <c r="C7" s="302" t="s">
        <v>9</v>
      </c>
      <c r="D7" s="37"/>
      <c r="E7" s="302" t="s">
        <v>10</v>
      </c>
      <c r="F7" s="37"/>
      <c r="G7" s="302" t="s">
        <v>33</v>
      </c>
      <c r="H7" s="37"/>
      <c r="I7" s="302" t="s">
        <v>78</v>
      </c>
      <c r="J7" s="298"/>
      <c r="K7" s="300" t="s">
        <v>6</v>
      </c>
      <c r="L7" s="37"/>
      <c r="M7" s="288" t="s">
        <v>35</v>
      </c>
      <c r="N7" s="38"/>
      <c r="O7" s="288" t="s">
        <v>36</v>
      </c>
      <c r="P7" s="5"/>
      <c r="Q7" s="296" t="s">
        <v>6</v>
      </c>
      <c r="R7" s="298"/>
      <c r="S7" s="293" t="s">
        <v>22</v>
      </c>
    </row>
    <row r="8" spans="1:21" ht="18.600000000000001" thickBot="1">
      <c r="A8" s="299"/>
      <c r="B8" s="37"/>
      <c r="C8" s="294"/>
      <c r="D8" s="39"/>
      <c r="E8" s="294"/>
      <c r="F8" s="39"/>
      <c r="G8" s="294"/>
      <c r="H8" s="39"/>
      <c r="I8" s="294"/>
      <c r="J8" s="298"/>
      <c r="K8" s="301"/>
      <c r="L8" s="37"/>
      <c r="M8" s="289"/>
      <c r="N8" s="5"/>
      <c r="O8" s="289"/>
      <c r="P8" s="5"/>
      <c r="Q8" s="297"/>
      <c r="R8" s="298"/>
      <c r="S8" s="294"/>
    </row>
    <row r="9" spans="1:21" ht="18">
      <c r="A9" s="145" t="s">
        <v>405</v>
      </c>
      <c r="B9" s="37"/>
      <c r="C9" s="96" t="s">
        <v>406</v>
      </c>
      <c r="D9" s="37"/>
      <c r="E9" s="42" t="s">
        <v>80</v>
      </c>
      <c r="F9" s="37"/>
      <c r="G9" s="96" t="s">
        <v>81</v>
      </c>
      <c r="H9" s="37"/>
      <c r="I9" s="96" t="s">
        <v>81</v>
      </c>
      <c r="J9" s="145"/>
      <c r="K9" s="146">
        <v>391506</v>
      </c>
      <c r="L9" s="37"/>
      <c r="M9" s="113">
        <v>1656</v>
      </c>
      <c r="N9" s="118"/>
      <c r="O9" s="113">
        <v>0</v>
      </c>
      <c r="P9" s="62"/>
      <c r="Q9" s="146">
        <f>K9+M9-O9</f>
        <v>393162</v>
      </c>
      <c r="R9" s="145"/>
      <c r="S9" s="117">
        <f>Q9/درآمدها!$J$5</f>
        <v>3.8110363131094649E-8</v>
      </c>
    </row>
    <row r="10" spans="1:21" ht="18">
      <c r="A10" s="145" t="s">
        <v>415</v>
      </c>
      <c r="B10" s="37"/>
      <c r="C10" s="96" t="s">
        <v>416</v>
      </c>
      <c r="D10" s="37"/>
      <c r="E10" s="42" t="s">
        <v>80</v>
      </c>
      <c r="F10" s="37"/>
      <c r="G10" s="96" t="s">
        <v>81</v>
      </c>
      <c r="H10" s="37"/>
      <c r="I10" s="96" t="s">
        <v>81</v>
      </c>
      <c r="J10" s="145"/>
      <c r="K10" s="146">
        <v>1484481</v>
      </c>
      <c r="L10" s="37"/>
      <c r="M10" s="113">
        <v>4164</v>
      </c>
      <c r="N10" s="118"/>
      <c r="O10" s="113">
        <v>504000</v>
      </c>
      <c r="P10" s="62"/>
      <c r="Q10" s="146">
        <f>K10+M10-O10</f>
        <v>984645</v>
      </c>
      <c r="R10" s="145"/>
      <c r="S10" s="117">
        <f>Q10/درآمدها!$J$5</f>
        <v>9.5444571207839754E-8</v>
      </c>
    </row>
    <row r="11" spans="1:21" s="5" customFormat="1" ht="18.600000000000001" thickBot="1">
      <c r="A11" s="42" t="s">
        <v>217</v>
      </c>
      <c r="C11" s="41" t="s">
        <v>218</v>
      </c>
      <c r="E11" s="42" t="s">
        <v>80</v>
      </c>
      <c r="G11" s="41" t="s">
        <v>81</v>
      </c>
      <c r="I11" s="43" t="s">
        <v>81</v>
      </c>
      <c r="J11" s="44"/>
      <c r="K11" s="44">
        <v>25497799080</v>
      </c>
      <c r="L11" s="44"/>
      <c r="M11" s="113">
        <v>1466001758282</v>
      </c>
      <c r="N11" s="44"/>
      <c r="O11" s="113">
        <v>1145141224159</v>
      </c>
      <c r="P11" s="44"/>
      <c r="Q11" s="146">
        <f>K11+M11-O11</f>
        <v>346358333203</v>
      </c>
      <c r="S11" s="117">
        <f>Q11/درآمدها!$J$5</f>
        <v>3.35735443706335E-2</v>
      </c>
      <c r="T11" s="45"/>
      <c r="U11" s="46"/>
    </row>
    <row r="12" spans="1:21" s="5" customFormat="1" ht="18.600000000000001" thickBot="1">
      <c r="A12" s="145"/>
      <c r="B12" s="37"/>
      <c r="C12" s="37"/>
      <c r="D12" s="37"/>
      <c r="E12" s="37"/>
      <c r="F12" s="37"/>
      <c r="G12" s="37"/>
      <c r="H12" s="37"/>
      <c r="I12" s="37"/>
      <c r="J12" s="145"/>
      <c r="K12" s="222">
        <f>SUM(K9:K11)</f>
        <v>25499675067</v>
      </c>
      <c r="M12" s="222">
        <f>SUM(M9:M11)</f>
        <v>1466001764102</v>
      </c>
      <c r="O12" s="222">
        <f>SUM(O9:O11)</f>
        <v>1145141728159</v>
      </c>
      <c r="Q12" s="222">
        <f>SUM(Q9:Q11)</f>
        <v>346359711010</v>
      </c>
      <c r="S12" s="48">
        <f>SUM(S9:S11)</f>
        <v>3.3573677925567841E-2</v>
      </c>
      <c r="T12" s="45"/>
      <c r="U12" s="46"/>
    </row>
    <row r="13" spans="1:21" s="5" customFormat="1" ht="18.600000000000001" thickTop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49"/>
      <c r="M13" s="31"/>
      <c r="O13" s="31"/>
      <c r="Q13" s="31"/>
      <c r="S13" s="31"/>
      <c r="T13" s="47"/>
      <c r="U13" s="46"/>
    </row>
    <row r="14" spans="1:21" s="5" customFormat="1" ht="24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49"/>
      <c r="M14" s="31"/>
      <c r="O14" s="31"/>
      <c r="Q14" s="31"/>
      <c r="S14" s="31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rightToLeft="1" view="pageBreakPreview" zoomScaleNormal="100" zoomScaleSheetLayoutView="100" workbookViewId="0">
      <selection activeCell="A16" sqref="A16"/>
    </sheetView>
  </sheetViews>
  <sheetFormatPr defaultColWidth="9.109375" defaultRowHeight="16.8"/>
  <cols>
    <col min="1" max="1" width="60.109375" style="162" customWidth="1"/>
    <col min="2" max="2" width="1" style="162" customWidth="1"/>
    <col min="3" max="3" width="9.109375" style="63"/>
    <col min="4" max="4" width="1.109375" style="63" customWidth="1"/>
    <col min="5" max="5" width="25.33203125" style="69" bestFit="1" customWidth="1"/>
    <col min="6" max="6" width="1" style="63" customWidth="1"/>
    <col min="7" max="7" width="19.6640625" style="63" customWidth="1"/>
    <col min="8" max="8" width="0.44140625" style="63" customWidth="1"/>
    <col min="9" max="9" width="24.5546875" style="63" customWidth="1"/>
    <col min="10" max="10" width="25.5546875" style="163" bestFit="1" customWidth="1"/>
    <col min="11" max="11" width="24" style="163" bestFit="1" customWidth="1"/>
    <col min="12" max="12" width="17.33203125" style="63" bestFit="1" customWidth="1"/>
    <col min="13" max="13" width="14.88671875" style="63" bestFit="1" customWidth="1"/>
    <col min="14" max="16384" width="9.109375" style="63"/>
  </cols>
  <sheetData>
    <row r="1" spans="1:11" ht="20.399999999999999">
      <c r="A1" s="292" t="s">
        <v>84</v>
      </c>
      <c r="B1" s="292"/>
      <c r="C1" s="292"/>
      <c r="D1" s="292"/>
      <c r="E1" s="292"/>
      <c r="F1" s="292"/>
      <c r="G1" s="292"/>
      <c r="H1" s="292"/>
      <c r="I1" s="292"/>
      <c r="J1" s="153"/>
      <c r="K1" s="153"/>
    </row>
    <row r="2" spans="1:11" ht="20.399999999999999">
      <c r="A2" s="292" t="s">
        <v>47</v>
      </c>
      <c r="B2" s="292"/>
      <c r="C2" s="292"/>
      <c r="D2" s="292"/>
      <c r="E2" s="292"/>
      <c r="F2" s="292"/>
      <c r="G2" s="292"/>
      <c r="H2" s="292"/>
      <c r="I2" s="292"/>
      <c r="J2" s="154"/>
      <c r="K2" s="153"/>
    </row>
    <row r="3" spans="1:11" ht="21" thickBot="1">
      <c r="A3" s="292" t="str">
        <f>سپرده!A3</f>
        <v>برای ماه منتهی به 1402/04/31</v>
      </c>
      <c r="B3" s="292"/>
      <c r="C3" s="292"/>
      <c r="D3" s="292"/>
      <c r="E3" s="292"/>
      <c r="F3" s="292"/>
      <c r="G3" s="292"/>
      <c r="H3" s="292"/>
      <c r="I3" s="292"/>
      <c r="J3" s="153"/>
      <c r="K3" s="153"/>
    </row>
    <row r="4" spans="1:11" ht="21" thickBot="1">
      <c r="A4" s="144" t="s">
        <v>27</v>
      </c>
      <c r="B4" s="104"/>
      <c r="C4" s="104"/>
      <c r="D4" s="104"/>
      <c r="E4" s="104"/>
      <c r="F4" s="104"/>
      <c r="G4" s="104"/>
      <c r="H4" s="104"/>
      <c r="I4" s="104"/>
      <c r="J4" s="10">
        <v>-653202289578</v>
      </c>
      <c r="K4" s="155" t="s">
        <v>79</v>
      </c>
    </row>
    <row r="5" spans="1:11" ht="21.75" customHeight="1" thickBot="1">
      <c r="A5" s="144"/>
      <c r="B5" s="144"/>
      <c r="C5" s="144"/>
      <c r="D5" s="144"/>
      <c r="E5" s="290" t="str">
        <f>اوراق!Y6</f>
        <v>1402/04/31</v>
      </c>
      <c r="F5" s="290"/>
      <c r="G5" s="290"/>
      <c r="H5" s="290"/>
      <c r="I5" s="290"/>
      <c r="J5" s="10">
        <v>10316406554500</v>
      </c>
      <c r="K5" s="155" t="s">
        <v>737</v>
      </c>
    </row>
    <row r="6" spans="1:11" ht="21.75" customHeight="1" thickBot="1">
      <c r="A6" s="147" t="s">
        <v>37</v>
      </c>
      <c r="B6" s="73"/>
      <c r="C6" s="1" t="s">
        <v>38</v>
      </c>
      <c r="D6" s="38"/>
      <c r="E6" s="156" t="s">
        <v>6</v>
      </c>
      <c r="F6" s="38"/>
      <c r="G6" s="1" t="s">
        <v>19</v>
      </c>
      <c r="H6" s="38"/>
      <c r="I6" s="1" t="s">
        <v>77</v>
      </c>
      <c r="J6" s="157"/>
      <c r="K6" s="157"/>
    </row>
    <row r="7" spans="1:11" ht="21" customHeight="1">
      <c r="A7" s="158" t="s">
        <v>43</v>
      </c>
      <c r="B7" s="158"/>
      <c r="C7" s="159" t="s">
        <v>49</v>
      </c>
      <c r="D7" s="104"/>
      <c r="E7" s="174">
        <f>'درآمد سرمایه گذاری در سهام '!S216</f>
        <v>-447665084672</v>
      </c>
      <c r="F7" s="104"/>
      <c r="G7" s="122">
        <f>E7/$E$11</f>
        <v>1.0214370511225972</v>
      </c>
      <c r="H7" s="106"/>
      <c r="I7" s="122">
        <f>E7/$J$5</f>
        <v>-4.3393509387891389E-2</v>
      </c>
      <c r="J7" s="157"/>
      <c r="K7" s="178"/>
    </row>
    <row r="8" spans="1:11" ht="18.75" customHeight="1">
      <c r="A8" s="158" t="s">
        <v>44</v>
      </c>
      <c r="B8" s="158"/>
      <c r="C8" s="159" t="s">
        <v>50</v>
      </c>
      <c r="D8" s="104"/>
      <c r="E8" s="99">
        <f>'درآمد سرمایه گذاری در اوراق بها'!Q11</f>
        <v>0</v>
      </c>
      <c r="F8" s="104"/>
      <c r="G8" s="122">
        <f t="shared" ref="G8:G10" si="0">E8/$E$11</f>
        <v>0</v>
      </c>
      <c r="H8" s="105"/>
      <c r="I8" s="122">
        <f t="shared" ref="I8:I10" si="1">E8/$J$5</f>
        <v>0</v>
      </c>
      <c r="J8" s="157"/>
      <c r="K8" s="63"/>
    </row>
    <row r="9" spans="1:11" ht="18.75" customHeight="1">
      <c r="A9" s="158" t="s">
        <v>45</v>
      </c>
      <c r="B9" s="158"/>
      <c r="C9" s="159" t="s">
        <v>51</v>
      </c>
      <c r="D9" s="104"/>
      <c r="E9" s="99">
        <f>'درآمد سپرده بانکی'!I11</f>
        <v>17066342</v>
      </c>
      <c r="F9" s="104"/>
      <c r="G9" s="122">
        <f t="shared" si="0"/>
        <v>-3.8940258337775288E-5</v>
      </c>
      <c r="H9" s="105"/>
      <c r="I9" s="122">
        <f t="shared" si="1"/>
        <v>1.6542913377677704E-6</v>
      </c>
      <c r="J9" s="157"/>
      <c r="K9" s="64"/>
    </row>
    <row r="10" spans="1:11" ht="19.5" customHeight="1" thickBot="1">
      <c r="A10" s="158" t="s">
        <v>32</v>
      </c>
      <c r="B10" s="158"/>
      <c r="C10" s="159" t="s">
        <v>52</v>
      </c>
      <c r="D10" s="104"/>
      <c r="E10" s="160">
        <f>'سایر درآمدها'!E11</f>
        <v>9378147289</v>
      </c>
      <c r="F10" s="104"/>
      <c r="G10" s="122">
        <f t="shared" si="0"/>
        <v>-2.1398110864259426E-2</v>
      </c>
      <c r="H10" s="105"/>
      <c r="I10" s="122">
        <f t="shared" si="1"/>
        <v>9.090517361308592E-4</v>
      </c>
      <c r="J10" s="157"/>
      <c r="K10" s="64"/>
    </row>
    <row r="11" spans="1:11" ht="19.5" customHeight="1" thickBot="1">
      <c r="A11" s="158"/>
      <c r="B11" s="161"/>
      <c r="C11" s="5"/>
      <c r="D11" s="5"/>
      <c r="E11" s="175">
        <f>SUM(E7:E10)</f>
        <v>-438269871041</v>
      </c>
      <c r="F11" s="5"/>
      <c r="G11" s="123">
        <f>SUM(G7:G10)</f>
        <v>0.99999999999999989</v>
      </c>
      <c r="H11" s="106"/>
      <c r="I11" s="166">
        <f>SUM(I7:I10)</f>
        <v>-4.2482803360422761E-2</v>
      </c>
      <c r="J11" s="157"/>
      <c r="K11" s="157"/>
    </row>
    <row r="12" spans="1:11" ht="17.399999999999999" thickTop="1"/>
    <row r="17" ht="18.75" customHeight="1"/>
    <row r="26" ht="18.75" customHeight="1"/>
    <row r="27" ht="17.399999999999999" customHeight="1"/>
    <row r="2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"/>
  <sheetViews>
    <sheetView rightToLeft="1" view="pageBreakPreview" zoomScale="70" zoomScaleNormal="100" zoomScaleSheetLayoutView="70" workbookViewId="0">
      <selection activeCell="A19" sqref="A19"/>
    </sheetView>
  </sheetViews>
  <sheetFormatPr defaultColWidth="9.109375" defaultRowHeight="21"/>
  <cols>
    <col min="1" max="1" width="50.88671875" style="5" customWidth="1"/>
    <col min="2" max="2" width="0.88671875" style="5" customWidth="1"/>
    <col min="3" max="3" width="14" style="5" bestFit="1" customWidth="1"/>
    <col min="4" max="4" width="1.33203125" style="5" customWidth="1"/>
    <col min="5" max="5" width="12.44140625" style="5" customWidth="1"/>
    <col min="6" max="6" width="1" style="5" customWidth="1"/>
    <col min="7" max="7" width="25" style="62" bestFit="1" customWidth="1"/>
    <col min="8" max="8" width="0.88671875" style="62" customWidth="1"/>
    <col min="9" max="9" width="25" style="62" bestFit="1" customWidth="1"/>
    <col min="10" max="10" width="0.6640625" style="62" customWidth="1"/>
    <col min="11" max="11" width="23.109375" style="62" bestFit="1" customWidth="1"/>
    <col min="12" max="12" width="0.6640625" style="62" customWidth="1"/>
    <col min="13" max="13" width="23.109375" style="62" bestFit="1" customWidth="1"/>
    <col min="14" max="14" width="0.5546875" style="62" customWidth="1"/>
    <col min="15" max="15" width="17" style="62" bestFit="1" customWidth="1"/>
    <col min="16" max="16" width="0.5546875" style="62" customWidth="1"/>
    <col min="17" max="17" width="23.109375" style="62" bestFit="1" customWidth="1"/>
    <col min="18" max="18" width="21.33203125" style="5" bestFit="1" customWidth="1"/>
    <col min="19" max="19" width="17.88671875" style="51" bestFit="1" customWidth="1"/>
    <col min="20" max="20" width="9.109375" style="51"/>
    <col min="21" max="16384" width="9.109375" style="5"/>
  </cols>
  <sheetData>
    <row r="1" spans="1:20" ht="25.2">
      <c r="A1" s="280" t="s">
        <v>84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20" ht="25.2">
      <c r="A2" s="280" t="s">
        <v>53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20" ht="25.2">
      <c r="A3" s="280" t="str">
        <f>' سهام'!A3:W3</f>
        <v>برای ماه منتهی به 1402/04/31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20" ht="25.2">
      <c r="A4" s="286" t="s">
        <v>59</v>
      </c>
      <c r="B4" s="286"/>
      <c r="C4" s="286"/>
      <c r="D4" s="286"/>
      <c r="E4" s="286"/>
      <c r="F4" s="286"/>
      <c r="G4" s="286"/>
      <c r="H4" s="52"/>
      <c r="I4" s="53"/>
      <c r="J4" s="53"/>
      <c r="K4" s="53"/>
      <c r="L4" s="53"/>
      <c r="M4" s="53"/>
      <c r="N4" s="53"/>
      <c r="O4" s="53"/>
      <c r="P4" s="53"/>
      <c r="Q4" s="53"/>
    </row>
    <row r="5" spans="1:20" ht="24.75" customHeight="1" thickBot="1">
      <c r="A5" s="54"/>
      <c r="B5" s="303"/>
      <c r="C5" s="303"/>
      <c r="D5" s="303"/>
      <c r="E5" s="303"/>
      <c r="F5" s="55"/>
      <c r="G5" s="304" t="s">
        <v>733</v>
      </c>
      <c r="H5" s="304"/>
      <c r="I5" s="304"/>
      <c r="J5" s="304"/>
      <c r="K5" s="304"/>
      <c r="L5" s="53"/>
      <c r="M5" s="304" t="s">
        <v>731</v>
      </c>
      <c r="N5" s="304"/>
      <c r="O5" s="304"/>
      <c r="P5" s="304"/>
      <c r="Q5" s="304"/>
    </row>
    <row r="6" spans="1:20" ht="46.5" customHeight="1" thickBot="1">
      <c r="A6" s="56" t="s">
        <v>37</v>
      </c>
      <c r="B6" s="149"/>
      <c r="C6" s="57" t="s">
        <v>23</v>
      </c>
      <c r="D6" s="149"/>
      <c r="E6" s="57" t="s">
        <v>34</v>
      </c>
      <c r="F6" s="149"/>
      <c r="G6" s="58" t="s">
        <v>54</v>
      </c>
      <c r="H6" s="148"/>
      <c r="I6" s="58" t="s">
        <v>39</v>
      </c>
      <c r="J6" s="148"/>
      <c r="K6" s="58" t="s">
        <v>40</v>
      </c>
      <c r="L6" s="53"/>
      <c r="M6" s="58" t="s">
        <v>54</v>
      </c>
      <c r="N6" s="148"/>
      <c r="O6" s="58" t="s">
        <v>39</v>
      </c>
      <c r="P6" s="148"/>
      <c r="Q6" s="58" t="s">
        <v>40</v>
      </c>
    </row>
    <row r="7" spans="1:20" ht="24.6">
      <c r="A7" s="56" t="s">
        <v>217</v>
      </c>
      <c r="B7" s="149"/>
      <c r="C7" s="60" t="s">
        <v>81</v>
      </c>
      <c r="D7" s="149"/>
      <c r="E7" s="90" t="s">
        <v>81</v>
      </c>
      <c r="F7" s="149"/>
      <c r="G7" s="50">
        <v>17060522</v>
      </c>
      <c r="H7" s="50"/>
      <c r="I7" s="50">
        <v>0</v>
      </c>
      <c r="J7" s="50"/>
      <c r="K7" s="50">
        <f>G7+I7</f>
        <v>17060522</v>
      </c>
      <c r="L7" s="50"/>
      <c r="M7" s="50">
        <v>17060522</v>
      </c>
      <c r="N7" s="50"/>
      <c r="O7" s="50">
        <v>0</v>
      </c>
      <c r="P7" s="50"/>
      <c r="Q7" s="50">
        <f>O7+M7</f>
        <v>17060522</v>
      </c>
    </row>
    <row r="8" spans="1:20" ht="24.6">
      <c r="A8" s="56" t="s">
        <v>415</v>
      </c>
      <c r="B8" s="149"/>
      <c r="C8" s="60"/>
      <c r="D8" s="149"/>
      <c r="E8" s="90"/>
      <c r="F8" s="149"/>
      <c r="G8" s="50">
        <v>4164</v>
      </c>
      <c r="H8" s="50"/>
      <c r="I8" s="50">
        <v>0</v>
      </c>
      <c r="J8" s="50"/>
      <c r="K8" s="50">
        <f t="shared" ref="K8:K9" si="0">G8+I8</f>
        <v>4164</v>
      </c>
      <c r="L8" s="50"/>
      <c r="M8" s="50">
        <v>4164</v>
      </c>
      <c r="N8" s="50"/>
      <c r="O8" s="50">
        <v>0</v>
      </c>
      <c r="P8" s="50"/>
      <c r="Q8" s="50">
        <f t="shared" ref="Q8:Q9" si="1">O8+M8</f>
        <v>4164</v>
      </c>
    </row>
    <row r="9" spans="1:20" s="4" customFormat="1">
      <c r="A9" s="137" t="s">
        <v>405</v>
      </c>
      <c r="B9" s="59"/>
      <c r="C9" s="60" t="s">
        <v>81</v>
      </c>
      <c r="E9" s="90" t="s">
        <v>81</v>
      </c>
      <c r="G9" s="50">
        <v>1656</v>
      </c>
      <c r="H9" s="50"/>
      <c r="I9" s="50">
        <v>0</v>
      </c>
      <c r="J9" s="50"/>
      <c r="K9" s="50">
        <f t="shared" si="0"/>
        <v>1656</v>
      </c>
      <c r="L9" s="50"/>
      <c r="M9" s="50">
        <v>1656</v>
      </c>
      <c r="N9" s="50"/>
      <c r="O9" s="50">
        <v>0</v>
      </c>
      <c r="P9" s="50"/>
      <c r="Q9" s="50">
        <f t="shared" si="1"/>
        <v>1656</v>
      </c>
      <c r="S9" s="51"/>
      <c r="T9" s="51"/>
    </row>
    <row r="10" spans="1:20" s="4" customFormat="1" ht="25.2" thickBot="1">
      <c r="A10" s="42"/>
      <c r="B10" s="55"/>
      <c r="C10" s="55"/>
      <c r="D10" s="55"/>
      <c r="E10" s="55"/>
      <c r="F10" s="55"/>
      <c r="G10" s="223">
        <f>SUM(G7:G9)</f>
        <v>17066342</v>
      </c>
      <c r="H10" s="224"/>
      <c r="I10" s="223">
        <f>SUM(I7:I9)</f>
        <v>0</v>
      </c>
      <c r="J10" s="224"/>
      <c r="K10" s="223">
        <f>SUM(K7:K9)</f>
        <v>17066342</v>
      </c>
      <c r="L10" s="224"/>
      <c r="M10" s="223">
        <f>SUM(M7:M9)</f>
        <v>17066342</v>
      </c>
      <c r="N10" s="224"/>
      <c r="O10" s="223">
        <f>SUM(O7:O9)</f>
        <v>0</v>
      </c>
      <c r="P10" s="136" t="e">
        <f>SUM(#REF!)</f>
        <v>#REF!</v>
      </c>
      <c r="Q10" s="223">
        <f>SUM(Q7:Q9)</f>
        <v>17066342</v>
      </c>
      <c r="S10" s="51"/>
      <c r="T10" s="51"/>
    </row>
    <row r="11" spans="1:20" s="4" customFormat="1" ht="21.6" thickTop="1">
      <c r="A11" s="5"/>
      <c r="B11" s="5"/>
      <c r="C11" s="5"/>
      <c r="D11" s="5"/>
      <c r="E11" s="5"/>
      <c r="F11" s="5"/>
      <c r="G11" s="62"/>
      <c r="I11" s="62"/>
      <c r="K11" s="62"/>
      <c r="M11" s="62"/>
      <c r="O11" s="62"/>
      <c r="P11" s="62"/>
      <c r="Q11" s="62"/>
      <c r="R11" s="51"/>
      <c r="S11" s="51"/>
      <c r="T11" s="51"/>
    </row>
    <row r="12" spans="1:20" s="4" customFormat="1">
      <c r="A12" s="5"/>
      <c r="B12" s="5"/>
      <c r="C12" s="5"/>
      <c r="D12" s="5"/>
      <c r="E12" s="5"/>
      <c r="F12" s="5"/>
      <c r="G12" s="62"/>
      <c r="I12" s="62"/>
      <c r="K12" s="62"/>
      <c r="M12" s="62"/>
      <c r="O12" s="62"/>
      <c r="P12" s="62"/>
      <c r="Q12" s="62"/>
      <c r="S12" s="51"/>
      <c r="T12" s="51"/>
    </row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82"/>
  <sheetViews>
    <sheetView rightToLeft="1" view="pageBreakPreview" topLeftCell="B1" zoomScale="80" zoomScaleNormal="100" zoomScaleSheetLayoutView="80" workbookViewId="0">
      <selection activeCell="R10" sqref="R10"/>
    </sheetView>
  </sheetViews>
  <sheetFormatPr defaultColWidth="9.109375" defaultRowHeight="21"/>
  <cols>
    <col min="1" max="1" width="11.5546875" style="50" hidden="1" customWidth="1"/>
    <col min="2" max="2" width="27.44140625" style="63" customWidth="1"/>
    <col min="3" max="3" width="0.5546875" style="63" customWidth="1"/>
    <col min="4" max="4" width="11.33203125" style="63" customWidth="1"/>
    <col min="5" max="5" width="0.88671875" style="63" customWidth="1"/>
    <col min="6" max="6" width="16" style="63" customWidth="1"/>
    <col min="7" max="7" width="1.109375" style="63" customWidth="1"/>
    <col min="8" max="8" width="9.44140625" style="63" bestFit="1" customWidth="1"/>
    <col min="9" max="9" width="0.5546875" style="63" customWidth="1"/>
    <col min="10" max="10" width="15.88671875" style="63" bestFit="1" customWidth="1"/>
    <col min="11" max="11" width="1" style="63" customWidth="1"/>
    <col min="12" max="12" width="13.5546875" style="63" customWidth="1"/>
    <col min="13" max="13" width="1.109375" style="63" customWidth="1"/>
    <col min="14" max="14" width="15.44140625" style="63" bestFit="1" customWidth="1"/>
    <col min="15" max="15" width="1" style="63" customWidth="1"/>
    <col min="16" max="16" width="18.88671875" style="63" bestFit="1" customWidth="1"/>
    <col min="17" max="17" width="1.109375" style="63" customWidth="1"/>
    <col min="18" max="18" width="16.33203125" style="63" bestFit="1" customWidth="1"/>
    <col min="19" max="19" width="1.109375" style="63" customWidth="1"/>
    <col min="20" max="20" width="14.44140625" style="63" customWidth="1"/>
    <col min="21" max="16384" width="9.109375" style="63"/>
  </cols>
  <sheetData>
    <row r="1" spans="1:20" ht="21.6">
      <c r="B1" s="307" t="s">
        <v>84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0" ht="21.6">
      <c r="B2" s="307" t="s">
        <v>53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1:20" ht="21.6">
      <c r="B3" s="307" t="str">
        <f>روکش!B26</f>
        <v>منتهی به 1402/04/31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</row>
    <row r="4" spans="1:20" ht="21.6">
      <c r="B4" s="308" t="s">
        <v>70</v>
      </c>
      <c r="C4" s="308"/>
      <c r="D4" s="308"/>
      <c r="E4" s="308"/>
      <c r="F4" s="308"/>
      <c r="G4" s="308"/>
      <c r="H4" s="308"/>
      <c r="I4" s="308"/>
      <c r="J4" s="309"/>
      <c r="K4" s="309"/>
      <c r="L4" s="309"/>
      <c r="M4" s="309"/>
      <c r="N4" s="309"/>
      <c r="O4" s="309"/>
      <c r="P4" s="309"/>
      <c r="Q4" s="309"/>
      <c r="R4" s="308"/>
      <c r="S4" s="308"/>
      <c r="T4" s="308"/>
    </row>
    <row r="6" spans="1:20">
      <c r="D6" s="305" t="s">
        <v>71</v>
      </c>
      <c r="E6" s="306"/>
      <c r="F6" s="306"/>
      <c r="G6" s="306"/>
      <c r="H6" s="306"/>
      <c r="J6" s="305" t="s">
        <v>734</v>
      </c>
      <c r="K6" s="306"/>
      <c r="L6" s="306"/>
      <c r="M6" s="306"/>
      <c r="N6" s="306"/>
      <c r="P6" s="305" t="s">
        <v>731</v>
      </c>
      <c r="Q6" s="306"/>
      <c r="R6" s="306"/>
      <c r="S6" s="306"/>
      <c r="T6" s="306"/>
    </row>
    <row r="7" spans="1:20" ht="55.8">
      <c r="B7" s="179" t="s">
        <v>72</v>
      </c>
      <c r="D7" s="180" t="s">
        <v>426</v>
      </c>
      <c r="F7" s="180" t="s">
        <v>427</v>
      </c>
      <c r="H7" s="180" t="s">
        <v>73</v>
      </c>
      <c r="J7" s="180" t="s">
        <v>74</v>
      </c>
      <c r="L7" s="180" t="s">
        <v>75</v>
      </c>
      <c r="N7" s="180" t="s">
        <v>76</v>
      </c>
      <c r="P7" s="180" t="s">
        <v>74</v>
      </c>
      <c r="R7" s="180" t="s">
        <v>75</v>
      </c>
      <c r="T7" s="180" t="s">
        <v>76</v>
      </c>
    </row>
    <row r="8" spans="1:20">
      <c r="A8" s="50" t="s">
        <v>243</v>
      </c>
      <c r="B8" s="181" t="s">
        <v>472</v>
      </c>
      <c r="C8" s="182"/>
      <c r="D8" s="96" t="s">
        <v>710</v>
      </c>
      <c r="E8" s="183">
        <v>6436755</v>
      </c>
      <c r="F8" s="184">
        <v>305089</v>
      </c>
      <c r="G8" s="183"/>
      <c r="H8" s="97">
        <v>120</v>
      </c>
      <c r="I8" s="183"/>
      <c r="J8" s="44">
        <v>36610680</v>
      </c>
      <c r="K8" s="44"/>
      <c r="L8" s="44">
        <v>-761188</v>
      </c>
      <c r="M8" s="44"/>
      <c r="N8" s="44">
        <f>L8+J8</f>
        <v>35849492</v>
      </c>
      <c r="O8" s="44"/>
      <c r="P8" s="44">
        <v>36610680</v>
      </c>
      <c r="Q8" s="44"/>
      <c r="R8" s="44">
        <v>-761188</v>
      </c>
      <c r="S8" s="44"/>
      <c r="T8" s="44">
        <f>P8+R8</f>
        <v>35849492</v>
      </c>
    </row>
    <row r="9" spans="1:20">
      <c r="A9" s="50" t="s">
        <v>244</v>
      </c>
      <c r="B9" s="181" t="s">
        <v>183</v>
      </c>
      <c r="C9" s="182"/>
      <c r="D9" s="96" t="s">
        <v>711</v>
      </c>
      <c r="E9" s="183">
        <v>710475</v>
      </c>
      <c r="F9" s="184">
        <v>12110208</v>
      </c>
      <c r="G9" s="183"/>
      <c r="H9" s="97">
        <v>100</v>
      </c>
      <c r="I9" s="183"/>
      <c r="J9" s="44">
        <v>1211020800</v>
      </c>
      <c r="K9" s="44"/>
      <c r="L9" s="44">
        <v>-81250597</v>
      </c>
      <c r="M9" s="44"/>
      <c r="N9" s="44">
        <f t="shared" ref="N9:N72" si="0">L9+J9</f>
        <v>1129770203</v>
      </c>
      <c r="O9" s="44"/>
      <c r="P9" s="44">
        <v>1211020800</v>
      </c>
      <c r="Q9" s="44"/>
      <c r="R9" s="44">
        <v>-81250597</v>
      </c>
      <c r="S9" s="44"/>
      <c r="T9" s="44">
        <f t="shared" ref="T9:T72" si="1">P9+R9</f>
        <v>1129770203</v>
      </c>
    </row>
    <row r="10" spans="1:20">
      <c r="A10" s="50" t="s">
        <v>245</v>
      </c>
      <c r="B10" s="181" t="s">
        <v>165</v>
      </c>
      <c r="C10" s="182"/>
      <c r="D10" s="96" t="s">
        <v>712</v>
      </c>
      <c r="E10" s="183">
        <v>1940047</v>
      </c>
      <c r="F10" s="184">
        <v>8399503</v>
      </c>
      <c r="G10" s="183"/>
      <c r="H10" s="97">
        <v>60</v>
      </c>
      <c r="I10" s="183"/>
      <c r="J10" s="44">
        <v>503970180</v>
      </c>
      <c r="K10" s="44"/>
      <c r="L10" s="44">
        <v>-56133015</v>
      </c>
      <c r="M10" s="44"/>
      <c r="N10" s="44">
        <f t="shared" si="0"/>
        <v>447837165</v>
      </c>
      <c r="O10" s="44"/>
      <c r="P10" s="44">
        <v>503970180</v>
      </c>
      <c r="Q10" s="44"/>
      <c r="R10" s="44">
        <v>-56133015</v>
      </c>
      <c r="S10" s="44"/>
      <c r="T10" s="44">
        <f t="shared" si="1"/>
        <v>447837165</v>
      </c>
    </row>
    <row r="11" spans="1:20">
      <c r="A11" s="50" t="s">
        <v>248</v>
      </c>
      <c r="B11" s="181" t="s">
        <v>202</v>
      </c>
      <c r="C11" s="182"/>
      <c r="D11" s="96" t="s">
        <v>708</v>
      </c>
      <c r="E11" s="183">
        <v>707643</v>
      </c>
      <c r="F11" s="184">
        <v>2121408</v>
      </c>
      <c r="G11" s="183"/>
      <c r="H11" s="97">
        <v>18</v>
      </c>
      <c r="I11" s="183"/>
      <c r="J11" s="44">
        <v>38185344</v>
      </c>
      <c r="K11" s="44"/>
      <c r="L11" s="44">
        <v>-5448643</v>
      </c>
      <c r="M11" s="44"/>
      <c r="N11" s="44">
        <f t="shared" si="0"/>
        <v>32736701</v>
      </c>
      <c r="O11" s="44"/>
      <c r="P11" s="44">
        <v>38185344</v>
      </c>
      <c r="Q11" s="44"/>
      <c r="R11" s="44">
        <v>-5448643</v>
      </c>
      <c r="S11" s="44"/>
      <c r="T11" s="44">
        <f t="shared" si="1"/>
        <v>32736701</v>
      </c>
    </row>
    <row r="12" spans="1:20">
      <c r="A12" s="50" t="s">
        <v>249</v>
      </c>
      <c r="B12" s="181" t="s">
        <v>512</v>
      </c>
      <c r="C12" s="182"/>
      <c r="D12" s="96" t="s">
        <v>713</v>
      </c>
      <c r="E12" s="183">
        <v>475245</v>
      </c>
      <c r="F12" s="184">
        <v>8265166</v>
      </c>
      <c r="G12" s="183"/>
      <c r="H12" s="97">
        <v>80</v>
      </c>
      <c r="I12" s="183"/>
      <c r="J12" s="44">
        <v>661213280</v>
      </c>
      <c r="K12" s="44"/>
      <c r="L12" s="44">
        <v>-39596159</v>
      </c>
      <c r="M12" s="44"/>
      <c r="N12" s="44">
        <f t="shared" si="0"/>
        <v>621617121</v>
      </c>
      <c r="O12" s="44"/>
      <c r="P12" s="44">
        <v>661213280</v>
      </c>
      <c r="Q12" s="44"/>
      <c r="R12" s="44">
        <v>-39596159</v>
      </c>
      <c r="S12" s="44"/>
      <c r="T12" s="44">
        <f t="shared" si="1"/>
        <v>621617121</v>
      </c>
    </row>
    <row r="13" spans="1:20">
      <c r="A13" s="50" t="s">
        <v>250</v>
      </c>
      <c r="B13" s="181" t="s">
        <v>124</v>
      </c>
      <c r="C13" s="182"/>
      <c r="D13" s="96" t="s">
        <v>714</v>
      </c>
      <c r="E13" s="183">
        <v>2429809</v>
      </c>
      <c r="F13" s="184">
        <v>3814579</v>
      </c>
      <c r="G13" s="183"/>
      <c r="H13" s="97">
        <v>47</v>
      </c>
      <c r="I13" s="183"/>
      <c r="J13" s="44">
        <v>179285213</v>
      </c>
      <c r="K13" s="44"/>
      <c r="L13" s="44">
        <v>-10627732</v>
      </c>
      <c r="M13" s="44"/>
      <c r="N13" s="44">
        <f t="shared" si="0"/>
        <v>168657481</v>
      </c>
      <c r="O13" s="44"/>
      <c r="P13" s="44">
        <v>179285213</v>
      </c>
      <c r="Q13" s="44"/>
      <c r="R13" s="44">
        <v>-10627732</v>
      </c>
      <c r="S13" s="44"/>
      <c r="T13" s="44">
        <f t="shared" si="1"/>
        <v>168657481</v>
      </c>
    </row>
    <row r="14" spans="1:20">
      <c r="A14" s="50" t="s">
        <v>251</v>
      </c>
      <c r="B14" s="181" t="s">
        <v>203</v>
      </c>
      <c r="C14" s="182"/>
      <c r="D14" s="96" t="s">
        <v>713</v>
      </c>
      <c r="E14" s="183">
        <v>7612002</v>
      </c>
      <c r="F14" s="184">
        <v>21374647</v>
      </c>
      <c r="G14" s="183"/>
      <c r="H14" s="97">
        <v>200</v>
      </c>
      <c r="I14" s="183"/>
      <c r="J14" s="44">
        <v>4274929400</v>
      </c>
      <c r="K14" s="44"/>
      <c r="L14" s="44">
        <v>-609986990</v>
      </c>
      <c r="M14" s="44"/>
      <c r="N14" s="44">
        <f t="shared" si="0"/>
        <v>3664942410</v>
      </c>
      <c r="O14" s="44"/>
      <c r="P14" s="44">
        <v>4274929400</v>
      </c>
      <c r="Q14" s="44"/>
      <c r="R14" s="44">
        <v>-609986990</v>
      </c>
      <c r="S14" s="44"/>
      <c r="T14" s="44">
        <f t="shared" si="1"/>
        <v>3664942410</v>
      </c>
    </row>
    <row r="15" spans="1:20">
      <c r="A15" s="50" t="s">
        <v>252</v>
      </c>
      <c r="B15" s="181" t="s">
        <v>429</v>
      </c>
      <c r="C15" s="182"/>
      <c r="D15" s="96" t="s">
        <v>710</v>
      </c>
      <c r="E15" s="183">
        <v>4644799</v>
      </c>
      <c r="F15" s="184">
        <v>2382915</v>
      </c>
      <c r="G15" s="183"/>
      <c r="H15" s="97">
        <v>20</v>
      </c>
      <c r="I15" s="183"/>
      <c r="J15" s="44">
        <v>47658300</v>
      </c>
      <c r="K15" s="44"/>
      <c r="L15" s="44">
        <v>-32620</v>
      </c>
      <c r="M15" s="44"/>
      <c r="N15" s="44">
        <f t="shared" si="0"/>
        <v>47625680</v>
      </c>
      <c r="O15" s="44"/>
      <c r="P15" s="44">
        <v>47658300</v>
      </c>
      <c r="Q15" s="44"/>
      <c r="R15" s="44">
        <v>-32620</v>
      </c>
      <c r="S15" s="44"/>
      <c r="T15" s="44">
        <f t="shared" si="1"/>
        <v>47625680</v>
      </c>
    </row>
    <row r="16" spans="1:20">
      <c r="A16" s="50" t="s">
        <v>256</v>
      </c>
      <c r="B16" s="181" t="s">
        <v>430</v>
      </c>
      <c r="C16" s="182"/>
      <c r="D16" s="96" t="s">
        <v>715</v>
      </c>
      <c r="E16" s="183">
        <v>1290936</v>
      </c>
      <c r="F16" s="184">
        <v>2853275</v>
      </c>
      <c r="G16" s="183"/>
      <c r="H16" s="97">
        <v>100</v>
      </c>
      <c r="I16" s="183"/>
      <c r="J16" s="44">
        <v>285327500</v>
      </c>
      <c r="K16" s="44"/>
      <c r="L16" s="44">
        <v>0</v>
      </c>
      <c r="M16" s="44"/>
      <c r="N16" s="44">
        <f t="shared" si="0"/>
        <v>285327500</v>
      </c>
      <c r="O16" s="44"/>
      <c r="P16" s="44">
        <v>285327500</v>
      </c>
      <c r="Q16" s="44"/>
      <c r="R16" s="44">
        <v>0</v>
      </c>
      <c r="S16" s="44"/>
      <c r="T16" s="44">
        <f t="shared" si="1"/>
        <v>285327500</v>
      </c>
    </row>
    <row r="17" spans="1:20">
      <c r="A17" s="50" t="s">
        <v>257</v>
      </c>
      <c r="B17" s="181" t="s">
        <v>143</v>
      </c>
      <c r="C17" s="182"/>
      <c r="D17" s="96" t="s">
        <v>715</v>
      </c>
      <c r="E17" s="183">
        <v>3166253</v>
      </c>
      <c r="F17" s="184">
        <v>18354561</v>
      </c>
      <c r="G17" s="183"/>
      <c r="H17" s="97">
        <v>140</v>
      </c>
      <c r="I17" s="183"/>
      <c r="J17" s="44">
        <v>2569638540</v>
      </c>
      <c r="K17" s="44"/>
      <c r="L17" s="44">
        <v>0</v>
      </c>
      <c r="M17" s="44"/>
      <c r="N17" s="44">
        <f t="shared" si="0"/>
        <v>2569638540</v>
      </c>
      <c r="O17" s="44"/>
      <c r="P17" s="44">
        <v>2569638540</v>
      </c>
      <c r="Q17" s="44"/>
      <c r="R17" s="44">
        <v>0</v>
      </c>
      <c r="S17" s="44"/>
      <c r="T17" s="44">
        <f t="shared" si="1"/>
        <v>2569638540</v>
      </c>
    </row>
    <row r="18" spans="1:20">
      <c r="A18" s="50" t="s">
        <v>261</v>
      </c>
      <c r="B18" s="181" t="s">
        <v>91</v>
      </c>
      <c r="C18" s="182"/>
      <c r="D18" s="96" t="s">
        <v>716</v>
      </c>
      <c r="E18" s="183">
        <v>3984345</v>
      </c>
      <c r="F18" s="184">
        <v>17791673</v>
      </c>
      <c r="G18" s="183"/>
      <c r="H18" s="97">
        <v>19</v>
      </c>
      <c r="I18" s="183"/>
      <c r="J18" s="44">
        <v>338041787</v>
      </c>
      <c r="K18" s="44"/>
      <c r="L18" s="44">
        <v>-8794950</v>
      </c>
      <c r="M18" s="44"/>
      <c r="N18" s="44">
        <f t="shared" si="0"/>
        <v>329246837</v>
      </c>
      <c r="O18" s="44"/>
      <c r="P18" s="44">
        <v>338041787</v>
      </c>
      <c r="Q18" s="44"/>
      <c r="R18" s="44">
        <v>-8794950</v>
      </c>
      <c r="S18" s="44"/>
      <c r="T18" s="44">
        <f t="shared" si="1"/>
        <v>329246837</v>
      </c>
    </row>
    <row r="19" spans="1:20">
      <c r="A19" s="50" t="s">
        <v>265</v>
      </c>
      <c r="B19" s="181" t="s">
        <v>237</v>
      </c>
      <c r="C19" s="182"/>
      <c r="D19" s="96" t="s">
        <v>712</v>
      </c>
      <c r="E19" s="183">
        <v>365663</v>
      </c>
      <c r="F19" s="184">
        <v>1146913</v>
      </c>
      <c r="G19" s="183"/>
      <c r="H19" s="97">
        <v>550</v>
      </c>
      <c r="I19" s="183"/>
      <c r="J19" s="44">
        <v>630802150</v>
      </c>
      <c r="K19" s="44"/>
      <c r="L19" s="44">
        <v>-41191946</v>
      </c>
      <c r="M19" s="44"/>
      <c r="N19" s="44">
        <f t="shared" si="0"/>
        <v>589610204</v>
      </c>
      <c r="O19" s="44"/>
      <c r="P19" s="44">
        <v>630802150</v>
      </c>
      <c r="Q19" s="44"/>
      <c r="R19" s="44">
        <v>-41191946</v>
      </c>
      <c r="S19" s="44"/>
      <c r="T19" s="44">
        <f t="shared" si="1"/>
        <v>589610204</v>
      </c>
    </row>
    <row r="20" spans="1:20">
      <c r="A20" s="50" t="s">
        <v>266</v>
      </c>
      <c r="B20" s="181" t="s">
        <v>105</v>
      </c>
      <c r="C20" s="182"/>
      <c r="D20" s="96" t="s">
        <v>717</v>
      </c>
      <c r="E20" s="183">
        <v>6146333</v>
      </c>
      <c r="F20" s="184">
        <v>749118</v>
      </c>
      <c r="G20" s="183"/>
      <c r="H20" s="97">
        <v>7569</v>
      </c>
      <c r="I20" s="183"/>
      <c r="J20" s="44">
        <v>5670074142</v>
      </c>
      <c r="K20" s="44"/>
      <c r="L20" s="44">
        <v>-493066372</v>
      </c>
      <c r="M20" s="44"/>
      <c r="N20" s="44">
        <f t="shared" si="0"/>
        <v>5177007770</v>
      </c>
      <c r="O20" s="44"/>
      <c r="P20" s="44">
        <v>5670074142</v>
      </c>
      <c r="Q20" s="44"/>
      <c r="R20" s="44">
        <v>-493066372</v>
      </c>
      <c r="S20" s="44"/>
      <c r="T20" s="44">
        <f t="shared" si="1"/>
        <v>5177007770</v>
      </c>
    </row>
    <row r="21" spans="1:20">
      <c r="A21" s="50" t="s">
        <v>267</v>
      </c>
      <c r="B21" s="181" t="s">
        <v>475</v>
      </c>
      <c r="C21" s="182"/>
      <c r="D21" s="96" t="s">
        <v>718</v>
      </c>
      <c r="E21" s="183">
        <v>882636</v>
      </c>
      <c r="F21" s="184">
        <v>13622849</v>
      </c>
      <c r="G21" s="183"/>
      <c r="H21" s="97">
        <v>2270</v>
      </c>
      <c r="I21" s="183"/>
      <c r="J21" s="44">
        <v>30923867230</v>
      </c>
      <c r="K21" s="44"/>
      <c r="L21" s="44">
        <v>-1549211306</v>
      </c>
      <c r="M21" s="44"/>
      <c r="N21" s="44">
        <f t="shared" si="0"/>
        <v>29374655924</v>
      </c>
      <c r="O21" s="44"/>
      <c r="P21" s="44">
        <v>30923867230</v>
      </c>
      <c r="Q21" s="44"/>
      <c r="R21" s="44">
        <v>-1549211306</v>
      </c>
      <c r="S21" s="44"/>
      <c r="T21" s="44">
        <f t="shared" si="1"/>
        <v>29374655924</v>
      </c>
    </row>
    <row r="22" spans="1:20">
      <c r="A22" s="50" t="s">
        <v>268</v>
      </c>
      <c r="B22" s="181" t="s">
        <v>180</v>
      </c>
      <c r="C22" s="182"/>
      <c r="D22" s="96" t="s">
        <v>717</v>
      </c>
      <c r="E22" s="183">
        <v>642599</v>
      </c>
      <c r="F22" s="184">
        <v>3296140</v>
      </c>
      <c r="G22" s="183"/>
      <c r="H22" s="97">
        <v>5300</v>
      </c>
      <c r="I22" s="183"/>
      <c r="J22" s="44">
        <v>17469542000</v>
      </c>
      <c r="K22" s="44"/>
      <c r="L22" s="44">
        <v>-177656359</v>
      </c>
      <c r="M22" s="44"/>
      <c r="N22" s="44">
        <f t="shared" si="0"/>
        <v>17291885641</v>
      </c>
      <c r="O22" s="44"/>
      <c r="P22" s="44">
        <v>17469542000</v>
      </c>
      <c r="Q22" s="44"/>
      <c r="R22" s="44">
        <v>-177656359</v>
      </c>
      <c r="S22" s="44"/>
      <c r="T22" s="44">
        <f t="shared" si="1"/>
        <v>17291885641</v>
      </c>
    </row>
    <row r="23" spans="1:20">
      <c r="A23" s="50" t="s">
        <v>269</v>
      </c>
      <c r="B23" s="181" t="s">
        <v>470</v>
      </c>
      <c r="C23" s="182"/>
      <c r="D23" s="96" t="s">
        <v>719</v>
      </c>
      <c r="E23" s="183">
        <v>271970</v>
      </c>
      <c r="F23" s="184">
        <v>6919876</v>
      </c>
      <c r="G23" s="183"/>
      <c r="H23" s="97">
        <v>900</v>
      </c>
      <c r="I23" s="183"/>
      <c r="J23" s="44">
        <v>6227888400</v>
      </c>
      <c r="K23" s="44"/>
      <c r="L23" s="44">
        <v>-133574014</v>
      </c>
      <c r="M23" s="44"/>
      <c r="N23" s="44">
        <f t="shared" si="0"/>
        <v>6094314386</v>
      </c>
      <c r="O23" s="44"/>
      <c r="P23" s="44">
        <v>6227888400</v>
      </c>
      <c r="Q23" s="44"/>
      <c r="R23" s="44">
        <v>-133574014</v>
      </c>
      <c r="S23" s="44"/>
      <c r="T23" s="44">
        <f t="shared" si="1"/>
        <v>6094314386</v>
      </c>
    </row>
    <row r="24" spans="1:20">
      <c r="A24" s="50" t="s">
        <v>270</v>
      </c>
      <c r="B24" s="181" t="s">
        <v>178</v>
      </c>
      <c r="C24" s="182"/>
      <c r="D24" s="96" t="s">
        <v>720</v>
      </c>
      <c r="E24" s="183">
        <v>108155</v>
      </c>
      <c r="F24" s="184">
        <v>8934580</v>
      </c>
      <c r="G24" s="183"/>
      <c r="H24" s="97">
        <v>1000</v>
      </c>
      <c r="I24" s="183"/>
      <c r="J24" s="44">
        <v>8934580000</v>
      </c>
      <c r="K24" s="44"/>
      <c r="L24" s="44">
        <v>-267146910</v>
      </c>
      <c r="M24" s="44"/>
      <c r="N24" s="44">
        <f t="shared" si="0"/>
        <v>8667433090</v>
      </c>
      <c r="O24" s="44"/>
      <c r="P24" s="44">
        <v>8934580000</v>
      </c>
      <c r="Q24" s="44"/>
      <c r="R24" s="44">
        <v>-267146910</v>
      </c>
      <c r="S24" s="44"/>
      <c r="T24" s="44">
        <f t="shared" si="1"/>
        <v>8667433090</v>
      </c>
    </row>
    <row r="25" spans="1:20">
      <c r="A25" s="50" t="s">
        <v>276</v>
      </c>
      <c r="B25" s="181" t="s">
        <v>149</v>
      </c>
      <c r="C25" s="182"/>
      <c r="D25" s="96" t="s">
        <v>721</v>
      </c>
      <c r="E25" s="183">
        <v>1119769</v>
      </c>
      <c r="F25" s="184">
        <v>8208507</v>
      </c>
      <c r="G25" s="183"/>
      <c r="H25" s="97">
        <v>500</v>
      </c>
      <c r="I25" s="183"/>
      <c r="J25" s="44">
        <v>4104253500</v>
      </c>
      <c r="K25" s="44"/>
      <c r="L25" s="44">
        <v>-268011432</v>
      </c>
      <c r="M25" s="44"/>
      <c r="N25" s="44">
        <f t="shared" si="0"/>
        <v>3836242068</v>
      </c>
      <c r="O25" s="44"/>
      <c r="P25" s="44">
        <v>4104253500</v>
      </c>
      <c r="Q25" s="44"/>
      <c r="R25" s="44">
        <v>-268011432</v>
      </c>
      <c r="S25" s="44"/>
      <c r="T25" s="44">
        <f t="shared" si="1"/>
        <v>3836242068</v>
      </c>
    </row>
    <row r="26" spans="1:20">
      <c r="A26" s="50" t="s">
        <v>277</v>
      </c>
      <c r="B26" s="181" t="s">
        <v>92</v>
      </c>
      <c r="C26" s="182"/>
      <c r="D26" s="96" t="s">
        <v>722</v>
      </c>
      <c r="E26" s="183">
        <v>240173</v>
      </c>
      <c r="F26" s="184">
        <v>11537306</v>
      </c>
      <c r="G26" s="183"/>
      <c r="H26" s="97">
        <v>360</v>
      </c>
      <c r="I26" s="183"/>
      <c r="J26" s="44">
        <v>4153430160</v>
      </c>
      <c r="K26" s="44"/>
      <c r="L26" s="44">
        <v>-251237088</v>
      </c>
      <c r="M26" s="44"/>
      <c r="N26" s="44">
        <f t="shared" si="0"/>
        <v>3902193072</v>
      </c>
      <c r="O26" s="44"/>
      <c r="P26" s="44">
        <v>4153430160</v>
      </c>
      <c r="Q26" s="44"/>
      <c r="R26" s="44">
        <v>-251237088</v>
      </c>
      <c r="S26" s="44"/>
      <c r="T26" s="44">
        <f t="shared" si="1"/>
        <v>3902193072</v>
      </c>
    </row>
    <row r="27" spans="1:20">
      <c r="A27" s="50" t="s">
        <v>279</v>
      </c>
      <c r="B27" s="181" t="s">
        <v>432</v>
      </c>
      <c r="C27" s="182"/>
      <c r="D27" s="96" t="s">
        <v>721</v>
      </c>
      <c r="E27" s="183">
        <v>2787425</v>
      </c>
      <c r="F27" s="184">
        <v>13001619</v>
      </c>
      <c r="G27" s="183"/>
      <c r="H27" s="108">
        <v>110</v>
      </c>
      <c r="I27" s="183"/>
      <c r="J27" s="107">
        <v>1430178090</v>
      </c>
      <c r="K27" s="107"/>
      <c r="L27" s="44">
        <v>-102740066</v>
      </c>
      <c r="M27" s="107"/>
      <c r="N27" s="44">
        <f t="shared" si="0"/>
        <v>1327438024</v>
      </c>
      <c r="O27" s="107"/>
      <c r="P27" s="107">
        <v>1430178090</v>
      </c>
      <c r="Q27" s="107"/>
      <c r="R27" s="107">
        <v>-102740066</v>
      </c>
      <c r="S27" s="107"/>
      <c r="T27" s="44">
        <f t="shared" si="1"/>
        <v>1327438024</v>
      </c>
    </row>
    <row r="28" spans="1:20">
      <c r="A28" s="50" t="s">
        <v>280</v>
      </c>
      <c r="B28" s="181" t="s">
        <v>101</v>
      </c>
      <c r="C28" s="182"/>
      <c r="D28" s="96" t="s">
        <v>716</v>
      </c>
      <c r="E28" s="183">
        <v>2714040</v>
      </c>
      <c r="F28" s="184">
        <v>20526935</v>
      </c>
      <c r="G28" s="183"/>
      <c r="H28" s="97">
        <v>70</v>
      </c>
      <c r="I28" s="183"/>
      <c r="J28" s="44">
        <v>1436885450</v>
      </c>
      <c r="K28" s="44"/>
      <c r="L28" s="44">
        <v>-73758252</v>
      </c>
      <c r="M28" s="44"/>
      <c r="N28" s="44">
        <f t="shared" si="0"/>
        <v>1363127198</v>
      </c>
      <c r="O28" s="44"/>
      <c r="P28" s="44">
        <v>1436885450</v>
      </c>
      <c r="Q28" s="44"/>
      <c r="R28" s="44">
        <v>-73758252</v>
      </c>
      <c r="S28" s="44"/>
      <c r="T28" s="44">
        <f t="shared" si="1"/>
        <v>1363127198</v>
      </c>
    </row>
    <row r="29" spans="1:20">
      <c r="A29" s="50" t="s">
        <v>284</v>
      </c>
      <c r="B29" s="181" t="s">
        <v>519</v>
      </c>
      <c r="C29" s="182"/>
      <c r="D29" s="96" t="s">
        <v>708</v>
      </c>
      <c r="E29" s="183">
        <v>727710</v>
      </c>
      <c r="F29" s="184">
        <v>1000000</v>
      </c>
      <c r="G29" s="183"/>
      <c r="H29" s="97">
        <v>1000</v>
      </c>
      <c r="I29" s="183"/>
      <c r="J29" s="44">
        <v>1000000000</v>
      </c>
      <c r="K29" s="44"/>
      <c r="L29" s="44">
        <v>-142689372</v>
      </c>
      <c r="M29" s="44"/>
      <c r="N29" s="44">
        <f t="shared" si="0"/>
        <v>857310628</v>
      </c>
      <c r="O29" s="44"/>
      <c r="P29" s="44">
        <v>1000000000</v>
      </c>
      <c r="Q29" s="44"/>
      <c r="R29" s="44">
        <v>-142689372</v>
      </c>
      <c r="S29" s="44"/>
      <c r="T29" s="44">
        <f t="shared" si="1"/>
        <v>857310628</v>
      </c>
    </row>
    <row r="30" spans="1:20">
      <c r="B30" s="181" t="s">
        <v>486</v>
      </c>
      <c r="C30" s="182"/>
      <c r="D30" s="96" t="s">
        <v>718</v>
      </c>
      <c r="E30" s="183"/>
      <c r="F30" s="184">
        <v>10160200</v>
      </c>
      <c r="G30" s="183"/>
      <c r="H30" s="97">
        <v>120</v>
      </c>
      <c r="I30" s="183"/>
      <c r="J30" s="44">
        <v>1219224000</v>
      </c>
      <c r="K30" s="44"/>
      <c r="L30" s="44">
        <v>-172741319</v>
      </c>
      <c r="M30" s="44"/>
      <c r="N30" s="44">
        <f t="shared" si="0"/>
        <v>1046482681</v>
      </c>
      <c r="O30" s="44"/>
      <c r="P30" s="44">
        <v>1219224000</v>
      </c>
      <c r="Q30" s="44"/>
      <c r="R30" s="44">
        <v>-172741319</v>
      </c>
      <c r="S30" s="44"/>
      <c r="T30" s="44">
        <f t="shared" si="1"/>
        <v>1046482681</v>
      </c>
    </row>
    <row r="31" spans="1:20" s="173" customFormat="1">
      <c r="A31" s="50" t="s">
        <v>285</v>
      </c>
      <c r="B31" s="181" t="s">
        <v>433</v>
      </c>
      <c r="C31" s="182"/>
      <c r="D31" s="96" t="s">
        <v>723</v>
      </c>
      <c r="E31" s="183">
        <v>301384</v>
      </c>
      <c r="F31" s="184">
        <v>1728558</v>
      </c>
      <c r="G31" s="183"/>
      <c r="H31" s="97">
        <v>530</v>
      </c>
      <c r="I31" s="183"/>
      <c r="J31" s="44">
        <v>916135740</v>
      </c>
      <c r="K31" s="44"/>
      <c r="L31" s="44">
        <v>-103030463</v>
      </c>
      <c r="M31" s="44"/>
      <c r="N31" s="44">
        <f>L31+J31</f>
        <v>813105277</v>
      </c>
      <c r="O31" s="44"/>
      <c r="P31" s="44">
        <v>916135740</v>
      </c>
      <c r="Q31" s="44"/>
      <c r="R31" s="44">
        <v>-103030463</v>
      </c>
      <c r="S31" s="44"/>
      <c r="T31" s="44">
        <f t="shared" si="1"/>
        <v>813105277</v>
      </c>
    </row>
    <row r="32" spans="1:20">
      <c r="A32" s="50" t="s">
        <v>293</v>
      </c>
      <c r="B32" s="181" t="s">
        <v>230</v>
      </c>
      <c r="C32" s="182"/>
      <c r="D32" s="96" t="s">
        <v>721</v>
      </c>
      <c r="E32" s="183">
        <v>6014827</v>
      </c>
      <c r="F32" s="184">
        <v>1437914</v>
      </c>
      <c r="G32" s="183"/>
      <c r="H32" s="97">
        <v>1350</v>
      </c>
      <c r="I32" s="183"/>
      <c r="J32" s="44">
        <v>1941183900</v>
      </c>
      <c r="K32" s="44"/>
      <c r="L32" s="44">
        <v>-139449320</v>
      </c>
      <c r="M32" s="44"/>
      <c r="N32" s="44">
        <f t="shared" si="0"/>
        <v>1801734580</v>
      </c>
      <c r="O32" s="44"/>
      <c r="P32" s="44">
        <v>1941183900</v>
      </c>
      <c r="Q32" s="44"/>
      <c r="R32" s="44">
        <v>-139449320</v>
      </c>
      <c r="S32" s="44"/>
      <c r="T32" s="44">
        <f t="shared" si="1"/>
        <v>1801734580</v>
      </c>
    </row>
    <row r="33" spans="1:20">
      <c r="A33" s="50" t="s">
        <v>294</v>
      </c>
      <c r="B33" s="181" t="s">
        <v>172</v>
      </c>
      <c r="C33" s="182"/>
      <c r="D33" s="96" t="s">
        <v>708</v>
      </c>
      <c r="E33" s="183">
        <v>216299</v>
      </c>
      <c r="F33" s="184">
        <v>951043</v>
      </c>
      <c r="G33" s="183"/>
      <c r="H33" s="97">
        <v>350</v>
      </c>
      <c r="I33" s="183"/>
      <c r="J33" s="44">
        <v>332865050</v>
      </c>
      <c r="K33" s="44"/>
      <c r="L33" s="44">
        <v>-47496305</v>
      </c>
      <c r="M33" s="44"/>
      <c r="N33" s="44">
        <f t="shared" si="0"/>
        <v>285368745</v>
      </c>
      <c r="O33" s="44"/>
      <c r="P33" s="44">
        <v>332865050</v>
      </c>
      <c r="Q33" s="44"/>
      <c r="R33" s="44">
        <v>-47496305</v>
      </c>
      <c r="S33" s="44"/>
      <c r="T33" s="44">
        <f t="shared" si="1"/>
        <v>285368745</v>
      </c>
    </row>
    <row r="34" spans="1:20">
      <c r="A34" s="50" t="s">
        <v>296</v>
      </c>
      <c r="B34" s="181" t="s">
        <v>434</v>
      </c>
      <c r="C34" s="182"/>
      <c r="D34" s="96" t="s">
        <v>717</v>
      </c>
      <c r="E34" s="183">
        <v>569239</v>
      </c>
      <c r="F34" s="184">
        <v>2090990</v>
      </c>
      <c r="G34" s="183"/>
      <c r="H34" s="97">
        <v>61</v>
      </c>
      <c r="I34" s="183"/>
      <c r="J34" s="44">
        <v>127550390</v>
      </c>
      <c r="K34" s="44"/>
      <c r="L34" s="44">
        <v>-5276214</v>
      </c>
      <c r="M34" s="44"/>
      <c r="N34" s="44">
        <f t="shared" si="0"/>
        <v>122274176</v>
      </c>
      <c r="O34" s="44"/>
      <c r="P34" s="44">
        <v>127550390</v>
      </c>
      <c r="Q34" s="44"/>
      <c r="R34" s="44">
        <v>-5276214</v>
      </c>
      <c r="S34" s="44"/>
      <c r="T34" s="44">
        <f t="shared" si="1"/>
        <v>122274176</v>
      </c>
    </row>
    <row r="35" spans="1:20">
      <c r="A35" s="50" t="s">
        <v>297</v>
      </c>
      <c r="B35" s="181" t="s">
        <v>460</v>
      </c>
      <c r="C35" s="182"/>
      <c r="D35" s="96" t="s">
        <v>710</v>
      </c>
      <c r="E35" s="183">
        <v>104826</v>
      </c>
      <c r="F35" s="184">
        <v>9313969</v>
      </c>
      <c r="G35" s="183"/>
      <c r="H35" s="97">
        <v>44</v>
      </c>
      <c r="I35" s="183"/>
      <c r="J35" s="44">
        <v>409814636</v>
      </c>
      <c r="K35" s="44"/>
      <c r="L35" s="44">
        <v>-16435695</v>
      </c>
      <c r="M35" s="44"/>
      <c r="N35" s="44">
        <f t="shared" si="0"/>
        <v>393378941</v>
      </c>
      <c r="O35" s="44"/>
      <c r="P35" s="44">
        <v>409814636</v>
      </c>
      <c r="Q35" s="44"/>
      <c r="R35" s="44">
        <v>-16435695</v>
      </c>
      <c r="S35" s="44"/>
      <c r="T35" s="44">
        <f t="shared" si="1"/>
        <v>393378941</v>
      </c>
    </row>
    <row r="36" spans="1:20">
      <c r="A36" s="50" t="s">
        <v>299</v>
      </c>
      <c r="B36" s="181" t="s">
        <v>90</v>
      </c>
      <c r="C36" s="182"/>
      <c r="D36" s="96" t="s">
        <v>722</v>
      </c>
      <c r="E36" s="183">
        <v>221685</v>
      </c>
      <c r="F36" s="184">
        <v>16055417</v>
      </c>
      <c r="G36" s="183"/>
      <c r="H36" s="97">
        <v>150</v>
      </c>
      <c r="I36" s="183"/>
      <c r="J36" s="44">
        <v>2408312550</v>
      </c>
      <c r="K36" s="44"/>
      <c r="L36" s="44">
        <v>-99621596</v>
      </c>
      <c r="M36" s="44"/>
      <c r="N36" s="44">
        <f t="shared" si="0"/>
        <v>2308690954</v>
      </c>
      <c r="O36" s="44"/>
      <c r="P36" s="44">
        <v>2408312550</v>
      </c>
      <c r="Q36" s="44"/>
      <c r="R36" s="44">
        <v>-99621596</v>
      </c>
      <c r="S36" s="44"/>
      <c r="T36" s="44">
        <f t="shared" si="1"/>
        <v>2308690954</v>
      </c>
    </row>
    <row r="37" spans="1:20">
      <c r="B37" s="181" t="s">
        <v>197</v>
      </c>
      <c r="C37" s="182"/>
      <c r="D37" s="96" t="s">
        <v>713</v>
      </c>
      <c r="E37" s="183"/>
      <c r="F37" s="184">
        <v>8366797</v>
      </c>
      <c r="G37" s="183"/>
      <c r="H37" s="97">
        <v>180</v>
      </c>
      <c r="I37" s="183"/>
      <c r="J37" s="44">
        <v>1506023460</v>
      </c>
      <c r="K37" s="44"/>
      <c r="L37" s="44">
        <v>-167743331</v>
      </c>
      <c r="M37" s="44"/>
      <c r="N37" s="44">
        <f t="shared" si="0"/>
        <v>1338280129</v>
      </c>
      <c r="O37" s="44"/>
      <c r="P37" s="44">
        <v>1506023460</v>
      </c>
      <c r="Q37" s="44"/>
      <c r="R37" s="44">
        <v>-167743331</v>
      </c>
      <c r="S37" s="44"/>
      <c r="T37" s="44">
        <f t="shared" si="1"/>
        <v>1338280129</v>
      </c>
    </row>
    <row r="38" spans="1:20">
      <c r="A38" s="50" t="s">
        <v>301</v>
      </c>
      <c r="B38" s="181" t="s">
        <v>154</v>
      </c>
      <c r="C38" s="182"/>
      <c r="D38" s="96" t="s">
        <v>718</v>
      </c>
      <c r="E38" s="183">
        <v>4147582</v>
      </c>
      <c r="F38" s="184">
        <v>9742286</v>
      </c>
      <c r="G38" s="183"/>
      <c r="H38" s="97">
        <v>25</v>
      </c>
      <c r="I38" s="183"/>
      <c r="J38" s="44">
        <v>243557150</v>
      </c>
      <c r="K38" s="44"/>
      <c r="L38" s="44">
        <v>-12201627</v>
      </c>
      <c r="M38" s="44"/>
      <c r="N38" s="44">
        <f t="shared" si="0"/>
        <v>231355523</v>
      </c>
      <c r="O38" s="44"/>
      <c r="P38" s="44">
        <v>243557150</v>
      </c>
      <c r="Q38" s="44"/>
      <c r="R38" s="44">
        <v>-12201627</v>
      </c>
      <c r="S38" s="44"/>
      <c r="T38" s="44">
        <f t="shared" si="1"/>
        <v>231355523</v>
      </c>
    </row>
    <row r="39" spans="1:20">
      <c r="A39" s="50" t="s">
        <v>303</v>
      </c>
      <c r="B39" s="181" t="s">
        <v>151</v>
      </c>
      <c r="C39" s="182"/>
      <c r="D39" s="96" t="s">
        <v>708</v>
      </c>
      <c r="E39" s="183">
        <v>4047359</v>
      </c>
      <c r="F39" s="184">
        <v>6105932</v>
      </c>
      <c r="G39" s="183"/>
      <c r="H39" s="97">
        <v>2350</v>
      </c>
      <c r="I39" s="183"/>
      <c r="J39" s="44">
        <v>14348940200</v>
      </c>
      <c r="K39" s="44"/>
      <c r="L39" s="44">
        <v>-2047441262</v>
      </c>
      <c r="M39" s="44"/>
      <c r="N39" s="44">
        <f t="shared" si="0"/>
        <v>12301498938</v>
      </c>
      <c r="O39" s="44"/>
      <c r="P39" s="44">
        <v>14348940200</v>
      </c>
      <c r="Q39" s="44"/>
      <c r="R39" s="44">
        <v>-2047441262</v>
      </c>
      <c r="S39" s="44"/>
      <c r="T39" s="44">
        <f t="shared" si="1"/>
        <v>12301498938</v>
      </c>
    </row>
    <row r="40" spans="1:20">
      <c r="A40" s="50" t="s">
        <v>306</v>
      </c>
      <c r="B40" s="181" t="s">
        <v>523</v>
      </c>
      <c r="C40" s="182"/>
      <c r="D40" s="96" t="s">
        <v>715</v>
      </c>
      <c r="E40" s="183">
        <v>2219908</v>
      </c>
      <c r="F40" s="184">
        <v>3155003</v>
      </c>
      <c r="G40" s="183"/>
      <c r="H40" s="97">
        <v>2200</v>
      </c>
      <c r="I40" s="183"/>
      <c r="J40" s="44">
        <v>6941006600</v>
      </c>
      <c r="K40" s="44"/>
      <c r="L40" s="44">
        <v>-265203151</v>
      </c>
      <c r="M40" s="44"/>
      <c r="N40" s="44">
        <f t="shared" si="0"/>
        <v>6675803449</v>
      </c>
      <c r="O40" s="44"/>
      <c r="P40" s="44">
        <v>6941006600</v>
      </c>
      <c r="Q40" s="44"/>
      <c r="R40" s="44">
        <v>-265203151</v>
      </c>
      <c r="S40" s="44"/>
      <c r="T40" s="44">
        <f t="shared" si="1"/>
        <v>6675803449</v>
      </c>
    </row>
    <row r="41" spans="1:20">
      <c r="A41" s="50" t="s">
        <v>307</v>
      </c>
      <c r="B41" s="181" t="s">
        <v>226</v>
      </c>
      <c r="C41" s="182"/>
      <c r="D41" s="96" t="s">
        <v>724</v>
      </c>
      <c r="E41" s="183">
        <v>1415917</v>
      </c>
      <c r="F41" s="184">
        <v>5260809</v>
      </c>
      <c r="G41" s="183"/>
      <c r="H41" s="97">
        <v>200</v>
      </c>
      <c r="I41" s="183"/>
      <c r="J41" s="44">
        <v>1052161800</v>
      </c>
      <c r="K41" s="44"/>
      <c r="L41" s="44">
        <v>-73094733</v>
      </c>
      <c r="M41" s="44"/>
      <c r="N41" s="44">
        <f t="shared" si="0"/>
        <v>979067067</v>
      </c>
      <c r="O41" s="44"/>
      <c r="P41" s="44">
        <v>1052161800</v>
      </c>
      <c r="Q41" s="44"/>
      <c r="R41" s="44">
        <v>-73094733</v>
      </c>
      <c r="S41" s="44"/>
      <c r="T41" s="44">
        <f t="shared" si="1"/>
        <v>979067067</v>
      </c>
    </row>
    <row r="42" spans="1:20">
      <c r="A42" s="50" t="s">
        <v>308</v>
      </c>
      <c r="B42" s="181" t="s">
        <v>227</v>
      </c>
      <c r="C42" s="182"/>
      <c r="D42" s="96" t="s">
        <v>721</v>
      </c>
      <c r="E42" s="183">
        <v>1126816</v>
      </c>
      <c r="F42" s="184">
        <v>2013823</v>
      </c>
      <c r="G42" s="183"/>
      <c r="H42" s="97">
        <v>600</v>
      </c>
      <c r="I42" s="183"/>
      <c r="J42" s="44">
        <v>1208293800</v>
      </c>
      <c r="K42" s="44"/>
      <c r="L42" s="44">
        <v>-86800508</v>
      </c>
      <c r="M42" s="44"/>
      <c r="N42" s="44">
        <f t="shared" si="0"/>
        <v>1121493292</v>
      </c>
      <c r="O42" s="44"/>
      <c r="P42" s="44">
        <v>1208293800</v>
      </c>
      <c r="Q42" s="44"/>
      <c r="R42" s="44">
        <v>-86800508</v>
      </c>
      <c r="S42" s="44"/>
      <c r="T42" s="44">
        <f t="shared" si="1"/>
        <v>1121493292</v>
      </c>
    </row>
    <row r="43" spans="1:20">
      <c r="A43" s="50" t="s">
        <v>310</v>
      </c>
      <c r="B43" s="181" t="s">
        <v>135</v>
      </c>
      <c r="C43" s="182"/>
      <c r="D43" s="96" t="s">
        <v>717</v>
      </c>
      <c r="E43" s="183">
        <v>3293765</v>
      </c>
      <c r="F43" s="184">
        <v>368131</v>
      </c>
      <c r="G43" s="183"/>
      <c r="H43" s="108">
        <v>5000</v>
      </c>
      <c r="I43" s="183"/>
      <c r="J43" s="107">
        <v>1840655000</v>
      </c>
      <c r="K43" s="107"/>
      <c r="L43" s="44">
        <v>-79608932</v>
      </c>
      <c r="M43" s="107"/>
      <c r="N43" s="44">
        <f t="shared" si="0"/>
        <v>1761046068</v>
      </c>
      <c r="O43" s="107"/>
      <c r="P43" s="107">
        <v>1840655000</v>
      </c>
      <c r="Q43" s="107"/>
      <c r="R43" s="107">
        <v>-79608932</v>
      </c>
      <c r="S43" s="107"/>
      <c r="T43" s="44">
        <f t="shared" si="1"/>
        <v>1761046068</v>
      </c>
    </row>
    <row r="44" spans="1:20">
      <c r="A44" s="50" t="s">
        <v>311</v>
      </c>
      <c r="B44" s="181" t="s">
        <v>104</v>
      </c>
      <c r="C44" s="182"/>
      <c r="D44" s="96" t="s">
        <v>719</v>
      </c>
      <c r="E44" s="183">
        <v>1677595</v>
      </c>
      <c r="F44" s="184">
        <v>4234336</v>
      </c>
      <c r="G44" s="183"/>
      <c r="H44" s="97">
        <v>4200</v>
      </c>
      <c r="I44" s="183"/>
      <c r="J44" s="44">
        <v>17784211200</v>
      </c>
      <c r="K44" s="44"/>
      <c r="L44" s="44">
        <v>-1000146331</v>
      </c>
      <c r="M44" s="44"/>
      <c r="N44" s="44">
        <f t="shared" si="0"/>
        <v>16784064869</v>
      </c>
      <c r="O44" s="44"/>
      <c r="P44" s="44">
        <v>17784211200</v>
      </c>
      <c r="Q44" s="44"/>
      <c r="R44" s="44">
        <v>-1000146331</v>
      </c>
      <c r="S44" s="44"/>
      <c r="T44" s="44">
        <f t="shared" si="1"/>
        <v>16784064869</v>
      </c>
    </row>
    <row r="45" spans="1:20">
      <c r="A45" s="50" t="s">
        <v>315</v>
      </c>
      <c r="B45" s="181" t="s">
        <v>494</v>
      </c>
      <c r="C45" s="182"/>
      <c r="D45" s="96" t="s">
        <v>721</v>
      </c>
      <c r="E45" s="183">
        <v>1318171</v>
      </c>
      <c r="F45" s="184">
        <v>1924930</v>
      </c>
      <c r="G45" s="183"/>
      <c r="H45" s="97">
        <v>1200</v>
      </c>
      <c r="I45" s="183"/>
      <c r="J45" s="44">
        <v>2309916000</v>
      </c>
      <c r="K45" s="44"/>
      <c r="L45" s="44">
        <v>-219105485</v>
      </c>
      <c r="M45" s="44"/>
      <c r="N45" s="44">
        <f t="shared" si="0"/>
        <v>2090810515</v>
      </c>
      <c r="O45" s="44"/>
      <c r="P45" s="44">
        <v>2309916000</v>
      </c>
      <c r="Q45" s="44"/>
      <c r="R45" s="44">
        <v>-219105485</v>
      </c>
      <c r="S45" s="44"/>
      <c r="T45" s="44">
        <f t="shared" si="1"/>
        <v>2090810515</v>
      </c>
    </row>
    <row r="46" spans="1:20">
      <c r="A46" s="50" t="s">
        <v>320</v>
      </c>
      <c r="B46" s="181" t="s">
        <v>157</v>
      </c>
      <c r="C46" s="182"/>
      <c r="D46" s="96" t="s">
        <v>717</v>
      </c>
      <c r="E46" s="183">
        <v>2009331</v>
      </c>
      <c r="F46" s="184">
        <v>600617</v>
      </c>
      <c r="G46" s="183"/>
      <c r="H46" s="97">
        <v>8300</v>
      </c>
      <c r="I46" s="183"/>
      <c r="J46" s="44">
        <v>4985121100</v>
      </c>
      <c r="K46" s="44"/>
      <c r="L46" s="44">
        <v>-103647722</v>
      </c>
      <c r="M46" s="44"/>
      <c r="N46" s="44">
        <f t="shared" si="0"/>
        <v>4881473378</v>
      </c>
      <c r="O46" s="44"/>
      <c r="P46" s="44">
        <v>4985121100</v>
      </c>
      <c r="Q46" s="44"/>
      <c r="R46" s="44">
        <v>-103647722</v>
      </c>
      <c r="S46" s="44"/>
      <c r="T46" s="44">
        <f t="shared" si="1"/>
        <v>4881473378</v>
      </c>
    </row>
    <row r="47" spans="1:20">
      <c r="A47" s="50" t="s">
        <v>329</v>
      </c>
      <c r="B47" s="181" t="s">
        <v>119</v>
      </c>
      <c r="C47" s="182"/>
      <c r="D47" s="96" t="s">
        <v>712</v>
      </c>
      <c r="E47" s="183">
        <v>1045247</v>
      </c>
      <c r="F47" s="184">
        <v>1809077</v>
      </c>
      <c r="G47" s="183"/>
      <c r="H47" s="97">
        <v>550</v>
      </c>
      <c r="I47" s="183"/>
      <c r="J47" s="44">
        <v>994992350</v>
      </c>
      <c r="K47" s="44"/>
      <c r="L47" s="44">
        <v>-67941405</v>
      </c>
      <c r="M47" s="44"/>
      <c r="N47" s="44">
        <f t="shared" si="0"/>
        <v>927050945</v>
      </c>
      <c r="O47" s="44"/>
      <c r="P47" s="44">
        <v>994992350</v>
      </c>
      <c r="Q47" s="44"/>
      <c r="R47" s="44">
        <v>-67941405</v>
      </c>
      <c r="S47" s="44"/>
      <c r="T47" s="44">
        <f t="shared" si="1"/>
        <v>927050945</v>
      </c>
    </row>
    <row r="48" spans="1:20">
      <c r="A48" s="50" t="s">
        <v>331</v>
      </c>
      <c r="B48" s="181" t="s">
        <v>147</v>
      </c>
      <c r="C48" s="182"/>
      <c r="D48" s="96" t="s">
        <v>710</v>
      </c>
      <c r="E48" s="183">
        <v>357051</v>
      </c>
      <c r="F48" s="184">
        <v>3620353</v>
      </c>
      <c r="G48" s="183"/>
      <c r="H48" s="97">
        <v>750</v>
      </c>
      <c r="I48" s="183"/>
      <c r="J48" s="44">
        <v>2715264750</v>
      </c>
      <c r="K48" s="44"/>
      <c r="L48" s="44">
        <v>-185407357</v>
      </c>
      <c r="M48" s="44"/>
      <c r="N48" s="44">
        <f t="shared" si="0"/>
        <v>2529857393</v>
      </c>
      <c r="O48" s="44"/>
      <c r="P48" s="44">
        <v>2715264750</v>
      </c>
      <c r="Q48" s="44"/>
      <c r="R48" s="44">
        <v>-185407357</v>
      </c>
      <c r="S48" s="44"/>
      <c r="T48" s="44">
        <f t="shared" si="1"/>
        <v>2529857393</v>
      </c>
    </row>
    <row r="49" spans="1:20">
      <c r="A49" s="50" t="s">
        <v>333</v>
      </c>
      <c r="B49" s="181" t="s">
        <v>146</v>
      </c>
      <c r="C49" s="182"/>
      <c r="D49" s="96" t="s">
        <v>720</v>
      </c>
      <c r="E49" s="183">
        <v>623239</v>
      </c>
      <c r="F49" s="184">
        <v>10134330</v>
      </c>
      <c r="G49" s="183"/>
      <c r="H49" s="97">
        <v>640</v>
      </c>
      <c r="I49" s="183"/>
      <c r="J49" s="44">
        <v>6485971200</v>
      </c>
      <c r="K49" s="44"/>
      <c r="L49" s="44">
        <v>-669313981</v>
      </c>
      <c r="M49" s="44"/>
      <c r="N49" s="44">
        <f t="shared" si="0"/>
        <v>5816657219</v>
      </c>
      <c r="O49" s="44"/>
      <c r="P49" s="44">
        <v>6485971200</v>
      </c>
      <c r="Q49" s="44"/>
      <c r="R49" s="44">
        <v>-669313981</v>
      </c>
      <c r="S49" s="44"/>
      <c r="T49" s="44">
        <f t="shared" si="1"/>
        <v>5816657219</v>
      </c>
    </row>
    <row r="50" spans="1:20">
      <c r="A50" s="50" t="s">
        <v>334</v>
      </c>
      <c r="B50" s="181" t="s">
        <v>156</v>
      </c>
      <c r="C50" s="182"/>
      <c r="D50" s="96" t="s">
        <v>724</v>
      </c>
      <c r="E50" s="183">
        <v>870763</v>
      </c>
      <c r="F50" s="184">
        <v>808373</v>
      </c>
      <c r="G50" s="183"/>
      <c r="H50" s="97">
        <v>800</v>
      </c>
      <c r="I50" s="183"/>
      <c r="J50" s="44">
        <v>646698400</v>
      </c>
      <c r="K50" s="44"/>
      <c r="L50" s="44">
        <v>-9600111</v>
      </c>
      <c r="M50" s="44"/>
      <c r="N50" s="44">
        <f t="shared" si="0"/>
        <v>637098289</v>
      </c>
      <c r="O50" s="44"/>
      <c r="P50" s="44">
        <v>646698400</v>
      </c>
      <c r="Q50" s="44"/>
      <c r="R50" s="44">
        <v>-9600111</v>
      </c>
      <c r="S50" s="44"/>
      <c r="T50" s="44">
        <f t="shared" si="1"/>
        <v>637098289</v>
      </c>
    </row>
    <row r="51" spans="1:20">
      <c r="A51" s="50" t="s">
        <v>336</v>
      </c>
      <c r="B51" s="181" t="s">
        <v>191</v>
      </c>
      <c r="C51" s="182"/>
      <c r="D51" s="96" t="s">
        <v>725</v>
      </c>
      <c r="E51" s="183">
        <v>922577</v>
      </c>
      <c r="F51" s="184">
        <v>3314649</v>
      </c>
      <c r="G51" s="183"/>
      <c r="H51" s="97">
        <v>45</v>
      </c>
      <c r="I51" s="183"/>
      <c r="J51" s="44">
        <v>149159205</v>
      </c>
      <c r="K51" s="44"/>
      <c r="L51" s="44">
        <v>-7472517</v>
      </c>
      <c r="M51" s="44"/>
      <c r="N51" s="44">
        <f t="shared" si="0"/>
        <v>141686688</v>
      </c>
      <c r="O51" s="44"/>
      <c r="P51" s="44">
        <v>149159205</v>
      </c>
      <c r="Q51" s="44"/>
      <c r="R51" s="44">
        <v>-7472517</v>
      </c>
      <c r="S51" s="44"/>
      <c r="T51" s="44">
        <f t="shared" si="1"/>
        <v>141686688</v>
      </c>
    </row>
    <row r="52" spans="1:20">
      <c r="A52" s="50" t="s">
        <v>337</v>
      </c>
      <c r="B52" s="181" t="s">
        <v>198</v>
      </c>
      <c r="C52" s="182"/>
      <c r="D52" s="96" t="s">
        <v>726</v>
      </c>
      <c r="E52" s="183">
        <v>139761</v>
      </c>
      <c r="F52" s="184">
        <v>6219753</v>
      </c>
      <c r="G52" s="183"/>
      <c r="H52" s="97">
        <v>550</v>
      </c>
      <c r="I52" s="183"/>
      <c r="J52" s="44">
        <v>3420864150</v>
      </c>
      <c r="K52" s="44"/>
      <c r="L52" s="44">
        <v>-141506528</v>
      </c>
      <c r="M52" s="44"/>
      <c r="N52" s="44">
        <f t="shared" si="0"/>
        <v>3279357622</v>
      </c>
      <c r="O52" s="44"/>
      <c r="P52" s="44">
        <v>3420864150</v>
      </c>
      <c r="Q52" s="44"/>
      <c r="R52" s="44">
        <v>-141506528</v>
      </c>
      <c r="S52" s="44"/>
      <c r="T52" s="44">
        <f t="shared" si="1"/>
        <v>3279357622</v>
      </c>
    </row>
    <row r="53" spans="1:20">
      <c r="A53" s="50" t="s">
        <v>339</v>
      </c>
      <c r="B53" s="181" t="s">
        <v>481</v>
      </c>
      <c r="C53" s="182"/>
      <c r="D53" s="96" t="s">
        <v>727</v>
      </c>
      <c r="E53" s="183">
        <v>4403047</v>
      </c>
      <c r="F53" s="184">
        <v>4417881</v>
      </c>
      <c r="G53" s="183"/>
      <c r="H53" s="97">
        <v>1800</v>
      </c>
      <c r="I53" s="183"/>
      <c r="J53" s="44">
        <v>7952185800</v>
      </c>
      <c r="K53" s="44"/>
      <c r="L53" s="44">
        <v>-571263188</v>
      </c>
      <c r="M53" s="44"/>
      <c r="N53" s="44">
        <f t="shared" si="0"/>
        <v>7380922612</v>
      </c>
      <c r="O53" s="44"/>
      <c r="P53" s="44">
        <v>7952185800</v>
      </c>
      <c r="Q53" s="44"/>
      <c r="R53" s="44">
        <v>-571263188</v>
      </c>
      <c r="S53" s="44"/>
      <c r="T53" s="44">
        <f t="shared" si="1"/>
        <v>7380922612</v>
      </c>
    </row>
    <row r="54" spans="1:20">
      <c r="A54" s="50" t="s">
        <v>340</v>
      </c>
      <c r="B54" s="181" t="s">
        <v>99</v>
      </c>
      <c r="C54" s="182"/>
      <c r="D54" s="96" t="s">
        <v>713</v>
      </c>
      <c r="E54" s="183">
        <v>69093</v>
      </c>
      <c r="F54" s="184">
        <v>12816015</v>
      </c>
      <c r="G54" s="183"/>
      <c r="H54" s="97">
        <v>46</v>
      </c>
      <c r="I54" s="183"/>
      <c r="J54" s="44">
        <v>589536690</v>
      </c>
      <c r="K54" s="44"/>
      <c r="L54" s="44">
        <v>-17627343</v>
      </c>
      <c r="M54" s="44"/>
      <c r="N54" s="44">
        <f t="shared" si="0"/>
        <v>571909347</v>
      </c>
      <c r="O54" s="44"/>
      <c r="P54" s="44">
        <v>589536690</v>
      </c>
      <c r="Q54" s="44"/>
      <c r="R54" s="44">
        <v>-17627343</v>
      </c>
      <c r="S54" s="44"/>
      <c r="T54" s="44">
        <f t="shared" si="1"/>
        <v>571909347</v>
      </c>
    </row>
    <row r="55" spans="1:20">
      <c r="A55" s="50" t="s">
        <v>344</v>
      </c>
      <c r="B55" s="181" t="s">
        <v>184</v>
      </c>
      <c r="C55" s="182"/>
      <c r="D55" s="96" t="s">
        <v>713</v>
      </c>
      <c r="E55" s="183">
        <v>293469</v>
      </c>
      <c r="F55" s="184">
        <v>3667501</v>
      </c>
      <c r="G55" s="183"/>
      <c r="H55" s="97">
        <v>500</v>
      </c>
      <c r="I55" s="183"/>
      <c r="J55" s="44">
        <v>1833750500</v>
      </c>
      <c r="K55" s="44"/>
      <c r="L55" s="44">
        <v>-61893630</v>
      </c>
      <c r="M55" s="44"/>
      <c r="N55" s="44">
        <f t="shared" si="0"/>
        <v>1771856870</v>
      </c>
      <c r="O55" s="44"/>
      <c r="P55" s="44">
        <v>1833750500</v>
      </c>
      <c r="Q55" s="44"/>
      <c r="R55" s="44">
        <v>-61893630</v>
      </c>
      <c r="S55" s="44"/>
      <c r="T55" s="44">
        <f t="shared" si="1"/>
        <v>1771856870</v>
      </c>
    </row>
    <row r="56" spans="1:20">
      <c r="A56" s="50" t="s">
        <v>345</v>
      </c>
      <c r="B56" s="181" t="s">
        <v>132</v>
      </c>
      <c r="C56" s="182"/>
      <c r="D56" s="96" t="s">
        <v>714</v>
      </c>
      <c r="E56" s="183">
        <v>355050</v>
      </c>
      <c r="F56" s="184">
        <v>444089</v>
      </c>
      <c r="G56" s="183"/>
      <c r="H56" s="97">
        <v>300</v>
      </c>
      <c r="I56" s="183"/>
      <c r="J56" s="44">
        <v>133226700</v>
      </c>
      <c r="K56" s="44"/>
      <c r="L56" s="44">
        <v>-2857409</v>
      </c>
      <c r="M56" s="44"/>
      <c r="N56" s="44">
        <f t="shared" si="0"/>
        <v>130369291</v>
      </c>
      <c r="O56" s="44"/>
      <c r="P56" s="44">
        <v>133226700</v>
      </c>
      <c r="Q56" s="44"/>
      <c r="R56" s="44">
        <v>-2857409</v>
      </c>
      <c r="S56" s="44"/>
      <c r="T56" s="44">
        <f t="shared" si="1"/>
        <v>130369291</v>
      </c>
    </row>
    <row r="57" spans="1:20">
      <c r="A57" s="50" t="s">
        <v>349</v>
      </c>
      <c r="B57" s="181" t="s">
        <v>234</v>
      </c>
      <c r="D57" s="96" t="s">
        <v>708</v>
      </c>
      <c r="E57" s="183">
        <v>491633</v>
      </c>
      <c r="F57" s="184">
        <v>59743</v>
      </c>
      <c r="H57" s="107">
        <v>6200</v>
      </c>
      <c r="J57" s="107">
        <v>370406600</v>
      </c>
      <c r="K57" s="185"/>
      <c r="L57" s="44">
        <v>-52853085</v>
      </c>
      <c r="M57" s="185"/>
      <c r="N57" s="44">
        <f t="shared" si="0"/>
        <v>317553515</v>
      </c>
      <c r="O57" s="185"/>
      <c r="P57" s="107">
        <v>370406600</v>
      </c>
      <c r="Q57" s="185"/>
      <c r="R57" s="107">
        <v>-52853085</v>
      </c>
      <c r="S57" s="185"/>
      <c r="T57" s="44">
        <f t="shared" si="1"/>
        <v>317553515</v>
      </c>
    </row>
    <row r="58" spans="1:20">
      <c r="A58" s="50" t="s">
        <v>350</v>
      </c>
      <c r="B58" s="185" t="s">
        <v>212</v>
      </c>
      <c r="C58" s="182"/>
      <c r="D58" s="96" t="s">
        <v>721</v>
      </c>
      <c r="E58" s="183">
        <v>1369159</v>
      </c>
      <c r="F58" s="184">
        <v>11532657</v>
      </c>
      <c r="G58" s="183"/>
      <c r="H58" s="97">
        <v>700</v>
      </c>
      <c r="I58" s="183"/>
      <c r="J58" s="44">
        <v>8072859900</v>
      </c>
      <c r="K58" s="44"/>
      <c r="L58" s="44">
        <v>-551241869</v>
      </c>
      <c r="M58" s="44"/>
      <c r="N58" s="44">
        <f t="shared" si="0"/>
        <v>7521618031</v>
      </c>
      <c r="O58" s="44"/>
      <c r="P58" s="44">
        <v>8072859900</v>
      </c>
      <c r="Q58" s="44"/>
      <c r="R58" s="44">
        <v>-551241869</v>
      </c>
      <c r="S58" s="44"/>
      <c r="T58" s="44">
        <f t="shared" si="1"/>
        <v>7521618031</v>
      </c>
    </row>
    <row r="59" spans="1:20">
      <c r="A59" s="50" t="s">
        <v>351</v>
      </c>
      <c r="B59" s="181" t="s">
        <v>199</v>
      </c>
      <c r="C59" s="182"/>
      <c r="D59" s="96" t="s">
        <v>724</v>
      </c>
      <c r="E59" s="183">
        <v>105355</v>
      </c>
      <c r="F59" s="184">
        <v>5399176</v>
      </c>
      <c r="G59" s="183"/>
      <c r="H59" s="97">
        <v>1000</v>
      </c>
      <c r="I59" s="183"/>
      <c r="J59" s="44">
        <v>5399176000</v>
      </c>
      <c r="K59" s="44"/>
      <c r="L59" s="44">
        <v>-223340833</v>
      </c>
      <c r="M59" s="44"/>
      <c r="N59" s="44">
        <f t="shared" si="0"/>
        <v>5175835167</v>
      </c>
      <c r="O59" s="44"/>
      <c r="P59" s="44">
        <v>5399176000</v>
      </c>
      <c r="Q59" s="44"/>
      <c r="R59" s="44">
        <v>-223340833</v>
      </c>
      <c r="S59" s="44"/>
      <c r="T59" s="44">
        <f t="shared" si="1"/>
        <v>5175835167</v>
      </c>
    </row>
    <row r="60" spans="1:20">
      <c r="A60" s="50" t="s">
        <v>352</v>
      </c>
      <c r="B60" s="181" t="s">
        <v>155</v>
      </c>
      <c r="C60" s="182"/>
      <c r="D60" s="96" t="s">
        <v>715</v>
      </c>
      <c r="E60" s="183">
        <v>1048281</v>
      </c>
      <c r="F60" s="184">
        <v>1211195</v>
      </c>
      <c r="G60" s="183"/>
      <c r="H60" s="97">
        <v>4790</v>
      </c>
      <c r="I60" s="183"/>
      <c r="J60" s="44">
        <v>5801624050</v>
      </c>
      <c r="K60" s="44"/>
      <c r="L60" s="44">
        <v>-347425008</v>
      </c>
      <c r="M60" s="44"/>
      <c r="N60" s="44">
        <f t="shared" si="0"/>
        <v>5454199042</v>
      </c>
      <c r="O60" s="44"/>
      <c r="P60" s="44">
        <v>5801624050</v>
      </c>
      <c r="Q60" s="44"/>
      <c r="R60" s="44">
        <v>-347425008</v>
      </c>
      <c r="S60" s="44"/>
      <c r="T60" s="44">
        <f t="shared" si="1"/>
        <v>5454199042</v>
      </c>
    </row>
    <row r="61" spans="1:20">
      <c r="A61" s="50" t="s">
        <v>356</v>
      </c>
      <c r="B61" s="181" t="s">
        <v>93</v>
      </c>
      <c r="C61" s="182"/>
      <c r="D61" s="96" t="s">
        <v>710</v>
      </c>
      <c r="E61" s="183">
        <v>1976188</v>
      </c>
      <c r="F61" s="184">
        <v>8644028</v>
      </c>
      <c r="G61" s="183"/>
      <c r="H61" s="97">
        <v>78</v>
      </c>
      <c r="I61" s="183"/>
      <c r="J61" s="44">
        <v>674234184</v>
      </c>
      <c r="K61" s="44"/>
      <c r="L61" s="107">
        <v>-40375904</v>
      </c>
      <c r="M61" s="44"/>
      <c r="N61" s="44">
        <f t="shared" si="0"/>
        <v>633858280</v>
      </c>
      <c r="O61" s="44"/>
      <c r="P61" s="44">
        <v>674234184</v>
      </c>
      <c r="Q61" s="44"/>
      <c r="R61" s="44">
        <v>-40375904</v>
      </c>
      <c r="S61" s="44"/>
      <c r="T61" s="44">
        <f t="shared" si="1"/>
        <v>633858280</v>
      </c>
    </row>
    <row r="62" spans="1:20">
      <c r="A62" s="50" t="s">
        <v>357</v>
      </c>
      <c r="B62" s="181" t="s">
        <v>122</v>
      </c>
      <c r="C62" s="182"/>
      <c r="D62" s="96" t="s">
        <v>725</v>
      </c>
      <c r="E62" s="183">
        <v>2821</v>
      </c>
      <c r="F62" s="184">
        <v>848277</v>
      </c>
      <c r="G62" s="183"/>
      <c r="H62" s="97">
        <v>6200</v>
      </c>
      <c r="I62" s="183"/>
      <c r="J62" s="44">
        <v>5259317400</v>
      </c>
      <c r="K62" s="44"/>
      <c r="L62" s="107">
        <v>-263479141</v>
      </c>
      <c r="M62" s="44"/>
      <c r="N62" s="44">
        <f t="shared" si="0"/>
        <v>4995838259</v>
      </c>
      <c r="O62" s="44"/>
      <c r="P62" s="44">
        <v>5259317400</v>
      </c>
      <c r="Q62" s="44"/>
      <c r="R62" s="44">
        <v>-263479141</v>
      </c>
      <c r="S62" s="44"/>
      <c r="T62" s="44">
        <f t="shared" si="1"/>
        <v>4995838259</v>
      </c>
    </row>
    <row r="63" spans="1:20">
      <c r="A63" s="50" t="s">
        <v>358</v>
      </c>
      <c r="B63" s="181" t="s">
        <v>174</v>
      </c>
      <c r="C63" s="182"/>
      <c r="D63" s="96" t="s">
        <v>708</v>
      </c>
      <c r="E63" s="183">
        <v>226122</v>
      </c>
      <c r="F63" s="184">
        <v>25586605</v>
      </c>
      <c r="G63" s="183"/>
      <c r="H63" s="97">
        <v>1000</v>
      </c>
      <c r="I63" s="183"/>
      <c r="J63" s="44">
        <v>25586605000</v>
      </c>
      <c r="K63" s="44"/>
      <c r="L63" s="107">
        <v>-3650936591</v>
      </c>
      <c r="M63" s="44"/>
      <c r="N63" s="44">
        <f t="shared" si="0"/>
        <v>21935668409</v>
      </c>
      <c r="O63" s="44"/>
      <c r="P63" s="44">
        <v>25586605000</v>
      </c>
      <c r="Q63" s="44"/>
      <c r="R63" s="44">
        <v>-3650936591</v>
      </c>
      <c r="S63" s="44"/>
      <c r="T63" s="44">
        <f t="shared" si="1"/>
        <v>21935668409</v>
      </c>
    </row>
    <row r="64" spans="1:20">
      <c r="A64" s="50" t="s">
        <v>360</v>
      </c>
      <c r="B64" s="181" t="s">
        <v>206</v>
      </c>
      <c r="C64" s="182"/>
      <c r="D64" s="96" t="s">
        <v>718</v>
      </c>
      <c r="E64" s="183">
        <v>1754536</v>
      </c>
      <c r="F64" s="184">
        <v>42829844</v>
      </c>
      <c r="G64" s="183"/>
      <c r="H64" s="97">
        <v>40</v>
      </c>
      <c r="I64" s="183"/>
      <c r="J64" s="44">
        <v>1713193760</v>
      </c>
      <c r="K64" s="44"/>
      <c r="L64" s="107">
        <v>-57824541</v>
      </c>
      <c r="M64" s="44"/>
      <c r="N64" s="44">
        <f t="shared" si="0"/>
        <v>1655369219</v>
      </c>
      <c r="O64" s="44"/>
      <c r="P64" s="44">
        <v>1713193760</v>
      </c>
      <c r="Q64" s="44"/>
      <c r="R64" s="44">
        <v>-57824541</v>
      </c>
      <c r="S64" s="44"/>
      <c r="T64" s="44">
        <f t="shared" si="1"/>
        <v>1655369219</v>
      </c>
    </row>
    <row r="65" spans="1:20">
      <c r="A65" s="50" t="s">
        <v>361</v>
      </c>
      <c r="B65" s="181" t="s">
        <v>163</v>
      </c>
      <c r="C65" s="182"/>
      <c r="D65" s="96" t="s">
        <v>728</v>
      </c>
      <c r="E65" s="183">
        <v>528705</v>
      </c>
      <c r="F65" s="184">
        <v>1541698</v>
      </c>
      <c r="G65" s="183"/>
      <c r="H65" s="97">
        <v>390</v>
      </c>
      <c r="I65" s="183"/>
      <c r="J65" s="44">
        <v>601262220</v>
      </c>
      <c r="K65" s="44"/>
      <c r="L65" s="107">
        <v>0</v>
      </c>
      <c r="M65" s="44"/>
      <c r="N65" s="44">
        <f t="shared" si="0"/>
        <v>601262220</v>
      </c>
      <c r="O65" s="44"/>
      <c r="P65" s="44">
        <v>601262220</v>
      </c>
      <c r="Q65" s="44"/>
      <c r="R65" s="44">
        <v>0</v>
      </c>
      <c r="S65" s="44"/>
      <c r="T65" s="44">
        <f t="shared" si="1"/>
        <v>601262220</v>
      </c>
    </row>
    <row r="66" spans="1:20">
      <c r="A66" s="50" t="s">
        <v>362</v>
      </c>
      <c r="B66" s="181" t="s">
        <v>224</v>
      </c>
      <c r="C66" s="182"/>
      <c r="D66" s="96" t="s">
        <v>712</v>
      </c>
      <c r="E66" s="183">
        <v>633854</v>
      </c>
      <c r="F66" s="184">
        <v>1080696</v>
      </c>
      <c r="G66" s="183"/>
      <c r="H66" s="97">
        <v>650</v>
      </c>
      <c r="I66" s="183"/>
      <c r="J66" s="44">
        <v>702452400</v>
      </c>
      <c r="K66" s="44"/>
      <c r="L66" s="107">
        <v>-47129394</v>
      </c>
      <c r="M66" s="44"/>
      <c r="N66" s="44">
        <f t="shared" si="0"/>
        <v>655323006</v>
      </c>
      <c r="O66" s="44"/>
      <c r="P66" s="44">
        <v>702452400</v>
      </c>
      <c r="Q66" s="44"/>
      <c r="R66" s="44">
        <v>-47129394</v>
      </c>
      <c r="S66" s="44"/>
      <c r="T66" s="44">
        <f t="shared" si="1"/>
        <v>655323006</v>
      </c>
    </row>
    <row r="67" spans="1:20" s="173" customFormat="1">
      <c r="A67" s="50" t="s">
        <v>364</v>
      </c>
      <c r="B67" s="181" t="s">
        <v>166</v>
      </c>
      <c r="C67" s="182"/>
      <c r="D67" s="96" t="s">
        <v>729</v>
      </c>
      <c r="E67" s="183">
        <v>302497</v>
      </c>
      <c r="F67" s="184">
        <v>22494382</v>
      </c>
      <c r="G67" s="183"/>
      <c r="H67" s="108">
        <v>19</v>
      </c>
      <c r="I67" s="183"/>
      <c r="J67" s="107">
        <v>427393258</v>
      </c>
      <c r="K67" s="107"/>
      <c r="L67" s="107">
        <v>-40540092</v>
      </c>
      <c r="M67" s="107"/>
      <c r="N67" s="44">
        <f t="shared" si="0"/>
        <v>386853166</v>
      </c>
      <c r="O67" s="107"/>
      <c r="P67" s="107">
        <v>427393258</v>
      </c>
      <c r="Q67" s="107"/>
      <c r="R67" s="107">
        <v>-40540092</v>
      </c>
      <c r="S67" s="107"/>
      <c r="T67" s="44">
        <f t="shared" si="1"/>
        <v>386853166</v>
      </c>
    </row>
    <row r="68" spans="1:20" s="173" customFormat="1">
      <c r="A68" s="50" t="s">
        <v>366</v>
      </c>
      <c r="B68" s="181" t="s">
        <v>148</v>
      </c>
      <c r="C68" s="182"/>
      <c r="D68" s="96" t="s">
        <v>713</v>
      </c>
      <c r="E68" s="183">
        <v>521923</v>
      </c>
      <c r="F68" s="184">
        <v>1211261</v>
      </c>
      <c r="G68" s="183"/>
      <c r="H68" s="97">
        <v>250</v>
      </c>
      <c r="I68" s="183"/>
      <c r="J68" s="44">
        <v>302815250</v>
      </c>
      <c r="K68" s="44"/>
      <c r="L68" s="107">
        <v>-15170315</v>
      </c>
      <c r="M68" s="44"/>
      <c r="N68" s="44">
        <f t="shared" si="0"/>
        <v>287644935</v>
      </c>
      <c r="O68" s="44"/>
      <c r="P68" s="44">
        <v>302815250</v>
      </c>
      <c r="Q68" s="44"/>
      <c r="R68" s="44">
        <v>-15170315</v>
      </c>
      <c r="S68" s="44"/>
      <c r="T68" s="44">
        <f t="shared" si="1"/>
        <v>287644935</v>
      </c>
    </row>
    <row r="69" spans="1:20">
      <c r="A69" s="50" t="s">
        <v>417</v>
      </c>
      <c r="B69" s="181" t="s">
        <v>182</v>
      </c>
      <c r="C69" s="182"/>
      <c r="D69" s="96" t="s">
        <v>721</v>
      </c>
      <c r="E69" s="183">
        <v>813670</v>
      </c>
      <c r="F69" s="184">
        <v>3784383</v>
      </c>
      <c r="G69" s="183"/>
      <c r="H69" s="97">
        <v>4290</v>
      </c>
      <c r="I69" s="183"/>
      <c r="J69" s="44">
        <v>16235003070</v>
      </c>
      <c r="K69" s="44"/>
      <c r="L69" s="107">
        <v>-1166278034</v>
      </c>
      <c r="M69" s="44"/>
      <c r="N69" s="44">
        <f t="shared" si="0"/>
        <v>15068725036</v>
      </c>
      <c r="O69" s="44"/>
      <c r="P69" s="44">
        <v>16235003070</v>
      </c>
      <c r="Q69" s="44"/>
      <c r="R69" s="44">
        <v>-1166278034</v>
      </c>
      <c r="S69" s="44"/>
      <c r="T69" s="44">
        <f t="shared" si="1"/>
        <v>15068725036</v>
      </c>
    </row>
    <row r="70" spans="1:20">
      <c r="A70" s="50" t="s">
        <v>368</v>
      </c>
      <c r="B70" s="181" t="s">
        <v>474</v>
      </c>
      <c r="C70" s="182"/>
      <c r="D70" s="96" t="s">
        <v>712</v>
      </c>
      <c r="E70" s="183">
        <v>104252</v>
      </c>
      <c r="F70" s="184">
        <v>1923060</v>
      </c>
      <c r="G70" s="183"/>
      <c r="H70" s="97">
        <v>11</v>
      </c>
      <c r="I70" s="183"/>
      <c r="J70" s="44">
        <v>21153660</v>
      </c>
      <c r="K70" s="44"/>
      <c r="L70" s="107">
        <v>-1253954</v>
      </c>
      <c r="M70" s="44"/>
      <c r="N70" s="44">
        <f t="shared" si="0"/>
        <v>19899706</v>
      </c>
      <c r="O70" s="44"/>
      <c r="P70" s="44">
        <v>21153660</v>
      </c>
      <c r="Q70" s="44"/>
      <c r="R70" s="44">
        <v>-1253954</v>
      </c>
      <c r="S70" s="44"/>
      <c r="T70" s="44">
        <f t="shared" si="1"/>
        <v>19899706</v>
      </c>
    </row>
    <row r="71" spans="1:20">
      <c r="A71" s="50" t="s">
        <v>371</v>
      </c>
      <c r="B71" s="181" t="s">
        <v>196</v>
      </c>
      <c r="C71" s="182"/>
      <c r="D71" s="96" t="s">
        <v>708</v>
      </c>
      <c r="E71" s="183">
        <v>901999</v>
      </c>
      <c r="F71" s="184">
        <v>6080699</v>
      </c>
      <c r="G71" s="183"/>
      <c r="H71" s="108">
        <v>480</v>
      </c>
      <c r="I71" s="183"/>
      <c r="J71" s="107">
        <v>2918735520</v>
      </c>
      <c r="K71" s="107"/>
      <c r="L71" s="107">
        <v>-416472537</v>
      </c>
      <c r="M71" s="107"/>
      <c r="N71" s="44">
        <f t="shared" si="0"/>
        <v>2502262983</v>
      </c>
      <c r="O71" s="107"/>
      <c r="P71" s="107">
        <v>2918735520</v>
      </c>
      <c r="Q71" s="107"/>
      <c r="R71" s="107">
        <v>-416472537</v>
      </c>
      <c r="S71" s="107"/>
      <c r="T71" s="44">
        <f t="shared" si="1"/>
        <v>2502262983</v>
      </c>
    </row>
    <row r="72" spans="1:20">
      <c r="A72" s="50" t="s">
        <v>372</v>
      </c>
      <c r="B72" s="181" t="s">
        <v>169</v>
      </c>
      <c r="C72" s="182"/>
      <c r="D72" s="96" t="s">
        <v>716</v>
      </c>
      <c r="E72" s="183">
        <v>91306</v>
      </c>
      <c r="F72" s="184">
        <v>1787786</v>
      </c>
      <c r="G72" s="183"/>
      <c r="H72" s="97">
        <v>300</v>
      </c>
      <c r="I72" s="183"/>
      <c r="J72" s="44">
        <v>536335800</v>
      </c>
      <c r="K72" s="44"/>
      <c r="L72" s="107">
        <v>-30489374</v>
      </c>
      <c r="M72" s="44"/>
      <c r="N72" s="44">
        <f t="shared" si="0"/>
        <v>505846426</v>
      </c>
      <c r="O72" s="44"/>
      <c r="P72" s="44">
        <v>536335800</v>
      </c>
      <c r="Q72" s="44"/>
      <c r="R72" s="44">
        <v>-30489374</v>
      </c>
      <c r="S72" s="44"/>
      <c r="T72" s="44">
        <f t="shared" si="1"/>
        <v>505846426</v>
      </c>
    </row>
    <row r="73" spans="1:20" ht="36">
      <c r="A73" s="50" t="s">
        <v>374</v>
      </c>
      <c r="B73" s="181" t="s">
        <v>167</v>
      </c>
      <c r="C73" s="182"/>
      <c r="D73" s="96" t="s">
        <v>708</v>
      </c>
      <c r="E73" s="183">
        <v>125122</v>
      </c>
      <c r="F73" s="184">
        <v>252142</v>
      </c>
      <c r="G73" s="183"/>
      <c r="H73" s="97">
        <v>400</v>
      </c>
      <c r="I73" s="183"/>
      <c r="J73" s="44">
        <v>100856800</v>
      </c>
      <c r="K73" s="44"/>
      <c r="L73" s="107">
        <v>-14391193</v>
      </c>
      <c r="M73" s="44"/>
      <c r="N73" s="44">
        <f t="shared" ref="N73:N76" si="2">L73+J73</f>
        <v>86465607</v>
      </c>
      <c r="O73" s="44"/>
      <c r="P73" s="44">
        <v>100856800</v>
      </c>
      <c r="Q73" s="44"/>
      <c r="R73" s="44">
        <v>-14391193</v>
      </c>
      <c r="S73" s="44"/>
      <c r="T73" s="44">
        <f t="shared" ref="T73:T76" si="3">P73+R73</f>
        <v>86465607</v>
      </c>
    </row>
    <row r="74" spans="1:20">
      <c r="A74" s="50" t="s">
        <v>418</v>
      </c>
      <c r="B74" s="181" t="s">
        <v>440</v>
      </c>
      <c r="C74" s="182"/>
      <c r="D74" s="96" t="s">
        <v>721</v>
      </c>
      <c r="E74" s="183">
        <v>7379981</v>
      </c>
      <c r="F74" s="184">
        <v>395342</v>
      </c>
      <c r="G74" s="183"/>
      <c r="H74" s="97">
        <v>3050</v>
      </c>
      <c r="I74" s="183"/>
      <c r="J74" s="44">
        <v>1205793100</v>
      </c>
      <c r="K74" s="44"/>
      <c r="L74" s="107">
        <v>-17899763</v>
      </c>
      <c r="M74" s="44"/>
      <c r="N74" s="44">
        <f t="shared" si="2"/>
        <v>1187893337</v>
      </c>
      <c r="O74" s="44"/>
      <c r="P74" s="44">
        <v>1205793100</v>
      </c>
      <c r="Q74" s="44"/>
      <c r="R74" s="44">
        <v>-17899763</v>
      </c>
      <c r="S74" s="44"/>
      <c r="T74" s="44">
        <f t="shared" si="3"/>
        <v>1187893337</v>
      </c>
    </row>
    <row r="75" spans="1:20">
      <c r="A75" s="50" t="s">
        <v>307</v>
      </c>
      <c r="B75" s="181" t="s">
        <v>142</v>
      </c>
      <c r="C75" s="182"/>
      <c r="D75" s="96" t="s">
        <v>730</v>
      </c>
      <c r="E75" s="183">
        <v>467028</v>
      </c>
      <c r="F75" s="184">
        <v>7144811</v>
      </c>
      <c r="G75" s="183"/>
      <c r="H75" s="97">
        <v>600</v>
      </c>
      <c r="I75" s="183"/>
      <c r="J75" s="44">
        <v>4286886600</v>
      </c>
      <c r="K75" s="44"/>
      <c r="L75" s="107">
        <v>-119872994</v>
      </c>
      <c r="M75" s="44"/>
      <c r="N75" s="44">
        <f t="shared" si="2"/>
        <v>4167013606</v>
      </c>
      <c r="O75" s="44"/>
      <c r="P75" s="44">
        <v>4286886600</v>
      </c>
      <c r="Q75" s="44"/>
      <c r="R75" s="44">
        <v>-119872994</v>
      </c>
      <c r="S75" s="44"/>
      <c r="T75" s="44">
        <f t="shared" si="3"/>
        <v>4167013606</v>
      </c>
    </row>
    <row r="76" spans="1:20">
      <c r="A76" s="50" t="s">
        <v>383</v>
      </c>
      <c r="B76" s="181" t="s">
        <v>128</v>
      </c>
      <c r="C76" s="182"/>
      <c r="D76" s="96" t="s">
        <v>715</v>
      </c>
      <c r="E76" s="183">
        <v>966662</v>
      </c>
      <c r="F76" s="184">
        <v>8142349</v>
      </c>
      <c r="G76" s="183"/>
      <c r="H76" s="97">
        <v>135</v>
      </c>
      <c r="I76" s="183"/>
      <c r="J76" s="44">
        <v>1099217115</v>
      </c>
      <c r="K76" s="44"/>
      <c r="L76" s="107">
        <v>-75058220</v>
      </c>
      <c r="M76" s="44"/>
      <c r="N76" s="44">
        <f t="shared" si="2"/>
        <v>1024158895</v>
      </c>
      <c r="O76" s="44"/>
      <c r="P76" s="44">
        <v>1099217115</v>
      </c>
      <c r="Q76" s="44"/>
      <c r="R76" s="44">
        <v>-75058220</v>
      </c>
      <c r="S76" s="44"/>
      <c r="T76" s="44">
        <f t="shared" si="3"/>
        <v>1024158895</v>
      </c>
    </row>
    <row r="77" spans="1:20" ht="21.6" thickBot="1">
      <c r="C77" s="182"/>
      <c r="D77" s="96"/>
      <c r="E77" s="183"/>
      <c r="F77" s="184"/>
      <c r="G77" s="183"/>
      <c r="H77" s="108"/>
      <c r="I77" s="183"/>
      <c r="J77" s="225">
        <f>SUM(J8:J76)</f>
        <v>257939326154</v>
      </c>
      <c r="K77" s="44"/>
      <c r="L77" s="225">
        <f>SUM(L8:L76)</f>
        <v>-17818875316</v>
      </c>
      <c r="M77" s="44"/>
      <c r="N77" s="225">
        <f>SUM(N8:N76)</f>
        <v>240120450838</v>
      </c>
      <c r="O77" s="44"/>
      <c r="P77" s="225">
        <f>SUM(P8:P76)</f>
        <v>257939326154</v>
      </c>
      <c r="Q77" s="44"/>
      <c r="R77" s="225">
        <f>SUM(R8:R76)</f>
        <v>-17818875316</v>
      </c>
      <c r="S77" s="44"/>
      <c r="T77" s="225">
        <f>SUM(T8:T76)</f>
        <v>240120450838</v>
      </c>
    </row>
    <row r="78" spans="1:20" ht="21.6" thickTop="1">
      <c r="B78" s="181"/>
      <c r="C78" s="182"/>
      <c r="D78" s="96"/>
      <c r="E78" s="183"/>
      <c r="F78" s="184"/>
      <c r="G78" s="183"/>
      <c r="H78" s="108"/>
      <c r="I78" s="183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</row>
    <row r="79" spans="1:20" hidden="1">
      <c r="B79" s="186" t="s">
        <v>441</v>
      </c>
      <c r="J79" s="183"/>
      <c r="L79" s="183"/>
      <c r="N79" s="183"/>
      <c r="P79" s="187"/>
      <c r="R79" s="183"/>
      <c r="T79" s="183"/>
    </row>
    <row r="80" spans="1:20" ht="16.5" hidden="1" customHeight="1">
      <c r="B80" s="181"/>
      <c r="J80" s="188">
        <v>38570395850</v>
      </c>
      <c r="L80" s="188">
        <v>-3150453439</v>
      </c>
      <c r="N80" s="116">
        <f>J80+L80</f>
        <v>35419942411</v>
      </c>
      <c r="P80" s="116">
        <v>113791094950</v>
      </c>
      <c r="R80" s="188">
        <v>-3445799944</v>
      </c>
      <c r="T80" s="116">
        <f>P80+R80</f>
        <v>110345295006</v>
      </c>
    </row>
    <row r="81" spans="1:20" s="44" customFormat="1" hidden="1">
      <c r="A81" s="50"/>
      <c r="B81" s="63"/>
      <c r="J81" s="116">
        <f>J80-J77</f>
        <v>-219368930304</v>
      </c>
      <c r="L81" s="116">
        <f>L80-L77</f>
        <v>14668421877</v>
      </c>
      <c r="N81" s="116">
        <f>N80-N77</f>
        <v>-204700508427</v>
      </c>
      <c r="P81" s="116">
        <f>P80-P77</f>
        <v>-144148231204</v>
      </c>
      <c r="R81" s="116">
        <f>R80-R77</f>
        <v>14373075372</v>
      </c>
      <c r="T81" s="116">
        <f>T80-T77</f>
        <v>-129775155832</v>
      </c>
    </row>
    <row r="82" spans="1:20">
      <c r="L82" s="64"/>
    </row>
  </sheetData>
  <autoFilter ref="A7:T7" xr:uid="{00000000-0009-0000-0000-000006000000}">
    <sortState xmlns:xlrd2="http://schemas.microsoft.com/office/spreadsheetml/2017/richdata2" ref="A8:T88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EL242"/>
  <sheetViews>
    <sheetView rightToLeft="1" view="pageBreakPreview" topLeftCell="G198" zoomScaleNormal="100" zoomScaleSheetLayoutView="100" workbookViewId="0">
      <selection activeCell="G251" sqref="G251"/>
    </sheetView>
  </sheetViews>
  <sheetFormatPr defaultColWidth="9.109375" defaultRowHeight="21"/>
  <cols>
    <col min="1" max="1" width="2.33203125" style="63" customWidth="1"/>
    <col min="2" max="2" width="11.5546875" style="50" hidden="1" customWidth="1"/>
    <col min="3" max="3" width="36" style="63" bestFit="1" customWidth="1"/>
    <col min="4" max="4" width="1.33203125" style="63" customWidth="1"/>
    <col min="5" max="5" width="14" style="63" customWidth="1"/>
    <col min="6" max="6" width="0.88671875" style="63" customWidth="1"/>
    <col min="7" max="7" width="19" style="69" bestFit="1" customWidth="1"/>
    <col min="8" max="8" width="0.5546875" style="69" customWidth="1"/>
    <col min="9" max="9" width="23.33203125" style="69" bestFit="1" customWidth="1"/>
    <col min="10" max="10" width="0.88671875" style="69" customWidth="1"/>
    <col min="11" max="11" width="20.109375" style="70" bestFit="1" customWidth="1"/>
    <col min="12" max="12" width="0.5546875" style="70" customWidth="1"/>
    <col min="13" max="13" width="15.44140625" style="70" bestFit="1" customWidth="1"/>
    <col min="14" max="14" width="0.44140625" style="70" customWidth="1"/>
    <col min="15" max="15" width="19.33203125" style="70" bestFit="1" customWidth="1"/>
    <col min="16" max="16" width="0.44140625" style="70" customWidth="1"/>
    <col min="17" max="17" width="20.109375" style="70" bestFit="1" customWidth="1"/>
    <col min="18" max="18" width="0.5546875" style="70" customWidth="1"/>
    <col min="19" max="19" width="23.6640625" style="70" bestFit="1" customWidth="1"/>
    <col min="20" max="16384" width="9.109375" style="63"/>
  </cols>
  <sheetData>
    <row r="1" spans="2:19" ht="21.6">
      <c r="C1" s="307" t="s">
        <v>84</v>
      </c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2:19" ht="21.6">
      <c r="C2" s="307" t="s">
        <v>53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</row>
    <row r="3" spans="2:19" ht="21.6">
      <c r="C3" s="307" t="str">
        <f>' سهام'!A3</f>
        <v>برای ماه منتهی به 1402/04/31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</row>
    <row r="4" spans="2:19" ht="21.6"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</row>
    <row r="5" spans="2:19" ht="21.6">
      <c r="C5" s="211" t="s">
        <v>85</v>
      </c>
      <c r="D5" s="211"/>
      <c r="E5" s="211"/>
      <c r="F5" s="211"/>
      <c r="G5" s="211"/>
      <c r="H5" s="211"/>
      <c r="I5" s="211"/>
      <c r="J5" s="211"/>
      <c r="K5" s="211"/>
      <c r="L5" s="101"/>
      <c r="M5" s="101"/>
      <c r="N5" s="101"/>
      <c r="O5" s="101"/>
      <c r="P5" s="101"/>
      <c r="Q5" s="101"/>
      <c r="R5" s="101"/>
      <c r="S5" s="101"/>
    </row>
    <row r="6" spans="2:19" ht="15.75" customHeight="1" thickBot="1">
      <c r="C6" s="4"/>
      <c r="D6" s="4"/>
      <c r="E6" s="314" t="str">
        <f>'سود اوراق بهادار و سپرده بانکی'!G5</f>
        <v>طی تیر  ماه</v>
      </c>
      <c r="F6" s="314"/>
      <c r="G6" s="314"/>
      <c r="H6" s="314"/>
      <c r="I6" s="314"/>
      <c r="J6" s="314"/>
      <c r="K6" s="314"/>
      <c r="L6" s="2"/>
      <c r="M6" s="313" t="str">
        <f>'سود اوراق بهادار و سپرده بانکی'!$M$5</f>
        <v>از ابتدای سال مالی تا پایان  تیر ماه</v>
      </c>
      <c r="N6" s="313"/>
      <c r="O6" s="313"/>
      <c r="P6" s="313"/>
      <c r="Q6" s="313"/>
      <c r="R6" s="313"/>
      <c r="S6" s="313"/>
    </row>
    <row r="7" spans="2:19" ht="42.6" thickBot="1">
      <c r="C7" s="212" t="s">
        <v>37</v>
      </c>
      <c r="D7" s="212"/>
      <c r="E7" s="213" t="s">
        <v>3</v>
      </c>
      <c r="F7" s="212"/>
      <c r="G7" s="98" t="s">
        <v>421</v>
      </c>
      <c r="H7" s="65"/>
      <c r="I7" s="103" t="s">
        <v>41</v>
      </c>
      <c r="J7" s="65"/>
      <c r="K7" s="91" t="s">
        <v>420</v>
      </c>
      <c r="L7" s="2"/>
      <c r="M7" s="92" t="s">
        <v>3</v>
      </c>
      <c r="N7" s="66"/>
      <c r="O7" s="91" t="s">
        <v>421</v>
      </c>
      <c r="P7" s="66"/>
      <c r="Q7" s="92" t="s">
        <v>41</v>
      </c>
      <c r="R7" s="66"/>
      <c r="S7" s="91" t="s">
        <v>420</v>
      </c>
    </row>
    <row r="8" spans="2:19">
      <c r="B8" s="50" t="s">
        <v>401</v>
      </c>
      <c r="C8" s="214" t="s">
        <v>113</v>
      </c>
      <c r="D8" s="215"/>
      <c r="E8" s="67">
        <v>98546</v>
      </c>
      <c r="F8" s="215"/>
      <c r="G8" s="67">
        <v>499969048</v>
      </c>
      <c r="H8" s="50"/>
      <c r="I8" s="67">
        <v>-552647944</v>
      </c>
      <c r="J8" s="215"/>
      <c r="K8" s="67">
        <f t="shared" ref="K8:K71" si="0">I8+G8</f>
        <v>-52678896</v>
      </c>
      <c r="L8" s="67"/>
      <c r="M8" s="50">
        <v>98546</v>
      </c>
      <c r="N8" s="67"/>
      <c r="O8" s="67">
        <v>499969048</v>
      </c>
      <c r="P8" s="215"/>
      <c r="Q8" s="67">
        <v>-552647944</v>
      </c>
      <c r="R8" s="67"/>
      <c r="S8" s="67">
        <f>O8+Q8</f>
        <v>-52678896</v>
      </c>
    </row>
    <row r="9" spans="2:19">
      <c r="B9" s="50" t="s">
        <v>399</v>
      </c>
      <c r="C9" s="214" t="s">
        <v>472</v>
      </c>
      <c r="D9" s="215"/>
      <c r="E9" s="67">
        <v>11765</v>
      </c>
      <c r="F9" s="215"/>
      <c r="G9" s="67">
        <v>118168683</v>
      </c>
      <c r="H9" s="50"/>
      <c r="I9" s="67">
        <v>-122474614</v>
      </c>
      <c r="J9" s="215"/>
      <c r="K9" s="67">
        <f t="shared" si="0"/>
        <v>-4305931</v>
      </c>
      <c r="L9" s="67"/>
      <c r="M9" s="50">
        <v>11765</v>
      </c>
      <c r="N9" s="67"/>
      <c r="O9" s="67">
        <v>118168683</v>
      </c>
      <c r="P9" s="215"/>
      <c r="Q9" s="67">
        <v>-122474614</v>
      </c>
      <c r="R9" s="67"/>
      <c r="S9" s="67">
        <f t="shared" ref="S9:S72" si="1">O9+Q9</f>
        <v>-4305931</v>
      </c>
    </row>
    <row r="10" spans="2:19">
      <c r="B10" s="50" t="s">
        <v>398</v>
      </c>
      <c r="C10" s="214" t="s">
        <v>183</v>
      </c>
      <c r="D10" s="215"/>
      <c r="E10" s="67">
        <v>823546</v>
      </c>
      <c r="F10" s="215"/>
      <c r="G10" s="67">
        <v>2235312939</v>
      </c>
      <c r="H10" s="50"/>
      <c r="I10" s="67">
        <v>-2431693484</v>
      </c>
      <c r="J10" s="215"/>
      <c r="K10" s="67">
        <f t="shared" si="0"/>
        <v>-196380545</v>
      </c>
      <c r="L10" s="67"/>
      <c r="M10" s="50">
        <v>823546</v>
      </c>
      <c r="N10" s="67"/>
      <c r="O10" s="67">
        <v>2235312939</v>
      </c>
      <c r="P10" s="215"/>
      <c r="Q10" s="67">
        <v>-2431693484</v>
      </c>
      <c r="R10" s="67"/>
      <c r="S10" s="67">
        <f t="shared" si="1"/>
        <v>-196380545</v>
      </c>
    </row>
    <row r="11" spans="2:19">
      <c r="B11" s="50" t="s">
        <v>397</v>
      </c>
      <c r="C11" s="214" t="s">
        <v>511</v>
      </c>
      <c r="D11" s="215"/>
      <c r="E11" s="67">
        <v>220362</v>
      </c>
      <c r="F11" s="215"/>
      <c r="G11" s="67">
        <v>947797377</v>
      </c>
      <c r="H11" s="50"/>
      <c r="I11" s="67">
        <v>-977594482</v>
      </c>
      <c r="J11" s="215"/>
      <c r="K11" s="67">
        <f t="shared" si="0"/>
        <v>-29797105</v>
      </c>
      <c r="L11" s="67"/>
      <c r="M11" s="50">
        <v>220362</v>
      </c>
      <c r="N11" s="67"/>
      <c r="O11" s="67">
        <v>947797377</v>
      </c>
      <c r="P11" s="215"/>
      <c r="Q11" s="67">
        <v>-977594482</v>
      </c>
      <c r="R11" s="67"/>
      <c r="S11" s="67">
        <f t="shared" si="1"/>
        <v>-29797105</v>
      </c>
    </row>
    <row r="12" spans="2:19">
      <c r="B12" s="50" t="s">
        <v>396</v>
      </c>
      <c r="C12" s="214" t="s">
        <v>459</v>
      </c>
      <c r="D12" s="215"/>
      <c r="E12" s="67">
        <v>134228</v>
      </c>
      <c r="F12" s="215"/>
      <c r="G12" s="67">
        <v>1887575275</v>
      </c>
      <c r="H12" s="50"/>
      <c r="I12" s="67">
        <v>-1884396998</v>
      </c>
      <c r="J12" s="215"/>
      <c r="K12" s="67">
        <f t="shared" si="0"/>
        <v>3178277</v>
      </c>
      <c r="L12" s="67"/>
      <c r="M12" s="50">
        <v>134228</v>
      </c>
      <c r="N12" s="67"/>
      <c r="O12" s="67">
        <v>1887575275</v>
      </c>
      <c r="P12" s="215"/>
      <c r="Q12" s="67">
        <v>-1884396998</v>
      </c>
      <c r="R12" s="67"/>
      <c r="S12" s="67">
        <f t="shared" si="1"/>
        <v>3178277</v>
      </c>
    </row>
    <row r="13" spans="2:19">
      <c r="B13" s="50" t="s">
        <v>457</v>
      </c>
      <c r="C13" s="214" t="s">
        <v>106</v>
      </c>
      <c r="D13" s="215"/>
      <c r="E13" s="67">
        <v>1186648</v>
      </c>
      <c r="F13" s="215"/>
      <c r="G13" s="67">
        <v>4985986377</v>
      </c>
      <c r="H13" s="50"/>
      <c r="I13" s="67">
        <v>-5375366705</v>
      </c>
      <c r="J13" s="215"/>
      <c r="K13" s="67">
        <f t="shared" si="0"/>
        <v>-389380328</v>
      </c>
      <c r="L13" s="67"/>
      <c r="M13" s="50">
        <v>1186648</v>
      </c>
      <c r="N13" s="67"/>
      <c r="O13" s="67">
        <v>4985986377</v>
      </c>
      <c r="P13" s="215"/>
      <c r="Q13" s="67">
        <v>-5375366705</v>
      </c>
      <c r="R13" s="67"/>
      <c r="S13" s="67">
        <f t="shared" si="1"/>
        <v>-389380328</v>
      </c>
    </row>
    <row r="14" spans="2:19">
      <c r="B14" s="50" t="s">
        <v>395</v>
      </c>
      <c r="C14" s="214" t="s">
        <v>165</v>
      </c>
      <c r="D14" s="215"/>
      <c r="E14" s="67">
        <v>985040</v>
      </c>
      <c r="F14" s="215"/>
      <c r="G14" s="67">
        <v>7536068006</v>
      </c>
      <c r="H14" s="50"/>
      <c r="I14" s="67">
        <v>-8432646320</v>
      </c>
      <c r="J14" s="215"/>
      <c r="K14" s="67">
        <f t="shared" si="0"/>
        <v>-896578314</v>
      </c>
      <c r="L14" s="67"/>
      <c r="M14" s="50">
        <v>985040</v>
      </c>
      <c r="N14" s="67"/>
      <c r="O14" s="67">
        <v>7536068006</v>
      </c>
      <c r="P14" s="215"/>
      <c r="Q14" s="67">
        <v>-8432646320</v>
      </c>
      <c r="R14" s="67"/>
      <c r="S14" s="67">
        <f t="shared" si="1"/>
        <v>-896578314</v>
      </c>
    </row>
    <row r="15" spans="2:19">
      <c r="B15" s="50" t="s">
        <v>394</v>
      </c>
      <c r="C15" s="214" t="s">
        <v>161</v>
      </c>
      <c r="D15" s="215"/>
      <c r="E15" s="67">
        <v>150469</v>
      </c>
      <c r="F15" s="215"/>
      <c r="G15" s="67">
        <v>363859505</v>
      </c>
      <c r="H15" s="50"/>
      <c r="I15" s="67">
        <v>-358976902</v>
      </c>
      <c r="J15" s="215"/>
      <c r="K15" s="67">
        <f t="shared" si="0"/>
        <v>4882603</v>
      </c>
      <c r="L15" s="67"/>
      <c r="M15" s="50">
        <v>150469</v>
      </c>
      <c r="N15" s="67"/>
      <c r="O15" s="67">
        <v>363859505</v>
      </c>
      <c r="P15" s="215"/>
      <c r="Q15" s="67">
        <v>-358976902</v>
      </c>
      <c r="R15" s="67"/>
      <c r="S15" s="67">
        <f t="shared" si="1"/>
        <v>4882603</v>
      </c>
    </row>
    <row r="16" spans="2:19">
      <c r="B16" s="50" t="s">
        <v>393</v>
      </c>
      <c r="C16" s="214" t="s">
        <v>202</v>
      </c>
      <c r="D16" s="215"/>
      <c r="E16" s="67">
        <v>73043</v>
      </c>
      <c r="F16" s="215"/>
      <c r="G16" s="67">
        <v>637251756</v>
      </c>
      <c r="H16" s="50"/>
      <c r="I16" s="67">
        <v>-704740616</v>
      </c>
      <c r="J16" s="215"/>
      <c r="K16" s="67">
        <f t="shared" si="0"/>
        <v>-67488860</v>
      </c>
      <c r="L16" s="67"/>
      <c r="M16" s="50">
        <v>73043</v>
      </c>
      <c r="N16" s="67"/>
      <c r="O16" s="67">
        <v>637251756</v>
      </c>
      <c r="P16" s="215"/>
      <c r="Q16" s="67">
        <v>-704740616</v>
      </c>
      <c r="R16" s="67"/>
      <c r="S16" s="67">
        <f t="shared" si="1"/>
        <v>-67488860</v>
      </c>
    </row>
    <row r="17" spans="2:19">
      <c r="B17" s="50" t="s">
        <v>392</v>
      </c>
      <c r="C17" s="214" t="s">
        <v>97</v>
      </c>
      <c r="D17" s="215"/>
      <c r="E17" s="67">
        <v>287023</v>
      </c>
      <c r="F17" s="215"/>
      <c r="G17" s="67">
        <v>2425532136</v>
      </c>
      <c r="H17" s="50"/>
      <c r="I17" s="67">
        <v>-2511008246</v>
      </c>
      <c r="J17" s="215"/>
      <c r="K17" s="67">
        <f t="shared" si="0"/>
        <v>-85476110</v>
      </c>
      <c r="L17" s="67"/>
      <c r="M17" s="50">
        <v>287023</v>
      </c>
      <c r="N17" s="67"/>
      <c r="O17" s="67">
        <v>2425532136</v>
      </c>
      <c r="P17" s="215"/>
      <c r="Q17" s="67">
        <v>-2511008246</v>
      </c>
      <c r="R17" s="67"/>
      <c r="S17" s="67">
        <f t="shared" si="1"/>
        <v>-85476110</v>
      </c>
    </row>
    <row r="18" spans="2:19">
      <c r="B18" s="50" t="s">
        <v>391</v>
      </c>
      <c r="C18" s="214" t="s">
        <v>512</v>
      </c>
      <c r="D18" s="215"/>
      <c r="E18" s="67">
        <v>245502</v>
      </c>
      <c r="F18" s="215"/>
      <c r="G18" s="67">
        <v>1168661457</v>
      </c>
      <c r="H18" s="50"/>
      <c r="I18" s="67">
        <v>-1364534013</v>
      </c>
      <c r="J18" s="215"/>
      <c r="K18" s="67">
        <f t="shared" si="0"/>
        <v>-195872556</v>
      </c>
      <c r="L18" s="67"/>
      <c r="M18" s="50">
        <v>245502</v>
      </c>
      <c r="N18" s="67"/>
      <c r="O18" s="67">
        <v>1168661457</v>
      </c>
      <c r="P18" s="215"/>
      <c r="Q18" s="67">
        <v>-1364534013</v>
      </c>
      <c r="R18" s="67"/>
      <c r="S18" s="67">
        <f t="shared" si="1"/>
        <v>-195872556</v>
      </c>
    </row>
    <row r="19" spans="2:19">
      <c r="B19" s="50" t="s">
        <v>390</v>
      </c>
      <c r="C19" s="214" t="s">
        <v>124</v>
      </c>
      <c r="D19" s="215"/>
      <c r="E19" s="67">
        <v>124865</v>
      </c>
      <c r="F19" s="215"/>
      <c r="G19" s="67">
        <v>596023584</v>
      </c>
      <c r="H19" s="50"/>
      <c r="I19" s="67">
        <v>-675223968</v>
      </c>
      <c r="J19" s="215"/>
      <c r="K19" s="67">
        <f t="shared" si="0"/>
        <v>-79200384</v>
      </c>
      <c r="L19" s="67"/>
      <c r="M19" s="50">
        <v>124865</v>
      </c>
      <c r="N19" s="67"/>
      <c r="O19" s="67">
        <v>596023584</v>
      </c>
      <c r="P19" s="215"/>
      <c r="Q19" s="67">
        <v>-675223968</v>
      </c>
      <c r="R19" s="67"/>
      <c r="S19" s="67">
        <f t="shared" si="1"/>
        <v>-79200384</v>
      </c>
    </row>
    <row r="20" spans="2:19">
      <c r="B20" s="50" t="s">
        <v>389</v>
      </c>
      <c r="C20" s="214" t="s">
        <v>203</v>
      </c>
      <c r="D20" s="215"/>
      <c r="E20" s="67">
        <v>388455</v>
      </c>
      <c r="F20" s="215"/>
      <c r="G20" s="67">
        <v>2043672534</v>
      </c>
      <c r="H20" s="50"/>
      <c r="I20" s="67">
        <v>-2027004917</v>
      </c>
      <c r="J20" s="215"/>
      <c r="K20" s="67">
        <f t="shared" si="0"/>
        <v>16667617</v>
      </c>
      <c r="L20" s="67"/>
      <c r="M20" s="50">
        <v>388455</v>
      </c>
      <c r="N20" s="67"/>
      <c r="O20" s="67">
        <v>2043672534</v>
      </c>
      <c r="P20" s="215"/>
      <c r="Q20" s="67">
        <v>-2027004917</v>
      </c>
      <c r="R20" s="67"/>
      <c r="S20" s="67">
        <f t="shared" si="1"/>
        <v>16667617</v>
      </c>
    </row>
    <row r="21" spans="2:19">
      <c r="B21" s="50" t="s">
        <v>388</v>
      </c>
      <c r="C21" s="214" t="s">
        <v>134</v>
      </c>
      <c r="D21" s="215"/>
      <c r="E21" s="67">
        <v>5598212</v>
      </c>
      <c r="F21" s="215"/>
      <c r="G21" s="67">
        <v>24266679628</v>
      </c>
      <c r="H21" s="50"/>
      <c r="I21" s="67">
        <v>-28357865580</v>
      </c>
      <c r="J21" s="215"/>
      <c r="K21" s="67">
        <f t="shared" si="0"/>
        <v>-4091185952</v>
      </c>
      <c r="L21" s="67"/>
      <c r="M21" s="50">
        <v>5598212</v>
      </c>
      <c r="N21" s="67"/>
      <c r="O21" s="67">
        <v>24266679628</v>
      </c>
      <c r="P21" s="215"/>
      <c r="Q21" s="67">
        <v>-28357865580</v>
      </c>
      <c r="R21" s="67"/>
      <c r="S21" s="67">
        <f t="shared" si="1"/>
        <v>-4091185952</v>
      </c>
    </row>
    <row r="22" spans="2:19">
      <c r="B22" s="50" t="s">
        <v>387</v>
      </c>
      <c r="C22" s="214" t="s">
        <v>428</v>
      </c>
      <c r="D22" s="215"/>
      <c r="E22" s="67">
        <v>297081</v>
      </c>
      <c r="F22" s="215"/>
      <c r="G22" s="67">
        <v>3447053552</v>
      </c>
      <c r="H22" s="50"/>
      <c r="I22" s="67">
        <v>-3817264973</v>
      </c>
      <c r="J22" s="215"/>
      <c r="K22" s="67">
        <f t="shared" si="0"/>
        <v>-370211421</v>
      </c>
      <c r="L22" s="67"/>
      <c r="M22" s="50">
        <v>297081</v>
      </c>
      <c r="N22" s="67"/>
      <c r="O22" s="67">
        <v>3447053552</v>
      </c>
      <c r="P22" s="215"/>
      <c r="Q22" s="67">
        <v>-3817264973</v>
      </c>
      <c r="R22" s="67"/>
      <c r="S22" s="67">
        <f t="shared" si="1"/>
        <v>-370211421</v>
      </c>
    </row>
    <row r="23" spans="2:19">
      <c r="B23" s="50" t="s">
        <v>386</v>
      </c>
      <c r="C23" s="214" t="s">
        <v>211</v>
      </c>
      <c r="D23" s="215"/>
      <c r="E23" s="67">
        <v>188236</v>
      </c>
      <c r="F23" s="215"/>
      <c r="G23" s="67">
        <v>2039870635</v>
      </c>
      <c r="H23" s="50"/>
      <c r="I23" s="67">
        <v>-2181321805</v>
      </c>
      <c r="J23" s="215"/>
      <c r="K23" s="67">
        <f t="shared" si="0"/>
        <v>-141451170</v>
      </c>
      <c r="L23" s="67"/>
      <c r="M23" s="50">
        <v>188236</v>
      </c>
      <c r="N23" s="67"/>
      <c r="O23" s="67">
        <v>2039870635</v>
      </c>
      <c r="P23" s="215"/>
      <c r="Q23" s="67">
        <v>-2181321805</v>
      </c>
      <c r="R23" s="67"/>
      <c r="S23" s="67">
        <f t="shared" si="1"/>
        <v>-141451170</v>
      </c>
    </row>
    <row r="24" spans="2:19">
      <c r="B24" s="50" t="s">
        <v>385</v>
      </c>
      <c r="C24" s="214" t="s">
        <v>109</v>
      </c>
      <c r="D24" s="215"/>
      <c r="E24" s="67">
        <v>323297</v>
      </c>
      <c r="F24" s="215"/>
      <c r="G24" s="67">
        <v>927913247</v>
      </c>
      <c r="H24" s="50"/>
      <c r="I24" s="67">
        <v>-1074160311</v>
      </c>
      <c r="J24" s="215"/>
      <c r="K24" s="67">
        <f t="shared" si="0"/>
        <v>-146247064</v>
      </c>
      <c r="L24" s="67"/>
      <c r="M24" s="50">
        <v>323297</v>
      </c>
      <c r="N24" s="67"/>
      <c r="O24" s="67">
        <v>927913247</v>
      </c>
      <c r="P24" s="215"/>
      <c r="Q24" s="67">
        <v>-1074160311</v>
      </c>
      <c r="R24" s="67"/>
      <c r="S24" s="67">
        <f t="shared" si="1"/>
        <v>-146247064</v>
      </c>
    </row>
    <row r="25" spans="2:19">
      <c r="B25" s="50" t="s">
        <v>384</v>
      </c>
      <c r="C25" s="214" t="s">
        <v>429</v>
      </c>
      <c r="D25" s="215"/>
      <c r="E25" s="67">
        <v>78975</v>
      </c>
      <c r="F25" s="215"/>
      <c r="G25" s="67">
        <v>534833133</v>
      </c>
      <c r="H25" s="50"/>
      <c r="I25" s="67">
        <v>-573168209</v>
      </c>
      <c r="J25" s="215"/>
      <c r="K25" s="67">
        <f t="shared" si="0"/>
        <v>-38335076</v>
      </c>
      <c r="L25" s="67"/>
      <c r="M25" s="50">
        <v>78975</v>
      </c>
      <c r="N25" s="67"/>
      <c r="O25" s="67">
        <v>534833133</v>
      </c>
      <c r="P25" s="215"/>
      <c r="Q25" s="67">
        <v>-573168209</v>
      </c>
      <c r="R25" s="67"/>
      <c r="S25" s="67">
        <f t="shared" si="1"/>
        <v>-38335076</v>
      </c>
    </row>
    <row r="26" spans="2:19">
      <c r="B26" s="50" t="s">
        <v>383</v>
      </c>
      <c r="C26" s="214" t="s">
        <v>430</v>
      </c>
      <c r="D26" s="215"/>
      <c r="E26" s="67">
        <v>62077</v>
      </c>
      <c r="F26" s="215"/>
      <c r="G26" s="67">
        <v>1370531657</v>
      </c>
      <c r="H26" s="50"/>
      <c r="I26" s="67">
        <v>-1286004221</v>
      </c>
      <c r="J26" s="215"/>
      <c r="K26" s="67">
        <f t="shared" si="0"/>
        <v>84527436</v>
      </c>
      <c r="L26" s="67"/>
      <c r="M26" s="50">
        <v>62077</v>
      </c>
      <c r="N26" s="67"/>
      <c r="O26" s="67">
        <v>1370531657</v>
      </c>
      <c r="P26" s="215"/>
      <c r="Q26" s="67">
        <v>-1286004221</v>
      </c>
      <c r="R26" s="67"/>
      <c r="S26" s="67">
        <f t="shared" si="1"/>
        <v>84527436</v>
      </c>
    </row>
    <row r="27" spans="2:19">
      <c r="B27" s="50" t="s">
        <v>382</v>
      </c>
      <c r="C27" s="214" t="s">
        <v>143</v>
      </c>
      <c r="D27" s="215"/>
      <c r="E27" s="67">
        <v>925148</v>
      </c>
      <c r="F27" s="215"/>
      <c r="G27" s="67">
        <v>2631557271</v>
      </c>
      <c r="H27" s="50"/>
      <c r="I27" s="67">
        <v>-2755366543</v>
      </c>
      <c r="J27" s="215"/>
      <c r="K27" s="67">
        <f t="shared" si="0"/>
        <v>-123809272</v>
      </c>
      <c r="L27" s="67"/>
      <c r="M27" s="50">
        <v>925148</v>
      </c>
      <c r="N27" s="67"/>
      <c r="O27" s="67">
        <v>2631557271</v>
      </c>
      <c r="P27" s="215"/>
      <c r="Q27" s="67">
        <v>-2755366543</v>
      </c>
      <c r="R27" s="67"/>
      <c r="S27" s="67">
        <f t="shared" si="1"/>
        <v>-123809272</v>
      </c>
    </row>
    <row r="28" spans="2:19">
      <c r="B28" s="50" t="s">
        <v>381</v>
      </c>
      <c r="C28" s="214" t="s">
        <v>91</v>
      </c>
      <c r="D28" s="215"/>
      <c r="E28" s="67">
        <v>936408</v>
      </c>
      <c r="F28" s="215"/>
      <c r="G28" s="67">
        <v>1861285839</v>
      </c>
      <c r="H28" s="50"/>
      <c r="I28" s="67">
        <v>-2125303785</v>
      </c>
      <c r="J28" s="215"/>
      <c r="K28" s="67">
        <f t="shared" si="0"/>
        <v>-264017946</v>
      </c>
      <c r="L28" s="67"/>
      <c r="M28" s="50">
        <v>936408</v>
      </c>
      <c r="N28" s="67"/>
      <c r="O28" s="67">
        <v>1861285839</v>
      </c>
      <c r="P28" s="215"/>
      <c r="Q28" s="67">
        <v>-2125303785</v>
      </c>
      <c r="R28" s="67"/>
      <c r="S28" s="67">
        <f t="shared" si="1"/>
        <v>-264017946</v>
      </c>
    </row>
    <row r="29" spans="2:19">
      <c r="B29" s="50" t="s">
        <v>456</v>
      </c>
      <c r="C29" s="214" t="s">
        <v>192</v>
      </c>
      <c r="D29" s="215"/>
      <c r="E29" s="67">
        <v>683304</v>
      </c>
      <c r="F29" s="215"/>
      <c r="G29" s="67">
        <v>2240170160</v>
      </c>
      <c r="H29" s="50"/>
      <c r="I29" s="67">
        <v>-2733491565</v>
      </c>
      <c r="J29" s="215"/>
      <c r="K29" s="67">
        <f t="shared" si="0"/>
        <v>-493321405</v>
      </c>
      <c r="L29" s="67"/>
      <c r="M29" s="50">
        <v>683304</v>
      </c>
      <c r="N29" s="67"/>
      <c r="O29" s="67">
        <v>2240170160</v>
      </c>
      <c r="P29" s="215"/>
      <c r="Q29" s="67">
        <v>-2733491565</v>
      </c>
      <c r="R29" s="67"/>
      <c r="S29" s="67">
        <f t="shared" si="1"/>
        <v>-493321405</v>
      </c>
    </row>
    <row r="30" spans="2:19">
      <c r="B30" s="50" t="s">
        <v>380</v>
      </c>
      <c r="C30" s="214" t="s">
        <v>107</v>
      </c>
      <c r="D30" s="215"/>
      <c r="E30" s="67">
        <v>681580</v>
      </c>
      <c r="F30" s="215"/>
      <c r="G30" s="67">
        <v>2614420514</v>
      </c>
      <c r="H30" s="50"/>
      <c r="I30" s="67">
        <v>-2587236557</v>
      </c>
      <c r="J30" s="215"/>
      <c r="K30" s="67">
        <f t="shared" si="0"/>
        <v>27183957</v>
      </c>
      <c r="L30" s="67"/>
      <c r="M30" s="50">
        <v>681580</v>
      </c>
      <c r="N30" s="67"/>
      <c r="O30" s="67">
        <v>2614420514</v>
      </c>
      <c r="P30" s="215"/>
      <c r="Q30" s="67">
        <v>-2587236557</v>
      </c>
      <c r="R30" s="67"/>
      <c r="S30" s="67">
        <f t="shared" si="1"/>
        <v>27183957</v>
      </c>
    </row>
    <row r="31" spans="2:19">
      <c r="B31" s="50" t="s">
        <v>379</v>
      </c>
      <c r="C31" s="214" t="s">
        <v>473</v>
      </c>
      <c r="D31" s="215"/>
      <c r="E31" s="67">
        <v>300322</v>
      </c>
      <c r="F31" s="215"/>
      <c r="G31" s="67">
        <v>7719442012</v>
      </c>
      <c r="H31" s="50"/>
      <c r="I31" s="67">
        <v>-7500151901</v>
      </c>
      <c r="J31" s="215"/>
      <c r="K31" s="67">
        <f t="shared" si="0"/>
        <v>219290111</v>
      </c>
      <c r="L31" s="67"/>
      <c r="M31" s="50">
        <v>300322</v>
      </c>
      <c r="N31" s="67"/>
      <c r="O31" s="67">
        <v>7719442012</v>
      </c>
      <c r="P31" s="215"/>
      <c r="Q31" s="67">
        <v>-7500151901</v>
      </c>
      <c r="R31" s="67"/>
      <c r="S31" s="67">
        <f t="shared" si="1"/>
        <v>219290111</v>
      </c>
    </row>
    <row r="32" spans="2:19">
      <c r="B32" s="50" t="s">
        <v>378</v>
      </c>
      <c r="C32" s="214" t="s">
        <v>237</v>
      </c>
      <c r="D32" s="215"/>
      <c r="E32" s="67">
        <v>53262</v>
      </c>
      <c r="F32" s="215"/>
      <c r="G32" s="67">
        <v>768677909</v>
      </c>
      <c r="H32" s="50"/>
      <c r="I32" s="67">
        <v>-859304250</v>
      </c>
      <c r="J32" s="215"/>
      <c r="K32" s="67">
        <f t="shared" si="0"/>
        <v>-90626341</v>
      </c>
      <c r="L32" s="67"/>
      <c r="M32" s="50">
        <v>53262</v>
      </c>
      <c r="N32" s="67"/>
      <c r="O32" s="67">
        <v>768677909</v>
      </c>
      <c r="P32" s="215"/>
      <c r="Q32" s="67">
        <v>-859304250</v>
      </c>
      <c r="R32" s="67"/>
      <c r="S32" s="67">
        <f t="shared" si="1"/>
        <v>-90626341</v>
      </c>
    </row>
    <row r="33" spans="2:19">
      <c r="B33" s="50" t="s">
        <v>377</v>
      </c>
      <c r="C33" s="214" t="s">
        <v>105</v>
      </c>
      <c r="D33" s="215"/>
      <c r="E33" s="67">
        <v>42399</v>
      </c>
      <c r="F33" s="215"/>
      <c r="G33" s="67">
        <v>2698310322</v>
      </c>
      <c r="H33" s="50"/>
      <c r="I33" s="67">
        <v>-2723885597</v>
      </c>
      <c r="J33" s="215"/>
      <c r="K33" s="67">
        <f t="shared" si="0"/>
        <v>-25575275</v>
      </c>
      <c r="L33" s="67"/>
      <c r="M33" s="50">
        <v>42399</v>
      </c>
      <c r="N33" s="67"/>
      <c r="O33" s="67">
        <v>2698310322</v>
      </c>
      <c r="P33" s="215"/>
      <c r="Q33" s="67">
        <v>-2723885597</v>
      </c>
      <c r="R33" s="67"/>
      <c r="S33" s="67">
        <f t="shared" si="1"/>
        <v>-25575275</v>
      </c>
    </row>
    <row r="34" spans="2:19">
      <c r="B34" s="50" t="s">
        <v>376</v>
      </c>
      <c r="C34" s="214" t="s">
        <v>111</v>
      </c>
      <c r="D34" s="215"/>
      <c r="E34" s="67">
        <v>16036</v>
      </c>
      <c r="F34" s="215"/>
      <c r="G34" s="67">
        <v>121629099</v>
      </c>
      <c r="H34" s="50"/>
      <c r="I34" s="67">
        <v>-136951378</v>
      </c>
      <c r="J34" s="215"/>
      <c r="K34" s="67">
        <f t="shared" si="0"/>
        <v>-15322279</v>
      </c>
      <c r="L34" s="67"/>
      <c r="M34" s="50">
        <v>16036</v>
      </c>
      <c r="N34" s="67"/>
      <c r="O34" s="67">
        <v>121629099</v>
      </c>
      <c r="P34" s="215"/>
      <c r="Q34" s="67">
        <v>-136951378</v>
      </c>
      <c r="R34" s="67"/>
      <c r="S34" s="67">
        <f t="shared" si="1"/>
        <v>-15322279</v>
      </c>
    </row>
    <row r="35" spans="2:19">
      <c r="B35" s="50" t="s">
        <v>375</v>
      </c>
      <c r="C35" s="214" t="s">
        <v>484</v>
      </c>
      <c r="D35" s="215"/>
      <c r="E35" s="67">
        <v>49576</v>
      </c>
      <c r="F35" s="215"/>
      <c r="G35" s="67">
        <v>1730793780</v>
      </c>
      <c r="H35" s="50"/>
      <c r="I35" s="67">
        <v>-1682313955</v>
      </c>
      <c r="J35" s="215"/>
      <c r="K35" s="67">
        <f t="shared" si="0"/>
        <v>48479825</v>
      </c>
      <c r="L35" s="67"/>
      <c r="M35" s="50">
        <v>49576</v>
      </c>
      <c r="N35" s="67"/>
      <c r="O35" s="67">
        <v>1730793780</v>
      </c>
      <c r="P35" s="215"/>
      <c r="Q35" s="67">
        <v>-1682313955</v>
      </c>
      <c r="R35" s="67"/>
      <c r="S35" s="67">
        <f t="shared" si="1"/>
        <v>48479825</v>
      </c>
    </row>
    <row r="36" spans="2:19">
      <c r="B36" s="50" t="s">
        <v>374</v>
      </c>
      <c r="C36" s="214" t="s">
        <v>235</v>
      </c>
      <c r="D36" s="215"/>
      <c r="E36" s="67">
        <v>1032833</v>
      </c>
      <c r="F36" s="215"/>
      <c r="G36" s="67">
        <v>4232620250</v>
      </c>
      <c r="H36" s="50"/>
      <c r="I36" s="67">
        <v>-4389993948</v>
      </c>
      <c r="J36" s="215"/>
      <c r="K36" s="67">
        <f t="shared" si="0"/>
        <v>-157373698</v>
      </c>
      <c r="L36" s="67"/>
      <c r="M36" s="50">
        <v>1032833</v>
      </c>
      <c r="N36" s="67"/>
      <c r="O36" s="67">
        <v>4232620250</v>
      </c>
      <c r="P36" s="215"/>
      <c r="Q36" s="67">
        <v>-4389993948</v>
      </c>
      <c r="R36" s="67"/>
      <c r="S36" s="67">
        <f t="shared" si="1"/>
        <v>-157373698</v>
      </c>
    </row>
    <row r="37" spans="2:19">
      <c r="B37" s="50" t="s">
        <v>373</v>
      </c>
      <c r="C37" s="214" t="s">
        <v>475</v>
      </c>
      <c r="D37" s="215"/>
      <c r="E37" s="67">
        <v>228911</v>
      </c>
      <c r="F37" s="215"/>
      <c r="G37" s="67">
        <v>3644449498</v>
      </c>
      <c r="H37" s="50"/>
      <c r="I37" s="67">
        <v>-3734487589</v>
      </c>
      <c r="J37" s="215"/>
      <c r="K37" s="67">
        <f t="shared" si="0"/>
        <v>-90038091</v>
      </c>
      <c r="L37" s="67"/>
      <c r="M37" s="50">
        <v>228911</v>
      </c>
      <c r="N37" s="67"/>
      <c r="O37" s="67">
        <v>3644449498</v>
      </c>
      <c r="P37" s="215"/>
      <c r="Q37" s="67">
        <v>-3734487589</v>
      </c>
      <c r="R37" s="67"/>
      <c r="S37" s="67">
        <f t="shared" si="1"/>
        <v>-90038091</v>
      </c>
    </row>
    <row r="38" spans="2:19">
      <c r="B38" s="50" t="s">
        <v>372</v>
      </c>
      <c r="C38" s="214" t="s">
        <v>513</v>
      </c>
      <c r="D38" s="215"/>
      <c r="E38" s="67">
        <v>1980</v>
      </c>
      <c r="F38" s="215"/>
      <c r="G38" s="67">
        <v>270207032</v>
      </c>
      <c r="H38" s="50"/>
      <c r="I38" s="67">
        <v>-309753197</v>
      </c>
      <c r="J38" s="215"/>
      <c r="K38" s="67">
        <f t="shared" si="0"/>
        <v>-39546165</v>
      </c>
      <c r="L38" s="67"/>
      <c r="M38" s="50">
        <v>1980</v>
      </c>
      <c r="N38" s="67"/>
      <c r="O38" s="67">
        <v>270207032</v>
      </c>
      <c r="P38" s="215"/>
      <c r="Q38" s="67">
        <v>-309753197</v>
      </c>
      <c r="R38" s="67"/>
      <c r="S38" s="67">
        <f t="shared" si="1"/>
        <v>-39546165</v>
      </c>
    </row>
    <row r="39" spans="2:19">
      <c r="B39" s="50" t="s">
        <v>371</v>
      </c>
      <c r="C39" s="214" t="s">
        <v>180</v>
      </c>
      <c r="D39" s="215"/>
      <c r="E39" s="67">
        <v>683382</v>
      </c>
      <c r="F39" s="215"/>
      <c r="G39" s="67">
        <v>31079754411</v>
      </c>
      <c r="H39" s="50"/>
      <c r="I39" s="67">
        <v>-37951624844</v>
      </c>
      <c r="J39" s="215"/>
      <c r="K39" s="67">
        <f t="shared" si="0"/>
        <v>-6871870433</v>
      </c>
      <c r="L39" s="67"/>
      <c r="M39" s="50">
        <v>683382</v>
      </c>
      <c r="N39" s="67"/>
      <c r="O39" s="67">
        <v>31079754411</v>
      </c>
      <c r="P39" s="215"/>
      <c r="Q39" s="67">
        <v>-37951624844</v>
      </c>
      <c r="R39" s="67"/>
      <c r="S39" s="67">
        <f t="shared" si="1"/>
        <v>-6871870433</v>
      </c>
    </row>
    <row r="40" spans="2:19">
      <c r="B40" s="50" t="s">
        <v>370</v>
      </c>
      <c r="C40" s="214" t="s">
        <v>210</v>
      </c>
      <c r="D40" s="215"/>
      <c r="E40" s="67">
        <v>10052</v>
      </c>
      <c r="F40" s="215"/>
      <c r="G40" s="67">
        <v>444311355</v>
      </c>
      <c r="H40" s="50"/>
      <c r="I40" s="67">
        <v>-533645247</v>
      </c>
      <c r="J40" s="215"/>
      <c r="K40" s="67">
        <f t="shared" si="0"/>
        <v>-89333892</v>
      </c>
      <c r="L40" s="67"/>
      <c r="M40" s="50">
        <v>10052</v>
      </c>
      <c r="N40" s="67"/>
      <c r="O40" s="67">
        <v>444311355</v>
      </c>
      <c r="P40" s="215"/>
      <c r="Q40" s="67">
        <v>-533645247</v>
      </c>
      <c r="R40" s="67"/>
      <c r="S40" s="67">
        <f t="shared" si="1"/>
        <v>-89333892</v>
      </c>
    </row>
    <row r="41" spans="2:19">
      <c r="B41" s="50" t="s">
        <v>369</v>
      </c>
      <c r="C41" s="214" t="s">
        <v>470</v>
      </c>
      <c r="D41" s="215"/>
      <c r="E41" s="67">
        <v>191662</v>
      </c>
      <c r="F41" s="215"/>
      <c r="G41" s="67">
        <v>1232225608</v>
      </c>
      <c r="H41" s="50"/>
      <c r="I41" s="67">
        <v>-1375566032</v>
      </c>
      <c r="J41" s="215"/>
      <c r="K41" s="67">
        <f t="shared" si="0"/>
        <v>-143340424</v>
      </c>
      <c r="L41" s="67"/>
      <c r="M41" s="50">
        <v>191662</v>
      </c>
      <c r="N41" s="67"/>
      <c r="O41" s="67">
        <v>1232225608</v>
      </c>
      <c r="P41" s="215"/>
      <c r="Q41" s="67">
        <v>-1375566032</v>
      </c>
      <c r="R41" s="67"/>
      <c r="S41" s="67">
        <f t="shared" si="1"/>
        <v>-143340424</v>
      </c>
    </row>
    <row r="42" spans="2:19">
      <c r="B42" s="50" t="s">
        <v>368</v>
      </c>
      <c r="C42" s="214" t="s">
        <v>178</v>
      </c>
      <c r="D42" s="215"/>
      <c r="E42" s="67">
        <v>547679</v>
      </c>
      <c r="F42" s="215"/>
      <c r="G42" s="67">
        <v>8416292848</v>
      </c>
      <c r="H42" s="50"/>
      <c r="I42" s="67">
        <v>-8846522661</v>
      </c>
      <c r="J42" s="215"/>
      <c r="K42" s="67">
        <f t="shared" si="0"/>
        <v>-430229813</v>
      </c>
      <c r="L42" s="67"/>
      <c r="M42" s="50">
        <v>547679</v>
      </c>
      <c r="N42" s="67"/>
      <c r="O42" s="67">
        <v>8416292848</v>
      </c>
      <c r="P42" s="215"/>
      <c r="Q42" s="67">
        <v>-8846522661</v>
      </c>
      <c r="R42" s="67"/>
      <c r="S42" s="67">
        <f t="shared" si="1"/>
        <v>-430229813</v>
      </c>
    </row>
    <row r="43" spans="2:19">
      <c r="B43" s="50" t="s">
        <v>367</v>
      </c>
      <c r="C43" s="214" t="s">
        <v>173</v>
      </c>
      <c r="D43" s="215"/>
      <c r="E43" s="67">
        <v>10948</v>
      </c>
      <c r="F43" s="215"/>
      <c r="G43" s="67">
        <v>172969790</v>
      </c>
      <c r="H43" s="50"/>
      <c r="I43" s="67">
        <v>-179734497</v>
      </c>
      <c r="J43" s="215"/>
      <c r="K43" s="67">
        <f t="shared" si="0"/>
        <v>-6764707</v>
      </c>
      <c r="L43" s="67"/>
      <c r="M43" s="50">
        <v>10948</v>
      </c>
      <c r="N43" s="67"/>
      <c r="O43" s="67">
        <v>172969790</v>
      </c>
      <c r="P43" s="215"/>
      <c r="Q43" s="67">
        <v>-179734497</v>
      </c>
      <c r="R43" s="67"/>
      <c r="S43" s="67">
        <f t="shared" si="1"/>
        <v>-6764707</v>
      </c>
    </row>
    <row r="44" spans="2:19">
      <c r="B44" s="50" t="s">
        <v>366</v>
      </c>
      <c r="C44" s="214" t="s">
        <v>228</v>
      </c>
      <c r="D44" s="215"/>
      <c r="E44" s="67">
        <v>107722</v>
      </c>
      <c r="F44" s="215"/>
      <c r="G44" s="67">
        <v>1294019089</v>
      </c>
      <c r="H44" s="50"/>
      <c r="I44" s="67">
        <v>-1218702456</v>
      </c>
      <c r="J44" s="215"/>
      <c r="K44" s="67">
        <f t="shared" si="0"/>
        <v>75316633</v>
      </c>
      <c r="L44" s="67"/>
      <c r="M44" s="50">
        <v>107722</v>
      </c>
      <c r="N44" s="67"/>
      <c r="O44" s="67">
        <v>1294019089</v>
      </c>
      <c r="P44" s="215"/>
      <c r="Q44" s="67">
        <v>-1218702456</v>
      </c>
      <c r="R44" s="67"/>
      <c r="S44" s="67">
        <f t="shared" si="1"/>
        <v>75316633</v>
      </c>
    </row>
    <row r="45" spans="2:19">
      <c r="B45" s="50" t="s">
        <v>365</v>
      </c>
      <c r="C45" s="214" t="s">
        <v>222</v>
      </c>
      <c r="D45" s="215"/>
      <c r="E45" s="67">
        <v>210517</v>
      </c>
      <c r="F45" s="215"/>
      <c r="G45" s="67">
        <v>3611061439</v>
      </c>
      <c r="H45" s="50"/>
      <c r="I45" s="67">
        <v>-3993390594</v>
      </c>
      <c r="J45" s="215"/>
      <c r="K45" s="67">
        <f t="shared" si="0"/>
        <v>-382329155</v>
      </c>
      <c r="L45" s="67"/>
      <c r="M45" s="50">
        <v>210517</v>
      </c>
      <c r="N45" s="67"/>
      <c r="O45" s="67">
        <v>3611061439</v>
      </c>
      <c r="P45" s="215"/>
      <c r="Q45" s="67">
        <v>-3993390594</v>
      </c>
      <c r="R45" s="67"/>
      <c r="S45" s="67">
        <f t="shared" si="1"/>
        <v>-382329155</v>
      </c>
    </row>
    <row r="46" spans="2:19">
      <c r="B46" s="50" t="s">
        <v>364</v>
      </c>
      <c r="C46" s="214" t="s">
        <v>223</v>
      </c>
      <c r="D46" s="215"/>
      <c r="E46" s="67">
        <v>747321</v>
      </c>
      <c r="F46" s="215"/>
      <c r="G46" s="67">
        <v>6944978023</v>
      </c>
      <c r="H46" s="50"/>
      <c r="I46" s="67">
        <v>-6002984252</v>
      </c>
      <c r="J46" s="215"/>
      <c r="K46" s="67">
        <f t="shared" si="0"/>
        <v>941993771</v>
      </c>
      <c r="L46" s="67"/>
      <c r="M46" s="50">
        <v>747321</v>
      </c>
      <c r="N46" s="67"/>
      <c r="O46" s="67">
        <v>6944978023</v>
      </c>
      <c r="P46" s="215"/>
      <c r="Q46" s="67">
        <v>-6002984252</v>
      </c>
      <c r="R46" s="67"/>
      <c r="S46" s="67">
        <f t="shared" si="1"/>
        <v>941993771</v>
      </c>
    </row>
    <row r="47" spans="2:19">
      <c r="B47" s="50" t="s">
        <v>363</v>
      </c>
      <c r="C47" s="214" t="s">
        <v>213</v>
      </c>
      <c r="D47" s="215"/>
      <c r="E47" s="67">
        <v>11619</v>
      </c>
      <c r="F47" s="215"/>
      <c r="G47" s="67">
        <v>105005436</v>
      </c>
      <c r="H47" s="50"/>
      <c r="I47" s="67">
        <v>-105334787</v>
      </c>
      <c r="J47" s="215"/>
      <c r="K47" s="67">
        <f t="shared" si="0"/>
        <v>-329351</v>
      </c>
      <c r="L47" s="67"/>
      <c r="M47" s="50">
        <v>11619</v>
      </c>
      <c r="N47" s="67"/>
      <c r="O47" s="67">
        <v>105005436</v>
      </c>
      <c r="P47" s="215"/>
      <c r="Q47" s="67">
        <v>-105334787</v>
      </c>
      <c r="R47" s="67"/>
      <c r="S47" s="67">
        <f t="shared" si="1"/>
        <v>-329351</v>
      </c>
    </row>
    <row r="48" spans="2:19">
      <c r="B48" s="50" t="s">
        <v>362</v>
      </c>
      <c r="C48" s="214" t="s">
        <v>200</v>
      </c>
      <c r="D48" s="215"/>
      <c r="E48" s="67">
        <v>141107</v>
      </c>
      <c r="F48" s="215"/>
      <c r="G48" s="67">
        <v>1950495885</v>
      </c>
      <c r="H48" s="50"/>
      <c r="I48" s="67">
        <v>-2061394723</v>
      </c>
      <c r="J48" s="215"/>
      <c r="K48" s="67">
        <f t="shared" si="0"/>
        <v>-110898838</v>
      </c>
      <c r="L48" s="67"/>
      <c r="M48" s="50">
        <v>141107</v>
      </c>
      <c r="N48" s="67"/>
      <c r="O48" s="67">
        <v>1950495885</v>
      </c>
      <c r="P48" s="215"/>
      <c r="Q48" s="67">
        <v>-2061394723</v>
      </c>
      <c r="R48" s="67"/>
      <c r="S48" s="67">
        <f t="shared" si="1"/>
        <v>-110898838</v>
      </c>
    </row>
    <row r="49" spans="2:19">
      <c r="B49" s="50" t="s">
        <v>361</v>
      </c>
      <c r="C49" s="214" t="s">
        <v>485</v>
      </c>
      <c r="D49" s="215"/>
      <c r="E49" s="67">
        <v>154258</v>
      </c>
      <c r="F49" s="215"/>
      <c r="G49" s="67">
        <v>5822867812</v>
      </c>
      <c r="H49" s="50"/>
      <c r="I49" s="67">
        <v>-5850587232</v>
      </c>
      <c r="J49" s="215"/>
      <c r="K49" s="67">
        <f t="shared" si="0"/>
        <v>-27719420</v>
      </c>
      <c r="L49" s="67"/>
      <c r="M49" s="50">
        <v>154258</v>
      </c>
      <c r="N49" s="67"/>
      <c r="O49" s="67">
        <v>5822867812</v>
      </c>
      <c r="P49" s="215"/>
      <c r="Q49" s="67">
        <v>-5850587232</v>
      </c>
      <c r="R49" s="67"/>
      <c r="S49" s="67">
        <f t="shared" si="1"/>
        <v>-27719420</v>
      </c>
    </row>
    <row r="50" spans="2:19">
      <c r="B50" s="50" t="s">
        <v>360</v>
      </c>
      <c r="C50" s="214" t="s">
        <v>140</v>
      </c>
      <c r="D50" s="215"/>
      <c r="E50" s="67">
        <v>1040739</v>
      </c>
      <c r="F50" s="215"/>
      <c r="G50" s="67">
        <v>2683101490</v>
      </c>
      <c r="H50" s="50"/>
      <c r="I50" s="67">
        <v>-2858996582</v>
      </c>
      <c r="J50" s="215"/>
      <c r="K50" s="67">
        <f t="shared" si="0"/>
        <v>-175895092</v>
      </c>
      <c r="L50" s="67"/>
      <c r="M50" s="50">
        <v>1040739</v>
      </c>
      <c r="N50" s="67"/>
      <c r="O50" s="67">
        <v>2683101490</v>
      </c>
      <c r="P50" s="215"/>
      <c r="Q50" s="67">
        <v>-2858996582</v>
      </c>
      <c r="R50" s="67"/>
      <c r="S50" s="67">
        <f t="shared" si="1"/>
        <v>-175895092</v>
      </c>
    </row>
    <row r="51" spans="2:19">
      <c r="B51" s="50" t="s">
        <v>455</v>
      </c>
      <c r="C51" s="214" t="s">
        <v>515</v>
      </c>
      <c r="D51" s="215"/>
      <c r="E51" s="67">
        <v>481019</v>
      </c>
      <c r="F51" s="215"/>
      <c r="G51" s="67">
        <v>1757365868</v>
      </c>
      <c r="H51" s="50"/>
      <c r="I51" s="67">
        <v>-1883966913</v>
      </c>
      <c r="J51" s="215"/>
      <c r="K51" s="67">
        <f t="shared" si="0"/>
        <v>-126601045</v>
      </c>
      <c r="L51" s="67"/>
      <c r="M51" s="50">
        <v>481019</v>
      </c>
      <c r="N51" s="67"/>
      <c r="O51" s="67">
        <v>1757365868</v>
      </c>
      <c r="P51" s="215"/>
      <c r="Q51" s="67">
        <v>-1883966913</v>
      </c>
      <c r="R51" s="67"/>
      <c r="S51" s="67">
        <f t="shared" si="1"/>
        <v>-126601045</v>
      </c>
    </row>
    <row r="52" spans="2:19">
      <c r="B52" s="50" t="s">
        <v>359</v>
      </c>
      <c r="C52" s="214" t="s">
        <v>190</v>
      </c>
      <c r="D52" s="215"/>
      <c r="E52" s="67">
        <v>3513327</v>
      </c>
      <c r="F52" s="215"/>
      <c r="G52" s="67">
        <v>14658981464</v>
      </c>
      <c r="H52" s="50"/>
      <c r="I52" s="67">
        <v>-14902082471</v>
      </c>
      <c r="J52" s="215"/>
      <c r="K52" s="67">
        <f t="shared" si="0"/>
        <v>-243101007</v>
      </c>
      <c r="L52" s="67"/>
      <c r="M52" s="50">
        <v>3513327</v>
      </c>
      <c r="N52" s="67"/>
      <c r="O52" s="67">
        <v>14658981464</v>
      </c>
      <c r="P52" s="215"/>
      <c r="Q52" s="67">
        <v>-14902082471</v>
      </c>
      <c r="R52" s="67"/>
      <c r="S52" s="67">
        <f t="shared" si="1"/>
        <v>-243101007</v>
      </c>
    </row>
    <row r="53" spans="2:19">
      <c r="B53" s="50" t="s">
        <v>358</v>
      </c>
      <c r="C53" s="214" t="s">
        <v>149</v>
      </c>
      <c r="D53" s="215"/>
      <c r="E53" s="67">
        <v>1144810</v>
      </c>
      <c r="F53" s="215"/>
      <c r="G53" s="67">
        <v>7451476710</v>
      </c>
      <c r="H53" s="50"/>
      <c r="I53" s="67">
        <v>-7895599622</v>
      </c>
      <c r="J53" s="215"/>
      <c r="K53" s="67">
        <f t="shared" si="0"/>
        <v>-444122912</v>
      </c>
      <c r="L53" s="67"/>
      <c r="M53" s="50">
        <v>1144810</v>
      </c>
      <c r="N53" s="67"/>
      <c r="O53" s="67">
        <v>7451476710</v>
      </c>
      <c r="P53" s="215"/>
      <c r="Q53" s="67">
        <v>-7895599622</v>
      </c>
      <c r="R53" s="67"/>
      <c r="S53" s="67">
        <f t="shared" si="1"/>
        <v>-444122912</v>
      </c>
    </row>
    <row r="54" spans="2:19">
      <c r="B54" s="50" t="s">
        <v>357</v>
      </c>
      <c r="C54" s="214" t="s">
        <v>516</v>
      </c>
      <c r="D54" s="215"/>
      <c r="E54" s="67">
        <v>81909</v>
      </c>
      <c r="F54" s="215"/>
      <c r="G54" s="67">
        <v>316441275</v>
      </c>
      <c r="H54" s="50"/>
      <c r="I54" s="67">
        <v>-392102463</v>
      </c>
      <c r="J54" s="215"/>
      <c r="K54" s="67">
        <f t="shared" si="0"/>
        <v>-75661188</v>
      </c>
      <c r="L54" s="67"/>
      <c r="M54" s="50">
        <v>81909</v>
      </c>
      <c r="N54" s="67"/>
      <c r="O54" s="67">
        <v>316441275</v>
      </c>
      <c r="P54" s="215"/>
      <c r="Q54" s="67">
        <v>-392102463</v>
      </c>
      <c r="R54" s="67"/>
      <c r="S54" s="67">
        <f t="shared" si="1"/>
        <v>-75661188</v>
      </c>
    </row>
    <row r="55" spans="2:19">
      <c r="B55" s="50" t="s">
        <v>356</v>
      </c>
      <c r="C55" s="214" t="s">
        <v>92</v>
      </c>
      <c r="D55" s="215"/>
      <c r="E55" s="67">
        <v>473985</v>
      </c>
      <c r="F55" s="215"/>
      <c r="G55" s="67">
        <v>4429321392</v>
      </c>
      <c r="H55" s="50"/>
      <c r="I55" s="67">
        <v>-5253405302</v>
      </c>
      <c r="J55" s="215"/>
      <c r="K55" s="67">
        <f t="shared" si="0"/>
        <v>-824083910</v>
      </c>
      <c r="L55" s="67"/>
      <c r="M55" s="50">
        <v>473985</v>
      </c>
      <c r="N55" s="67"/>
      <c r="O55" s="67">
        <v>4429321392</v>
      </c>
      <c r="P55" s="215"/>
      <c r="Q55" s="67">
        <v>-5253405302</v>
      </c>
      <c r="R55" s="67"/>
      <c r="S55" s="67">
        <f t="shared" si="1"/>
        <v>-824083910</v>
      </c>
    </row>
    <row r="56" spans="2:19">
      <c r="B56" s="50" t="s">
        <v>355</v>
      </c>
      <c r="C56" s="214" t="s">
        <v>517</v>
      </c>
      <c r="D56" s="215"/>
      <c r="E56" s="67">
        <v>2807</v>
      </c>
      <c r="F56" s="215"/>
      <c r="G56" s="67">
        <v>49341728</v>
      </c>
      <c r="H56" s="50"/>
      <c r="I56" s="67">
        <v>-53670466</v>
      </c>
      <c r="J56" s="215"/>
      <c r="K56" s="67">
        <f t="shared" si="0"/>
        <v>-4328738</v>
      </c>
      <c r="L56" s="67"/>
      <c r="M56" s="50">
        <v>2807</v>
      </c>
      <c r="N56" s="67"/>
      <c r="O56" s="67">
        <v>49341728</v>
      </c>
      <c r="P56" s="215"/>
      <c r="Q56" s="67">
        <v>-53670466</v>
      </c>
      <c r="R56" s="67"/>
      <c r="S56" s="67">
        <f t="shared" si="1"/>
        <v>-4328738</v>
      </c>
    </row>
    <row r="57" spans="2:19">
      <c r="B57" s="50" t="s">
        <v>354</v>
      </c>
      <c r="C57" s="214" t="s">
        <v>476</v>
      </c>
      <c r="D57" s="215"/>
      <c r="E57" s="67">
        <v>611199</v>
      </c>
      <c r="F57" s="215"/>
      <c r="G57" s="67">
        <v>2591869918</v>
      </c>
      <c r="H57" s="50"/>
      <c r="I57" s="67">
        <v>-2787743128</v>
      </c>
      <c r="J57" s="215"/>
      <c r="K57" s="67">
        <f t="shared" si="0"/>
        <v>-195873210</v>
      </c>
      <c r="L57" s="67"/>
      <c r="M57" s="50">
        <v>611199</v>
      </c>
      <c r="N57" s="67"/>
      <c r="O57" s="67">
        <v>2591869918</v>
      </c>
      <c r="P57" s="215"/>
      <c r="Q57" s="67">
        <v>-2787743128</v>
      </c>
      <c r="R57" s="67"/>
      <c r="S57" s="67">
        <f t="shared" si="1"/>
        <v>-195873210</v>
      </c>
    </row>
    <row r="58" spans="2:19">
      <c r="B58" s="50" t="s">
        <v>353</v>
      </c>
      <c r="C58" s="214" t="s">
        <v>518</v>
      </c>
      <c r="D58" s="215"/>
      <c r="E58" s="67">
        <v>900000</v>
      </c>
      <c r="F58" s="215"/>
      <c r="G58" s="67">
        <v>27437177456</v>
      </c>
      <c r="H58" s="50"/>
      <c r="I58" s="67">
        <v>-17515890000</v>
      </c>
      <c r="J58" s="215"/>
      <c r="K58" s="67">
        <f t="shared" si="0"/>
        <v>9921287456</v>
      </c>
      <c r="L58" s="67"/>
      <c r="M58" s="50">
        <v>900000</v>
      </c>
      <c r="N58" s="67"/>
      <c r="O58" s="67">
        <v>27437177456</v>
      </c>
      <c r="P58" s="215"/>
      <c r="Q58" s="67">
        <v>-17515890000</v>
      </c>
      <c r="R58" s="67"/>
      <c r="S58" s="67">
        <f t="shared" si="1"/>
        <v>9921287456</v>
      </c>
    </row>
    <row r="59" spans="2:19">
      <c r="B59" s="50" t="s">
        <v>352</v>
      </c>
      <c r="C59" s="214" t="s">
        <v>205</v>
      </c>
      <c r="D59" s="215"/>
      <c r="E59" s="67">
        <v>1230996</v>
      </c>
      <c r="F59" s="215"/>
      <c r="G59" s="67">
        <v>24730131446</v>
      </c>
      <c r="H59" s="50"/>
      <c r="I59" s="67">
        <v>-25848318725</v>
      </c>
      <c r="J59" s="215"/>
      <c r="K59" s="67">
        <f t="shared" si="0"/>
        <v>-1118187279</v>
      </c>
      <c r="L59" s="67"/>
      <c r="M59" s="50">
        <v>1230996</v>
      </c>
      <c r="N59" s="67"/>
      <c r="O59" s="67">
        <v>24730131446</v>
      </c>
      <c r="P59" s="215"/>
      <c r="Q59" s="67">
        <v>-25848318725</v>
      </c>
      <c r="R59" s="67"/>
      <c r="S59" s="67">
        <f t="shared" si="1"/>
        <v>-1118187279</v>
      </c>
    </row>
    <row r="60" spans="2:19">
      <c r="B60" s="50" t="s">
        <v>469</v>
      </c>
      <c r="C60" s="214" t="s">
        <v>214</v>
      </c>
      <c r="D60" s="215"/>
      <c r="E60" s="67">
        <v>1821994</v>
      </c>
      <c r="F60" s="215"/>
      <c r="G60" s="67">
        <v>4100644227</v>
      </c>
      <c r="H60" s="50"/>
      <c r="I60" s="67">
        <v>-4422512119</v>
      </c>
      <c r="J60" s="215"/>
      <c r="K60" s="67">
        <f t="shared" si="0"/>
        <v>-321867892</v>
      </c>
      <c r="L60" s="67"/>
      <c r="M60" s="50">
        <v>1821994</v>
      </c>
      <c r="N60" s="67"/>
      <c r="O60" s="67">
        <v>4100644227</v>
      </c>
      <c r="P60" s="215"/>
      <c r="Q60" s="67">
        <v>-4422512119</v>
      </c>
      <c r="R60" s="67"/>
      <c r="S60" s="67">
        <f t="shared" si="1"/>
        <v>-321867892</v>
      </c>
    </row>
    <row r="61" spans="2:19">
      <c r="B61" s="50" t="s">
        <v>351</v>
      </c>
      <c r="C61" s="214" t="s">
        <v>125</v>
      </c>
      <c r="D61" s="215"/>
      <c r="E61" s="67">
        <v>21706</v>
      </c>
      <c r="F61" s="215"/>
      <c r="G61" s="67">
        <v>124690485</v>
      </c>
      <c r="H61" s="50"/>
      <c r="I61" s="67">
        <v>-130533408</v>
      </c>
      <c r="J61" s="215"/>
      <c r="K61" s="67">
        <f t="shared" si="0"/>
        <v>-5842923</v>
      </c>
      <c r="L61" s="67"/>
      <c r="M61" s="50">
        <v>21706</v>
      </c>
      <c r="N61" s="67"/>
      <c r="O61" s="67">
        <v>124690485</v>
      </c>
      <c r="P61" s="215"/>
      <c r="Q61" s="67">
        <v>-130533408</v>
      </c>
      <c r="R61" s="67"/>
      <c r="S61" s="67">
        <f t="shared" si="1"/>
        <v>-5842923</v>
      </c>
    </row>
    <row r="62" spans="2:19">
      <c r="B62" s="50" t="s">
        <v>350</v>
      </c>
      <c r="C62" s="214" t="s">
        <v>432</v>
      </c>
      <c r="D62" s="215"/>
      <c r="E62" s="67">
        <v>163195</v>
      </c>
      <c r="F62" s="215"/>
      <c r="G62" s="67">
        <v>523817263</v>
      </c>
      <c r="H62" s="50"/>
      <c r="I62" s="67">
        <v>-511005567</v>
      </c>
      <c r="J62" s="215"/>
      <c r="K62" s="67">
        <f t="shared" si="0"/>
        <v>12811696</v>
      </c>
      <c r="L62" s="67"/>
      <c r="M62" s="50">
        <v>163195</v>
      </c>
      <c r="N62" s="67"/>
      <c r="O62" s="67">
        <v>523817263</v>
      </c>
      <c r="P62" s="215"/>
      <c r="Q62" s="67">
        <v>-511005567</v>
      </c>
      <c r="R62" s="67"/>
      <c r="S62" s="67">
        <f t="shared" si="1"/>
        <v>12811696</v>
      </c>
    </row>
    <row r="63" spans="2:19">
      <c r="B63" s="50" t="s">
        <v>349</v>
      </c>
      <c r="C63" s="214" t="s">
        <v>101</v>
      </c>
      <c r="D63" s="215"/>
      <c r="E63" s="67">
        <v>1125893</v>
      </c>
      <c r="F63" s="215"/>
      <c r="G63" s="67">
        <v>6115242684</v>
      </c>
      <c r="H63" s="50"/>
      <c r="I63" s="67">
        <v>-6562337716</v>
      </c>
      <c r="J63" s="215"/>
      <c r="K63" s="67">
        <f t="shared" si="0"/>
        <v>-447095032</v>
      </c>
      <c r="L63" s="67"/>
      <c r="M63" s="50">
        <v>1125893</v>
      </c>
      <c r="N63" s="67"/>
      <c r="O63" s="67">
        <v>6115242684</v>
      </c>
      <c r="P63" s="215"/>
      <c r="Q63" s="67">
        <v>-6562337716</v>
      </c>
      <c r="R63" s="67"/>
      <c r="S63" s="67">
        <f t="shared" si="1"/>
        <v>-447095032</v>
      </c>
    </row>
    <row r="64" spans="2:19">
      <c r="B64" s="50" t="s">
        <v>348</v>
      </c>
      <c r="C64" s="214" t="s">
        <v>403</v>
      </c>
      <c r="D64" s="215"/>
      <c r="E64" s="67">
        <v>164452</v>
      </c>
      <c r="F64" s="215"/>
      <c r="G64" s="67">
        <v>602470510</v>
      </c>
      <c r="H64" s="50"/>
      <c r="I64" s="67">
        <v>-638265707</v>
      </c>
      <c r="J64" s="215"/>
      <c r="K64" s="67">
        <f t="shared" si="0"/>
        <v>-35795197</v>
      </c>
      <c r="L64" s="67"/>
      <c r="M64" s="50">
        <v>164452</v>
      </c>
      <c r="N64" s="67"/>
      <c r="O64" s="67">
        <v>602470510</v>
      </c>
      <c r="P64" s="215"/>
      <c r="Q64" s="67">
        <v>-638265707</v>
      </c>
      <c r="R64" s="67"/>
      <c r="S64" s="67">
        <f t="shared" si="1"/>
        <v>-35795197</v>
      </c>
    </row>
    <row r="65" spans="2:19">
      <c r="B65" s="50" t="s">
        <v>347</v>
      </c>
      <c r="C65" s="214" t="s">
        <v>127</v>
      </c>
      <c r="D65" s="215"/>
      <c r="E65" s="67">
        <v>77147</v>
      </c>
      <c r="F65" s="215"/>
      <c r="G65" s="67">
        <v>1210426712</v>
      </c>
      <c r="H65" s="50"/>
      <c r="I65" s="67">
        <v>-1257006177</v>
      </c>
      <c r="J65" s="215"/>
      <c r="K65" s="67">
        <f t="shared" si="0"/>
        <v>-46579465</v>
      </c>
      <c r="L65" s="67"/>
      <c r="M65" s="50">
        <v>77147</v>
      </c>
      <c r="N65" s="67"/>
      <c r="O65" s="67">
        <v>1210426712</v>
      </c>
      <c r="P65" s="215"/>
      <c r="Q65" s="67">
        <v>-1257006177</v>
      </c>
      <c r="R65" s="67"/>
      <c r="S65" s="67">
        <f t="shared" si="1"/>
        <v>-46579465</v>
      </c>
    </row>
    <row r="66" spans="2:19">
      <c r="B66" s="50" t="s">
        <v>346</v>
      </c>
      <c r="C66" s="214" t="s">
        <v>141</v>
      </c>
      <c r="D66" s="215"/>
      <c r="E66" s="67">
        <v>431700</v>
      </c>
      <c r="F66" s="215"/>
      <c r="G66" s="67">
        <v>2797082552</v>
      </c>
      <c r="H66" s="50"/>
      <c r="I66" s="67">
        <v>-2842620402</v>
      </c>
      <c r="J66" s="215"/>
      <c r="K66" s="67">
        <f t="shared" si="0"/>
        <v>-45537850</v>
      </c>
      <c r="L66" s="67"/>
      <c r="M66" s="50">
        <v>431700</v>
      </c>
      <c r="N66" s="67"/>
      <c r="O66" s="67">
        <v>2797082552</v>
      </c>
      <c r="P66" s="215"/>
      <c r="Q66" s="67">
        <v>-2842620402</v>
      </c>
      <c r="R66" s="67"/>
      <c r="S66" s="67">
        <f t="shared" si="1"/>
        <v>-45537850</v>
      </c>
    </row>
    <row r="67" spans="2:19">
      <c r="B67" s="50" t="s">
        <v>345</v>
      </c>
      <c r="C67" s="214" t="s">
        <v>177</v>
      </c>
      <c r="D67" s="215"/>
      <c r="E67" s="67">
        <v>584095</v>
      </c>
      <c r="F67" s="215"/>
      <c r="G67" s="67">
        <v>16588510108</v>
      </c>
      <c r="H67" s="50"/>
      <c r="I67" s="67">
        <v>-16218434831</v>
      </c>
      <c r="J67" s="215"/>
      <c r="K67" s="67">
        <f t="shared" si="0"/>
        <v>370075277</v>
      </c>
      <c r="L67" s="67"/>
      <c r="M67" s="50">
        <v>584095</v>
      </c>
      <c r="N67" s="67"/>
      <c r="O67" s="67">
        <v>16588510108</v>
      </c>
      <c r="P67" s="215"/>
      <c r="Q67" s="67">
        <v>-16218434831</v>
      </c>
      <c r="R67" s="67"/>
      <c r="S67" s="67">
        <f t="shared" si="1"/>
        <v>370075277</v>
      </c>
    </row>
    <row r="68" spans="2:19">
      <c r="B68" s="50" t="s">
        <v>344</v>
      </c>
      <c r="C68" s="214" t="s">
        <v>123</v>
      </c>
      <c r="D68" s="215"/>
      <c r="E68" s="67">
        <v>714737</v>
      </c>
      <c r="F68" s="215"/>
      <c r="G68" s="67">
        <v>4264406286</v>
      </c>
      <c r="H68" s="50"/>
      <c r="I68" s="67">
        <v>-4045233139</v>
      </c>
      <c r="J68" s="215"/>
      <c r="K68" s="67">
        <f t="shared" si="0"/>
        <v>219173147</v>
      </c>
      <c r="L68" s="67"/>
      <c r="M68" s="50">
        <v>714737</v>
      </c>
      <c r="N68" s="67"/>
      <c r="O68" s="67">
        <v>4264406286</v>
      </c>
      <c r="P68" s="215"/>
      <c r="Q68" s="67">
        <v>-4045233139</v>
      </c>
      <c r="R68" s="67"/>
      <c r="S68" s="67">
        <f t="shared" si="1"/>
        <v>219173147</v>
      </c>
    </row>
    <row r="69" spans="2:19">
      <c r="B69" s="50" t="s">
        <v>343</v>
      </c>
      <c r="C69" s="214" t="s">
        <v>168</v>
      </c>
      <c r="D69" s="215"/>
      <c r="E69" s="67">
        <v>164218</v>
      </c>
      <c r="F69" s="215"/>
      <c r="G69" s="67">
        <v>2974865188</v>
      </c>
      <c r="H69" s="50"/>
      <c r="I69" s="67">
        <v>-2846120747</v>
      </c>
      <c r="J69" s="215"/>
      <c r="K69" s="67">
        <f t="shared" si="0"/>
        <v>128744441</v>
      </c>
      <c r="L69" s="67"/>
      <c r="M69" s="50">
        <v>164218</v>
      </c>
      <c r="N69" s="67"/>
      <c r="O69" s="67">
        <v>2974865188</v>
      </c>
      <c r="P69" s="215"/>
      <c r="Q69" s="67">
        <v>-2846120747</v>
      </c>
      <c r="R69" s="67"/>
      <c r="S69" s="67">
        <f t="shared" si="1"/>
        <v>128744441</v>
      </c>
    </row>
    <row r="70" spans="2:19">
      <c r="B70" s="50" t="s">
        <v>342</v>
      </c>
      <c r="C70" s="214" t="s">
        <v>477</v>
      </c>
      <c r="D70" s="215"/>
      <c r="E70" s="67">
        <v>108767</v>
      </c>
      <c r="F70" s="215"/>
      <c r="G70" s="67">
        <v>1690437460</v>
      </c>
      <c r="H70" s="50"/>
      <c r="I70" s="67">
        <v>-1676582164</v>
      </c>
      <c r="J70" s="215"/>
      <c r="K70" s="67">
        <f t="shared" si="0"/>
        <v>13855296</v>
      </c>
      <c r="L70" s="67"/>
      <c r="M70" s="50">
        <v>108767</v>
      </c>
      <c r="N70" s="67"/>
      <c r="O70" s="67">
        <v>1690437460</v>
      </c>
      <c r="P70" s="215"/>
      <c r="Q70" s="67">
        <v>-1676582164</v>
      </c>
      <c r="R70" s="67"/>
      <c r="S70" s="67">
        <f t="shared" si="1"/>
        <v>13855296</v>
      </c>
    </row>
    <row r="71" spans="2:19">
      <c r="B71" s="50" t="s">
        <v>341</v>
      </c>
      <c r="C71" s="214" t="s">
        <v>171</v>
      </c>
      <c r="D71" s="215"/>
      <c r="E71" s="67">
        <v>116226</v>
      </c>
      <c r="F71" s="215"/>
      <c r="G71" s="67">
        <v>3001114616</v>
      </c>
      <c r="H71" s="50"/>
      <c r="I71" s="67">
        <v>-2761262589</v>
      </c>
      <c r="J71" s="215"/>
      <c r="K71" s="67">
        <f t="shared" si="0"/>
        <v>239852027</v>
      </c>
      <c r="L71" s="67"/>
      <c r="M71" s="50">
        <v>116226</v>
      </c>
      <c r="N71" s="67"/>
      <c r="O71" s="67">
        <v>3001114616</v>
      </c>
      <c r="P71" s="215"/>
      <c r="Q71" s="67">
        <v>-2761262589</v>
      </c>
      <c r="R71" s="67"/>
      <c r="S71" s="67">
        <f t="shared" si="1"/>
        <v>239852027</v>
      </c>
    </row>
    <row r="72" spans="2:19">
      <c r="B72" s="50" t="s">
        <v>340</v>
      </c>
      <c r="C72" s="214" t="s">
        <v>138</v>
      </c>
      <c r="D72" s="215"/>
      <c r="E72" s="67">
        <v>53380</v>
      </c>
      <c r="F72" s="215"/>
      <c r="G72" s="67">
        <v>1717175347</v>
      </c>
      <c r="H72" s="50"/>
      <c r="I72" s="67">
        <v>-1765972582</v>
      </c>
      <c r="J72" s="215"/>
      <c r="K72" s="67">
        <f t="shared" ref="K72:K135" si="2">I72+G72</f>
        <v>-48797235</v>
      </c>
      <c r="L72" s="67"/>
      <c r="M72" s="50">
        <v>53380</v>
      </c>
      <c r="N72" s="67"/>
      <c r="O72" s="67">
        <v>1717175347</v>
      </c>
      <c r="P72" s="215"/>
      <c r="Q72" s="67">
        <v>-1765972582</v>
      </c>
      <c r="R72" s="67"/>
      <c r="S72" s="67">
        <f t="shared" si="1"/>
        <v>-48797235</v>
      </c>
    </row>
    <row r="73" spans="2:19">
      <c r="B73" s="50" t="s">
        <v>339</v>
      </c>
      <c r="C73" s="214" t="s">
        <v>486</v>
      </c>
      <c r="D73" s="215"/>
      <c r="E73" s="67">
        <v>468093</v>
      </c>
      <c r="F73" s="215"/>
      <c r="G73" s="67">
        <v>1641575729</v>
      </c>
      <c r="H73" s="50"/>
      <c r="I73" s="67">
        <v>-1536826552</v>
      </c>
      <c r="J73" s="215"/>
      <c r="K73" s="67">
        <f t="shared" si="2"/>
        <v>104749177</v>
      </c>
      <c r="L73" s="67"/>
      <c r="M73" s="50">
        <v>468093</v>
      </c>
      <c r="N73" s="67"/>
      <c r="O73" s="67">
        <v>1641575729</v>
      </c>
      <c r="P73" s="215"/>
      <c r="Q73" s="67">
        <v>-1536826552</v>
      </c>
      <c r="R73" s="67"/>
      <c r="S73" s="67">
        <f t="shared" ref="S73:S136" si="3">O73+Q73</f>
        <v>104749177</v>
      </c>
    </row>
    <row r="74" spans="2:19">
      <c r="B74" s="50" t="s">
        <v>338</v>
      </c>
      <c r="C74" s="214" t="s">
        <v>487</v>
      </c>
      <c r="D74" s="215"/>
      <c r="E74" s="67">
        <v>1566</v>
      </c>
      <c r="F74" s="215"/>
      <c r="G74" s="67">
        <v>28316724</v>
      </c>
      <c r="H74" s="50"/>
      <c r="I74" s="67">
        <v>-29427443</v>
      </c>
      <c r="J74" s="215"/>
      <c r="K74" s="67">
        <f t="shared" si="2"/>
        <v>-1110719</v>
      </c>
      <c r="L74" s="67"/>
      <c r="M74" s="50">
        <v>1566</v>
      </c>
      <c r="N74" s="67"/>
      <c r="O74" s="67">
        <v>28316724</v>
      </c>
      <c r="P74" s="215"/>
      <c r="Q74" s="67">
        <v>-29427443</v>
      </c>
      <c r="R74" s="67"/>
      <c r="S74" s="67">
        <f t="shared" si="3"/>
        <v>-1110719</v>
      </c>
    </row>
    <row r="75" spans="2:19">
      <c r="B75" s="50" t="s">
        <v>337</v>
      </c>
      <c r="C75" s="214" t="s">
        <v>159</v>
      </c>
      <c r="D75" s="215"/>
      <c r="E75" s="67">
        <v>1134</v>
      </c>
      <c r="F75" s="215"/>
      <c r="G75" s="67">
        <v>28556233</v>
      </c>
      <c r="H75" s="50"/>
      <c r="I75" s="67">
        <v>-30116200</v>
      </c>
      <c r="J75" s="215"/>
      <c r="K75" s="67">
        <f t="shared" si="2"/>
        <v>-1559967</v>
      </c>
      <c r="L75" s="67"/>
      <c r="M75" s="50">
        <v>1134</v>
      </c>
      <c r="N75" s="67"/>
      <c r="O75" s="67">
        <v>28556233</v>
      </c>
      <c r="P75" s="215"/>
      <c r="Q75" s="67">
        <v>-30116200</v>
      </c>
      <c r="R75" s="67"/>
      <c r="S75" s="67">
        <f t="shared" si="3"/>
        <v>-1559967</v>
      </c>
    </row>
    <row r="76" spans="2:19">
      <c r="B76" s="50" t="s">
        <v>336</v>
      </c>
      <c r="C76" s="214" t="s">
        <v>520</v>
      </c>
      <c r="D76" s="215"/>
      <c r="E76" s="67">
        <v>313092</v>
      </c>
      <c r="F76" s="215"/>
      <c r="G76" s="67">
        <v>16792695025</v>
      </c>
      <c r="H76" s="50"/>
      <c r="I76" s="67">
        <v>-14992989149</v>
      </c>
      <c r="J76" s="215"/>
      <c r="K76" s="67">
        <f t="shared" si="2"/>
        <v>1799705876</v>
      </c>
      <c r="L76" s="67"/>
      <c r="M76" s="50">
        <v>313092</v>
      </c>
      <c r="N76" s="67"/>
      <c r="O76" s="67">
        <v>16792695025</v>
      </c>
      <c r="P76" s="215"/>
      <c r="Q76" s="67">
        <v>-14992989149</v>
      </c>
      <c r="R76" s="67"/>
      <c r="S76" s="67">
        <f t="shared" si="3"/>
        <v>1799705876</v>
      </c>
    </row>
    <row r="77" spans="2:19">
      <c r="B77" s="50" t="s">
        <v>335</v>
      </c>
      <c r="C77" s="214" t="s">
        <v>433</v>
      </c>
      <c r="D77" s="215"/>
      <c r="E77" s="67">
        <v>1728558</v>
      </c>
      <c r="F77" s="215"/>
      <c r="G77" s="67">
        <v>14107022140</v>
      </c>
      <c r="H77" s="50"/>
      <c r="I77" s="67">
        <v>-16397108073</v>
      </c>
      <c r="J77" s="215"/>
      <c r="K77" s="67">
        <f t="shared" si="2"/>
        <v>-2290085933</v>
      </c>
      <c r="L77" s="67"/>
      <c r="M77" s="50">
        <v>1728558</v>
      </c>
      <c r="N77" s="67"/>
      <c r="O77" s="67">
        <v>14107022140</v>
      </c>
      <c r="P77" s="215"/>
      <c r="Q77" s="67">
        <v>-16397108073</v>
      </c>
      <c r="R77" s="67"/>
      <c r="S77" s="67">
        <f t="shared" si="3"/>
        <v>-2290085933</v>
      </c>
    </row>
    <row r="78" spans="2:19">
      <c r="B78" s="50" t="s">
        <v>334</v>
      </c>
      <c r="C78" s="214" t="s">
        <v>130</v>
      </c>
      <c r="D78" s="215"/>
      <c r="E78" s="67">
        <v>48344</v>
      </c>
      <c r="F78" s="215"/>
      <c r="G78" s="67">
        <v>500275918</v>
      </c>
      <c r="H78" s="50"/>
      <c r="I78" s="67">
        <v>-540153411</v>
      </c>
      <c r="J78" s="215"/>
      <c r="K78" s="67">
        <f t="shared" si="2"/>
        <v>-39877493</v>
      </c>
      <c r="L78" s="67"/>
      <c r="M78" s="50">
        <v>48344</v>
      </c>
      <c r="N78" s="67"/>
      <c r="O78" s="67">
        <v>500275918</v>
      </c>
      <c r="P78" s="215"/>
      <c r="Q78" s="67">
        <v>-540153411</v>
      </c>
      <c r="R78" s="67"/>
      <c r="S78" s="67">
        <f t="shared" si="3"/>
        <v>-39877493</v>
      </c>
    </row>
    <row r="79" spans="2:19">
      <c r="B79" s="50" t="s">
        <v>333</v>
      </c>
      <c r="C79" s="214" t="s">
        <v>233</v>
      </c>
      <c r="D79" s="215"/>
      <c r="E79" s="67">
        <v>251562</v>
      </c>
      <c r="F79" s="215"/>
      <c r="G79" s="67">
        <v>4336241909</v>
      </c>
      <c r="H79" s="50"/>
      <c r="I79" s="67">
        <v>-3977281002</v>
      </c>
      <c r="J79" s="215"/>
      <c r="K79" s="67">
        <f t="shared" si="2"/>
        <v>358960907</v>
      </c>
      <c r="L79" s="67"/>
      <c r="M79" s="50">
        <v>251562</v>
      </c>
      <c r="N79" s="67"/>
      <c r="O79" s="67">
        <v>4336241909</v>
      </c>
      <c r="P79" s="215"/>
      <c r="Q79" s="67">
        <v>-3977281002</v>
      </c>
      <c r="R79" s="67"/>
      <c r="S79" s="67">
        <f t="shared" si="3"/>
        <v>358960907</v>
      </c>
    </row>
    <row r="80" spans="2:19">
      <c r="B80" s="50" t="s">
        <v>332</v>
      </c>
      <c r="C80" s="214" t="s">
        <v>230</v>
      </c>
      <c r="D80" s="215"/>
      <c r="E80" s="67">
        <v>297894</v>
      </c>
      <c r="F80" s="215"/>
      <c r="G80" s="67">
        <v>5586279040</v>
      </c>
      <c r="H80" s="50"/>
      <c r="I80" s="67">
        <v>-6000604490</v>
      </c>
      <c r="J80" s="215"/>
      <c r="K80" s="67">
        <f t="shared" si="2"/>
        <v>-414325450</v>
      </c>
      <c r="L80" s="67"/>
      <c r="M80" s="50">
        <v>297894</v>
      </c>
      <c r="N80" s="67"/>
      <c r="O80" s="67">
        <v>5586279040</v>
      </c>
      <c r="P80" s="215"/>
      <c r="Q80" s="67">
        <v>-6000604490</v>
      </c>
      <c r="R80" s="67"/>
      <c r="S80" s="67">
        <f t="shared" si="3"/>
        <v>-414325450</v>
      </c>
    </row>
    <row r="81" spans="2:19">
      <c r="B81" s="50" t="s">
        <v>419</v>
      </c>
      <c r="C81" s="214" t="s">
        <v>522</v>
      </c>
      <c r="D81" s="215"/>
      <c r="E81" s="67">
        <v>18634</v>
      </c>
      <c r="F81" s="215"/>
      <c r="G81" s="67">
        <v>91874717</v>
      </c>
      <c r="H81" s="50"/>
      <c r="I81" s="67">
        <v>-102395592</v>
      </c>
      <c r="J81" s="215"/>
      <c r="K81" s="67">
        <f t="shared" si="2"/>
        <v>-10520875</v>
      </c>
      <c r="L81" s="67"/>
      <c r="M81" s="50">
        <v>18634</v>
      </c>
      <c r="N81" s="67"/>
      <c r="O81" s="67">
        <v>91874717</v>
      </c>
      <c r="P81" s="215"/>
      <c r="Q81" s="67">
        <v>-102395592</v>
      </c>
      <c r="R81" s="67"/>
      <c r="S81" s="67">
        <f t="shared" si="3"/>
        <v>-10520875</v>
      </c>
    </row>
    <row r="82" spans="2:19">
      <c r="B82" s="50" t="s">
        <v>331</v>
      </c>
      <c r="C82" s="214" t="s">
        <v>488</v>
      </c>
      <c r="D82" s="215"/>
      <c r="E82" s="67">
        <v>252683</v>
      </c>
      <c r="F82" s="215"/>
      <c r="G82" s="67">
        <v>829063770</v>
      </c>
      <c r="H82" s="50"/>
      <c r="I82" s="67">
        <v>-1425685019</v>
      </c>
      <c r="J82" s="215"/>
      <c r="K82" s="67">
        <f t="shared" si="2"/>
        <v>-596621249</v>
      </c>
      <c r="L82" s="67"/>
      <c r="M82" s="50">
        <v>252683</v>
      </c>
      <c r="N82" s="67"/>
      <c r="O82" s="67">
        <v>829063770</v>
      </c>
      <c r="P82" s="215"/>
      <c r="Q82" s="67">
        <v>-1425685019</v>
      </c>
      <c r="R82" s="67"/>
      <c r="S82" s="67">
        <f t="shared" si="3"/>
        <v>-596621249</v>
      </c>
    </row>
    <row r="83" spans="2:19">
      <c r="B83" s="50" t="s">
        <v>330</v>
      </c>
      <c r="C83" s="214" t="s">
        <v>402</v>
      </c>
      <c r="D83" s="215"/>
      <c r="E83" s="67">
        <v>336057</v>
      </c>
      <c r="F83" s="215"/>
      <c r="G83" s="67">
        <v>1757996841</v>
      </c>
      <c r="H83" s="50"/>
      <c r="I83" s="67">
        <v>-2106298365</v>
      </c>
      <c r="J83" s="215"/>
      <c r="K83" s="67">
        <f t="shared" si="2"/>
        <v>-348301524</v>
      </c>
      <c r="L83" s="67"/>
      <c r="M83" s="50">
        <v>336057</v>
      </c>
      <c r="N83" s="67"/>
      <c r="O83" s="67">
        <v>1757996841</v>
      </c>
      <c r="P83" s="215"/>
      <c r="Q83" s="67">
        <v>-2106298365</v>
      </c>
      <c r="R83" s="67"/>
      <c r="S83" s="67">
        <f t="shared" si="3"/>
        <v>-348301524</v>
      </c>
    </row>
    <row r="84" spans="2:19">
      <c r="B84" s="50" t="s">
        <v>454</v>
      </c>
      <c r="C84" s="214" t="s">
        <v>172</v>
      </c>
      <c r="D84" s="215"/>
      <c r="E84" s="67">
        <v>1779546</v>
      </c>
      <c r="F84" s="215"/>
      <c r="G84" s="67">
        <v>99832315246</v>
      </c>
      <c r="H84" s="50"/>
      <c r="I84" s="67">
        <v>-106473485462</v>
      </c>
      <c r="J84" s="215"/>
      <c r="K84" s="67">
        <f t="shared" si="2"/>
        <v>-6641170216</v>
      </c>
      <c r="L84" s="67"/>
      <c r="M84" s="50">
        <v>1779546</v>
      </c>
      <c r="N84" s="67"/>
      <c r="O84" s="67">
        <v>99832315246</v>
      </c>
      <c r="P84" s="215"/>
      <c r="Q84" s="67">
        <v>-106473485462</v>
      </c>
      <c r="R84" s="67"/>
      <c r="S84" s="67">
        <f t="shared" si="3"/>
        <v>-6641170216</v>
      </c>
    </row>
    <row r="85" spans="2:19">
      <c r="B85" s="50" t="s">
        <v>329</v>
      </c>
      <c r="C85" s="214" t="s">
        <v>434</v>
      </c>
      <c r="D85" s="215"/>
      <c r="E85" s="67">
        <v>108684</v>
      </c>
      <c r="F85" s="215"/>
      <c r="G85" s="67">
        <v>874428475</v>
      </c>
      <c r="H85" s="50"/>
      <c r="I85" s="67">
        <v>-944543503</v>
      </c>
      <c r="J85" s="215"/>
      <c r="K85" s="67">
        <f t="shared" si="2"/>
        <v>-70115028</v>
      </c>
      <c r="L85" s="67"/>
      <c r="M85" s="50">
        <v>108684</v>
      </c>
      <c r="N85" s="67"/>
      <c r="O85" s="67">
        <v>874428475</v>
      </c>
      <c r="P85" s="215"/>
      <c r="Q85" s="67">
        <v>-944543503</v>
      </c>
      <c r="R85" s="67"/>
      <c r="S85" s="67">
        <f t="shared" si="3"/>
        <v>-70115028</v>
      </c>
    </row>
    <row r="86" spans="2:19">
      <c r="B86" s="50" t="s">
        <v>453</v>
      </c>
      <c r="C86" s="214" t="s">
        <v>460</v>
      </c>
      <c r="D86" s="215"/>
      <c r="E86" s="67">
        <v>317869</v>
      </c>
      <c r="F86" s="215"/>
      <c r="G86" s="67">
        <v>1251806814</v>
      </c>
      <c r="H86" s="50"/>
      <c r="I86" s="67">
        <v>-1323983992</v>
      </c>
      <c r="J86" s="215"/>
      <c r="K86" s="67">
        <f t="shared" si="2"/>
        <v>-72177178</v>
      </c>
      <c r="L86" s="67"/>
      <c r="M86" s="50">
        <v>317869</v>
      </c>
      <c r="N86" s="67"/>
      <c r="O86" s="67">
        <v>1251806814</v>
      </c>
      <c r="P86" s="215"/>
      <c r="Q86" s="67">
        <v>-1323983992</v>
      </c>
      <c r="R86" s="67"/>
      <c r="S86" s="67">
        <f t="shared" si="3"/>
        <v>-72177178</v>
      </c>
    </row>
    <row r="87" spans="2:19">
      <c r="B87" s="50" t="s">
        <v>452</v>
      </c>
      <c r="C87" s="214" t="s">
        <v>112</v>
      </c>
      <c r="D87" s="215"/>
      <c r="E87" s="67">
        <v>997174</v>
      </c>
      <c r="F87" s="215"/>
      <c r="G87" s="67">
        <v>3373958124</v>
      </c>
      <c r="H87" s="50"/>
      <c r="I87" s="67">
        <v>-3356298588</v>
      </c>
      <c r="J87" s="215"/>
      <c r="K87" s="67">
        <f t="shared" si="2"/>
        <v>17659536</v>
      </c>
      <c r="L87" s="67"/>
      <c r="M87" s="50">
        <v>997174</v>
      </c>
      <c r="N87" s="67"/>
      <c r="O87" s="67">
        <v>3373958124</v>
      </c>
      <c r="P87" s="215"/>
      <c r="Q87" s="67">
        <v>-3356298588</v>
      </c>
      <c r="R87" s="67"/>
      <c r="S87" s="67">
        <f t="shared" si="3"/>
        <v>17659536</v>
      </c>
    </row>
    <row r="88" spans="2:19">
      <c r="B88" s="50" t="s">
        <v>328</v>
      </c>
      <c r="C88" s="214" t="s">
        <v>90</v>
      </c>
      <c r="D88" s="215"/>
      <c r="E88" s="67">
        <v>199760</v>
      </c>
      <c r="F88" s="215"/>
      <c r="G88" s="67">
        <v>1225087265</v>
      </c>
      <c r="H88" s="50"/>
      <c r="I88" s="67">
        <v>-1163628566</v>
      </c>
      <c r="J88" s="215"/>
      <c r="K88" s="67">
        <f t="shared" si="2"/>
        <v>61458699</v>
      </c>
      <c r="L88" s="67"/>
      <c r="M88" s="50">
        <v>199760</v>
      </c>
      <c r="N88" s="67"/>
      <c r="O88" s="67">
        <v>1225087265</v>
      </c>
      <c r="P88" s="215"/>
      <c r="Q88" s="67">
        <v>-1163628566</v>
      </c>
      <c r="R88" s="67"/>
      <c r="S88" s="67">
        <f t="shared" si="3"/>
        <v>61458699</v>
      </c>
    </row>
    <row r="89" spans="2:19">
      <c r="B89" s="50" t="s">
        <v>327</v>
      </c>
      <c r="C89" s="214" t="s">
        <v>204</v>
      </c>
      <c r="D89" s="215"/>
      <c r="E89" s="67">
        <v>455232</v>
      </c>
      <c r="F89" s="215"/>
      <c r="G89" s="67">
        <v>11590612218</v>
      </c>
      <c r="H89" s="50"/>
      <c r="I89" s="67">
        <v>-10293121126</v>
      </c>
      <c r="J89" s="215"/>
      <c r="K89" s="67">
        <f t="shared" si="2"/>
        <v>1297491092</v>
      </c>
      <c r="L89" s="67"/>
      <c r="M89" s="50">
        <v>455232</v>
      </c>
      <c r="N89" s="67"/>
      <c r="O89" s="67">
        <v>11590612218</v>
      </c>
      <c r="P89" s="215"/>
      <c r="Q89" s="67">
        <v>-10293121126</v>
      </c>
      <c r="R89" s="67"/>
      <c r="S89" s="67">
        <f t="shared" si="3"/>
        <v>1297491092</v>
      </c>
    </row>
    <row r="90" spans="2:19">
      <c r="B90" s="50" t="s">
        <v>326</v>
      </c>
      <c r="C90" s="214" t="s">
        <v>137</v>
      </c>
      <c r="D90" s="215"/>
      <c r="E90" s="67">
        <v>283826</v>
      </c>
      <c r="F90" s="215"/>
      <c r="G90" s="67">
        <v>1272650119</v>
      </c>
      <c r="H90" s="50"/>
      <c r="I90" s="67">
        <v>-1351206646</v>
      </c>
      <c r="J90" s="215"/>
      <c r="K90" s="67">
        <f t="shared" si="2"/>
        <v>-78556527</v>
      </c>
      <c r="L90" s="67"/>
      <c r="M90" s="50">
        <v>283826</v>
      </c>
      <c r="N90" s="67"/>
      <c r="O90" s="67">
        <v>1272650119</v>
      </c>
      <c r="P90" s="215"/>
      <c r="Q90" s="67">
        <v>-1351206646</v>
      </c>
      <c r="R90" s="67"/>
      <c r="S90" s="67">
        <f t="shared" si="3"/>
        <v>-78556527</v>
      </c>
    </row>
    <row r="91" spans="2:19">
      <c r="B91" s="50" t="s">
        <v>325</v>
      </c>
      <c r="C91" s="214" t="s">
        <v>197</v>
      </c>
      <c r="D91" s="215"/>
      <c r="E91" s="67">
        <v>229023</v>
      </c>
      <c r="F91" s="215"/>
      <c r="G91" s="67">
        <v>1628307715</v>
      </c>
      <c r="H91" s="50"/>
      <c r="I91" s="67">
        <v>-1685946656</v>
      </c>
      <c r="J91" s="215"/>
      <c r="K91" s="67">
        <f t="shared" si="2"/>
        <v>-57638941</v>
      </c>
      <c r="L91" s="67"/>
      <c r="M91" s="50">
        <v>229023</v>
      </c>
      <c r="N91" s="67"/>
      <c r="O91" s="67">
        <v>1628307715</v>
      </c>
      <c r="P91" s="215"/>
      <c r="Q91" s="67">
        <v>-1685946656</v>
      </c>
      <c r="R91" s="67"/>
      <c r="S91" s="67">
        <f t="shared" si="3"/>
        <v>-57638941</v>
      </c>
    </row>
    <row r="92" spans="2:19">
      <c r="B92" s="50" t="s">
        <v>324</v>
      </c>
      <c r="C92" s="214" t="s">
        <v>478</v>
      </c>
      <c r="D92" s="215"/>
      <c r="E92" s="67">
        <v>7744523</v>
      </c>
      <c r="F92" s="215"/>
      <c r="G92" s="67">
        <v>9021279510</v>
      </c>
      <c r="H92" s="50"/>
      <c r="I92" s="67">
        <v>-10165354566</v>
      </c>
      <c r="J92" s="215"/>
      <c r="K92" s="67">
        <f t="shared" si="2"/>
        <v>-1144075056</v>
      </c>
      <c r="L92" s="67"/>
      <c r="M92" s="50">
        <v>7744523</v>
      </c>
      <c r="N92" s="67"/>
      <c r="O92" s="67">
        <v>9021279510</v>
      </c>
      <c r="P92" s="215"/>
      <c r="Q92" s="67">
        <v>-10165354566</v>
      </c>
      <c r="R92" s="67"/>
      <c r="S92" s="67">
        <f t="shared" si="3"/>
        <v>-1144075056</v>
      </c>
    </row>
    <row r="93" spans="2:19">
      <c r="B93" s="50" t="s">
        <v>323</v>
      </c>
      <c r="C93" s="214" t="s">
        <v>195</v>
      </c>
      <c r="D93" s="215"/>
      <c r="E93" s="67">
        <v>888463</v>
      </c>
      <c r="F93" s="215"/>
      <c r="G93" s="67">
        <v>4251538819</v>
      </c>
      <c r="H93" s="50"/>
      <c r="I93" s="67">
        <v>-4509101156</v>
      </c>
      <c r="J93" s="215"/>
      <c r="K93" s="67">
        <f t="shared" si="2"/>
        <v>-257562337</v>
      </c>
      <c r="L93" s="67"/>
      <c r="M93" s="50">
        <v>888463</v>
      </c>
      <c r="N93" s="67"/>
      <c r="O93" s="67">
        <v>4251538819</v>
      </c>
      <c r="P93" s="215"/>
      <c r="Q93" s="67">
        <v>-4509101156</v>
      </c>
      <c r="R93" s="67"/>
      <c r="S93" s="67">
        <f t="shared" si="3"/>
        <v>-257562337</v>
      </c>
    </row>
    <row r="94" spans="2:19">
      <c r="B94" s="50" t="s">
        <v>322</v>
      </c>
      <c r="C94" s="214" t="s">
        <v>489</v>
      </c>
      <c r="D94" s="215"/>
      <c r="E94" s="67">
        <v>89832</v>
      </c>
      <c r="F94" s="215"/>
      <c r="G94" s="67">
        <v>220406034</v>
      </c>
      <c r="H94" s="50"/>
      <c r="I94" s="67">
        <v>-289364453</v>
      </c>
      <c r="J94" s="215"/>
      <c r="K94" s="67">
        <f t="shared" si="2"/>
        <v>-68958419</v>
      </c>
      <c r="L94" s="67"/>
      <c r="M94" s="50">
        <v>89832</v>
      </c>
      <c r="N94" s="67"/>
      <c r="O94" s="67">
        <v>220406034</v>
      </c>
      <c r="P94" s="215"/>
      <c r="Q94" s="67">
        <v>-289364453</v>
      </c>
      <c r="R94" s="67"/>
      <c r="S94" s="67">
        <f t="shared" si="3"/>
        <v>-68958419</v>
      </c>
    </row>
    <row r="95" spans="2:19">
      <c r="B95" s="50" t="s">
        <v>321</v>
      </c>
      <c r="C95" s="214" t="s">
        <v>479</v>
      </c>
      <c r="D95" s="215"/>
      <c r="E95" s="67">
        <v>164662</v>
      </c>
      <c r="F95" s="215"/>
      <c r="G95" s="67">
        <v>616921996</v>
      </c>
      <c r="H95" s="50"/>
      <c r="I95" s="67">
        <v>-697243695</v>
      </c>
      <c r="J95" s="215"/>
      <c r="K95" s="67">
        <f t="shared" si="2"/>
        <v>-80321699</v>
      </c>
      <c r="L95" s="67"/>
      <c r="M95" s="50">
        <v>164662</v>
      </c>
      <c r="N95" s="67"/>
      <c r="O95" s="67">
        <v>616921996</v>
      </c>
      <c r="P95" s="215"/>
      <c r="Q95" s="67">
        <v>-697243695</v>
      </c>
      <c r="R95" s="67"/>
      <c r="S95" s="67">
        <f t="shared" si="3"/>
        <v>-80321699</v>
      </c>
    </row>
    <row r="96" spans="2:19">
      <c r="B96" s="50" t="s">
        <v>320</v>
      </c>
      <c r="C96" s="214" t="s">
        <v>152</v>
      </c>
      <c r="D96" s="215"/>
      <c r="E96" s="67">
        <v>430944</v>
      </c>
      <c r="F96" s="215"/>
      <c r="G96" s="67">
        <v>14725167317</v>
      </c>
      <c r="H96" s="50"/>
      <c r="I96" s="67">
        <v>-14232844274</v>
      </c>
      <c r="J96" s="215"/>
      <c r="K96" s="67">
        <f t="shared" si="2"/>
        <v>492323043</v>
      </c>
      <c r="L96" s="67"/>
      <c r="M96" s="50">
        <v>430944</v>
      </c>
      <c r="N96" s="67"/>
      <c r="O96" s="67">
        <v>14725167317</v>
      </c>
      <c r="P96" s="215"/>
      <c r="Q96" s="67">
        <v>-14232844274</v>
      </c>
      <c r="R96" s="67"/>
      <c r="S96" s="67">
        <f t="shared" si="3"/>
        <v>492323043</v>
      </c>
    </row>
    <row r="97" spans="2:19">
      <c r="B97" s="50" t="s">
        <v>319</v>
      </c>
      <c r="C97" s="214" t="s">
        <v>154</v>
      </c>
      <c r="D97" s="215"/>
      <c r="E97" s="67">
        <v>146698</v>
      </c>
      <c r="F97" s="215"/>
      <c r="G97" s="67">
        <v>830457694</v>
      </c>
      <c r="H97" s="50"/>
      <c r="I97" s="67">
        <v>-867725284</v>
      </c>
      <c r="J97" s="215"/>
      <c r="K97" s="67">
        <f t="shared" si="2"/>
        <v>-37267590</v>
      </c>
      <c r="L97" s="67"/>
      <c r="M97" s="50">
        <v>146698</v>
      </c>
      <c r="N97" s="67"/>
      <c r="O97" s="67">
        <v>830457694</v>
      </c>
      <c r="P97" s="215"/>
      <c r="Q97" s="67">
        <v>-867725284</v>
      </c>
      <c r="R97" s="67"/>
      <c r="S97" s="67">
        <f t="shared" si="3"/>
        <v>-37267590</v>
      </c>
    </row>
    <row r="98" spans="2:19">
      <c r="B98" s="50" t="s">
        <v>468</v>
      </c>
      <c r="C98" s="214" t="s">
        <v>118</v>
      </c>
      <c r="D98" s="215"/>
      <c r="E98" s="67">
        <v>31923</v>
      </c>
      <c r="F98" s="215"/>
      <c r="G98" s="67">
        <v>621746646</v>
      </c>
      <c r="H98" s="50"/>
      <c r="I98" s="67">
        <v>-620364427</v>
      </c>
      <c r="J98" s="215"/>
      <c r="K98" s="67">
        <f t="shared" si="2"/>
        <v>1382219</v>
      </c>
      <c r="L98" s="67"/>
      <c r="M98" s="50">
        <v>31923</v>
      </c>
      <c r="N98" s="67"/>
      <c r="O98" s="67">
        <v>621746646</v>
      </c>
      <c r="P98" s="215"/>
      <c r="Q98" s="67">
        <v>-620364427</v>
      </c>
      <c r="R98" s="67"/>
      <c r="S98" s="67">
        <f t="shared" si="3"/>
        <v>1382219</v>
      </c>
    </row>
    <row r="99" spans="2:19">
      <c r="B99" s="50" t="s">
        <v>318</v>
      </c>
      <c r="C99" s="214" t="s">
        <v>187</v>
      </c>
      <c r="D99" s="215"/>
      <c r="E99" s="67">
        <v>192324</v>
      </c>
      <c r="F99" s="215"/>
      <c r="G99" s="67">
        <v>4373032053</v>
      </c>
      <c r="H99" s="50"/>
      <c r="I99" s="67">
        <v>-3760657083</v>
      </c>
      <c r="J99" s="215"/>
      <c r="K99" s="67">
        <f t="shared" si="2"/>
        <v>612374970</v>
      </c>
      <c r="L99" s="67"/>
      <c r="M99" s="50">
        <v>192324</v>
      </c>
      <c r="N99" s="67"/>
      <c r="O99" s="67">
        <v>4373032053</v>
      </c>
      <c r="P99" s="215"/>
      <c r="Q99" s="67">
        <v>-3760657083</v>
      </c>
      <c r="R99" s="67"/>
      <c r="S99" s="67">
        <f t="shared" si="3"/>
        <v>612374970</v>
      </c>
    </row>
    <row r="100" spans="2:19">
      <c r="B100" s="50" t="s">
        <v>317</v>
      </c>
      <c r="C100" s="214" t="s">
        <v>490</v>
      </c>
      <c r="D100" s="215"/>
      <c r="E100" s="67">
        <v>830765</v>
      </c>
      <c r="F100" s="215"/>
      <c r="G100" s="67">
        <v>2724829658</v>
      </c>
      <c r="H100" s="50"/>
      <c r="I100" s="67">
        <v>-3029865437</v>
      </c>
      <c r="J100" s="215"/>
      <c r="K100" s="67">
        <f t="shared" si="2"/>
        <v>-305035779</v>
      </c>
      <c r="L100" s="67"/>
      <c r="M100" s="50">
        <v>830765</v>
      </c>
      <c r="N100" s="67"/>
      <c r="O100" s="67">
        <v>2724829658</v>
      </c>
      <c r="P100" s="215"/>
      <c r="Q100" s="67">
        <v>-3029865437</v>
      </c>
      <c r="R100" s="67"/>
      <c r="S100" s="67">
        <f t="shared" si="3"/>
        <v>-305035779</v>
      </c>
    </row>
    <row r="101" spans="2:19">
      <c r="B101" s="50" t="s">
        <v>316</v>
      </c>
      <c r="C101" s="214" t="s">
        <v>120</v>
      </c>
      <c r="D101" s="215"/>
      <c r="E101" s="67">
        <v>9310</v>
      </c>
      <c r="F101" s="215"/>
      <c r="G101" s="67">
        <v>76066674</v>
      </c>
      <c r="H101" s="50"/>
      <c r="I101" s="67">
        <v>-69133614</v>
      </c>
      <c r="J101" s="215"/>
      <c r="K101" s="67">
        <f t="shared" si="2"/>
        <v>6933060</v>
      </c>
      <c r="L101" s="67"/>
      <c r="M101" s="50">
        <v>9310</v>
      </c>
      <c r="N101" s="67"/>
      <c r="O101" s="67">
        <v>76066674</v>
      </c>
      <c r="P101" s="215"/>
      <c r="Q101" s="67">
        <v>-69133614</v>
      </c>
      <c r="R101" s="67"/>
      <c r="S101" s="67">
        <f t="shared" si="3"/>
        <v>6933060</v>
      </c>
    </row>
    <row r="102" spans="2:19">
      <c r="B102" s="50" t="s">
        <v>410</v>
      </c>
      <c r="C102" s="214" t="s">
        <v>480</v>
      </c>
      <c r="D102" s="215"/>
      <c r="E102" s="67">
        <v>213189</v>
      </c>
      <c r="F102" s="215"/>
      <c r="G102" s="67">
        <v>1161735258</v>
      </c>
      <c r="H102" s="50"/>
      <c r="I102" s="67">
        <v>-1196996775</v>
      </c>
      <c r="J102" s="215"/>
      <c r="K102" s="67">
        <f t="shared" si="2"/>
        <v>-35261517</v>
      </c>
      <c r="L102" s="67"/>
      <c r="M102" s="50">
        <v>213189</v>
      </c>
      <c r="N102" s="67"/>
      <c r="O102" s="67">
        <v>1161735258</v>
      </c>
      <c r="P102" s="215"/>
      <c r="Q102" s="67">
        <v>-1196996775</v>
      </c>
      <c r="R102" s="67"/>
      <c r="S102" s="67">
        <f t="shared" si="3"/>
        <v>-35261517</v>
      </c>
    </row>
    <row r="103" spans="2:19">
      <c r="B103" s="50" t="s">
        <v>315</v>
      </c>
      <c r="C103" s="214" t="s">
        <v>151</v>
      </c>
      <c r="D103" s="215"/>
      <c r="E103" s="67">
        <v>111637</v>
      </c>
      <c r="F103" s="215"/>
      <c r="G103" s="67">
        <v>2039310715</v>
      </c>
      <c r="H103" s="50"/>
      <c r="I103" s="67">
        <v>-2023646094</v>
      </c>
      <c r="J103" s="215"/>
      <c r="K103" s="67">
        <f t="shared" si="2"/>
        <v>15664621</v>
      </c>
      <c r="L103" s="67"/>
      <c r="M103" s="50">
        <v>111637</v>
      </c>
      <c r="N103" s="67"/>
      <c r="O103" s="67">
        <v>2039310715</v>
      </c>
      <c r="P103" s="215"/>
      <c r="Q103" s="67">
        <v>-2023646094</v>
      </c>
      <c r="R103" s="67"/>
      <c r="S103" s="67">
        <f t="shared" si="3"/>
        <v>15664621</v>
      </c>
    </row>
    <row r="104" spans="2:19">
      <c r="B104" s="50" t="s">
        <v>314</v>
      </c>
      <c r="C104" s="214" t="s">
        <v>150</v>
      </c>
      <c r="D104" s="215"/>
      <c r="E104" s="67">
        <v>2080487</v>
      </c>
      <c r="F104" s="215"/>
      <c r="G104" s="67">
        <v>35139474891</v>
      </c>
      <c r="H104" s="50"/>
      <c r="I104" s="67">
        <v>-39225372677</v>
      </c>
      <c r="J104" s="215"/>
      <c r="K104" s="67">
        <f t="shared" si="2"/>
        <v>-4085897786</v>
      </c>
      <c r="L104" s="67"/>
      <c r="M104" s="50">
        <v>2080487</v>
      </c>
      <c r="N104" s="67"/>
      <c r="O104" s="67">
        <v>35139474891</v>
      </c>
      <c r="P104" s="215"/>
      <c r="Q104" s="67">
        <v>-39225372677</v>
      </c>
      <c r="R104" s="67"/>
      <c r="S104" s="67">
        <f t="shared" si="3"/>
        <v>-4085897786</v>
      </c>
    </row>
    <row r="105" spans="2:19">
      <c r="B105" s="50" t="s">
        <v>313</v>
      </c>
      <c r="C105" s="214" t="s">
        <v>523</v>
      </c>
      <c r="D105" s="215"/>
      <c r="E105" s="67">
        <v>24997</v>
      </c>
      <c r="F105" s="215"/>
      <c r="G105" s="67">
        <v>289538936</v>
      </c>
      <c r="H105" s="50"/>
      <c r="I105" s="67">
        <v>-314785425</v>
      </c>
      <c r="J105" s="215"/>
      <c r="K105" s="67">
        <f t="shared" si="2"/>
        <v>-25246489</v>
      </c>
      <c r="L105" s="67"/>
      <c r="M105" s="50">
        <v>24997</v>
      </c>
      <c r="N105" s="67"/>
      <c r="O105" s="67">
        <v>289538936</v>
      </c>
      <c r="P105" s="215"/>
      <c r="Q105" s="67">
        <v>-314785425</v>
      </c>
      <c r="R105" s="67"/>
      <c r="S105" s="67">
        <f t="shared" si="3"/>
        <v>-25246489</v>
      </c>
    </row>
    <row r="106" spans="2:19">
      <c r="B106" s="50" t="s">
        <v>412</v>
      </c>
      <c r="C106" s="214" t="s">
        <v>435</v>
      </c>
      <c r="D106" s="215"/>
      <c r="E106" s="67">
        <v>463630</v>
      </c>
      <c r="F106" s="215"/>
      <c r="G106" s="67">
        <v>3141776331</v>
      </c>
      <c r="H106" s="50"/>
      <c r="I106" s="67">
        <v>-3595658746</v>
      </c>
      <c r="J106" s="215"/>
      <c r="K106" s="67">
        <f t="shared" si="2"/>
        <v>-453882415</v>
      </c>
      <c r="L106" s="67"/>
      <c r="M106" s="50">
        <v>463630</v>
      </c>
      <c r="N106" s="67"/>
      <c r="O106" s="67">
        <v>3141776331</v>
      </c>
      <c r="P106" s="215"/>
      <c r="Q106" s="67">
        <v>-3595658746</v>
      </c>
      <c r="R106" s="67"/>
      <c r="S106" s="67">
        <f t="shared" si="3"/>
        <v>-453882415</v>
      </c>
    </row>
    <row r="107" spans="2:19">
      <c r="B107" s="50" t="s">
        <v>451</v>
      </c>
      <c r="C107" s="214" t="s">
        <v>129</v>
      </c>
      <c r="D107" s="215"/>
      <c r="E107" s="67">
        <v>257852</v>
      </c>
      <c r="F107" s="215"/>
      <c r="G107" s="67">
        <v>1837799051</v>
      </c>
      <c r="H107" s="50"/>
      <c r="I107" s="67">
        <v>-2016541934</v>
      </c>
      <c r="J107" s="215"/>
      <c r="K107" s="67">
        <f t="shared" si="2"/>
        <v>-178742883</v>
      </c>
      <c r="L107" s="67"/>
      <c r="M107" s="50">
        <v>257852</v>
      </c>
      <c r="N107" s="67"/>
      <c r="O107" s="67">
        <v>1837799051</v>
      </c>
      <c r="P107" s="215"/>
      <c r="Q107" s="67">
        <v>-2016541934</v>
      </c>
      <c r="R107" s="67"/>
      <c r="S107" s="67">
        <f t="shared" si="3"/>
        <v>-178742883</v>
      </c>
    </row>
    <row r="108" spans="2:19">
      <c r="B108" s="50" t="s">
        <v>312</v>
      </c>
      <c r="C108" s="214" t="s">
        <v>226</v>
      </c>
      <c r="D108" s="215"/>
      <c r="E108" s="67">
        <v>68899</v>
      </c>
      <c r="F108" s="215"/>
      <c r="G108" s="67">
        <v>399950822</v>
      </c>
      <c r="H108" s="50"/>
      <c r="I108" s="67">
        <v>-408879637</v>
      </c>
      <c r="J108" s="215"/>
      <c r="K108" s="67">
        <f t="shared" si="2"/>
        <v>-8928815</v>
      </c>
      <c r="L108" s="67"/>
      <c r="M108" s="50">
        <v>68899</v>
      </c>
      <c r="N108" s="67"/>
      <c r="O108" s="67">
        <v>399950822</v>
      </c>
      <c r="P108" s="215"/>
      <c r="Q108" s="67">
        <v>-408879637</v>
      </c>
      <c r="R108" s="67"/>
      <c r="S108" s="67">
        <f t="shared" si="3"/>
        <v>-8928815</v>
      </c>
    </row>
    <row r="109" spans="2:19">
      <c r="B109" s="50" t="s">
        <v>311</v>
      </c>
      <c r="C109" s="214" t="s">
        <v>116</v>
      </c>
      <c r="D109" s="215"/>
      <c r="E109" s="67">
        <v>273383</v>
      </c>
      <c r="F109" s="215"/>
      <c r="G109" s="67">
        <v>4437511849</v>
      </c>
      <c r="H109" s="50"/>
      <c r="I109" s="67">
        <v>-4743829507</v>
      </c>
      <c r="J109" s="215"/>
      <c r="K109" s="67">
        <f t="shared" si="2"/>
        <v>-306317658</v>
      </c>
      <c r="L109" s="67"/>
      <c r="M109" s="50">
        <v>273383</v>
      </c>
      <c r="N109" s="67"/>
      <c r="O109" s="67">
        <v>4437511849</v>
      </c>
      <c r="P109" s="215"/>
      <c r="Q109" s="67">
        <v>-4743829507</v>
      </c>
      <c r="R109" s="67"/>
      <c r="S109" s="67">
        <f t="shared" si="3"/>
        <v>-306317658</v>
      </c>
    </row>
    <row r="110" spans="2:19">
      <c r="B110" s="50" t="s">
        <v>310</v>
      </c>
      <c r="C110" s="214" t="s">
        <v>227</v>
      </c>
      <c r="D110" s="215"/>
      <c r="E110" s="67">
        <v>12983</v>
      </c>
      <c r="F110" s="215"/>
      <c r="G110" s="67">
        <v>416347092</v>
      </c>
      <c r="H110" s="50"/>
      <c r="I110" s="67">
        <v>-436766874</v>
      </c>
      <c r="J110" s="215"/>
      <c r="K110" s="67">
        <f t="shared" si="2"/>
        <v>-20419782</v>
      </c>
      <c r="L110" s="67"/>
      <c r="M110" s="50">
        <v>12983</v>
      </c>
      <c r="N110" s="67"/>
      <c r="O110" s="67">
        <v>416347092</v>
      </c>
      <c r="P110" s="215"/>
      <c r="Q110" s="67">
        <v>-436766874</v>
      </c>
      <c r="R110" s="67"/>
      <c r="S110" s="67">
        <f t="shared" si="3"/>
        <v>-20419782</v>
      </c>
    </row>
    <row r="111" spans="2:19">
      <c r="B111" s="50" t="s">
        <v>309</v>
      </c>
      <c r="C111" s="214" t="s">
        <v>117</v>
      </c>
      <c r="D111" s="215"/>
      <c r="E111" s="67">
        <v>26305</v>
      </c>
      <c r="F111" s="215"/>
      <c r="G111" s="67">
        <v>379008155</v>
      </c>
      <c r="H111" s="50"/>
      <c r="I111" s="67">
        <v>-401690846</v>
      </c>
      <c r="J111" s="215"/>
      <c r="K111" s="67">
        <f t="shared" si="2"/>
        <v>-22682691</v>
      </c>
      <c r="L111" s="67"/>
      <c r="M111" s="50">
        <v>26305</v>
      </c>
      <c r="N111" s="67"/>
      <c r="O111" s="67">
        <v>379008155</v>
      </c>
      <c r="P111" s="215"/>
      <c r="Q111" s="67">
        <v>-401690846</v>
      </c>
      <c r="R111" s="67"/>
      <c r="S111" s="67">
        <f t="shared" si="3"/>
        <v>-22682691</v>
      </c>
    </row>
    <row r="112" spans="2:19">
      <c r="B112" s="50" t="s">
        <v>308</v>
      </c>
      <c r="C112" s="214" t="s">
        <v>461</v>
      </c>
      <c r="D112" s="215"/>
      <c r="E112" s="67">
        <v>676165</v>
      </c>
      <c r="F112" s="215"/>
      <c r="G112" s="67">
        <v>15213196293</v>
      </c>
      <c r="H112" s="50"/>
      <c r="I112" s="67">
        <v>-14527948464</v>
      </c>
      <c r="J112" s="215"/>
      <c r="K112" s="67">
        <f t="shared" si="2"/>
        <v>685247829</v>
      </c>
      <c r="L112" s="67"/>
      <c r="M112" s="50">
        <v>676165</v>
      </c>
      <c r="N112" s="67"/>
      <c r="O112" s="67">
        <v>15213196293</v>
      </c>
      <c r="P112" s="215"/>
      <c r="Q112" s="67">
        <v>-14527948464</v>
      </c>
      <c r="R112" s="67"/>
      <c r="S112" s="67">
        <f t="shared" si="3"/>
        <v>685247829</v>
      </c>
    </row>
    <row r="113" spans="2:19">
      <c r="B113" s="50" t="s">
        <v>307</v>
      </c>
      <c r="C113" s="214" t="s">
        <v>135</v>
      </c>
      <c r="D113" s="215"/>
      <c r="E113" s="67">
        <v>23885</v>
      </c>
      <c r="F113" s="215"/>
      <c r="G113" s="67">
        <v>1389521524</v>
      </c>
      <c r="H113" s="50"/>
      <c r="I113" s="67">
        <v>-1698196506</v>
      </c>
      <c r="J113" s="215"/>
      <c r="K113" s="67">
        <f t="shared" si="2"/>
        <v>-308674982</v>
      </c>
      <c r="L113" s="67"/>
      <c r="M113" s="50">
        <v>23885</v>
      </c>
      <c r="N113" s="67"/>
      <c r="O113" s="67">
        <v>1389521524</v>
      </c>
      <c r="P113" s="215"/>
      <c r="Q113" s="67">
        <v>-1698196506</v>
      </c>
      <c r="R113" s="67"/>
      <c r="S113" s="67">
        <f t="shared" si="3"/>
        <v>-308674982</v>
      </c>
    </row>
    <row r="114" spans="2:19">
      <c r="B114" s="50" t="s">
        <v>306</v>
      </c>
      <c r="C114" s="214" t="s">
        <v>189</v>
      </c>
      <c r="D114" s="215"/>
      <c r="E114" s="67">
        <v>49686</v>
      </c>
      <c r="F114" s="215"/>
      <c r="G114" s="67">
        <v>4319621229</v>
      </c>
      <c r="H114" s="50"/>
      <c r="I114" s="67">
        <v>-4603150485</v>
      </c>
      <c r="J114" s="215"/>
      <c r="K114" s="67">
        <f t="shared" si="2"/>
        <v>-283529256</v>
      </c>
      <c r="L114" s="67"/>
      <c r="M114" s="50">
        <v>49686</v>
      </c>
      <c r="N114" s="67"/>
      <c r="O114" s="67">
        <v>4319621229</v>
      </c>
      <c r="P114" s="215"/>
      <c r="Q114" s="67">
        <v>-4603150485</v>
      </c>
      <c r="R114" s="67"/>
      <c r="S114" s="67">
        <f t="shared" si="3"/>
        <v>-283529256</v>
      </c>
    </row>
    <row r="115" spans="2:19">
      <c r="B115" s="50" t="s">
        <v>305</v>
      </c>
      <c r="C115" s="214" t="s">
        <v>491</v>
      </c>
      <c r="D115" s="215"/>
      <c r="E115" s="67">
        <v>153431</v>
      </c>
      <c r="F115" s="215"/>
      <c r="G115" s="67">
        <v>2334269837</v>
      </c>
      <c r="H115" s="50"/>
      <c r="I115" s="67">
        <v>-2449335494</v>
      </c>
      <c r="J115" s="215"/>
      <c r="K115" s="67">
        <f t="shared" si="2"/>
        <v>-115065657</v>
      </c>
      <c r="L115" s="67"/>
      <c r="M115" s="50">
        <v>153431</v>
      </c>
      <c r="N115" s="67"/>
      <c r="O115" s="67">
        <v>2334269837</v>
      </c>
      <c r="P115" s="215"/>
      <c r="Q115" s="67">
        <v>-2449335494</v>
      </c>
      <c r="R115" s="67"/>
      <c r="S115" s="67">
        <f t="shared" si="3"/>
        <v>-115065657</v>
      </c>
    </row>
    <row r="116" spans="2:19">
      <c r="B116" s="50" t="s">
        <v>304</v>
      </c>
      <c r="C116" s="214" t="s">
        <v>492</v>
      </c>
      <c r="D116" s="215"/>
      <c r="E116" s="67">
        <v>288317</v>
      </c>
      <c r="F116" s="215"/>
      <c r="G116" s="67">
        <v>4720252497</v>
      </c>
      <c r="H116" s="50"/>
      <c r="I116" s="67">
        <v>-5162455992</v>
      </c>
      <c r="J116" s="215"/>
      <c r="K116" s="67">
        <f t="shared" si="2"/>
        <v>-442203495</v>
      </c>
      <c r="L116" s="67"/>
      <c r="M116" s="50">
        <v>288317</v>
      </c>
      <c r="N116" s="67"/>
      <c r="O116" s="67">
        <v>4720252497</v>
      </c>
      <c r="P116" s="215"/>
      <c r="Q116" s="67">
        <v>-5162455992</v>
      </c>
      <c r="R116" s="67"/>
      <c r="S116" s="67">
        <f t="shared" si="3"/>
        <v>-442203495</v>
      </c>
    </row>
    <row r="117" spans="2:19">
      <c r="B117" s="50" t="s">
        <v>303</v>
      </c>
      <c r="C117" s="214" t="s">
        <v>102</v>
      </c>
      <c r="D117" s="215"/>
      <c r="E117" s="67">
        <v>1711135</v>
      </c>
      <c r="F117" s="215"/>
      <c r="G117" s="67">
        <v>51672971422</v>
      </c>
      <c r="H117" s="50"/>
      <c r="I117" s="67">
        <v>-50716400702</v>
      </c>
      <c r="J117" s="215"/>
      <c r="K117" s="67">
        <f t="shared" si="2"/>
        <v>956570720</v>
      </c>
      <c r="L117" s="67"/>
      <c r="M117" s="50">
        <v>1711135</v>
      </c>
      <c r="N117" s="67"/>
      <c r="O117" s="67">
        <v>51672971422</v>
      </c>
      <c r="P117" s="215"/>
      <c r="Q117" s="67">
        <v>-50716400702</v>
      </c>
      <c r="R117" s="67"/>
      <c r="S117" s="67">
        <f t="shared" si="3"/>
        <v>956570720</v>
      </c>
    </row>
    <row r="118" spans="2:19">
      <c r="B118" s="50" t="s">
        <v>302</v>
      </c>
      <c r="C118" s="214" t="s">
        <v>104</v>
      </c>
      <c r="D118" s="215"/>
      <c r="E118" s="67">
        <v>258209</v>
      </c>
      <c r="F118" s="215"/>
      <c r="G118" s="67">
        <v>8950878028</v>
      </c>
      <c r="H118" s="50"/>
      <c r="I118" s="67">
        <v>-10278214152</v>
      </c>
      <c r="J118" s="215"/>
      <c r="K118" s="67">
        <f t="shared" si="2"/>
        <v>-1327336124</v>
      </c>
      <c r="L118" s="67"/>
      <c r="M118" s="50">
        <v>258209</v>
      </c>
      <c r="N118" s="67"/>
      <c r="O118" s="67">
        <v>8950878028</v>
      </c>
      <c r="P118" s="215"/>
      <c r="Q118" s="67">
        <v>-10278214152</v>
      </c>
      <c r="R118" s="67"/>
      <c r="S118" s="67">
        <f t="shared" si="3"/>
        <v>-1327336124</v>
      </c>
    </row>
    <row r="119" spans="2:19">
      <c r="B119" s="50" t="s">
        <v>301</v>
      </c>
      <c r="C119" s="214" t="s">
        <v>493</v>
      </c>
      <c r="D119" s="215"/>
      <c r="E119" s="67">
        <v>74290</v>
      </c>
      <c r="F119" s="215"/>
      <c r="G119" s="67">
        <v>2212819171</v>
      </c>
      <c r="H119" s="50"/>
      <c r="I119" s="67">
        <v>-2027897978</v>
      </c>
      <c r="J119" s="215"/>
      <c r="K119" s="67">
        <f t="shared" si="2"/>
        <v>184921193</v>
      </c>
      <c r="L119" s="67"/>
      <c r="M119" s="50">
        <v>74290</v>
      </c>
      <c r="N119" s="67"/>
      <c r="O119" s="67">
        <v>2212819171</v>
      </c>
      <c r="P119" s="215"/>
      <c r="Q119" s="67">
        <v>-2027897978</v>
      </c>
      <c r="R119" s="67"/>
      <c r="S119" s="67">
        <f t="shared" si="3"/>
        <v>184921193</v>
      </c>
    </row>
    <row r="120" spans="2:19">
      <c r="B120" s="50" t="s">
        <v>300</v>
      </c>
      <c r="C120" s="214" t="s">
        <v>179</v>
      </c>
      <c r="D120" s="215"/>
      <c r="E120" s="67">
        <v>338783</v>
      </c>
      <c r="F120" s="215"/>
      <c r="G120" s="67">
        <v>7778776667</v>
      </c>
      <c r="H120" s="50"/>
      <c r="I120" s="67">
        <v>-7921811655</v>
      </c>
      <c r="J120" s="215"/>
      <c r="K120" s="67">
        <f t="shared" si="2"/>
        <v>-143034988</v>
      </c>
      <c r="L120" s="67"/>
      <c r="M120" s="50">
        <v>338783</v>
      </c>
      <c r="N120" s="67"/>
      <c r="O120" s="67">
        <v>7778776667</v>
      </c>
      <c r="P120" s="215"/>
      <c r="Q120" s="67">
        <v>-7921811655</v>
      </c>
      <c r="R120" s="67"/>
      <c r="S120" s="67">
        <f t="shared" si="3"/>
        <v>-143034988</v>
      </c>
    </row>
    <row r="121" spans="2:19">
      <c r="B121" s="50" t="s">
        <v>299</v>
      </c>
      <c r="C121" s="214" t="s">
        <v>181</v>
      </c>
      <c r="D121" s="215"/>
      <c r="E121" s="67">
        <v>36072</v>
      </c>
      <c r="F121" s="215"/>
      <c r="G121" s="67">
        <v>2055742658</v>
      </c>
      <c r="H121" s="50"/>
      <c r="I121" s="67">
        <v>-2076297306</v>
      </c>
      <c r="J121" s="215"/>
      <c r="K121" s="67">
        <f t="shared" si="2"/>
        <v>-20554648</v>
      </c>
      <c r="L121" s="67"/>
      <c r="M121" s="50">
        <v>36072</v>
      </c>
      <c r="N121" s="67"/>
      <c r="O121" s="67">
        <v>2055742658</v>
      </c>
      <c r="P121" s="215"/>
      <c r="Q121" s="67">
        <v>-2076297306</v>
      </c>
      <c r="R121" s="67"/>
      <c r="S121" s="67">
        <f t="shared" si="3"/>
        <v>-20554648</v>
      </c>
    </row>
    <row r="122" spans="2:19">
      <c r="B122" s="50" t="s">
        <v>298</v>
      </c>
      <c r="C122" s="214" t="s">
        <v>436</v>
      </c>
      <c r="D122" s="215"/>
      <c r="E122" s="67">
        <v>110879</v>
      </c>
      <c r="F122" s="215"/>
      <c r="G122" s="67">
        <v>2833393593</v>
      </c>
      <c r="H122" s="50"/>
      <c r="I122" s="67">
        <v>-2889707967</v>
      </c>
      <c r="J122" s="215"/>
      <c r="K122" s="67">
        <f t="shared" si="2"/>
        <v>-56314374</v>
      </c>
      <c r="L122" s="67"/>
      <c r="M122" s="50">
        <v>110879</v>
      </c>
      <c r="N122" s="67"/>
      <c r="O122" s="67">
        <v>2833393593</v>
      </c>
      <c r="P122" s="215"/>
      <c r="Q122" s="67">
        <v>-2889707967</v>
      </c>
      <c r="R122" s="67"/>
      <c r="S122" s="67">
        <f t="shared" si="3"/>
        <v>-56314374</v>
      </c>
    </row>
    <row r="123" spans="2:19">
      <c r="B123" s="50" t="s">
        <v>466</v>
      </c>
      <c r="C123" s="214" t="s">
        <v>494</v>
      </c>
      <c r="D123" s="215"/>
      <c r="E123" s="67">
        <v>85078</v>
      </c>
      <c r="F123" s="215"/>
      <c r="G123" s="67">
        <v>1277645459</v>
      </c>
      <c r="H123" s="50"/>
      <c r="I123" s="67">
        <v>-1422546553</v>
      </c>
      <c r="J123" s="215"/>
      <c r="K123" s="67">
        <f t="shared" si="2"/>
        <v>-144901094</v>
      </c>
      <c r="L123" s="67"/>
      <c r="M123" s="50">
        <v>85078</v>
      </c>
      <c r="N123" s="67"/>
      <c r="O123" s="67">
        <v>1277645459</v>
      </c>
      <c r="P123" s="215"/>
      <c r="Q123" s="67">
        <v>-1422546553</v>
      </c>
      <c r="R123" s="67"/>
      <c r="S123" s="67">
        <f t="shared" si="3"/>
        <v>-144901094</v>
      </c>
    </row>
    <row r="124" spans="2:19">
      <c r="B124" s="50" t="s">
        <v>450</v>
      </c>
      <c r="C124" s="214" t="s">
        <v>437</v>
      </c>
      <c r="D124" s="215"/>
      <c r="E124" s="67">
        <v>82583</v>
      </c>
      <c r="F124" s="215"/>
      <c r="G124" s="67">
        <v>1969566028</v>
      </c>
      <c r="H124" s="50"/>
      <c r="I124" s="67">
        <v>-1528622770</v>
      </c>
      <c r="J124" s="215"/>
      <c r="K124" s="67">
        <f t="shared" si="2"/>
        <v>440943258</v>
      </c>
      <c r="L124" s="67"/>
      <c r="M124" s="50">
        <v>82583</v>
      </c>
      <c r="N124" s="67"/>
      <c r="O124" s="67">
        <v>1969566028</v>
      </c>
      <c r="P124" s="215"/>
      <c r="Q124" s="67">
        <v>-1528622770</v>
      </c>
      <c r="R124" s="67"/>
      <c r="S124" s="67">
        <f t="shared" si="3"/>
        <v>440943258</v>
      </c>
    </row>
    <row r="125" spans="2:19">
      <c r="B125" s="50" t="s">
        <v>297</v>
      </c>
      <c r="C125" s="214" t="s">
        <v>207</v>
      </c>
      <c r="D125" s="215"/>
      <c r="E125" s="67">
        <v>189083</v>
      </c>
      <c r="F125" s="215"/>
      <c r="G125" s="67">
        <v>1710173672</v>
      </c>
      <c r="H125" s="50"/>
      <c r="I125" s="67">
        <v>-1635409327</v>
      </c>
      <c r="J125" s="215"/>
      <c r="K125" s="67">
        <f t="shared" si="2"/>
        <v>74764345</v>
      </c>
      <c r="L125" s="67"/>
      <c r="M125" s="50">
        <v>189083</v>
      </c>
      <c r="N125" s="67"/>
      <c r="O125" s="67">
        <v>1710173672</v>
      </c>
      <c r="P125" s="215"/>
      <c r="Q125" s="67">
        <v>-1635409327</v>
      </c>
      <c r="R125" s="67"/>
      <c r="S125" s="67">
        <f t="shared" si="3"/>
        <v>74764345</v>
      </c>
    </row>
    <row r="126" spans="2:19">
      <c r="B126" s="50" t="s">
        <v>409</v>
      </c>
      <c r="C126" s="214" t="s">
        <v>438</v>
      </c>
      <c r="D126" s="215"/>
      <c r="E126" s="67">
        <v>95069</v>
      </c>
      <c r="F126" s="215"/>
      <c r="G126" s="67">
        <v>425495622</v>
      </c>
      <c r="H126" s="50"/>
      <c r="I126" s="67">
        <v>-464011398</v>
      </c>
      <c r="J126" s="215"/>
      <c r="K126" s="67">
        <f t="shared" si="2"/>
        <v>-38515776</v>
      </c>
      <c r="L126" s="67"/>
      <c r="M126" s="50">
        <v>95069</v>
      </c>
      <c r="N126" s="67"/>
      <c r="O126" s="67">
        <v>425495622</v>
      </c>
      <c r="P126" s="215"/>
      <c r="Q126" s="67">
        <v>-464011398</v>
      </c>
      <c r="R126" s="67"/>
      <c r="S126" s="67">
        <f t="shared" si="3"/>
        <v>-38515776</v>
      </c>
    </row>
    <row r="127" spans="2:19">
      <c r="B127" s="50" t="s">
        <v>296</v>
      </c>
      <c r="C127" s="214" t="s">
        <v>221</v>
      </c>
      <c r="D127" s="215"/>
      <c r="E127" s="67">
        <v>12781119</v>
      </c>
      <c r="F127" s="215"/>
      <c r="G127" s="67">
        <v>22044614765</v>
      </c>
      <c r="H127" s="50"/>
      <c r="I127" s="67">
        <v>-21821767336</v>
      </c>
      <c r="J127" s="215"/>
      <c r="K127" s="67">
        <f t="shared" si="2"/>
        <v>222847429</v>
      </c>
      <c r="L127" s="67"/>
      <c r="M127" s="50">
        <v>12781119</v>
      </c>
      <c r="N127" s="67"/>
      <c r="O127" s="67">
        <v>22044614765</v>
      </c>
      <c r="P127" s="215"/>
      <c r="Q127" s="67">
        <v>-21821767336</v>
      </c>
      <c r="R127" s="67"/>
      <c r="S127" s="67">
        <f t="shared" si="3"/>
        <v>222847429</v>
      </c>
    </row>
    <row r="128" spans="2:19">
      <c r="B128" s="50" t="s">
        <v>295</v>
      </c>
      <c r="C128" s="214" t="s">
        <v>209</v>
      </c>
      <c r="D128" s="215"/>
      <c r="E128" s="67">
        <v>1725779</v>
      </c>
      <c r="F128" s="215"/>
      <c r="G128" s="67">
        <v>8999597919</v>
      </c>
      <c r="H128" s="50"/>
      <c r="I128" s="67">
        <v>-9235703330</v>
      </c>
      <c r="J128" s="215"/>
      <c r="K128" s="67">
        <f t="shared" si="2"/>
        <v>-236105411</v>
      </c>
      <c r="L128" s="67"/>
      <c r="M128" s="50">
        <v>1725779</v>
      </c>
      <c r="N128" s="67"/>
      <c r="O128" s="67">
        <v>8999597919</v>
      </c>
      <c r="P128" s="215"/>
      <c r="Q128" s="67">
        <v>-9235703330</v>
      </c>
      <c r="R128" s="67"/>
      <c r="S128" s="67">
        <f t="shared" si="3"/>
        <v>-236105411</v>
      </c>
    </row>
    <row r="129" spans="2:19">
      <c r="B129" s="50" t="s">
        <v>294</v>
      </c>
      <c r="C129" s="214" t="s">
        <v>188</v>
      </c>
      <c r="D129" s="215"/>
      <c r="E129" s="67">
        <v>69806</v>
      </c>
      <c r="F129" s="215"/>
      <c r="G129" s="67">
        <v>2084991967</v>
      </c>
      <c r="H129" s="50"/>
      <c r="I129" s="67">
        <v>-1976216790</v>
      </c>
      <c r="J129" s="215"/>
      <c r="K129" s="67">
        <f t="shared" si="2"/>
        <v>108775177</v>
      </c>
      <c r="L129" s="67"/>
      <c r="M129" s="50">
        <v>69806</v>
      </c>
      <c r="N129" s="67"/>
      <c r="O129" s="67">
        <v>2084991967</v>
      </c>
      <c r="P129" s="215"/>
      <c r="Q129" s="67">
        <v>-1976216790</v>
      </c>
      <c r="R129" s="67"/>
      <c r="S129" s="67">
        <f t="shared" si="3"/>
        <v>108775177</v>
      </c>
    </row>
    <row r="130" spans="2:19">
      <c r="B130" s="50" t="s">
        <v>449</v>
      </c>
      <c r="C130" s="214" t="s">
        <v>157</v>
      </c>
      <c r="D130" s="215"/>
      <c r="E130" s="67">
        <v>405103</v>
      </c>
      <c r="F130" s="215"/>
      <c r="G130" s="67">
        <v>27725814377</v>
      </c>
      <c r="H130" s="50"/>
      <c r="I130" s="67">
        <v>-25776657148</v>
      </c>
      <c r="J130" s="215"/>
      <c r="K130" s="67">
        <f t="shared" si="2"/>
        <v>1949157229</v>
      </c>
      <c r="L130" s="67"/>
      <c r="M130" s="50">
        <v>405103</v>
      </c>
      <c r="N130" s="67"/>
      <c r="O130" s="67">
        <v>27725814377</v>
      </c>
      <c r="P130" s="215"/>
      <c r="Q130" s="67">
        <v>-25776657148</v>
      </c>
      <c r="R130" s="67"/>
      <c r="S130" s="67">
        <f t="shared" si="3"/>
        <v>1949157229</v>
      </c>
    </row>
    <row r="131" spans="2:19">
      <c r="B131" s="50" t="s">
        <v>293</v>
      </c>
      <c r="C131" s="214" t="s">
        <v>162</v>
      </c>
      <c r="D131" s="215"/>
      <c r="E131" s="67">
        <v>7284099</v>
      </c>
      <c r="F131" s="215"/>
      <c r="G131" s="67">
        <v>53217387899</v>
      </c>
      <c r="H131" s="50"/>
      <c r="I131" s="67">
        <v>-52862825468</v>
      </c>
      <c r="J131" s="215"/>
      <c r="K131" s="67">
        <f t="shared" si="2"/>
        <v>354562431</v>
      </c>
      <c r="L131" s="67"/>
      <c r="M131" s="50">
        <v>7284099</v>
      </c>
      <c r="N131" s="67"/>
      <c r="O131" s="67">
        <v>53217387899</v>
      </c>
      <c r="P131" s="215"/>
      <c r="Q131" s="67">
        <v>-52862825468</v>
      </c>
      <c r="R131" s="67"/>
      <c r="S131" s="67">
        <f t="shared" si="3"/>
        <v>354562431</v>
      </c>
    </row>
    <row r="132" spans="2:19">
      <c r="B132" s="50" t="s">
        <v>292</v>
      </c>
      <c r="C132" s="214" t="s">
        <v>139</v>
      </c>
      <c r="D132" s="215"/>
      <c r="E132" s="67">
        <v>130107</v>
      </c>
      <c r="F132" s="215"/>
      <c r="G132" s="67">
        <v>1683322561</v>
      </c>
      <c r="H132" s="50"/>
      <c r="I132" s="67">
        <v>-1873134561</v>
      </c>
      <c r="J132" s="215"/>
      <c r="K132" s="67">
        <f t="shared" si="2"/>
        <v>-189812000</v>
      </c>
      <c r="L132" s="67"/>
      <c r="M132" s="50">
        <v>130107</v>
      </c>
      <c r="N132" s="67"/>
      <c r="O132" s="67">
        <v>1683322561</v>
      </c>
      <c r="P132" s="215"/>
      <c r="Q132" s="67">
        <v>-1873134561</v>
      </c>
      <c r="R132" s="67"/>
      <c r="S132" s="67">
        <f t="shared" si="3"/>
        <v>-189812000</v>
      </c>
    </row>
    <row r="133" spans="2:19">
      <c r="B133" s="50" t="s">
        <v>291</v>
      </c>
      <c r="C133" s="214" t="s">
        <v>526</v>
      </c>
      <c r="D133" s="215"/>
      <c r="E133" s="67">
        <v>198338</v>
      </c>
      <c r="F133" s="215"/>
      <c r="G133" s="67">
        <v>2026242461</v>
      </c>
      <c r="H133" s="50"/>
      <c r="I133" s="67">
        <v>-2449574778</v>
      </c>
      <c r="J133" s="215"/>
      <c r="K133" s="67">
        <f t="shared" si="2"/>
        <v>-423332317</v>
      </c>
      <c r="L133" s="67"/>
      <c r="M133" s="50">
        <v>198338</v>
      </c>
      <c r="N133" s="67"/>
      <c r="O133" s="67">
        <v>2026242461</v>
      </c>
      <c r="P133" s="215"/>
      <c r="Q133" s="67">
        <v>-2449574778</v>
      </c>
      <c r="R133" s="67"/>
      <c r="S133" s="67">
        <f t="shared" si="3"/>
        <v>-423332317</v>
      </c>
    </row>
    <row r="134" spans="2:19">
      <c r="B134" s="50" t="s">
        <v>290</v>
      </c>
      <c r="C134" s="214" t="s">
        <v>201</v>
      </c>
      <c r="D134" s="215"/>
      <c r="E134" s="67">
        <v>73668</v>
      </c>
      <c r="F134" s="215"/>
      <c r="G134" s="67">
        <v>1155642316</v>
      </c>
      <c r="H134" s="50"/>
      <c r="I134" s="67">
        <v>-1145296144</v>
      </c>
      <c r="J134" s="215"/>
      <c r="K134" s="67">
        <f t="shared" si="2"/>
        <v>10346172</v>
      </c>
      <c r="L134" s="67"/>
      <c r="M134" s="50">
        <v>73668</v>
      </c>
      <c r="N134" s="67"/>
      <c r="O134" s="67">
        <v>1155642316</v>
      </c>
      <c r="P134" s="215"/>
      <c r="Q134" s="67">
        <v>-1145296144</v>
      </c>
      <c r="R134" s="67"/>
      <c r="S134" s="67">
        <f t="shared" si="3"/>
        <v>10346172</v>
      </c>
    </row>
    <row r="135" spans="2:19">
      <c r="B135" s="50" t="s">
        <v>289</v>
      </c>
      <c r="C135" s="214" t="s">
        <v>119</v>
      </c>
      <c r="D135" s="215"/>
      <c r="E135" s="67">
        <v>111920</v>
      </c>
      <c r="F135" s="215"/>
      <c r="G135" s="67">
        <v>2853970191</v>
      </c>
      <c r="H135" s="50"/>
      <c r="I135" s="67">
        <v>-2594250400</v>
      </c>
      <c r="J135" s="215"/>
      <c r="K135" s="67">
        <f t="shared" si="2"/>
        <v>259719791</v>
      </c>
      <c r="L135" s="67"/>
      <c r="M135" s="50">
        <v>111920</v>
      </c>
      <c r="N135" s="67"/>
      <c r="O135" s="67">
        <v>2853970191</v>
      </c>
      <c r="P135" s="215"/>
      <c r="Q135" s="67">
        <v>-2594250400</v>
      </c>
      <c r="R135" s="67"/>
      <c r="S135" s="67">
        <f t="shared" si="3"/>
        <v>259719791</v>
      </c>
    </row>
    <row r="136" spans="2:19">
      <c r="B136" s="50" t="s">
        <v>288</v>
      </c>
      <c r="C136" s="214" t="s">
        <v>103</v>
      </c>
      <c r="D136" s="215"/>
      <c r="E136" s="67">
        <v>411561</v>
      </c>
      <c r="F136" s="215"/>
      <c r="G136" s="67">
        <v>1509517918</v>
      </c>
      <c r="H136" s="50"/>
      <c r="I136" s="67">
        <v>-1613850148</v>
      </c>
      <c r="J136" s="215"/>
      <c r="K136" s="67">
        <f t="shared" ref="K136:K199" si="4">I136+G136</f>
        <v>-104332230</v>
      </c>
      <c r="L136" s="67"/>
      <c r="M136" s="50">
        <v>411561</v>
      </c>
      <c r="N136" s="67"/>
      <c r="O136" s="67">
        <v>1509517918</v>
      </c>
      <c r="P136" s="215"/>
      <c r="Q136" s="67">
        <v>-1613850148</v>
      </c>
      <c r="R136" s="67"/>
      <c r="S136" s="67">
        <f t="shared" si="3"/>
        <v>-104332230</v>
      </c>
    </row>
    <row r="137" spans="2:19">
      <c r="B137" s="50" t="s">
        <v>465</v>
      </c>
      <c r="C137" s="214" t="s">
        <v>147</v>
      </c>
      <c r="D137" s="215"/>
      <c r="E137" s="67">
        <v>77945</v>
      </c>
      <c r="F137" s="215"/>
      <c r="G137" s="67">
        <v>637984457</v>
      </c>
      <c r="H137" s="50"/>
      <c r="I137" s="67">
        <v>-662622566</v>
      </c>
      <c r="J137" s="215"/>
      <c r="K137" s="67">
        <f t="shared" si="4"/>
        <v>-24638109</v>
      </c>
      <c r="L137" s="67"/>
      <c r="M137" s="50">
        <v>77945</v>
      </c>
      <c r="N137" s="67"/>
      <c r="O137" s="67">
        <v>637984457</v>
      </c>
      <c r="P137" s="215"/>
      <c r="Q137" s="67">
        <v>-662622566</v>
      </c>
      <c r="R137" s="67"/>
      <c r="S137" s="67">
        <f t="shared" ref="S137:S200" si="5">O137+Q137</f>
        <v>-24638109</v>
      </c>
    </row>
    <row r="138" spans="2:19">
      <c r="B138" s="50" t="s">
        <v>287</v>
      </c>
      <c r="C138" s="214" t="s">
        <v>216</v>
      </c>
      <c r="D138" s="215"/>
      <c r="E138" s="67">
        <v>101202</v>
      </c>
      <c r="F138" s="215"/>
      <c r="G138" s="67">
        <v>536082387</v>
      </c>
      <c r="H138" s="50"/>
      <c r="I138" s="67">
        <v>-591968827</v>
      </c>
      <c r="J138" s="215"/>
      <c r="K138" s="67">
        <f t="shared" si="4"/>
        <v>-55886440</v>
      </c>
      <c r="L138" s="67"/>
      <c r="M138" s="50">
        <v>101202</v>
      </c>
      <c r="N138" s="67"/>
      <c r="O138" s="67">
        <v>536082387</v>
      </c>
      <c r="P138" s="215"/>
      <c r="Q138" s="67">
        <v>-591968827</v>
      </c>
      <c r="R138" s="67"/>
      <c r="S138" s="67">
        <f t="shared" si="5"/>
        <v>-55886440</v>
      </c>
    </row>
    <row r="139" spans="2:19">
      <c r="B139" s="50" t="s">
        <v>286</v>
      </c>
      <c r="C139" s="214" t="s">
        <v>100</v>
      </c>
      <c r="D139" s="215"/>
      <c r="E139" s="67">
        <v>181087</v>
      </c>
      <c r="F139" s="215"/>
      <c r="G139" s="67">
        <v>1959795292</v>
      </c>
      <c r="H139" s="50"/>
      <c r="I139" s="67">
        <v>-2085358540</v>
      </c>
      <c r="J139" s="215"/>
      <c r="K139" s="67">
        <f t="shared" si="4"/>
        <v>-125563248</v>
      </c>
      <c r="L139" s="67"/>
      <c r="M139" s="50">
        <v>181087</v>
      </c>
      <c r="N139" s="67"/>
      <c r="O139" s="67">
        <v>1959795292</v>
      </c>
      <c r="P139" s="215"/>
      <c r="Q139" s="67">
        <v>-2085358540</v>
      </c>
      <c r="R139" s="67"/>
      <c r="S139" s="67">
        <f t="shared" si="5"/>
        <v>-125563248</v>
      </c>
    </row>
    <row r="140" spans="2:19">
      <c r="B140" s="50" t="s">
        <v>408</v>
      </c>
      <c r="C140" s="214" t="s">
        <v>98</v>
      </c>
      <c r="D140" s="215"/>
      <c r="E140" s="67">
        <v>66021</v>
      </c>
      <c r="F140" s="215"/>
      <c r="G140" s="67">
        <v>434143506</v>
      </c>
      <c r="H140" s="50"/>
      <c r="I140" s="67">
        <v>-455418671</v>
      </c>
      <c r="J140" s="215"/>
      <c r="K140" s="67">
        <f t="shared" si="4"/>
        <v>-21275165</v>
      </c>
      <c r="L140" s="67"/>
      <c r="M140" s="50">
        <v>66021</v>
      </c>
      <c r="N140" s="67"/>
      <c r="O140" s="67">
        <v>434143506</v>
      </c>
      <c r="P140" s="215"/>
      <c r="Q140" s="67">
        <v>-455418671</v>
      </c>
      <c r="R140" s="67"/>
      <c r="S140" s="67">
        <f t="shared" si="5"/>
        <v>-21275165</v>
      </c>
    </row>
    <row r="141" spans="2:19">
      <c r="B141" s="50" t="s">
        <v>285</v>
      </c>
      <c r="C141" s="214" t="s">
        <v>146</v>
      </c>
      <c r="D141" s="215"/>
      <c r="E141" s="67">
        <v>1244835</v>
      </c>
      <c r="F141" s="215"/>
      <c r="G141" s="67">
        <v>9832273728</v>
      </c>
      <c r="H141" s="50"/>
      <c r="I141" s="67">
        <v>-11325081778</v>
      </c>
      <c r="J141" s="215"/>
      <c r="K141" s="67">
        <f t="shared" si="4"/>
        <v>-1492808050</v>
      </c>
      <c r="L141" s="67"/>
      <c r="M141" s="50">
        <v>1244835</v>
      </c>
      <c r="N141" s="67"/>
      <c r="O141" s="67">
        <v>9832273728</v>
      </c>
      <c r="P141" s="215"/>
      <c r="Q141" s="67">
        <v>-11325081778</v>
      </c>
      <c r="R141" s="67"/>
      <c r="S141" s="67">
        <f t="shared" si="5"/>
        <v>-1492808050</v>
      </c>
    </row>
    <row r="142" spans="2:19">
      <c r="B142" s="50" t="s">
        <v>448</v>
      </c>
      <c r="C142" s="214" t="s">
        <v>156</v>
      </c>
      <c r="D142" s="215"/>
      <c r="E142" s="67">
        <v>49083</v>
      </c>
      <c r="F142" s="215"/>
      <c r="G142" s="67">
        <v>1143200970</v>
      </c>
      <c r="H142" s="50"/>
      <c r="I142" s="67">
        <v>-1076871306</v>
      </c>
      <c r="J142" s="215"/>
      <c r="K142" s="67">
        <f t="shared" si="4"/>
        <v>66329664</v>
      </c>
      <c r="L142" s="67"/>
      <c r="M142" s="50">
        <v>49083</v>
      </c>
      <c r="N142" s="67"/>
      <c r="O142" s="67">
        <v>1143200970</v>
      </c>
      <c r="P142" s="215"/>
      <c r="Q142" s="67">
        <v>-1076871306</v>
      </c>
      <c r="R142" s="67"/>
      <c r="S142" s="67">
        <f t="shared" si="5"/>
        <v>66329664</v>
      </c>
    </row>
    <row r="143" spans="2:19">
      <c r="B143" s="50" t="s">
        <v>284</v>
      </c>
      <c r="C143" s="214" t="s">
        <v>225</v>
      </c>
      <c r="D143" s="215"/>
      <c r="E143" s="67">
        <v>280589</v>
      </c>
      <c r="F143" s="215"/>
      <c r="G143" s="67">
        <v>3893216285</v>
      </c>
      <c r="H143" s="50"/>
      <c r="I143" s="67">
        <v>-4387815847</v>
      </c>
      <c r="J143" s="215"/>
      <c r="K143" s="67">
        <f t="shared" si="4"/>
        <v>-494599562</v>
      </c>
      <c r="L143" s="67"/>
      <c r="M143" s="50">
        <v>280589</v>
      </c>
      <c r="N143" s="67"/>
      <c r="O143" s="67">
        <v>3893216285</v>
      </c>
      <c r="P143" s="215"/>
      <c r="Q143" s="67">
        <v>-4387815847</v>
      </c>
      <c r="R143" s="67"/>
      <c r="S143" s="67">
        <f t="shared" si="5"/>
        <v>-494599562</v>
      </c>
    </row>
    <row r="144" spans="2:19">
      <c r="B144" s="50" t="s">
        <v>447</v>
      </c>
      <c r="C144" s="214" t="s">
        <v>191</v>
      </c>
      <c r="D144" s="215"/>
      <c r="E144" s="67">
        <v>396807</v>
      </c>
      <c r="F144" s="215"/>
      <c r="G144" s="67">
        <v>2066220201</v>
      </c>
      <c r="H144" s="50"/>
      <c r="I144" s="67">
        <v>-2153674635</v>
      </c>
      <c r="J144" s="215"/>
      <c r="K144" s="67">
        <f t="shared" si="4"/>
        <v>-87454434</v>
      </c>
      <c r="L144" s="67"/>
      <c r="M144" s="50">
        <v>396807</v>
      </c>
      <c r="N144" s="67"/>
      <c r="O144" s="67">
        <v>2066220201</v>
      </c>
      <c r="P144" s="215"/>
      <c r="Q144" s="67">
        <v>-2153674635</v>
      </c>
      <c r="R144" s="67"/>
      <c r="S144" s="67">
        <f t="shared" si="5"/>
        <v>-87454434</v>
      </c>
    </row>
    <row r="145" spans="2:19">
      <c r="B145" s="50" t="s">
        <v>283</v>
      </c>
      <c r="C145" s="214" t="s">
        <v>198</v>
      </c>
      <c r="D145" s="215"/>
      <c r="E145" s="67">
        <v>252624</v>
      </c>
      <c r="F145" s="215"/>
      <c r="G145" s="67">
        <v>1941662532</v>
      </c>
      <c r="H145" s="50"/>
      <c r="I145" s="67">
        <v>-1896113118</v>
      </c>
      <c r="J145" s="215"/>
      <c r="K145" s="67">
        <f t="shared" si="4"/>
        <v>45549414</v>
      </c>
      <c r="L145" s="67"/>
      <c r="M145" s="50">
        <v>252624</v>
      </c>
      <c r="N145" s="67"/>
      <c r="O145" s="67">
        <v>1941662532</v>
      </c>
      <c r="P145" s="215"/>
      <c r="Q145" s="67">
        <v>-1896113118</v>
      </c>
      <c r="R145" s="67"/>
      <c r="S145" s="67">
        <f t="shared" si="5"/>
        <v>45549414</v>
      </c>
    </row>
    <row r="146" spans="2:19">
      <c r="B146" s="50" t="s">
        <v>282</v>
      </c>
      <c r="C146" s="214" t="s">
        <v>481</v>
      </c>
      <c r="D146" s="215"/>
      <c r="E146" s="67">
        <v>89823</v>
      </c>
      <c r="F146" s="215"/>
      <c r="G146" s="67">
        <v>1544059775</v>
      </c>
      <c r="H146" s="50"/>
      <c r="I146" s="67">
        <v>-1608029869</v>
      </c>
      <c r="J146" s="215"/>
      <c r="K146" s="67">
        <f t="shared" si="4"/>
        <v>-63970094</v>
      </c>
      <c r="L146" s="67"/>
      <c r="M146" s="50">
        <v>89823</v>
      </c>
      <c r="N146" s="67"/>
      <c r="O146" s="67">
        <v>1544059775</v>
      </c>
      <c r="P146" s="215"/>
      <c r="Q146" s="67">
        <v>-1608029869</v>
      </c>
      <c r="R146" s="67"/>
      <c r="S146" s="67">
        <f t="shared" si="5"/>
        <v>-63970094</v>
      </c>
    </row>
    <row r="147" spans="2:19">
      <c r="B147" s="50" t="s">
        <v>281</v>
      </c>
      <c r="C147" s="214" t="s">
        <v>99</v>
      </c>
      <c r="D147" s="215"/>
      <c r="E147" s="67">
        <v>188925</v>
      </c>
      <c r="F147" s="215"/>
      <c r="G147" s="67">
        <v>711477399</v>
      </c>
      <c r="H147" s="50"/>
      <c r="I147" s="67">
        <v>-783126233</v>
      </c>
      <c r="J147" s="215"/>
      <c r="K147" s="67">
        <f t="shared" si="4"/>
        <v>-71648834</v>
      </c>
      <c r="L147" s="67"/>
      <c r="M147" s="50">
        <v>188925</v>
      </c>
      <c r="N147" s="67"/>
      <c r="O147" s="67">
        <v>711477399</v>
      </c>
      <c r="P147" s="215"/>
      <c r="Q147" s="67">
        <v>-783126233</v>
      </c>
      <c r="R147" s="67"/>
      <c r="S147" s="67">
        <f t="shared" si="5"/>
        <v>-71648834</v>
      </c>
    </row>
    <row r="148" spans="2:19">
      <c r="B148" s="50" t="s">
        <v>280</v>
      </c>
      <c r="C148" s="214" t="s">
        <v>114</v>
      </c>
      <c r="D148" s="215"/>
      <c r="E148" s="67">
        <v>1127321</v>
      </c>
      <c r="F148" s="215"/>
      <c r="G148" s="67">
        <v>12163166289</v>
      </c>
      <c r="H148" s="50"/>
      <c r="I148" s="67">
        <v>-11622147915</v>
      </c>
      <c r="J148" s="215"/>
      <c r="K148" s="67">
        <f t="shared" si="4"/>
        <v>541018374</v>
      </c>
      <c r="L148" s="67"/>
      <c r="M148" s="50">
        <v>1127321</v>
      </c>
      <c r="N148" s="67"/>
      <c r="O148" s="67">
        <v>12163166289</v>
      </c>
      <c r="P148" s="215"/>
      <c r="Q148" s="67">
        <v>-11622147915</v>
      </c>
      <c r="R148" s="67"/>
      <c r="S148" s="67">
        <f t="shared" si="5"/>
        <v>541018374</v>
      </c>
    </row>
    <row r="149" spans="2:19">
      <c r="B149" s="50" t="s">
        <v>279</v>
      </c>
      <c r="C149" s="214" t="s">
        <v>184</v>
      </c>
      <c r="D149" s="215"/>
      <c r="E149" s="67">
        <v>122342</v>
      </c>
      <c r="F149" s="215"/>
      <c r="G149" s="67">
        <v>662131526</v>
      </c>
      <c r="H149" s="50"/>
      <c r="I149" s="67">
        <v>-686925316</v>
      </c>
      <c r="J149" s="215"/>
      <c r="K149" s="67">
        <f t="shared" si="4"/>
        <v>-24793790</v>
      </c>
      <c r="L149" s="67"/>
      <c r="M149" s="50">
        <v>122342</v>
      </c>
      <c r="N149" s="67"/>
      <c r="O149" s="67">
        <v>662131526</v>
      </c>
      <c r="P149" s="215"/>
      <c r="Q149" s="67">
        <v>-686925316</v>
      </c>
      <c r="R149" s="67"/>
      <c r="S149" s="67">
        <f t="shared" si="5"/>
        <v>-24793790</v>
      </c>
    </row>
    <row r="150" spans="2:19">
      <c r="B150" s="50" t="s">
        <v>278</v>
      </c>
      <c r="C150" s="214" t="s">
        <v>132</v>
      </c>
      <c r="D150" s="215"/>
      <c r="E150" s="67">
        <v>6923</v>
      </c>
      <c r="F150" s="215"/>
      <c r="G150" s="67">
        <v>90001274</v>
      </c>
      <c r="H150" s="50"/>
      <c r="I150" s="67">
        <v>-94443029</v>
      </c>
      <c r="J150" s="215"/>
      <c r="K150" s="67">
        <f t="shared" si="4"/>
        <v>-4441755</v>
      </c>
      <c r="L150" s="67"/>
      <c r="M150" s="50">
        <v>6923</v>
      </c>
      <c r="N150" s="67"/>
      <c r="O150" s="67">
        <v>90001274</v>
      </c>
      <c r="P150" s="215"/>
      <c r="Q150" s="67">
        <v>-94443029</v>
      </c>
      <c r="R150" s="67"/>
      <c r="S150" s="67">
        <f t="shared" si="5"/>
        <v>-4441755</v>
      </c>
    </row>
    <row r="151" spans="2:19">
      <c r="B151" s="50" t="s">
        <v>277</v>
      </c>
      <c r="C151" s="214" t="s">
        <v>153</v>
      </c>
      <c r="D151" s="215"/>
      <c r="E151" s="67">
        <v>658190</v>
      </c>
      <c r="F151" s="215"/>
      <c r="G151" s="67">
        <v>3998147166</v>
      </c>
      <c r="H151" s="50"/>
      <c r="I151" s="67">
        <v>-4520986622</v>
      </c>
      <c r="J151" s="215"/>
      <c r="K151" s="67">
        <f t="shared" si="4"/>
        <v>-522839456</v>
      </c>
      <c r="L151" s="67"/>
      <c r="M151" s="50">
        <v>658190</v>
      </c>
      <c r="N151" s="67"/>
      <c r="O151" s="67">
        <v>3998147166</v>
      </c>
      <c r="P151" s="215"/>
      <c r="Q151" s="67">
        <v>-4520986622</v>
      </c>
      <c r="R151" s="67"/>
      <c r="S151" s="67">
        <f t="shared" si="5"/>
        <v>-522839456</v>
      </c>
    </row>
    <row r="152" spans="2:19">
      <c r="B152" s="50" t="s">
        <v>276</v>
      </c>
      <c r="C152" s="214" t="s">
        <v>234</v>
      </c>
      <c r="D152" s="215"/>
      <c r="E152" s="67">
        <v>2224</v>
      </c>
      <c r="F152" s="215"/>
      <c r="G152" s="67">
        <v>327212575</v>
      </c>
      <c r="H152" s="50"/>
      <c r="I152" s="67">
        <v>-330166639</v>
      </c>
      <c r="J152" s="215"/>
      <c r="K152" s="67">
        <f t="shared" si="4"/>
        <v>-2954064</v>
      </c>
      <c r="L152" s="67"/>
      <c r="M152" s="50">
        <v>2224</v>
      </c>
      <c r="N152" s="67"/>
      <c r="O152" s="67">
        <v>327212575</v>
      </c>
      <c r="P152" s="215"/>
      <c r="Q152" s="67">
        <v>-330166639</v>
      </c>
      <c r="R152" s="67"/>
      <c r="S152" s="67">
        <f t="shared" si="5"/>
        <v>-2954064</v>
      </c>
    </row>
    <row r="153" spans="2:19">
      <c r="B153" s="50" t="s">
        <v>275</v>
      </c>
      <c r="C153" s="214" t="s">
        <v>212</v>
      </c>
      <c r="D153" s="215"/>
      <c r="E153" s="67">
        <v>123850</v>
      </c>
      <c r="F153" s="215"/>
      <c r="G153" s="67">
        <v>948019624</v>
      </c>
      <c r="H153" s="50"/>
      <c r="I153" s="67">
        <v>-948190489</v>
      </c>
      <c r="J153" s="215"/>
      <c r="K153" s="67">
        <f t="shared" si="4"/>
        <v>-170865</v>
      </c>
      <c r="L153" s="67"/>
      <c r="M153" s="50">
        <v>123850</v>
      </c>
      <c r="N153" s="67"/>
      <c r="O153" s="67">
        <v>948019624</v>
      </c>
      <c r="P153" s="215"/>
      <c r="Q153" s="67">
        <v>-948190489</v>
      </c>
      <c r="R153" s="67"/>
      <c r="S153" s="67">
        <f t="shared" si="5"/>
        <v>-170865</v>
      </c>
    </row>
    <row r="154" spans="2:19">
      <c r="B154" s="50" t="s">
        <v>274</v>
      </c>
      <c r="C154" s="214" t="s">
        <v>215</v>
      </c>
      <c r="D154" s="215"/>
      <c r="E154" s="67">
        <v>443687</v>
      </c>
      <c r="F154" s="215"/>
      <c r="G154" s="67">
        <v>3545116719</v>
      </c>
      <c r="H154" s="50"/>
      <c r="I154" s="67">
        <v>-3751475537</v>
      </c>
      <c r="J154" s="215"/>
      <c r="K154" s="67">
        <f t="shared" si="4"/>
        <v>-206358818</v>
      </c>
      <c r="L154" s="67"/>
      <c r="M154" s="50">
        <v>443687</v>
      </c>
      <c r="N154" s="67"/>
      <c r="O154" s="67">
        <v>3545116719</v>
      </c>
      <c r="P154" s="215"/>
      <c r="Q154" s="67">
        <v>-3751475537</v>
      </c>
      <c r="R154" s="67"/>
      <c r="S154" s="67">
        <f t="shared" si="5"/>
        <v>-206358818</v>
      </c>
    </row>
    <row r="155" spans="2:19">
      <c r="B155" s="50" t="s">
        <v>273</v>
      </c>
      <c r="C155" s="214" t="s">
        <v>199</v>
      </c>
      <c r="D155" s="215"/>
      <c r="E155" s="67">
        <v>365314</v>
      </c>
      <c r="F155" s="215"/>
      <c r="G155" s="67">
        <v>3409580526</v>
      </c>
      <c r="H155" s="50"/>
      <c r="I155" s="67">
        <v>-3609670040</v>
      </c>
      <c r="J155" s="215"/>
      <c r="K155" s="67">
        <f t="shared" si="4"/>
        <v>-200089514</v>
      </c>
      <c r="L155" s="67"/>
      <c r="M155" s="50">
        <v>365314</v>
      </c>
      <c r="N155" s="67"/>
      <c r="O155" s="67">
        <v>3409580526</v>
      </c>
      <c r="P155" s="215"/>
      <c r="Q155" s="67">
        <v>-3609670040</v>
      </c>
      <c r="R155" s="67"/>
      <c r="S155" s="67">
        <f t="shared" si="5"/>
        <v>-200089514</v>
      </c>
    </row>
    <row r="156" spans="2:19">
      <c r="B156" s="50" t="s">
        <v>272</v>
      </c>
      <c r="C156" s="214" t="s">
        <v>110</v>
      </c>
      <c r="D156" s="215"/>
      <c r="E156" s="67">
        <v>238150</v>
      </c>
      <c r="F156" s="215"/>
      <c r="G156" s="67">
        <v>1027849107</v>
      </c>
      <c r="H156" s="50"/>
      <c r="I156" s="67">
        <v>-959632506</v>
      </c>
      <c r="J156" s="215"/>
      <c r="K156" s="67">
        <f t="shared" si="4"/>
        <v>68216601</v>
      </c>
      <c r="L156" s="67"/>
      <c r="M156" s="50">
        <v>238150</v>
      </c>
      <c r="N156" s="67"/>
      <c r="O156" s="67">
        <v>1027849107</v>
      </c>
      <c r="P156" s="215"/>
      <c r="Q156" s="67">
        <v>-959632506</v>
      </c>
      <c r="R156" s="67"/>
      <c r="S156" s="67">
        <f t="shared" si="5"/>
        <v>68216601</v>
      </c>
    </row>
    <row r="157" spans="2:19">
      <c r="B157" s="50" t="s">
        <v>446</v>
      </c>
      <c r="C157" s="214" t="s">
        <v>439</v>
      </c>
      <c r="D157" s="215"/>
      <c r="E157" s="67">
        <v>13663</v>
      </c>
      <c r="F157" s="215"/>
      <c r="G157" s="67">
        <v>415591795</v>
      </c>
      <c r="H157" s="50"/>
      <c r="I157" s="67">
        <v>-386415975</v>
      </c>
      <c r="J157" s="215"/>
      <c r="K157" s="67">
        <f t="shared" si="4"/>
        <v>29175820</v>
      </c>
      <c r="L157" s="67"/>
      <c r="M157" s="50">
        <v>13663</v>
      </c>
      <c r="N157" s="67"/>
      <c r="O157" s="67">
        <v>415591795</v>
      </c>
      <c r="P157" s="215"/>
      <c r="Q157" s="67">
        <v>-386415975</v>
      </c>
      <c r="R157" s="67"/>
      <c r="S157" s="67">
        <f t="shared" si="5"/>
        <v>29175820</v>
      </c>
    </row>
    <row r="158" spans="2:19">
      <c r="B158" s="50" t="s">
        <v>271</v>
      </c>
      <c r="C158" s="214" t="s">
        <v>155</v>
      </c>
      <c r="D158" s="215"/>
      <c r="E158" s="67">
        <v>276344</v>
      </c>
      <c r="F158" s="215"/>
      <c r="G158" s="67">
        <v>11993481901</v>
      </c>
      <c r="H158" s="50"/>
      <c r="I158" s="67">
        <v>-12370301968</v>
      </c>
      <c r="J158" s="215"/>
      <c r="K158" s="67">
        <f t="shared" si="4"/>
        <v>-376820067</v>
      </c>
      <c r="L158" s="67"/>
      <c r="M158" s="50">
        <v>276344</v>
      </c>
      <c r="N158" s="67"/>
      <c r="O158" s="67">
        <v>11993481901</v>
      </c>
      <c r="P158" s="215"/>
      <c r="Q158" s="67">
        <v>-12370301968</v>
      </c>
      <c r="R158" s="67"/>
      <c r="S158" s="67">
        <f t="shared" si="5"/>
        <v>-376820067</v>
      </c>
    </row>
    <row r="159" spans="2:19">
      <c r="B159" s="50" t="s">
        <v>270</v>
      </c>
      <c r="C159" s="214" t="s">
        <v>158</v>
      </c>
      <c r="D159" s="215"/>
      <c r="E159" s="67">
        <v>332404</v>
      </c>
      <c r="F159" s="215"/>
      <c r="G159" s="67">
        <v>3499265870</v>
      </c>
      <c r="H159" s="50"/>
      <c r="I159" s="67">
        <v>-3312324813</v>
      </c>
      <c r="J159" s="215"/>
      <c r="K159" s="67">
        <f t="shared" si="4"/>
        <v>186941057</v>
      </c>
      <c r="L159" s="67"/>
      <c r="M159" s="50">
        <v>332404</v>
      </c>
      <c r="N159" s="67"/>
      <c r="O159" s="67">
        <v>3499265870</v>
      </c>
      <c r="P159" s="215"/>
      <c r="Q159" s="67">
        <v>-3312324813</v>
      </c>
      <c r="R159" s="67"/>
      <c r="S159" s="67">
        <f t="shared" si="5"/>
        <v>186941057</v>
      </c>
    </row>
    <row r="160" spans="2:19">
      <c r="B160" s="50" t="s">
        <v>269</v>
      </c>
      <c r="C160" s="214" t="s">
        <v>93</v>
      </c>
      <c r="D160" s="215"/>
      <c r="E160" s="67">
        <v>275111</v>
      </c>
      <c r="F160" s="215"/>
      <c r="G160" s="67">
        <v>1907293274</v>
      </c>
      <c r="H160" s="50"/>
      <c r="I160" s="67">
        <v>-1969522342</v>
      </c>
      <c r="J160" s="215"/>
      <c r="K160" s="67">
        <f t="shared" si="4"/>
        <v>-62229068</v>
      </c>
      <c r="L160" s="67"/>
      <c r="M160" s="50">
        <v>275111</v>
      </c>
      <c r="N160" s="67"/>
      <c r="O160" s="67">
        <v>1907293274</v>
      </c>
      <c r="P160" s="215"/>
      <c r="Q160" s="67">
        <v>-1969522342</v>
      </c>
      <c r="R160" s="67"/>
      <c r="S160" s="67">
        <f t="shared" si="5"/>
        <v>-62229068</v>
      </c>
    </row>
    <row r="161" spans="2:19">
      <c r="B161" s="50" t="s">
        <v>268</v>
      </c>
      <c r="C161" s="214" t="s">
        <v>122</v>
      </c>
      <c r="D161" s="215"/>
      <c r="E161" s="67">
        <v>49551</v>
      </c>
      <c r="F161" s="215"/>
      <c r="G161" s="67">
        <v>3064021736</v>
      </c>
      <c r="H161" s="50"/>
      <c r="I161" s="67">
        <v>-3354615273</v>
      </c>
      <c r="J161" s="215"/>
      <c r="K161" s="67">
        <f t="shared" si="4"/>
        <v>-290593537</v>
      </c>
      <c r="L161" s="67"/>
      <c r="M161" s="50">
        <v>49551</v>
      </c>
      <c r="N161" s="67"/>
      <c r="O161" s="67">
        <v>3064021736</v>
      </c>
      <c r="P161" s="215"/>
      <c r="Q161" s="67">
        <v>-3354615273</v>
      </c>
      <c r="R161" s="67"/>
      <c r="S161" s="67">
        <f t="shared" si="5"/>
        <v>-290593537</v>
      </c>
    </row>
    <row r="162" spans="2:19">
      <c r="B162" s="50" t="s">
        <v>267</v>
      </c>
      <c r="C162" s="214" t="s">
        <v>144</v>
      </c>
      <c r="D162" s="215"/>
      <c r="E162" s="67">
        <v>1156873</v>
      </c>
      <c r="F162" s="215"/>
      <c r="G162" s="67">
        <v>3607843911</v>
      </c>
      <c r="H162" s="50"/>
      <c r="I162" s="67">
        <v>-4285038774</v>
      </c>
      <c r="J162" s="215"/>
      <c r="K162" s="67">
        <f t="shared" si="4"/>
        <v>-677194863</v>
      </c>
      <c r="L162" s="67"/>
      <c r="M162" s="50">
        <v>1156873</v>
      </c>
      <c r="N162" s="67"/>
      <c r="O162" s="67">
        <v>3607843911</v>
      </c>
      <c r="P162" s="215"/>
      <c r="Q162" s="67">
        <v>-4285038774</v>
      </c>
      <c r="R162" s="67"/>
      <c r="S162" s="67">
        <f t="shared" si="5"/>
        <v>-677194863</v>
      </c>
    </row>
    <row r="163" spans="2:19">
      <c r="B163" s="50" t="s">
        <v>266</v>
      </c>
      <c r="C163" s="214" t="s">
        <v>174</v>
      </c>
      <c r="D163" s="215"/>
      <c r="E163" s="67">
        <v>599969</v>
      </c>
      <c r="F163" s="215"/>
      <c r="G163" s="67">
        <v>3973090816</v>
      </c>
      <c r="H163" s="50"/>
      <c r="I163" s="67">
        <v>-4013746208</v>
      </c>
      <c r="J163" s="215"/>
      <c r="K163" s="67">
        <f t="shared" si="4"/>
        <v>-40655392</v>
      </c>
      <c r="L163" s="67"/>
      <c r="M163" s="50">
        <v>599969</v>
      </c>
      <c r="N163" s="67"/>
      <c r="O163" s="67">
        <v>3973090816</v>
      </c>
      <c r="P163" s="215"/>
      <c r="Q163" s="67">
        <v>-4013746208</v>
      </c>
      <c r="R163" s="67"/>
      <c r="S163" s="67">
        <f t="shared" si="5"/>
        <v>-40655392</v>
      </c>
    </row>
    <row r="164" spans="2:19">
      <c r="B164" s="50" t="s">
        <v>265</v>
      </c>
      <c r="C164" s="214" t="s">
        <v>482</v>
      </c>
      <c r="D164" s="215"/>
      <c r="E164" s="67">
        <v>507543</v>
      </c>
      <c r="F164" s="215"/>
      <c r="G164" s="67">
        <v>2294743884</v>
      </c>
      <c r="H164" s="50"/>
      <c r="I164" s="67">
        <v>-2252985188</v>
      </c>
      <c r="J164" s="215"/>
      <c r="K164" s="67">
        <f t="shared" si="4"/>
        <v>41758696</v>
      </c>
      <c r="L164" s="67"/>
      <c r="M164" s="50">
        <v>507543</v>
      </c>
      <c r="N164" s="67"/>
      <c r="O164" s="67">
        <v>2294743884</v>
      </c>
      <c r="P164" s="215"/>
      <c r="Q164" s="67">
        <v>-2252985188</v>
      </c>
      <c r="R164" s="67"/>
      <c r="S164" s="67">
        <f t="shared" si="5"/>
        <v>41758696</v>
      </c>
    </row>
    <row r="165" spans="2:19">
      <c r="B165" s="50" t="s">
        <v>264</v>
      </c>
      <c r="C165" s="214" t="s">
        <v>170</v>
      </c>
      <c r="D165" s="215"/>
      <c r="E165" s="67">
        <v>334564</v>
      </c>
      <c r="F165" s="215"/>
      <c r="G165" s="67">
        <v>1816055656</v>
      </c>
      <c r="H165" s="50"/>
      <c r="I165" s="67">
        <v>-2084840734</v>
      </c>
      <c r="J165" s="215"/>
      <c r="K165" s="67">
        <f t="shared" si="4"/>
        <v>-268785078</v>
      </c>
      <c r="L165" s="67"/>
      <c r="M165" s="50">
        <v>334564</v>
      </c>
      <c r="N165" s="67"/>
      <c r="O165" s="67">
        <v>1816055656</v>
      </c>
      <c r="P165" s="215"/>
      <c r="Q165" s="67">
        <v>-2084840734</v>
      </c>
      <c r="R165" s="67"/>
      <c r="S165" s="67">
        <f t="shared" si="5"/>
        <v>-268785078</v>
      </c>
    </row>
    <row r="166" spans="2:19">
      <c r="B166" s="50" t="s">
        <v>263</v>
      </c>
      <c r="C166" s="214" t="s">
        <v>229</v>
      </c>
      <c r="D166" s="215"/>
      <c r="E166" s="67">
        <v>29709</v>
      </c>
      <c r="F166" s="215"/>
      <c r="G166" s="67">
        <v>456882514</v>
      </c>
      <c r="H166" s="50"/>
      <c r="I166" s="67">
        <v>-498558834</v>
      </c>
      <c r="J166" s="215"/>
      <c r="K166" s="67">
        <f t="shared" si="4"/>
        <v>-41676320</v>
      </c>
      <c r="L166" s="67"/>
      <c r="M166" s="50">
        <v>29709</v>
      </c>
      <c r="N166" s="67"/>
      <c r="O166" s="67">
        <v>456882514</v>
      </c>
      <c r="P166" s="215"/>
      <c r="Q166" s="67">
        <v>-498558834</v>
      </c>
      <c r="R166" s="67"/>
      <c r="S166" s="67">
        <f t="shared" si="5"/>
        <v>-41676320</v>
      </c>
    </row>
    <row r="167" spans="2:19">
      <c r="B167" s="50" t="s">
        <v>262</v>
      </c>
      <c r="C167" s="214" t="s">
        <v>208</v>
      </c>
      <c r="D167" s="215"/>
      <c r="E167" s="67">
        <v>131637</v>
      </c>
      <c r="F167" s="215"/>
      <c r="G167" s="67">
        <v>869947526</v>
      </c>
      <c r="H167" s="50"/>
      <c r="I167" s="67">
        <v>-890131675</v>
      </c>
      <c r="J167" s="215"/>
      <c r="K167" s="67">
        <f t="shared" si="4"/>
        <v>-20184149</v>
      </c>
      <c r="L167" s="67"/>
      <c r="M167" s="50">
        <v>131637</v>
      </c>
      <c r="N167" s="67"/>
      <c r="O167" s="67">
        <v>869947526</v>
      </c>
      <c r="P167" s="215"/>
      <c r="Q167" s="67">
        <v>-890131675</v>
      </c>
      <c r="R167" s="67"/>
      <c r="S167" s="67">
        <f t="shared" si="5"/>
        <v>-20184149</v>
      </c>
    </row>
    <row r="168" spans="2:19">
      <c r="B168" s="50" t="s">
        <v>261</v>
      </c>
      <c r="C168" s="214" t="s">
        <v>185</v>
      </c>
      <c r="D168" s="215"/>
      <c r="E168" s="67">
        <v>19738</v>
      </c>
      <c r="F168" s="215"/>
      <c r="G168" s="67">
        <v>623329854</v>
      </c>
      <c r="H168" s="50"/>
      <c r="I168" s="67">
        <v>-674673302</v>
      </c>
      <c r="J168" s="215"/>
      <c r="K168" s="67">
        <f t="shared" si="4"/>
        <v>-51343448</v>
      </c>
      <c r="L168" s="67"/>
      <c r="M168" s="50">
        <v>19738</v>
      </c>
      <c r="N168" s="67"/>
      <c r="O168" s="67">
        <v>623329854</v>
      </c>
      <c r="P168" s="215"/>
      <c r="Q168" s="67">
        <v>-674673302</v>
      </c>
      <c r="R168" s="67"/>
      <c r="S168" s="67">
        <f t="shared" si="5"/>
        <v>-51343448</v>
      </c>
    </row>
    <row r="169" spans="2:19">
      <c r="B169" s="50" t="s">
        <v>260</v>
      </c>
      <c r="C169" s="214" t="s">
        <v>206</v>
      </c>
      <c r="D169" s="215"/>
      <c r="E169" s="67">
        <v>1614193</v>
      </c>
      <c r="F169" s="215"/>
      <c r="G169" s="67">
        <v>3249275568</v>
      </c>
      <c r="H169" s="50"/>
      <c r="I169" s="67">
        <v>-3707763036</v>
      </c>
      <c r="J169" s="215"/>
      <c r="K169" s="67">
        <f t="shared" si="4"/>
        <v>-458487468</v>
      </c>
      <c r="L169" s="67"/>
      <c r="M169" s="50">
        <v>1614193</v>
      </c>
      <c r="N169" s="67"/>
      <c r="O169" s="67">
        <v>3249275568</v>
      </c>
      <c r="P169" s="215"/>
      <c r="Q169" s="67">
        <v>-3707763036</v>
      </c>
      <c r="R169" s="67"/>
      <c r="S169" s="67">
        <f t="shared" si="5"/>
        <v>-458487468</v>
      </c>
    </row>
    <row r="170" spans="2:19">
      <c r="B170" s="50" t="s">
        <v>259</v>
      </c>
      <c r="C170" s="214" t="s">
        <v>136</v>
      </c>
      <c r="D170" s="215"/>
      <c r="E170" s="67">
        <v>210674</v>
      </c>
      <c r="F170" s="215"/>
      <c r="G170" s="67">
        <v>2570617251</v>
      </c>
      <c r="H170" s="50"/>
      <c r="I170" s="67">
        <v>-2807315182</v>
      </c>
      <c r="J170" s="215"/>
      <c r="K170" s="67">
        <f t="shared" si="4"/>
        <v>-236697931</v>
      </c>
      <c r="L170" s="67"/>
      <c r="M170" s="50">
        <v>210674</v>
      </c>
      <c r="N170" s="67"/>
      <c r="O170" s="67">
        <v>2570617251</v>
      </c>
      <c r="P170" s="215"/>
      <c r="Q170" s="67">
        <v>-2807315182</v>
      </c>
      <c r="R170" s="67"/>
      <c r="S170" s="67">
        <f t="shared" si="5"/>
        <v>-236697931</v>
      </c>
    </row>
    <row r="171" spans="2:19">
      <c r="B171" s="50" t="s">
        <v>411</v>
      </c>
      <c r="C171" s="214" t="s">
        <v>89</v>
      </c>
      <c r="D171" s="215"/>
      <c r="E171" s="67">
        <v>204878</v>
      </c>
      <c r="F171" s="215"/>
      <c r="G171" s="67">
        <v>5847478358</v>
      </c>
      <c r="H171" s="50"/>
      <c r="I171" s="67">
        <v>-7120520616</v>
      </c>
      <c r="J171" s="215"/>
      <c r="K171" s="67">
        <f t="shared" si="4"/>
        <v>-1273042258</v>
      </c>
      <c r="L171" s="67"/>
      <c r="M171" s="50">
        <v>204878</v>
      </c>
      <c r="N171" s="67"/>
      <c r="O171" s="67">
        <v>5847478358</v>
      </c>
      <c r="P171" s="215"/>
      <c r="Q171" s="67">
        <v>-7120520616</v>
      </c>
      <c r="R171" s="67"/>
      <c r="S171" s="67">
        <f t="shared" si="5"/>
        <v>-1273042258</v>
      </c>
    </row>
    <row r="172" spans="2:19">
      <c r="B172" s="50" t="s">
        <v>258</v>
      </c>
      <c r="C172" s="214" t="s">
        <v>163</v>
      </c>
      <c r="D172" s="215"/>
      <c r="E172" s="67">
        <v>71378</v>
      </c>
      <c r="F172" s="215"/>
      <c r="G172" s="67">
        <v>419360576</v>
      </c>
      <c r="H172" s="50"/>
      <c r="I172" s="67">
        <v>-492692143</v>
      </c>
      <c r="J172" s="215"/>
      <c r="K172" s="67">
        <f t="shared" si="4"/>
        <v>-73331567</v>
      </c>
      <c r="L172" s="67"/>
      <c r="M172" s="50">
        <v>71378</v>
      </c>
      <c r="N172" s="67"/>
      <c r="O172" s="67">
        <v>419360576</v>
      </c>
      <c r="P172" s="215"/>
      <c r="Q172" s="67">
        <v>-492692143</v>
      </c>
      <c r="R172" s="67"/>
      <c r="S172" s="67">
        <f t="shared" si="5"/>
        <v>-73331567</v>
      </c>
    </row>
    <row r="173" spans="2:19">
      <c r="B173" s="50" t="s">
        <v>257</v>
      </c>
      <c r="C173" s="214" t="s">
        <v>231</v>
      </c>
      <c r="D173" s="215"/>
      <c r="E173" s="67">
        <v>533812</v>
      </c>
      <c r="F173" s="215"/>
      <c r="G173" s="67">
        <v>1991876298</v>
      </c>
      <c r="H173" s="50"/>
      <c r="I173" s="67">
        <v>-2260611938</v>
      </c>
      <c r="J173" s="215"/>
      <c r="K173" s="67">
        <f t="shared" si="4"/>
        <v>-268735640</v>
      </c>
      <c r="L173" s="67"/>
      <c r="M173" s="50">
        <v>533812</v>
      </c>
      <c r="N173" s="67"/>
      <c r="O173" s="67">
        <v>1991876298</v>
      </c>
      <c r="P173" s="215"/>
      <c r="Q173" s="67">
        <v>-2260611938</v>
      </c>
      <c r="R173" s="67"/>
      <c r="S173" s="67">
        <f t="shared" si="5"/>
        <v>-268735640</v>
      </c>
    </row>
    <row r="174" spans="2:19">
      <c r="B174" s="50" t="s">
        <v>256</v>
      </c>
      <c r="C174" s="214" t="s">
        <v>194</v>
      </c>
      <c r="D174" s="215"/>
      <c r="E174" s="67">
        <v>28975</v>
      </c>
      <c r="F174" s="215"/>
      <c r="G174" s="67">
        <v>1532039623</v>
      </c>
      <c r="H174" s="50"/>
      <c r="I174" s="67">
        <v>-1587715198</v>
      </c>
      <c r="J174" s="215"/>
      <c r="K174" s="67">
        <f t="shared" si="4"/>
        <v>-55675575</v>
      </c>
      <c r="L174" s="67"/>
      <c r="M174" s="50">
        <v>28975</v>
      </c>
      <c r="N174" s="67"/>
      <c r="O174" s="67">
        <v>1532039623</v>
      </c>
      <c r="P174" s="215"/>
      <c r="Q174" s="67">
        <v>-1587715198</v>
      </c>
      <c r="R174" s="67"/>
      <c r="S174" s="67">
        <f t="shared" si="5"/>
        <v>-55675575</v>
      </c>
    </row>
    <row r="175" spans="2:19">
      <c r="B175" s="50" t="s">
        <v>445</v>
      </c>
      <c r="C175" s="214" t="s">
        <v>224</v>
      </c>
      <c r="D175" s="215"/>
      <c r="E175" s="67">
        <v>15441</v>
      </c>
      <c r="F175" s="215"/>
      <c r="G175" s="67">
        <v>373489015</v>
      </c>
      <c r="H175" s="50"/>
      <c r="I175" s="67">
        <v>-428666693</v>
      </c>
      <c r="J175" s="215"/>
      <c r="K175" s="67">
        <f t="shared" si="4"/>
        <v>-55177678</v>
      </c>
      <c r="L175" s="67"/>
      <c r="M175" s="50">
        <v>15441</v>
      </c>
      <c r="N175" s="67"/>
      <c r="O175" s="67">
        <v>373489015</v>
      </c>
      <c r="P175" s="215"/>
      <c r="Q175" s="67">
        <v>-428666693</v>
      </c>
      <c r="R175" s="67"/>
      <c r="S175" s="67">
        <f t="shared" si="5"/>
        <v>-55177678</v>
      </c>
    </row>
    <row r="176" spans="2:19">
      <c r="B176" s="50" t="s">
        <v>444</v>
      </c>
      <c r="C176" s="214" t="s">
        <v>166</v>
      </c>
      <c r="D176" s="215"/>
      <c r="E176" s="67">
        <v>981710</v>
      </c>
      <c r="F176" s="215"/>
      <c r="G176" s="67">
        <v>1722727721</v>
      </c>
      <c r="H176" s="50"/>
      <c r="I176" s="67">
        <v>-1971013280</v>
      </c>
      <c r="J176" s="215"/>
      <c r="K176" s="67">
        <f t="shared" si="4"/>
        <v>-248285559</v>
      </c>
      <c r="L176" s="67"/>
      <c r="M176" s="50">
        <v>981710</v>
      </c>
      <c r="N176" s="67"/>
      <c r="O176" s="67">
        <v>1722727721</v>
      </c>
      <c r="P176" s="215"/>
      <c r="Q176" s="67">
        <v>-1971013280</v>
      </c>
      <c r="R176" s="67"/>
      <c r="S176" s="67">
        <f t="shared" si="5"/>
        <v>-248285559</v>
      </c>
    </row>
    <row r="177" spans="2:19">
      <c r="B177" s="50" t="s">
        <v>255</v>
      </c>
      <c r="C177" s="214" t="s">
        <v>96</v>
      </c>
      <c r="D177" s="215"/>
      <c r="E177" s="67">
        <v>383419</v>
      </c>
      <c r="F177" s="215"/>
      <c r="G177" s="67">
        <v>1737866879</v>
      </c>
      <c r="H177" s="50"/>
      <c r="I177" s="67">
        <v>-1989734366</v>
      </c>
      <c r="J177" s="215"/>
      <c r="K177" s="67">
        <f t="shared" si="4"/>
        <v>-251867487</v>
      </c>
      <c r="L177" s="67"/>
      <c r="M177" s="50">
        <v>383419</v>
      </c>
      <c r="N177" s="67"/>
      <c r="O177" s="67">
        <v>1737866879</v>
      </c>
      <c r="P177" s="215"/>
      <c r="Q177" s="67">
        <v>-1989734366</v>
      </c>
      <c r="R177" s="67"/>
      <c r="S177" s="67">
        <f t="shared" si="5"/>
        <v>-251867487</v>
      </c>
    </row>
    <row r="178" spans="2:19">
      <c r="B178" s="50" t="s">
        <v>254</v>
      </c>
      <c r="C178" s="214" t="s">
        <v>148</v>
      </c>
      <c r="D178" s="215"/>
      <c r="E178" s="67">
        <v>27920</v>
      </c>
      <c r="F178" s="215"/>
      <c r="G178" s="67">
        <v>192990775</v>
      </c>
      <c r="H178" s="50"/>
      <c r="I178" s="67">
        <v>-198755377</v>
      </c>
      <c r="J178" s="215"/>
      <c r="K178" s="67">
        <f t="shared" si="4"/>
        <v>-5764602</v>
      </c>
      <c r="L178" s="67"/>
      <c r="M178" s="50">
        <v>27920</v>
      </c>
      <c r="N178" s="67"/>
      <c r="O178" s="67">
        <v>192990775</v>
      </c>
      <c r="P178" s="215"/>
      <c r="Q178" s="67">
        <v>-198755377</v>
      </c>
      <c r="R178" s="67"/>
      <c r="S178" s="67">
        <f t="shared" si="5"/>
        <v>-5764602</v>
      </c>
    </row>
    <row r="179" spans="2:19">
      <c r="B179" s="50" t="s">
        <v>443</v>
      </c>
      <c r="C179" s="214" t="s">
        <v>126</v>
      </c>
      <c r="D179" s="215"/>
      <c r="E179" s="67">
        <v>322764</v>
      </c>
      <c r="F179" s="215"/>
      <c r="G179" s="67">
        <v>623910483</v>
      </c>
      <c r="H179" s="50"/>
      <c r="I179" s="67">
        <v>-716197649</v>
      </c>
      <c r="J179" s="215"/>
      <c r="K179" s="67">
        <f t="shared" si="4"/>
        <v>-92287166</v>
      </c>
      <c r="L179" s="67"/>
      <c r="M179" s="50">
        <v>322764</v>
      </c>
      <c r="N179" s="67"/>
      <c r="O179" s="67">
        <v>623910483</v>
      </c>
      <c r="P179" s="215"/>
      <c r="Q179" s="67">
        <v>-716197649</v>
      </c>
      <c r="R179" s="67"/>
      <c r="S179" s="67">
        <f t="shared" si="5"/>
        <v>-92287166</v>
      </c>
    </row>
    <row r="180" spans="2:19">
      <c r="B180" s="50" t="s">
        <v>253</v>
      </c>
      <c r="C180" s="214" t="s">
        <v>182</v>
      </c>
      <c r="D180" s="215"/>
      <c r="E180" s="67">
        <v>37014</v>
      </c>
      <c r="F180" s="215"/>
      <c r="G180" s="67">
        <v>1283345313</v>
      </c>
      <c r="H180" s="50"/>
      <c r="I180" s="67">
        <v>-1256139195</v>
      </c>
      <c r="J180" s="215"/>
      <c r="K180" s="67">
        <f t="shared" si="4"/>
        <v>27206118</v>
      </c>
      <c r="L180" s="67"/>
      <c r="M180" s="50">
        <v>37014</v>
      </c>
      <c r="N180" s="67"/>
      <c r="O180" s="67">
        <v>1283345313</v>
      </c>
      <c r="P180" s="215"/>
      <c r="Q180" s="67">
        <v>-1256139195</v>
      </c>
      <c r="R180" s="67"/>
      <c r="S180" s="67">
        <f t="shared" si="5"/>
        <v>27206118</v>
      </c>
    </row>
    <row r="181" spans="2:19">
      <c r="B181" s="50" t="s">
        <v>252</v>
      </c>
      <c r="C181" s="214" t="s">
        <v>474</v>
      </c>
      <c r="D181" s="215"/>
      <c r="E181" s="67">
        <v>55632</v>
      </c>
      <c r="F181" s="215"/>
      <c r="G181" s="67">
        <v>560475702</v>
      </c>
      <c r="H181" s="50"/>
      <c r="I181" s="67">
        <v>-650023321</v>
      </c>
      <c r="J181" s="215"/>
      <c r="K181" s="67">
        <f t="shared" si="4"/>
        <v>-89547619</v>
      </c>
      <c r="L181" s="67"/>
      <c r="M181" s="50">
        <v>55632</v>
      </c>
      <c r="N181" s="67"/>
      <c r="O181" s="67">
        <v>560475702</v>
      </c>
      <c r="P181" s="215"/>
      <c r="Q181" s="67">
        <v>-650023321</v>
      </c>
      <c r="R181" s="67"/>
      <c r="S181" s="67">
        <f t="shared" si="5"/>
        <v>-89547619</v>
      </c>
    </row>
    <row r="182" spans="2:19">
      <c r="B182" s="50" t="s">
        <v>251</v>
      </c>
      <c r="C182" s="214" t="s">
        <v>527</v>
      </c>
      <c r="D182" s="215"/>
      <c r="E182" s="67">
        <v>2000000</v>
      </c>
      <c r="F182" s="215"/>
      <c r="G182" s="67">
        <v>25210543824</v>
      </c>
      <c r="H182" s="50"/>
      <c r="I182" s="67">
        <v>-21019068000</v>
      </c>
      <c r="J182" s="215"/>
      <c r="K182" s="67">
        <f t="shared" si="4"/>
        <v>4191475824</v>
      </c>
      <c r="L182" s="67"/>
      <c r="M182" s="50">
        <v>2000000</v>
      </c>
      <c r="N182" s="67"/>
      <c r="O182" s="67">
        <v>25210543824</v>
      </c>
      <c r="P182" s="215"/>
      <c r="Q182" s="67">
        <v>-21019068000</v>
      </c>
      <c r="R182" s="67"/>
      <c r="S182" s="67">
        <f t="shared" si="5"/>
        <v>4191475824</v>
      </c>
    </row>
    <row r="183" spans="2:19">
      <c r="B183" s="50" t="s">
        <v>250</v>
      </c>
      <c r="C183" s="214" t="s">
        <v>95</v>
      </c>
      <c r="D183" s="215"/>
      <c r="E183" s="67">
        <v>158781</v>
      </c>
      <c r="F183" s="215"/>
      <c r="G183" s="67">
        <v>3121837240</v>
      </c>
      <c r="H183" s="50"/>
      <c r="I183" s="67">
        <v>-3429858685</v>
      </c>
      <c r="J183" s="215"/>
      <c r="K183" s="67">
        <f t="shared" si="4"/>
        <v>-308021445</v>
      </c>
      <c r="L183" s="67"/>
      <c r="M183" s="50">
        <v>158781</v>
      </c>
      <c r="N183" s="67"/>
      <c r="O183" s="67">
        <v>3121837240</v>
      </c>
      <c r="P183" s="215"/>
      <c r="Q183" s="67">
        <v>-3429858685</v>
      </c>
      <c r="R183" s="67"/>
      <c r="S183" s="67">
        <f t="shared" si="5"/>
        <v>-308021445</v>
      </c>
    </row>
    <row r="184" spans="2:19">
      <c r="B184" s="50" t="s">
        <v>249</v>
      </c>
      <c r="C184" s="214" t="s">
        <v>186</v>
      </c>
      <c r="D184" s="215"/>
      <c r="E184" s="67">
        <v>2321479</v>
      </c>
      <c r="F184" s="215"/>
      <c r="G184" s="67">
        <v>10451348601</v>
      </c>
      <c r="H184" s="50"/>
      <c r="I184" s="67">
        <v>-11100375706</v>
      </c>
      <c r="J184" s="215"/>
      <c r="K184" s="67">
        <f t="shared" si="4"/>
        <v>-649027105</v>
      </c>
      <c r="L184" s="67"/>
      <c r="M184" s="50">
        <v>2321479</v>
      </c>
      <c r="N184" s="67"/>
      <c r="O184" s="67">
        <v>10451348601</v>
      </c>
      <c r="P184" s="215"/>
      <c r="Q184" s="67">
        <v>-11100375706</v>
      </c>
      <c r="R184" s="67"/>
      <c r="S184" s="67">
        <f t="shared" si="5"/>
        <v>-649027105</v>
      </c>
    </row>
    <row r="185" spans="2:19">
      <c r="B185" s="50" t="s">
        <v>248</v>
      </c>
      <c r="C185" s="214" t="s">
        <v>94</v>
      </c>
      <c r="D185" s="215"/>
      <c r="E185" s="67">
        <v>55160</v>
      </c>
      <c r="F185" s="215"/>
      <c r="G185" s="67">
        <v>1001105960</v>
      </c>
      <c r="H185" s="50"/>
      <c r="I185" s="67">
        <v>-1063405687</v>
      </c>
      <c r="J185" s="215"/>
      <c r="K185" s="67">
        <f t="shared" si="4"/>
        <v>-62299727</v>
      </c>
      <c r="L185" s="67"/>
      <c r="M185" s="50">
        <v>55160</v>
      </c>
      <c r="N185" s="67"/>
      <c r="O185" s="67">
        <v>1001105960</v>
      </c>
      <c r="P185" s="215"/>
      <c r="Q185" s="67">
        <v>-1063405687</v>
      </c>
      <c r="R185" s="67"/>
      <c r="S185" s="67">
        <f t="shared" si="5"/>
        <v>-62299727</v>
      </c>
    </row>
    <row r="186" spans="2:19">
      <c r="B186" s="50" t="s">
        <v>247</v>
      </c>
      <c r="C186" s="214" t="s">
        <v>196</v>
      </c>
      <c r="D186" s="215"/>
      <c r="E186" s="67">
        <v>206029</v>
      </c>
      <c r="F186" s="215"/>
      <c r="G186" s="67">
        <v>1404999107</v>
      </c>
      <c r="H186" s="50"/>
      <c r="I186" s="67">
        <v>-1421313781</v>
      </c>
      <c r="J186" s="215"/>
      <c r="K186" s="67">
        <f t="shared" si="4"/>
        <v>-16314674</v>
      </c>
      <c r="L186" s="67"/>
      <c r="M186" s="50">
        <v>206029</v>
      </c>
      <c r="N186" s="67"/>
      <c r="O186" s="67">
        <v>1404999107</v>
      </c>
      <c r="P186" s="215"/>
      <c r="Q186" s="67">
        <v>-1421313781</v>
      </c>
      <c r="R186" s="67"/>
      <c r="S186" s="67">
        <f t="shared" si="5"/>
        <v>-16314674</v>
      </c>
    </row>
    <row r="187" spans="2:19">
      <c r="B187" s="50" t="s">
        <v>246</v>
      </c>
      <c r="C187" s="214" t="s">
        <v>169</v>
      </c>
      <c r="D187" s="215"/>
      <c r="E187" s="67">
        <v>91414</v>
      </c>
      <c r="F187" s="215"/>
      <c r="G187" s="67">
        <v>1051698983</v>
      </c>
      <c r="H187" s="50"/>
      <c r="I187" s="67">
        <v>-1073042678</v>
      </c>
      <c r="J187" s="215"/>
      <c r="K187" s="67">
        <f t="shared" si="4"/>
        <v>-21343695</v>
      </c>
      <c r="L187" s="67"/>
      <c r="M187" s="50">
        <v>91414</v>
      </c>
      <c r="N187" s="67"/>
      <c r="O187" s="67">
        <v>1051698983</v>
      </c>
      <c r="P187" s="215"/>
      <c r="Q187" s="67">
        <v>-1073042678</v>
      </c>
      <c r="R187" s="67"/>
      <c r="S187" s="67">
        <f t="shared" si="5"/>
        <v>-21343695</v>
      </c>
    </row>
    <row r="188" spans="2:19">
      <c r="B188" s="50" t="s">
        <v>245</v>
      </c>
      <c r="C188" s="214" t="s">
        <v>167</v>
      </c>
      <c r="D188" s="215"/>
      <c r="E188" s="67">
        <v>4769</v>
      </c>
      <c r="F188" s="215"/>
      <c r="G188" s="67">
        <v>276429812</v>
      </c>
      <c r="H188" s="50"/>
      <c r="I188" s="67">
        <v>-263924408</v>
      </c>
      <c r="J188" s="215"/>
      <c r="K188" s="67">
        <f t="shared" si="4"/>
        <v>12505404</v>
      </c>
      <c r="L188" s="67"/>
      <c r="M188" s="50">
        <v>4769</v>
      </c>
      <c r="N188" s="67"/>
      <c r="O188" s="67">
        <v>276429812</v>
      </c>
      <c r="P188" s="215"/>
      <c r="Q188" s="67">
        <v>-263924408</v>
      </c>
      <c r="R188" s="67"/>
      <c r="S188" s="67">
        <f t="shared" si="5"/>
        <v>12505404</v>
      </c>
    </row>
    <row r="189" spans="2:19">
      <c r="B189" s="50" t="s">
        <v>244</v>
      </c>
      <c r="C189" s="214" t="s">
        <v>115</v>
      </c>
      <c r="D189" s="215"/>
      <c r="E189" s="67">
        <v>357262</v>
      </c>
      <c r="F189" s="215"/>
      <c r="G189" s="67">
        <v>19051064102</v>
      </c>
      <c r="H189" s="50"/>
      <c r="I189" s="67">
        <v>-17419643219</v>
      </c>
      <c r="J189" s="215"/>
      <c r="K189" s="67">
        <f t="shared" si="4"/>
        <v>1631420883</v>
      </c>
      <c r="L189" s="67"/>
      <c r="M189" s="50">
        <v>357262</v>
      </c>
      <c r="N189" s="67"/>
      <c r="O189" s="67">
        <v>19051064102</v>
      </c>
      <c r="P189" s="215"/>
      <c r="Q189" s="67">
        <v>-17419643219</v>
      </c>
      <c r="R189" s="67"/>
      <c r="S189" s="67">
        <f t="shared" si="5"/>
        <v>1631420883</v>
      </c>
    </row>
    <row r="190" spans="2:19">
      <c r="B190" s="50" t="s">
        <v>464</v>
      </c>
      <c r="C190" s="214" t="s">
        <v>495</v>
      </c>
      <c r="D190" s="215"/>
      <c r="E190" s="67">
        <v>473707</v>
      </c>
      <c r="F190" s="215"/>
      <c r="G190" s="67">
        <v>1126225244</v>
      </c>
      <c r="H190" s="50"/>
      <c r="I190" s="67">
        <v>-1854831405</v>
      </c>
      <c r="J190" s="215"/>
      <c r="K190" s="67">
        <f t="shared" si="4"/>
        <v>-728606161</v>
      </c>
      <c r="L190" s="67"/>
      <c r="M190" s="50">
        <v>473707</v>
      </c>
      <c r="N190" s="67"/>
      <c r="O190" s="67">
        <v>1126225244</v>
      </c>
      <c r="P190" s="215"/>
      <c r="Q190" s="67">
        <v>-1854831405</v>
      </c>
      <c r="R190" s="67"/>
      <c r="S190" s="67">
        <f t="shared" si="5"/>
        <v>-728606161</v>
      </c>
    </row>
    <row r="191" spans="2:19">
      <c r="B191" s="50" t="s">
        <v>243</v>
      </c>
      <c r="C191" s="214" t="s">
        <v>164</v>
      </c>
      <c r="D191" s="215"/>
      <c r="E191" s="67">
        <v>591034</v>
      </c>
      <c r="F191" s="215"/>
      <c r="G191" s="67">
        <v>2302771031</v>
      </c>
      <c r="H191" s="50"/>
      <c r="I191" s="67">
        <v>-2900163187</v>
      </c>
      <c r="J191" s="215"/>
      <c r="K191" s="67">
        <f t="shared" si="4"/>
        <v>-597392156</v>
      </c>
      <c r="L191" s="67"/>
      <c r="M191" s="50">
        <v>591034</v>
      </c>
      <c r="N191" s="67"/>
      <c r="O191" s="67">
        <v>2302771031</v>
      </c>
      <c r="P191" s="215"/>
      <c r="Q191" s="67">
        <v>-2900163187</v>
      </c>
      <c r="R191" s="67"/>
      <c r="S191" s="67">
        <f t="shared" si="5"/>
        <v>-597392156</v>
      </c>
    </row>
    <row r="192" spans="2:19">
      <c r="B192" s="50" t="s">
        <v>442</v>
      </c>
      <c r="C192" s="214" t="s">
        <v>232</v>
      </c>
      <c r="D192" s="215"/>
      <c r="E192" s="67">
        <v>690882</v>
      </c>
      <c r="F192" s="215"/>
      <c r="G192" s="67">
        <v>2369961368</v>
      </c>
      <c r="H192" s="50"/>
      <c r="I192" s="67">
        <v>-2570322143</v>
      </c>
      <c r="J192" s="215"/>
      <c r="K192" s="67">
        <f t="shared" si="4"/>
        <v>-200360775</v>
      </c>
      <c r="L192" s="67"/>
      <c r="M192" s="50">
        <v>690882</v>
      </c>
      <c r="N192" s="67"/>
      <c r="O192" s="67">
        <v>2369961368</v>
      </c>
      <c r="P192" s="215"/>
      <c r="Q192" s="67">
        <v>-2570322143</v>
      </c>
      <c r="R192" s="67"/>
      <c r="S192" s="67">
        <f t="shared" si="5"/>
        <v>-200360775</v>
      </c>
    </row>
    <row r="193" spans="2:19 16366:16366">
      <c r="B193" s="50" t="s">
        <v>242</v>
      </c>
      <c r="C193" s="214" t="s">
        <v>440</v>
      </c>
      <c r="D193" s="215"/>
      <c r="E193" s="67">
        <v>18525</v>
      </c>
      <c r="F193" s="215"/>
      <c r="G193" s="67">
        <v>460570118</v>
      </c>
      <c r="H193" s="50"/>
      <c r="I193" s="67">
        <v>-519809265</v>
      </c>
      <c r="J193" s="215"/>
      <c r="K193" s="67">
        <f t="shared" si="4"/>
        <v>-59239147</v>
      </c>
      <c r="L193" s="67"/>
      <c r="M193" s="50">
        <v>18525</v>
      </c>
      <c r="N193" s="67"/>
      <c r="O193" s="67">
        <v>460570118</v>
      </c>
      <c r="P193" s="215"/>
      <c r="Q193" s="67">
        <v>-519809265</v>
      </c>
      <c r="R193" s="67"/>
      <c r="S193" s="67">
        <f t="shared" si="5"/>
        <v>-59239147</v>
      </c>
    </row>
    <row r="194" spans="2:19 16366:16366">
      <c r="B194" s="50" t="s">
        <v>241</v>
      </c>
      <c r="C194" s="214" t="s">
        <v>142</v>
      </c>
      <c r="D194" s="215"/>
      <c r="E194" s="67">
        <v>476800</v>
      </c>
      <c r="F194" s="215"/>
      <c r="G194" s="67">
        <v>2431364934</v>
      </c>
      <c r="H194" s="50"/>
      <c r="I194" s="67">
        <v>-2839543102</v>
      </c>
      <c r="J194" s="215"/>
      <c r="K194" s="67">
        <f t="shared" si="4"/>
        <v>-408178168</v>
      </c>
      <c r="L194" s="67"/>
      <c r="M194" s="50">
        <v>476800</v>
      </c>
      <c r="N194" s="67"/>
      <c r="O194" s="67">
        <v>2431364934</v>
      </c>
      <c r="P194" s="215"/>
      <c r="Q194" s="67">
        <v>-2839543102</v>
      </c>
      <c r="R194" s="67"/>
      <c r="S194" s="67">
        <f t="shared" si="5"/>
        <v>-408178168</v>
      </c>
    </row>
    <row r="195" spans="2:19 16366:16366">
      <c r="B195" s="50" t="s">
        <v>240</v>
      </c>
      <c r="C195" s="214" t="s">
        <v>108</v>
      </c>
      <c r="D195" s="215"/>
      <c r="E195" s="67">
        <v>62987</v>
      </c>
      <c r="F195" s="215"/>
      <c r="G195" s="67">
        <v>1085019055</v>
      </c>
      <c r="H195" s="50"/>
      <c r="I195" s="67">
        <v>-1159041974</v>
      </c>
      <c r="J195" s="215"/>
      <c r="K195" s="67">
        <f t="shared" si="4"/>
        <v>-74022919</v>
      </c>
      <c r="L195" s="67"/>
      <c r="M195" s="50">
        <v>62987</v>
      </c>
      <c r="N195" s="67"/>
      <c r="O195" s="67">
        <v>1085019055</v>
      </c>
      <c r="P195" s="215"/>
      <c r="Q195" s="67">
        <v>-1159041974</v>
      </c>
      <c r="R195" s="67"/>
      <c r="S195" s="67">
        <f t="shared" si="5"/>
        <v>-74022919</v>
      </c>
    </row>
    <row r="196" spans="2:19 16366:16366">
      <c r="C196" s="214" t="s">
        <v>160</v>
      </c>
      <c r="D196" s="215"/>
      <c r="E196" s="67">
        <v>410520</v>
      </c>
      <c r="F196" s="215"/>
      <c r="G196" s="67">
        <v>3098058106</v>
      </c>
      <c r="H196" s="50"/>
      <c r="I196" s="67">
        <v>-3152578979</v>
      </c>
      <c r="J196" s="215"/>
      <c r="K196" s="67">
        <f t="shared" si="4"/>
        <v>-54520873</v>
      </c>
      <c r="L196" s="67"/>
      <c r="M196" s="50">
        <v>410520</v>
      </c>
      <c r="N196" s="67"/>
      <c r="O196" s="67">
        <v>3098058106</v>
      </c>
      <c r="P196" s="215"/>
      <c r="Q196" s="67">
        <v>-3152578979</v>
      </c>
      <c r="R196" s="67"/>
      <c r="S196" s="67">
        <f t="shared" si="5"/>
        <v>-54520873</v>
      </c>
    </row>
    <row r="197" spans="2:19 16366:16366">
      <c r="C197" s="214" t="s">
        <v>145</v>
      </c>
      <c r="D197" s="215"/>
      <c r="E197" s="67">
        <v>1417092</v>
      </c>
      <c r="F197" s="215"/>
      <c r="G197" s="67">
        <v>20655169945</v>
      </c>
      <c r="H197" s="50"/>
      <c r="I197" s="67">
        <v>-20721393055</v>
      </c>
      <c r="J197" s="215"/>
      <c r="K197" s="67">
        <f t="shared" si="4"/>
        <v>-66223110</v>
      </c>
      <c r="L197" s="67"/>
      <c r="M197" s="50">
        <v>1417092</v>
      </c>
      <c r="N197" s="67"/>
      <c r="O197" s="67">
        <v>20655169945</v>
      </c>
      <c r="P197" s="215"/>
      <c r="Q197" s="67">
        <v>-20721393055</v>
      </c>
      <c r="R197" s="67"/>
      <c r="S197" s="67">
        <f t="shared" si="5"/>
        <v>-66223110</v>
      </c>
    </row>
    <row r="198" spans="2:19 16366:16366">
      <c r="C198" s="214" t="s">
        <v>441</v>
      </c>
      <c r="D198" s="215"/>
      <c r="E198" s="67">
        <v>421684</v>
      </c>
      <c r="F198" s="215"/>
      <c r="G198" s="67">
        <v>17285571405</v>
      </c>
      <c r="H198" s="50"/>
      <c r="I198" s="67">
        <v>-20224169565</v>
      </c>
      <c r="J198" s="215"/>
      <c r="K198" s="67">
        <f t="shared" si="4"/>
        <v>-2938598160</v>
      </c>
      <c r="L198" s="67"/>
      <c r="M198" s="50">
        <v>421684</v>
      </c>
      <c r="N198" s="67"/>
      <c r="O198" s="67">
        <v>17285571405</v>
      </c>
      <c r="P198" s="215"/>
      <c r="Q198" s="67">
        <v>-20224169565</v>
      </c>
      <c r="R198" s="67"/>
      <c r="S198" s="67">
        <f t="shared" si="5"/>
        <v>-2938598160</v>
      </c>
    </row>
    <row r="199" spans="2:19 16366:16366">
      <c r="C199" s="214" t="s">
        <v>133</v>
      </c>
      <c r="D199" s="215"/>
      <c r="E199" s="67">
        <v>300175</v>
      </c>
      <c r="F199" s="215"/>
      <c r="G199" s="67">
        <v>4665995151</v>
      </c>
      <c r="H199" s="50"/>
      <c r="I199" s="67">
        <v>-4271509876</v>
      </c>
      <c r="J199" s="215"/>
      <c r="K199" s="67">
        <f t="shared" si="4"/>
        <v>394485275</v>
      </c>
      <c r="L199" s="67"/>
      <c r="M199" s="50">
        <v>300175</v>
      </c>
      <c r="N199" s="67"/>
      <c r="O199" s="67">
        <v>4665995151</v>
      </c>
      <c r="P199" s="215"/>
      <c r="Q199" s="67">
        <v>-4271509876</v>
      </c>
      <c r="R199" s="67"/>
      <c r="S199" s="67">
        <f t="shared" si="5"/>
        <v>394485275</v>
      </c>
    </row>
    <row r="200" spans="2:19 16366:16366">
      <c r="C200" s="214" t="s">
        <v>128</v>
      </c>
      <c r="D200" s="215"/>
      <c r="E200" s="67">
        <v>463397</v>
      </c>
      <c r="F200" s="215"/>
      <c r="G200" s="67">
        <v>2508743077</v>
      </c>
      <c r="H200" s="50"/>
      <c r="I200" s="67">
        <v>-2957622242</v>
      </c>
      <c r="J200" s="215"/>
      <c r="K200" s="67">
        <f>I200+G200</f>
        <v>-448879165</v>
      </c>
      <c r="L200" s="67"/>
      <c r="M200" s="50">
        <v>463397</v>
      </c>
      <c r="N200" s="67"/>
      <c r="O200" s="67">
        <v>2508743077</v>
      </c>
      <c r="P200" s="215"/>
      <c r="Q200" s="67">
        <v>-2957622242</v>
      </c>
      <c r="R200" s="67"/>
      <c r="S200" s="67">
        <f t="shared" si="5"/>
        <v>-448879165</v>
      </c>
    </row>
    <row r="201" spans="2:19 16366:16366" ht="21.6" thickBot="1">
      <c r="C201" s="214" t="s">
        <v>2</v>
      </c>
      <c r="D201" s="215"/>
      <c r="E201" s="67"/>
      <c r="F201" s="215"/>
      <c r="G201" s="114">
        <f>SUM(G8:G200)</f>
        <v>994131608393</v>
      </c>
      <c r="H201" s="50"/>
      <c r="I201" s="114">
        <f>SUM(I8:I200)</f>
        <v>-1021315329429</v>
      </c>
      <c r="J201" s="215"/>
      <c r="K201" s="114">
        <f>SUM(K8:K200)</f>
        <v>-27183721036</v>
      </c>
      <c r="L201" s="67"/>
      <c r="M201" s="50"/>
      <c r="N201" s="67"/>
      <c r="O201" s="114">
        <f>SUM(O8:O200)</f>
        <v>994131608393</v>
      </c>
      <c r="P201" s="215"/>
      <c r="Q201" s="114">
        <f>SUM(Q8:Q200)</f>
        <v>-1021315329429</v>
      </c>
      <c r="R201" s="67"/>
      <c r="S201" s="114">
        <f>SUM(S8:S200)</f>
        <v>-27183721036</v>
      </c>
      <c r="XEL201" s="64">
        <f>SUM(E201:XEK201)</f>
        <v>-108734884144</v>
      </c>
    </row>
    <row r="202" spans="2:19 16366:16366" s="71" customFormat="1" ht="24.75" customHeight="1" thickTop="1">
      <c r="C202" s="63"/>
      <c r="D202" s="63"/>
      <c r="E202" s="63"/>
      <c r="F202" s="63"/>
      <c r="G202" s="68"/>
      <c r="H202" s="63"/>
      <c r="I202" s="68"/>
      <c r="J202" s="63"/>
      <c r="K202" s="216"/>
      <c r="L202" s="63"/>
      <c r="M202" s="63"/>
      <c r="N202" s="63"/>
      <c r="O202" s="68"/>
      <c r="P202" s="63"/>
      <c r="Q202" s="68"/>
      <c r="R202" s="63"/>
      <c r="S202" s="68"/>
    </row>
    <row r="203" spans="2:19 16366:16366" s="71" customFormat="1" ht="24.6">
      <c r="B203" s="50"/>
      <c r="C203" s="4"/>
      <c r="D203" s="4"/>
      <c r="E203" s="4"/>
      <c r="F203" s="4"/>
      <c r="G203" s="51"/>
      <c r="H203" s="51"/>
      <c r="I203" s="51"/>
      <c r="J203" s="51"/>
      <c r="K203" s="2"/>
      <c r="L203" s="2"/>
      <c r="M203" s="2"/>
      <c r="N203" s="2"/>
      <c r="O203" s="2"/>
      <c r="P203" s="2"/>
      <c r="Q203" s="216"/>
      <c r="R203" s="2"/>
      <c r="S203" s="2"/>
    </row>
    <row r="204" spans="2:19 16366:16366" s="71" customFormat="1" ht="24.6">
      <c r="B204" s="50"/>
      <c r="C204" s="310" t="s">
        <v>42</v>
      </c>
      <c r="D204" s="311"/>
      <c r="E204" s="311"/>
      <c r="F204" s="31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2"/>
    </row>
    <row r="205" spans="2:19 16366:16366" s="71" customFormat="1" ht="24.6">
      <c r="B205" s="50"/>
      <c r="C205" s="217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</row>
    <row r="206" spans="2:19 16366:16366" s="71" customFormat="1" ht="24.6" hidden="1">
      <c r="B206" s="50">
        <v>1</v>
      </c>
      <c r="C206" s="218">
        <v>2</v>
      </c>
      <c r="D206" s="50">
        <v>3</v>
      </c>
      <c r="E206" s="218">
        <v>4</v>
      </c>
      <c r="F206" s="50">
        <v>5</v>
      </c>
      <c r="G206" s="218">
        <v>6</v>
      </c>
      <c r="H206" s="50">
        <v>7</v>
      </c>
      <c r="I206" s="218">
        <v>8</v>
      </c>
      <c r="J206" s="50">
        <v>9</v>
      </c>
      <c r="K206" s="218">
        <v>10</v>
      </c>
      <c r="L206" s="50">
        <v>11</v>
      </c>
      <c r="M206" s="218">
        <v>12</v>
      </c>
      <c r="N206" s="50">
        <v>13</v>
      </c>
      <c r="O206" s="218">
        <v>14</v>
      </c>
      <c r="P206" s="50">
        <v>15</v>
      </c>
      <c r="Q206" s="218">
        <v>16</v>
      </c>
      <c r="R206" s="50">
        <v>17</v>
      </c>
      <c r="S206" s="218">
        <v>18</v>
      </c>
    </row>
    <row r="207" spans="2:19 16366:16366" s="71" customFormat="1" ht="24.6" hidden="1">
      <c r="B207" s="50"/>
      <c r="C207" s="63"/>
      <c r="D207" s="63"/>
      <c r="E207" s="63"/>
      <c r="F207" s="63"/>
      <c r="G207" s="69"/>
      <c r="H207" s="69"/>
      <c r="I207" s="121"/>
      <c r="J207" s="69"/>
      <c r="K207" s="50">
        <v>9584259220</v>
      </c>
      <c r="L207" s="70"/>
      <c r="M207" s="70"/>
      <c r="N207" s="70"/>
      <c r="O207" s="70"/>
      <c r="P207" s="70"/>
      <c r="Q207" s="120"/>
      <c r="R207" s="70"/>
      <c r="S207" s="50">
        <v>16983364675</v>
      </c>
    </row>
    <row r="208" spans="2:19 16366:16366" s="71" customFormat="1" ht="24.6" hidden="1">
      <c r="B208" s="50"/>
      <c r="G208" s="71">
        <v>0</v>
      </c>
      <c r="K208" s="71">
        <v>62341606</v>
      </c>
      <c r="S208" s="71">
        <v>608504021</v>
      </c>
    </row>
    <row r="209" spans="2:19" s="71" customFormat="1" ht="24.6" hidden="1">
      <c r="B209" s="50"/>
      <c r="G209" s="71">
        <f>K207-G208</f>
        <v>9584259220</v>
      </c>
      <c r="I209" s="71" t="s">
        <v>462</v>
      </c>
      <c r="K209" s="71">
        <v>328170638</v>
      </c>
      <c r="S209" s="71">
        <v>3203139830</v>
      </c>
    </row>
    <row r="210" spans="2:19" ht="25.2" hidden="1">
      <c r="C210" s="71"/>
      <c r="D210" s="71"/>
      <c r="E210" s="71"/>
      <c r="F210" s="71"/>
      <c r="G210" s="71"/>
      <c r="H210" s="71"/>
      <c r="I210" s="71" t="s">
        <v>463</v>
      </c>
      <c r="J210" s="71"/>
      <c r="K210" s="71">
        <f>+K207-K208-K209</f>
        <v>9193746976</v>
      </c>
      <c r="L210" s="71"/>
      <c r="M210" s="100"/>
      <c r="N210" s="71"/>
      <c r="O210" s="100"/>
      <c r="P210" s="71"/>
      <c r="Q210" s="100"/>
      <c r="R210" s="71"/>
      <c r="S210" s="71">
        <v>147758</v>
      </c>
    </row>
    <row r="211" spans="2:19" ht="24.6" hidden="1">
      <c r="C211" s="71"/>
      <c r="D211" s="71"/>
      <c r="E211" s="71"/>
      <c r="F211" s="71"/>
      <c r="G211" s="71"/>
      <c r="H211" s="71"/>
      <c r="I211" s="71">
        <v>352564609</v>
      </c>
      <c r="J211" s="71"/>
      <c r="K211" s="71">
        <v>0</v>
      </c>
      <c r="L211" s="71"/>
      <c r="M211" s="71"/>
      <c r="N211" s="71"/>
      <c r="O211" s="71"/>
      <c r="P211" s="71"/>
      <c r="Q211" s="71"/>
      <c r="R211" s="71"/>
      <c r="S211" s="71">
        <f>S207-S208-S209-S210</f>
        <v>13171573066</v>
      </c>
    </row>
    <row r="212" spans="2:19" ht="25.2" hidden="1">
      <c r="C212" s="71"/>
      <c r="D212" s="71"/>
      <c r="E212" s="71"/>
      <c r="F212" s="71"/>
      <c r="G212" s="71"/>
      <c r="H212" s="71"/>
      <c r="I212" s="71"/>
      <c r="J212" s="71"/>
      <c r="K212" s="72">
        <v>0</v>
      </c>
      <c r="L212" s="71"/>
      <c r="M212" s="71"/>
      <c r="N212" s="71"/>
      <c r="O212" s="71"/>
      <c r="P212" s="71"/>
      <c r="Q212" s="71"/>
      <c r="R212" s="71"/>
      <c r="S212" s="71"/>
    </row>
    <row r="213" spans="2:19" ht="25.2" hidden="1">
      <c r="C213" s="71"/>
      <c r="D213" s="71"/>
      <c r="E213" s="71"/>
      <c r="F213" s="71"/>
      <c r="G213" s="71"/>
      <c r="H213" s="71"/>
      <c r="I213" s="71"/>
      <c r="J213" s="71"/>
      <c r="K213" s="72">
        <f>K212-K211</f>
        <v>0</v>
      </c>
      <c r="L213" s="71"/>
      <c r="M213" s="71"/>
      <c r="N213" s="71"/>
      <c r="O213" s="71"/>
      <c r="P213" s="71"/>
      <c r="Q213" s="71"/>
      <c r="R213" s="71"/>
      <c r="S213" s="72"/>
    </row>
    <row r="214" spans="2:19" ht="25.2" hidden="1">
      <c r="C214" s="71"/>
      <c r="D214" s="71"/>
      <c r="E214" s="71"/>
      <c r="F214" s="71"/>
      <c r="G214" s="71"/>
      <c r="H214" s="71"/>
      <c r="I214" s="71"/>
      <c r="J214" s="71"/>
      <c r="K214" s="72"/>
      <c r="L214" s="71"/>
      <c r="M214" s="71"/>
      <c r="N214" s="71"/>
      <c r="O214" s="71"/>
      <c r="P214" s="71"/>
      <c r="Q214" s="71"/>
      <c r="R214" s="71"/>
      <c r="S214" s="72"/>
    </row>
    <row r="215" spans="2:19" ht="24.6" hidden="1">
      <c r="C215" s="71"/>
      <c r="D215" s="71"/>
      <c r="E215" s="71"/>
      <c r="F215" s="71"/>
      <c r="G215" s="71"/>
      <c r="H215" s="71"/>
      <c r="I215" s="71"/>
      <c r="J215" s="71"/>
      <c r="K215" s="116">
        <v>9584259220</v>
      </c>
      <c r="L215" s="116"/>
      <c r="M215" s="116"/>
      <c r="N215" s="116"/>
      <c r="O215" s="116"/>
      <c r="P215" s="116"/>
      <c r="Q215" s="116"/>
      <c r="R215" s="116"/>
      <c r="S215" s="116">
        <v>16983364675</v>
      </c>
    </row>
    <row r="216" spans="2:19" ht="24.6" hidden="1">
      <c r="C216" s="71"/>
      <c r="D216" s="71"/>
      <c r="E216" s="71"/>
      <c r="F216" s="71"/>
      <c r="G216" s="71"/>
      <c r="H216" s="71"/>
      <c r="I216" s="71"/>
      <c r="J216" s="71"/>
      <c r="K216" s="116">
        <v>-62341606</v>
      </c>
      <c r="L216" s="116"/>
      <c r="M216" s="116"/>
      <c r="N216" s="116"/>
      <c r="O216" s="116"/>
      <c r="P216" s="116"/>
      <c r="Q216" s="116"/>
      <c r="R216" s="116"/>
      <c r="S216" s="116">
        <v>-147758</v>
      </c>
    </row>
    <row r="217" spans="2:19" ht="24.6" hidden="1">
      <c r="C217" s="71"/>
      <c r="D217" s="71"/>
      <c r="E217" s="71"/>
      <c r="F217" s="71"/>
      <c r="G217" s="71"/>
      <c r="H217" s="71"/>
      <c r="I217" s="71"/>
      <c r="J217" s="71"/>
      <c r="K217" s="116">
        <v>-328170638</v>
      </c>
      <c r="L217" s="116"/>
      <c r="M217" s="116"/>
      <c r="N217" s="116"/>
      <c r="O217" s="116"/>
      <c r="P217" s="116"/>
      <c r="Q217" s="116"/>
      <c r="R217" s="116"/>
      <c r="S217" s="116">
        <v>-608504021</v>
      </c>
    </row>
    <row r="218" spans="2:19" ht="24.6" hidden="1">
      <c r="C218" s="71"/>
      <c r="D218" s="71"/>
      <c r="E218" s="71"/>
      <c r="F218" s="71"/>
      <c r="G218" s="71"/>
      <c r="H218" s="71"/>
      <c r="I218" s="71"/>
      <c r="J218" s="71"/>
      <c r="K218" s="116">
        <v>0</v>
      </c>
      <c r="L218" s="116"/>
      <c r="M218" s="116"/>
      <c r="N218" s="116"/>
      <c r="O218" s="116"/>
      <c r="P218" s="116"/>
      <c r="Q218" s="116"/>
      <c r="R218" s="116"/>
      <c r="S218" s="116">
        <v>-3203139830</v>
      </c>
    </row>
    <row r="219" spans="2:19" ht="24.6" hidden="1">
      <c r="K219" s="71">
        <f>SUM(K215:K218)</f>
        <v>9193746976</v>
      </c>
      <c r="O219" s="71"/>
      <c r="S219" s="71">
        <f>SUM(S215:S218)</f>
        <v>13171573066</v>
      </c>
    </row>
    <row r="220" spans="2:19" ht="24.6" hidden="1">
      <c r="G220" s="69">
        <v>8421552</v>
      </c>
      <c r="K220" s="71">
        <f>K219-K201</f>
        <v>36377468012</v>
      </c>
      <c r="O220" s="71"/>
      <c r="S220" s="71">
        <f>S219-S201</f>
        <v>40355294102</v>
      </c>
    </row>
    <row r="221" spans="2:19" hidden="1">
      <c r="G221" s="69">
        <v>138375640</v>
      </c>
    </row>
    <row r="222" spans="2:19" hidden="1">
      <c r="G222" s="69">
        <v>-176127828</v>
      </c>
    </row>
    <row r="223" spans="2:19" hidden="1">
      <c r="G223" s="69">
        <v>428316</v>
      </c>
    </row>
    <row r="224" spans="2:19" hidden="1"/>
    <row r="225" spans="11:19" hidden="1"/>
    <row r="226" spans="11:19" hidden="1"/>
    <row r="227" spans="11:19" hidden="1"/>
    <row r="228" spans="11:19" hidden="1"/>
    <row r="229" spans="11:19" hidden="1"/>
    <row r="230" spans="11:19" hidden="1"/>
    <row r="231" spans="11:19" hidden="1"/>
    <row r="232" spans="11:19" hidden="1"/>
    <row r="233" spans="11:19" hidden="1"/>
    <row r="234" spans="11:19" hidden="1"/>
    <row r="235" spans="11:19" hidden="1"/>
    <row r="236" spans="11:19" hidden="1"/>
    <row r="237" spans="11:19" ht="24.6" hidden="1">
      <c r="K237" s="171">
        <v>102058412041</v>
      </c>
      <c r="S237" s="171">
        <v>154885387503</v>
      </c>
    </row>
    <row r="238" spans="11:19" ht="24.6" hidden="1">
      <c r="K238" s="169">
        <v>0</v>
      </c>
      <c r="S238" s="169">
        <v>-147758</v>
      </c>
    </row>
    <row r="239" spans="11:19" ht="24.6" hidden="1">
      <c r="K239" s="169">
        <v>-915437088</v>
      </c>
      <c r="S239" s="169">
        <v>-2140804853</v>
      </c>
    </row>
    <row r="240" spans="11:19" ht="24.6" hidden="1">
      <c r="K240" s="169">
        <v>-4818347739</v>
      </c>
      <c r="S240" s="169">
        <v>-11269191854</v>
      </c>
    </row>
    <row r="241" spans="11:19" ht="24.6" hidden="1">
      <c r="K241" s="171">
        <f>SUM(K237:K240)</f>
        <v>96324627214</v>
      </c>
      <c r="S241" s="171">
        <f>SUM(S237:S240)</f>
        <v>141475243038</v>
      </c>
    </row>
    <row r="242" spans="11:19" ht="24.6" hidden="1">
      <c r="K242" s="169">
        <f>K201-K241</f>
        <v>-123508348250</v>
      </c>
      <c r="S242" s="169">
        <f>S201-S241</f>
        <v>-168658964074</v>
      </c>
    </row>
  </sheetData>
  <autoFilter ref="C7:S201" xr:uid="{00000000-0009-0000-0000-000007000000}">
    <sortState xmlns:xlrd2="http://schemas.microsoft.com/office/spreadsheetml/2017/richdata2" ref="C8:S200">
      <sortCondition ref="C7"/>
    </sortState>
  </autoFilter>
  <mergeCells count="6">
    <mergeCell ref="C204:S204"/>
    <mergeCell ref="M6:S6"/>
    <mergeCell ref="E6:K6"/>
    <mergeCell ref="C1:S1"/>
    <mergeCell ref="C2:S2"/>
    <mergeCell ref="C3:S3"/>
  </mergeCells>
  <printOptions horizontalCentered="1"/>
  <pageMargins left="0.25" right="0.25" top="0.75" bottom="0.75" header="0.3" footer="0.3"/>
  <pageSetup paperSize="9" scale="72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228"/>
  <sheetViews>
    <sheetView rightToLeft="1" view="pageBreakPreview" topLeftCell="A202" zoomScale="80" zoomScaleNormal="100" zoomScaleSheetLayoutView="80" workbookViewId="0">
      <selection activeCell="K15" sqref="K15"/>
    </sheetView>
  </sheetViews>
  <sheetFormatPr defaultColWidth="9.109375" defaultRowHeight="21"/>
  <cols>
    <col min="1" max="1" width="1.5546875" style="63" customWidth="1"/>
    <col min="2" max="2" width="10.6640625" style="50" hidden="1" customWidth="1"/>
    <col min="3" max="3" width="31.109375" style="63" bestFit="1" customWidth="1"/>
    <col min="4" max="4" width="0.5546875" style="63" customWidth="1"/>
    <col min="5" max="5" width="12.44140625" style="2" bestFit="1" customWidth="1"/>
    <col min="6" max="6" width="0.88671875" style="2" customWidth="1"/>
    <col min="7" max="7" width="25.33203125" style="2" customWidth="1"/>
    <col min="8" max="8" width="0.88671875" style="2" customWidth="1"/>
    <col min="9" max="9" width="27.33203125" style="2" bestFit="1" customWidth="1"/>
    <col min="10" max="10" width="0.6640625" style="2" customWidth="1"/>
    <col min="11" max="11" width="25.33203125" style="2" bestFit="1" customWidth="1"/>
    <col min="12" max="12" width="1.44140625" style="2" customWidth="1"/>
    <col min="13" max="13" width="12.44140625" style="2" bestFit="1" customWidth="1"/>
    <col min="14" max="14" width="1.109375" style="2" customWidth="1"/>
    <col min="15" max="15" width="26" style="2" bestFit="1" customWidth="1"/>
    <col min="16" max="16" width="1" style="2" customWidth="1"/>
    <col min="17" max="17" width="26.6640625" style="2" bestFit="1" customWidth="1"/>
    <col min="18" max="18" width="1.109375" style="2" customWidth="1"/>
    <col min="19" max="19" width="24.6640625" style="2" bestFit="1" customWidth="1"/>
    <col min="20" max="20" width="0" style="63" hidden="1" customWidth="1"/>
    <col min="21" max="21" width="14" style="63" hidden="1" customWidth="1"/>
    <col min="22" max="22" width="0" style="63" hidden="1" customWidth="1"/>
    <col min="23" max="16384" width="9.109375" style="63"/>
  </cols>
  <sheetData>
    <row r="1" spans="2:22" ht="21.6">
      <c r="C1" s="307" t="s">
        <v>84</v>
      </c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2:22" ht="21.6">
      <c r="C2" s="307" t="s">
        <v>53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</row>
    <row r="3" spans="2:22" ht="21.6">
      <c r="C3" s="307" t="str">
        <f>' سهام'!A3</f>
        <v>برای ماه منتهی به 1402/04/31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</row>
    <row r="4" spans="2:22">
      <c r="C4" s="295" t="s">
        <v>86</v>
      </c>
      <c r="D4" s="295"/>
      <c r="E4" s="295"/>
      <c r="F4" s="295"/>
      <c r="G4" s="295"/>
      <c r="H4" s="295"/>
      <c r="I4" s="295"/>
      <c r="J4" s="295"/>
    </row>
    <row r="5" spans="2:22" ht="22.2" thickBot="1">
      <c r="C5" s="5"/>
      <c r="D5" s="5"/>
      <c r="E5" s="318" t="s">
        <v>734</v>
      </c>
      <c r="F5" s="318"/>
      <c r="G5" s="318"/>
      <c r="H5" s="318"/>
      <c r="I5" s="318"/>
      <c r="J5" s="318"/>
      <c r="K5" s="318"/>
      <c r="M5" s="313" t="s">
        <v>735</v>
      </c>
      <c r="N5" s="313"/>
      <c r="O5" s="313"/>
      <c r="P5" s="313"/>
      <c r="Q5" s="313"/>
      <c r="R5" s="313"/>
      <c r="S5" s="313"/>
    </row>
    <row r="6" spans="2:22" ht="42.6" thickBot="1">
      <c r="C6" s="73" t="s">
        <v>37</v>
      </c>
      <c r="D6" s="73"/>
      <c r="E6" s="92" t="s">
        <v>3</v>
      </c>
      <c r="F6" s="66"/>
      <c r="G6" s="91" t="s">
        <v>21</v>
      </c>
      <c r="H6" s="66"/>
      <c r="I6" s="92" t="s">
        <v>41</v>
      </c>
      <c r="J6" s="66"/>
      <c r="K6" s="91" t="s">
        <v>422</v>
      </c>
      <c r="M6" s="92" t="s">
        <v>3</v>
      </c>
      <c r="N6" s="66"/>
      <c r="O6" s="91" t="s">
        <v>21</v>
      </c>
      <c r="P6" s="66"/>
      <c r="Q6" s="92" t="s">
        <v>41</v>
      </c>
      <c r="R6" s="66"/>
      <c r="S6" s="91" t="s">
        <v>422</v>
      </c>
    </row>
    <row r="7" spans="2:22">
      <c r="B7" t="s">
        <v>240</v>
      </c>
      <c r="C7" s="181" t="s">
        <v>113</v>
      </c>
      <c r="E7" s="50">
        <v>1574822</v>
      </c>
      <c r="F7" s="50"/>
      <c r="G7" s="50">
        <v>7874222603</v>
      </c>
      <c r="H7" s="50"/>
      <c r="I7" s="50">
        <v>-8811337678</v>
      </c>
      <c r="J7" s="50"/>
      <c r="K7" s="50">
        <f t="shared" ref="K7:K70" si="0">G7+I7</f>
        <v>-937115075</v>
      </c>
      <c r="L7" s="50"/>
      <c r="M7" s="50">
        <v>1574822</v>
      </c>
      <c r="N7" s="50"/>
      <c r="O7" s="50">
        <v>7874222603</v>
      </c>
      <c r="P7" s="50"/>
      <c r="Q7" s="50">
        <v>-8811337678</v>
      </c>
      <c r="R7" s="50"/>
      <c r="S7" s="50">
        <f>O7+Q7</f>
        <v>-937115075</v>
      </c>
      <c r="U7" s="63">
        <v>51211126</v>
      </c>
      <c r="V7" s="64">
        <f>U7-S7</f>
        <v>988326201</v>
      </c>
    </row>
    <row r="8" spans="2:22">
      <c r="B8" t="s">
        <v>242</v>
      </c>
      <c r="C8" s="181" t="s">
        <v>510</v>
      </c>
      <c r="E8" s="50">
        <v>224253</v>
      </c>
      <c r="F8" s="50"/>
      <c r="G8" s="50">
        <v>2837754986</v>
      </c>
      <c r="H8" s="50"/>
      <c r="I8" s="50">
        <v>-3059895818</v>
      </c>
      <c r="J8" s="50"/>
      <c r="K8" s="50">
        <f t="shared" si="0"/>
        <v>-222140832</v>
      </c>
      <c r="L8" s="50"/>
      <c r="M8" s="50">
        <v>224253</v>
      </c>
      <c r="N8" s="50"/>
      <c r="O8" s="50">
        <v>2837754986</v>
      </c>
      <c r="P8" s="50"/>
      <c r="Q8" s="50">
        <v>-3059895818</v>
      </c>
      <c r="R8" s="50"/>
      <c r="S8" s="50">
        <f t="shared" ref="S8:S71" si="1">O8+Q8</f>
        <v>-222140832</v>
      </c>
      <c r="U8" s="63">
        <v>-282899728</v>
      </c>
      <c r="V8" s="64">
        <f t="shared" ref="V8:V71" si="2">U8-S8</f>
        <v>-60758896</v>
      </c>
    </row>
    <row r="9" spans="2:22">
      <c r="B9" t="s">
        <v>442</v>
      </c>
      <c r="C9" s="181" t="s">
        <v>472</v>
      </c>
      <c r="E9" s="50">
        <v>305089</v>
      </c>
      <c r="F9" s="50"/>
      <c r="G9" s="50">
        <v>3038802684</v>
      </c>
      <c r="H9" s="50"/>
      <c r="I9" s="50">
        <v>-3178363074</v>
      </c>
      <c r="J9" s="50"/>
      <c r="K9" s="50">
        <f t="shared" si="0"/>
        <v>-139560390</v>
      </c>
      <c r="L9" s="50"/>
      <c r="M9" s="50">
        <v>305089</v>
      </c>
      <c r="N9" s="50"/>
      <c r="O9" s="50">
        <v>3038802684</v>
      </c>
      <c r="P9" s="50"/>
      <c r="Q9" s="50">
        <v>-3178363074</v>
      </c>
      <c r="R9" s="50"/>
      <c r="S9" s="50">
        <f t="shared" si="1"/>
        <v>-139560390</v>
      </c>
      <c r="U9" s="63">
        <v>1243913008</v>
      </c>
      <c r="V9" s="64">
        <f t="shared" si="2"/>
        <v>1383473398</v>
      </c>
    </row>
    <row r="10" spans="2:22">
      <c r="B10" t="s">
        <v>243</v>
      </c>
      <c r="C10" s="181" t="s">
        <v>183</v>
      </c>
      <c r="E10" s="50">
        <v>11622010</v>
      </c>
      <c r="F10" s="50"/>
      <c r="G10" s="50">
        <v>30973215091</v>
      </c>
      <c r="H10" s="50"/>
      <c r="I10" s="50">
        <v>-34308318889</v>
      </c>
      <c r="J10" s="50"/>
      <c r="K10" s="50">
        <f t="shared" si="0"/>
        <v>-3335103798</v>
      </c>
      <c r="L10" s="50"/>
      <c r="M10" s="50">
        <v>11622010</v>
      </c>
      <c r="N10" s="50"/>
      <c r="O10" s="50">
        <v>30973215091</v>
      </c>
      <c r="P10" s="50"/>
      <c r="Q10" s="50">
        <v>-34308318889</v>
      </c>
      <c r="R10" s="50"/>
      <c r="S10" s="50">
        <f t="shared" si="1"/>
        <v>-3335103798</v>
      </c>
      <c r="U10" s="63">
        <v>6313384321</v>
      </c>
      <c r="V10" s="64">
        <f t="shared" si="2"/>
        <v>9648488119</v>
      </c>
    </row>
    <row r="11" spans="2:22">
      <c r="B11" t="s">
        <v>464</v>
      </c>
      <c r="C11" s="181" t="s">
        <v>511</v>
      </c>
      <c r="E11" s="50">
        <v>6663659</v>
      </c>
      <c r="F11" s="50"/>
      <c r="G11" s="50">
        <v>28715084348</v>
      </c>
      <c r="H11" s="50"/>
      <c r="I11" s="50">
        <v>-29562067288</v>
      </c>
      <c r="J11" s="50"/>
      <c r="K11" s="50">
        <f t="shared" si="0"/>
        <v>-846982940</v>
      </c>
      <c r="L11" s="50"/>
      <c r="M11" s="50">
        <v>6663659</v>
      </c>
      <c r="N11" s="50"/>
      <c r="O11" s="50">
        <v>28715084348</v>
      </c>
      <c r="P11" s="50"/>
      <c r="Q11" s="50">
        <v>-29562067288</v>
      </c>
      <c r="R11" s="50"/>
      <c r="S11" s="50">
        <f t="shared" si="1"/>
        <v>-846982940</v>
      </c>
      <c r="U11" s="63">
        <v>2770136926</v>
      </c>
      <c r="V11" s="64">
        <f t="shared" si="2"/>
        <v>3617119866</v>
      </c>
    </row>
    <row r="12" spans="2:22">
      <c r="B12" t="s">
        <v>244</v>
      </c>
      <c r="C12" s="181" t="s">
        <v>459</v>
      </c>
      <c r="E12" s="50">
        <v>2271143</v>
      </c>
      <c r="F12" s="50"/>
      <c r="G12" s="50">
        <v>32396986185</v>
      </c>
      <c r="H12" s="50"/>
      <c r="I12" s="50">
        <v>-31906759961</v>
      </c>
      <c r="J12" s="50"/>
      <c r="K12" s="50">
        <f t="shared" si="0"/>
        <v>490226224</v>
      </c>
      <c r="L12" s="50"/>
      <c r="M12" s="50">
        <v>2271143</v>
      </c>
      <c r="N12" s="50"/>
      <c r="O12" s="50">
        <v>32396986185</v>
      </c>
      <c r="P12" s="50"/>
      <c r="Q12" s="50">
        <v>-31906759961</v>
      </c>
      <c r="R12" s="50"/>
      <c r="S12" s="50">
        <f t="shared" si="1"/>
        <v>490226224</v>
      </c>
      <c r="U12" s="63">
        <v>6456785185</v>
      </c>
      <c r="V12" s="64">
        <f t="shared" si="2"/>
        <v>5966558961</v>
      </c>
    </row>
    <row r="13" spans="2:22">
      <c r="B13" t="s">
        <v>245</v>
      </c>
      <c r="C13" s="181" t="s">
        <v>106</v>
      </c>
      <c r="E13" s="50">
        <v>18402318</v>
      </c>
      <c r="F13" s="50"/>
      <c r="G13" s="50">
        <v>75366435739</v>
      </c>
      <c r="H13" s="50"/>
      <c r="I13" s="50">
        <v>-83464720495</v>
      </c>
      <c r="J13" s="50"/>
      <c r="K13" s="50">
        <f t="shared" si="0"/>
        <v>-8098284756</v>
      </c>
      <c r="L13" s="50"/>
      <c r="M13" s="50">
        <v>18402318</v>
      </c>
      <c r="N13" s="50"/>
      <c r="O13" s="50">
        <v>75366435739</v>
      </c>
      <c r="P13" s="50"/>
      <c r="Q13" s="50">
        <v>-83464720495</v>
      </c>
      <c r="R13" s="50"/>
      <c r="S13" s="50">
        <f t="shared" si="1"/>
        <v>-8098284756</v>
      </c>
      <c r="U13" s="63">
        <v>2870148685</v>
      </c>
      <c r="V13" s="64">
        <f t="shared" si="2"/>
        <v>10968433441</v>
      </c>
    </row>
    <row r="14" spans="2:22">
      <c r="B14" t="s">
        <v>246</v>
      </c>
      <c r="C14" s="181" t="s">
        <v>165</v>
      </c>
      <c r="E14" s="50">
        <v>7580309</v>
      </c>
      <c r="F14" s="50"/>
      <c r="G14" s="50">
        <v>53273907564</v>
      </c>
      <c r="H14" s="50"/>
      <c r="I14" s="50">
        <v>-64821081051</v>
      </c>
      <c r="J14" s="50"/>
      <c r="K14" s="50">
        <f t="shared" si="0"/>
        <v>-11547173487</v>
      </c>
      <c r="L14" s="50"/>
      <c r="M14" s="50">
        <v>7580309</v>
      </c>
      <c r="N14" s="50"/>
      <c r="O14" s="50">
        <v>53273907564</v>
      </c>
      <c r="P14" s="50"/>
      <c r="Q14" s="50">
        <v>-64821081051</v>
      </c>
      <c r="R14" s="50"/>
      <c r="S14" s="50">
        <f t="shared" si="1"/>
        <v>-11547173487</v>
      </c>
      <c r="U14" s="63">
        <v>6034600485</v>
      </c>
      <c r="V14" s="64">
        <f t="shared" si="2"/>
        <v>17581773972</v>
      </c>
    </row>
    <row r="15" spans="2:22">
      <c r="B15" t="s">
        <v>247</v>
      </c>
      <c r="C15" s="181" t="s">
        <v>161</v>
      </c>
      <c r="E15" s="50">
        <v>10743703</v>
      </c>
      <c r="F15" s="50"/>
      <c r="G15" s="50">
        <v>21103241267</v>
      </c>
      <c r="H15" s="50"/>
      <c r="I15" s="50">
        <v>-25671381155</v>
      </c>
      <c r="J15" s="50"/>
      <c r="K15" s="50">
        <f t="shared" si="0"/>
        <v>-4568139888</v>
      </c>
      <c r="L15" s="50"/>
      <c r="M15" s="50">
        <v>10743703</v>
      </c>
      <c r="N15" s="50"/>
      <c r="O15" s="50">
        <v>21103241267</v>
      </c>
      <c r="P15" s="50"/>
      <c r="Q15" s="50">
        <v>-25671381155</v>
      </c>
      <c r="R15" s="50"/>
      <c r="S15" s="50">
        <f t="shared" si="1"/>
        <v>-4568139888</v>
      </c>
      <c r="U15" s="63">
        <v>437799422</v>
      </c>
      <c r="V15" s="64">
        <f t="shared" si="2"/>
        <v>5005939310</v>
      </c>
    </row>
    <row r="16" spans="2:22">
      <c r="B16" t="s">
        <v>248</v>
      </c>
      <c r="C16" s="181" t="s">
        <v>202</v>
      </c>
      <c r="E16" s="50">
        <v>2121408</v>
      </c>
      <c r="F16" s="50"/>
      <c r="G16" s="50">
        <v>16368394003</v>
      </c>
      <c r="H16" s="50"/>
      <c r="I16" s="50">
        <v>-20477665925</v>
      </c>
      <c r="J16" s="50"/>
      <c r="K16" s="50">
        <f t="shared" si="0"/>
        <v>-4109271922</v>
      </c>
      <c r="L16" s="50"/>
      <c r="M16" s="50">
        <v>2121408</v>
      </c>
      <c r="N16" s="50"/>
      <c r="O16" s="50">
        <v>16368394003</v>
      </c>
      <c r="P16" s="50"/>
      <c r="Q16" s="50">
        <v>-20477665925</v>
      </c>
      <c r="R16" s="50"/>
      <c r="S16" s="50">
        <f t="shared" si="1"/>
        <v>-4109271922</v>
      </c>
      <c r="U16" s="63">
        <v>341876612</v>
      </c>
      <c r="V16" s="64">
        <f t="shared" si="2"/>
        <v>4451148534</v>
      </c>
    </row>
    <row r="17" spans="2:22">
      <c r="B17" t="s">
        <v>249</v>
      </c>
      <c r="C17" s="181" t="s">
        <v>97</v>
      </c>
      <c r="E17" s="50">
        <v>10228543</v>
      </c>
      <c r="F17" s="50"/>
      <c r="G17" s="50">
        <v>86933691099</v>
      </c>
      <c r="H17" s="50"/>
      <c r="I17" s="50">
        <v>-89489658129</v>
      </c>
      <c r="J17" s="50"/>
      <c r="K17" s="50">
        <f t="shared" si="0"/>
        <v>-2555967030</v>
      </c>
      <c r="L17" s="50"/>
      <c r="M17" s="50">
        <v>10228543</v>
      </c>
      <c r="N17" s="50"/>
      <c r="O17" s="50">
        <v>86933691099</v>
      </c>
      <c r="P17" s="50"/>
      <c r="Q17" s="50">
        <v>-89489658129</v>
      </c>
      <c r="R17" s="50"/>
      <c r="S17" s="50">
        <f t="shared" si="1"/>
        <v>-2555967030</v>
      </c>
      <c r="U17" s="63">
        <v>5618973939</v>
      </c>
      <c r="V17" s="64">
        <f t="shared" si="2"/>
        <v>8174940969</v>
      </c>
    </row>
    <row r="18" spans="2:22">
      <c r="B18" t="s">
        <v>250</v>
      </c>
      <c r="C18" s="181" t="s">
        <v>512</v>
      </c>
      <c r="E18" s="50">
        <v>8265166</v>
      </c>
      <c r="F18" s="50"/>
      <c r="G18" s="50">
        <v>36914435265</v>
      </c>
      <c r="H18" s="50"/>
      <c r="I18" s="50">
        <v>-45774775556</v>
      </c>
      <c r="J18" s="50"/>
      <c r="K18" s="50">
        <f t="shared" si="0"/>
        <v>-8860340291</v>
      </c>
      <c r="L18" s="50"/>
      <c r="M18" s="50">
        <v>8265166</v>
      </c>
      <c r="N18" s="50"/>
      <c r="O18" s="50">
        <v>36914435265</v>
      </c>
      <c r="P18" s="50"/>
      <c r="Q18" s="50">
        <v>-45774775556</v>
      </c>
      <c r="R18" s="50"/>
      <c r="S18" s="50">
        <f t="shared" si="1"/>
        <v>-8860340291</v>
      </c>
      <c r="U18" s="63">
        <v>7157480183</v>
      </c>
      <c r="V18" s="64">
        <f t="shared" si="2"/>
        <v>16017820474</v>
      </c>
    </row>
    <row r="19" spans="2:22">
      <c r="B19" t="s">
        <v>251</v>
      </c>
      <c r="C19" s="181" t="s">
        <v>124</v>
      </c>
      <c r="E19" s="50">
        <v>3755857</v>
      </c>
      <c r="F19" s="50"/>
      <c r="G19" s="50">
        <v>16371439824</v>
      </c>
      <c r="H19" s="50"/>
      <c r="I19" s="50">
        <v>-20293209481</v>
      </c>
      <c r="J19" s="50"/>
      <c r="K19" s="50">
        <f t="shared" si="0"/>
        <v>-3921769657</v>
      </c>
      <c r="L19" s="50"/>
      <c r="M19" s="50">
        <v>3755857</v>
      </c>
      <c r="N19" s="50"/>
      <c r="O19" s="50">
        <v>16371439824</v>
      </c>
      <c r="P19" s="50"/>
      <c r="Q19" s="50">
        <v>-20293209481</v>
      </c>
      <c r="R19" s="50"/>
      <c r="S19" s="50">
        <f t="shared" si="1"/>
        <v>-3921769657</v>
      </c>
      <c r="U19" s="63">
        <v>5815459572</v>
      </c>
      <c r="V19" s="64">
        <f t="shared" si="2"/>
        <v>9737229229</v>
      </c>
    </row>
    <row r="20" spans="2:22">
      <c r="B20" t="s">
        <v>252</v>
      </c>
      <c r="C20" s="181" t="s">
        <v>203</v>
      </c>
      <c r="E20" s="50">
        <v>30535210</v>
      </c>
      <c r="F20" s="50"/>
      <c r="G20" s="50">
        <v>108787035397</v>
      </c>
      <c r="H20" s="50"/>
      <c r="I20" s="50">
        <v>-111869028790</v>
      </c>
      <c r="J20" s="50"/>
      <c r="K20" s="50">
        <f t="shared" si="0"/>
        <v>-3081993393</v>
      </c>
      <c r="L20" s="50"/>
      <c r="M20" s="50">
        <v>30535210</v>
      </c>
      <c r="N20" s="50"/>
      <c r="O20" s="50">
        <v>108787035397</v>
      </c>
      <c r="P20" s="50"/>
      <c r="Q20" s="50">
        <v>-111869028790</v>
      </c>
      <c r="R20" s="50"/>
      <c r="S20" s="50">
        <f t="shared" si="1"/>
        <v>-3081993393</v>
      </c>
      <c r="U20" s="63">
        <v>0</v>
      </c>
      <c r="V20" s="64">
        <f t="shared" si="2"/>
        <v>3081993393</v>
      </c>
    </row>
    <row r="21" spans="2:22">
      <c r="B21" t="s">
        <v>253</v>
      </c>
      <c r="C21" s="181" t="s">
        <v>134</v>
      </c>
      <c r="E21" s="50">
        <v>53868219</v>
      </c>
      <c r="F21" s="50"/>
      <c r="G21" s="50">
        <v>231808006709</v>
      </c>
      <c r="H21" s="50"/>
      <c r="I21" s="50">
        <v>-272757868404</v>
      </c>
      <c r="J21" s="50"/>
      <c r="K21" s="50">
        <f t="shared" si="0"/>
        <v>-40949861695</v>
      </c>
      <c r="L21" s="50"/>
      <c r="M21" s="50">
        <v>53868219</v>
      </c>
      <c r="N21" s="50"/>
      <c r="O21" s="50">
        <v>231808006709</v>
      </c>
      <c r="P21" s="50"/>
      <c r="Q21" s="50">
        <v>-272757868404</v>
      </c>
      <c r="R21" s="50"/>
      <c r="S21" s="50">
        <f t="shared" si="1"/>
        <v>-40949861695</v>
      </c>
      <c r="U21" s="63">
        <v>23797499505</v>
      </c>
      <c r="V21" s="64">
        <f t="shared" si="2"/>
        <v>64747361200</v>
      </c>
    </row>
    <row r="22" spans="2:22">
      <c r="B22" t="s">
        <v>443</v>
      </c>
      <c r="C22" s="181" t="s">
        <v>428</v>
      </c>
      <c r="E22" s="50">
        <v>4729822</v>
      </c>
      <c r="F22" s="50"/>
      <c r="G22" s="50">
        <v>53599146976</v>
      </c>
      <c r="H22" s="50"/>
      <c r="I22" s="50">
        <v>-60783139754</v>
      </c>
      <c r="J22" s="50"/>
      <c r="K22" s="50">
        <f t="shared" si="0"/>
        <v>-7183992778</v>
      </c>
      <c r="L22" s="50"/>
      <c r="M22" s="50">
        <v>4729822</v>
      </c>
      <c r="N22" s="50"/>
      <c r="O22" s="50">
        <v>53599146976</v>
      </c>
      <c r="P22" s="50"/>
      <c r="Q22" s="50">
        <v>-60783139754</v>
      </c>
      <c r="R22" s="50"/>
      <c r="S22" s="50">
        <f t="shared" si="1"/>
        <v>-7183992778</v>
      </c>
      <c r="U22" s="63">
        <v>2697129064</v>
      </c>
      <c r="V22" s="64">
        <f t="shared" si="2"/>
        <v>9881121842</v>
      </c>
    </row>
    <row r="23" spans="2:22">
      <c r="B23" t="s">
        <v>254</v>
      </c>
      <c r="C23" s="181" t="s">
        <v>211</v>
      </c>
      <c r="E23" s="50">
        <v>4149803</v>
      </c>
      <c r="F23" s="50"/>
      <c r="G23" s="50">
        <v>43519928145</v>
      </c>
      <c r="H23" s="50"/>
      <c r="I23" s="50">
        <v>-48089701366</v>
      </c>
      <c r="J23" s="50"/>
      <c r="K23" s="50">
        <f t="shared" si="0"/>
        <v>-4569773221</v>
      </c>
      <c r="L23" s="50"/>
      <c r="M23" s="50">
        <v>4149803</v>
      </c>
      <c r="N23" s="50"/>
      <c r="O23" s="50">
        <v>43519928145</v>
      </c>
      <c r="P23" s="50"/>
      <c r="Q23" s="50">
        <v>-48089701366</v>
      </c>
      <c r="R23" s="50"/>
      <c r="S23" s="50">
        <f t="shared" si="1"/>
        <v>-4569773221</v>
      </c>
      <c r="U23" s="63">
        <v>1235413326</v>
      </c>
      <c r="V23" s="64">
        <f t="shared" si="2"/>
        <v>5805186547</v>
      </c>
    </row>
    <row r="24" spans="2:22">
      <c r="B24" t="s">
        <v>255</v>
      </c>
      <c r="C24" s="181" t="s">
        <v>109</v>
      </c>
      <c r="E24" s="50">
        <v>11455755</v>
      </c>
      <c r="F24" s="50"/>
      <c r="G24" s="50">
        <v>29892432305</v>
      </c>
      <c r="H24" s="50"/>
      <c r="I24" s="50">
        <v>-38018528663</v>
      </c>
      <c r="J24" s="50"/>
      <c r="K24" s="50">
        <f t="shared" si="0"/>
        <v>-8126096358</v>
      </c>
      <c r="L24" s="50"/>
      <c r="M24" s="50">
        <v>11455755</v>
      </c>
      <c r="N24" s="50"/>
      <c r="O24" s="50">
        <v>29892432305</v>
      </c>
      <c r="P24" s="50"/>
      <c r="Q24" s="50">
        <v>-38018528663</v>
      </c>
      <c r="R24" s="50"/>
      <c r="S24" s="50">
        <f t="shared" si="1"/>
        <v>-8126096358</v>
      </c>
      <c r="U24" s="63">
        <v>8788979370</v>
      </c>
      <c r="V24" s="64">
        <f t="shared" si="2"/>
        <v>16915075728</v>
      </c>
    </row>
    <row r="25" spans="2:22">
      <c r="B25" t="s">
        <v>444</v>
      </c>
      <c r="C25" s="181" t="s">
        <v>429</v>
      </c>
      <c r="E25" s="50">
        <v>2382915</v>
      </c>
      <c r="F25" s="50"/>
      <c r="G25" s="50">
        <v>14520355702</v>
      </c>
      <c r="H25" s="50"/>
      <c r="I25" s="50">
        <v>-17315347964</v>
      </c>
      <c r="J25" s="50"/>
      <c r="K25" s="50">
        <f t="shared" si="0"/>
        <v>-2794992262</v>
      </c>
      <c r="L25" s="50"/>
      <c r="M25" s="50">
        <v>2382915</v>
      </c>
      <c r="N25" s="50"/>
      <c r="O25" s="50">
        <v>14520355702</v>
      </c>
      <c r="P25" s="50"/>
      <c r="Q25" s="50">
        <v>-17315347964</v>
      </c>
      <c r="R25" s="50"/>
      <c r="S25" s="50">
        <f t="shared" si="1"/>
        <v>-2794992262</v>
      </c>
      <c r="U25" s="63">
        <v>3107700746</v>
      </c>
      <c r="V25" s="64">
        <f t="shared" si="2"/>
        <v>5902693008</v>
      </c>
    </row>
    <row r="26" spans="2:22">
      <c r="B26" t="s">
        <v>445</v>
      </c>
      <c r="C26" s="181" t="s">
        <v>430</v>
      </c>
      <c r="E26" s="50">
        <v>4675245</v>
      </c>
      <c r="F26" s="50"/>
      <c r="G26" s="50">
        <v>62597086680</v>
      </c>
      <c r="H26" s="50"/>
      <c r="I26" s="50">
        <v>-59770688468</v>
      </c>
      <c r="J26" s="50"/>
      <c r="K26" s="50">
        <f t="shared" si="0"/>
        <v>2826398212</v>
      </c>
      <c r="L26" s="50"/>
      <c r="M26" s="50">
        <v>4675245</v>
      </c>
      <c r="N26" s="50"/>
      <c r="O26" s="50">
        <v>62597086680</v>
      </c>
      <c r="P26" s="50"/>
      <c r="Q26" s="50">
        <v>-59770688468</v>
      </c>
      <c r="R26" s="50"/>
      <c r="S26" s="50">
        <f t="shared" si="1"/>
        <v>2826398212</v>
      </c>
      <c r="U26" s="63">
        <v>-310992880</v>
      </c>
      <c r="V26" s="64">
        <f t="shared" si="2"/>
        <v>-3137391092</v>
      </c>
    </row>
    <row r="27" spans="2:22">
      <c r="B27" t="s">
        <v>256</v>
      </c>
      <c r="C27" s="181" t="s">
        <v>143</v>
      </c>
      <c r="E27" s="50">
        <v>17907431</v>
      </c>
      <c r="F27" s="50"/>
      <c r="G27" s="50">
        <v>48970225795</v>
      </c>
      <c r="H27" s="50"/>
      <c r="I27" s="50">
        <v>-53376851215</v>
      </c>
      <c r="J27" s="50"/>
      <c r="K27" s="50">
        <f t="shared" si="0"/>
        <v>-4406625420</v>
      </c>
      <c r="L27" s="50"/>
      <c r="M27" s="50">
        <v>17907431</v>
      </c>
      <c r="N27" s="50"/>
      <c r="O27" s="50">
        <v>48970225795</v>
      </c>
      <c r="P27" s="50"/>
      <c r="Q27" s="50">
        <v>-53376851215</v>
      </c>
      <c r="R27" s="50"/>
      <c r="S27" s="50">
        <f t="shared" si="1"/>
        <v>-4406625420</v>
      </c>
      <c r="U27" s="63">
        <v>2740452868</v>
      </c>
      <c r="V27" s="64">
        <f t="shared" si="2"/>
        <v>7147078288</v>
      </c>
    </row>
    <row r="28" spans="2:22">
      <c r="B28" t="s">
        <v>257</v>
      </c>
      <c r="C28" s="181" t="s">
        <v>91</v>
      </c>
      <c r="E28" s="50">
        <v>17222150</v>
      </c>
      <c r="F28" s="50"/>
      <c r="G28" s="50">
        <v>32527388597</v>
      </c>
      <c r="H28" s="50"/>
      <c r="I28" s="50">
        <v>-39129559826</v>
      </c>
      <c r="J28" s="50"/>
      <c r="K28" s="50">
        <f t="shared" si="0"/>
        <v>-6602171229</v>
      </c>
      <c r="L28" s="50"/>
      <c r="M28" s="50">
        <v>17222150</v>
      </c>
      <c r="N28" s="50"/>
      <c r="O28" s="50">
        <v>32527388597</v>
      </c>
      <c r="P28" s="50"/>
      <c r="Q28" s="50">
        <v>-39129559826</v>
      </c>
      <c r="R28" s="50"/>
      <c r="S28" s="50">
        <f t="shared" si="1"/>
        <v>-6602171229</v>
      </c>
      <c r="U28" s="63">
        <v>3692128259</v>
      </c>
      <c r="V28" s="64">
        <f t="shared" si="2"/>
        <v>10294299488</v>
      </c>
    </row>
    <row r="29" spans="2:22">
      <c r="B29" t="s">
        <v>258</v>
      </c>
      <c r="C29" s="181" t="s">
        <v>192</v>
      </c>
      <c r="E29" s="50">
        <v>10859058</v>
      </c>
      <c r="F29" s="50"/>
      <c r="G29" s="50">
        <v>33462784478</v>
      </c>
      <c r="H29" s="50"/>
      <c r="I29" s="50">
        <v>-43414419691</v>
      </c>
      <c r="J29" s="50"/>
      <c r="K29" s="50">
        <f t="shared" si="0"/>
        <v>-9951635213</v>
      </c>
      <c r="L29" s="50"/>
      <c r="M29" s="50">
        <v>10859058</v>
      </c>
      <c r="N29" s="50"/>
      <c r="O29" s="50">
        <v>33462784478</v>
      </c>
      <c r="P29" s="50"/>
      <c r="Q29" s="50">
        <v>-43414419691</v>
      </c>
      <c r="R29" s="50"/>
      <c r="S29" s="50">
        <f t="shared" si="1"/>
        <v>-9951635213</v>
      </c>
      <c r="U29" s="63">
        <v>39713059</v>
      </c>
      <c r="V29" s="64">
        <f t="shared" si="2"/>
        <v>9991348272</v>
      </c>
    </row>
    <row r="30" spans="2:22">
      <c r="B30" t="s">
        <v>411</v>
      </c>
      <c r="C30" s="181" t="s">
        <v>107</v>
      </c>
      <c r="E30" s="50">
        <v>10755672</v>
      </c>
      <c r="F30" s="50"/>
      <c r="G30" s="50">
        <v>43579270367</v>
      </c>
      <c r="H30" s="50"/>
      <c r="I30" s="50">
        <v>-40847517702</v>
      </c>
      <c r="J30" s="50"/>
      <c r="K30" s="50">
        <f t="shared" si="0"/>
        <v>2731752665</v>
      </c>
      <c r="L30" s="50"/>
      <c r="M30" s="50">
        <v>10755672</v>
      </c>
      <c r="N30" s="50"/>
      <c r="O30" s="50">
        <v>43579270367</v>
      </c>
      <c r="P30" s="50"/>
      <c r="Q30" s="50">
        <v>-40847517702</v>
      </c>
      <c r="R30" s="50"/>
      <c r="S30" s="50">
        <f t="shared" si="1"/>
        <v>2731752665</v>
      </c>
      <c r="U30" s="63">
        <v>447</v>
      </c>
      <c r="V30" s="64">
        <f t="shared" si="2"/>
        <v>-2731752218</v>
      </c>
    </row>
    <row r="31" spans="2:22">
      <c r="B31" t="s">
        <v>259</v>
      </c>
      <c r="C31" s="181" t="s">
        <v>473</v>
      </c>
      <c r="E31" s="50">
        <v>4454091</v>
      </c>
      <c r="F31" s="50"/>
      <c r="G31" s="50">
        <v>115117318126</v>
      </c>
      <c r="H31" s="50"/>
      <c r="I31" s="50">
        <v>-111374648686</v>
      </c>
      <c r="J31" s="50"/>
      <c r="K31" s="50">
        <f t="shared" si="0"/>
        <v>3742669440</v>
      </c>
      <c r="L31" s="50"/>
      <c r="M31" s="50">
        <v>4454091</v>
      </c>
      <c r="N31" s="50"/>
      <c r="O31" s="50">
        <v>115117318126</v>
      </c>
      <c r="P31" s="50"/>
      <c r="Q31" s="50">
        <v>-111374648686</v>
      </c>
      <c r="R31" s="50"/>
      <c r="S31" s="50">
        <f t="shared" si="1"/>
        <v>3742669440</v>
      </c>
      <c r="U31" s="63">
        <v>2116969202</v>
      </c>
      <c r="V31" s="64">
        <f t="shared" si="2"/>
        <v>-1625700238</v>
      </c>
    </row>
    <row r="32" spans="2:22">
      <c r="B32" t="s">
        <v>260</v>
      </c>
      <c r="C32" s="181" t="s">
        <v>237</v>
      </c>
      <c r="E32" s="50">
        <v>1117172</v>
      </c>
      <c r="F32" s="50"/>
      <c r="G32" s="50">
        <v>15480716085</v>
      </c>
      <c r="H32" s="50"/>
      <c r="I32" s="50">
        <v>-18040496686</v>
      </c>
      <c r="J32" s="50"/>
      <c r="K32" s="50">
        <f t="shared" si="0"/>
        <v>-2559780601</v>
      </c>
      <c r="L32" s="50"/>
      <c r="M32" s="50">
        <v>1117172</v>
      </c>
      <c r="N32" s="50"/>
      <c r="O32" s="50">
        <v>15480716085</v>
      </c>
      <c r="P32" s="50"/>
      <c r="Q32" s="50">
        <v>-18040496686</v>
      </c>
      <c r="R32" s="50"/>
      <c r="S32" s="50">
        <f t="shared" si="1"/>
        <v>-2559780601</v>
      </c>
      <c r="U32" s="63">
        <v>718113226</v>
      </c>
      <c r="V32" s="64">
        <f t="shared" si="2"/>
        <v>3277893827</v>
      </c>
    </row>
    <row r="33" spans="2:22">
      <c r="B33" t="s">
        <v>261</v>
      </c>
      <c r="C33" s="181" t="s">
        <v>105</v>
      </c>
      <c r="E33" s="50">
        <v>723394</v>
      </c>
      <c r="F33" s="50"/>
      <c r="G33" s="50">
        <v>46870273540</v>
      </c>
      <c r="H33" s="50"/>
      <c r="I33" s="50">
        <v>-46473041377</v>
      </c>
      <c r="J33" s="50"/>
      <c r="K33" s="50">
        <f t="shared" si="0"/>
        <v>397232163</v>
      </c>
      <c r="L33" s="50"/>
      <c r="M33" s="50">
        <v>723394</v>
      </c>
      <c r="N33" s="50"/>
      <c r="O33" s="50">
        <v>46870273540</v>
      </c>
      <c r="P33" s="50"/>
      <c r="Q33" s="50">
        <v>-46473041377</v>
      </c>
      <c r="R33" s="50"/>
      <c r="S33" s="50">
        <f t="shared" si="1"/>
        <v>397232163</v>
      </c>
      <c r="U33" s="63">
        <v>7804143452</v>
      </c>
      <c r="V33" s="64">
        <f t="shared" si="2"/>
        <v>7406911289</v>
      </c>
    </row>
    <row r="34" spans="2:22">
      <c r="B34" t="s">
        <v>262</v>
      </c>
      <c r="C34" s="181" t="s">
        <v>111</v>
      </c>
      <c r="E34" s="50">
        <v>951718</v>
      </c>
      <c r="F34" s="50"/>
      <c r="G34" s="50">
        <v>6102056546</v>
      </c>
      <c r="H34" s="50"/>
      <c r="I34" s="50">
        <v>-8106784276</v>
      </c>
      <c r="J34" s="50"/>
      <c r="K34" s="50">
        <f t="shared" si="0"/>
        <v>-2004727730</v>
      </c>
      <c r="L34" s="50"/>
      <c r="M34" s="50">
        <v>951718</v>
      </c>
      <c r="N34" s="50"/>
      <c r="O34" s="50">
        <v>6102056546</v>
      </c>
      <c r="P34" s="50"/>
      <c r="Q34" s="50">
        <v>-8106784276</v>
      </c>
      <c r="R34" s="50"/>
      <c r="S34" s="50">
        <f t="shared" si="1"/>
        <v>-2004727730</v>
      </c>
      <c r="U34" s="63">
        <v>914881412</v>
      </c>
      <c r="V34" s="64">
        <f t="shared" si="2"/>
        <v>2919609142</v>
      </c>
    </row>
    <row r="35" spans="2:22">
      <c r="B35" t="s">
        <v>263</v>
      </c>
      <c r="C35" s="181" t="s">
        <v>484</v>
      </c>
      <c r="E35" s="50">
        <v>785551</v>
      </c>
      <c r="F35" s="50"/>
      <c r="G35" s="50">
        <v>28775316405</v>
      </c>
      <c r="H35" s="50"/>
      <c r="I35" s="50">
        <v>-26828822882</v>
      </c>
      <c r="J35" s="50"/>
      <c r="K35" s="50">
        <f t="shared" si="0"/>
        <v>1946493523</v>
      </c>
      <c r="L35" s="50"/>
      <c r="M35" s="50">
        <v>785551</v>
      </c>
      <c r="N35" s="50"/>
      <c r="O35" s="50">
        <v>28775316405</v>
      </c>
      <c r="P35" s="50"/>
      <c r="Q35" s="50">
        <v>-26828822882</v>
      </c>
      <c r="R35" s="50"/>
      <c r="S35" s="50">
        <f t="shared" si="1"/>
        <v>1946493523</v>
      </c>
      <c r="U35" s="63">
        <v>4343823360</v>
      </c>
      <c r="V35" s="64">
        <f t="shared" si="2"/>
        <v>2397329837</v>
      </c>
    </row>
    <row r="36" spans="2:22">
      <c r="B36" t="s">
        <v>264</v>
      </c>
      <c r="C36" s="181" t="s">
        <v>235</v>
      </c>
      <c r="E36" s="50">
        <v>15116460</v>
      </c>
      <c r="F36" s="50"/>
      <c r="G36" s="50">
        <v>61187977484</v>
      </c>
      <c r="H36" s="50"/>
      <c r="I36" s="50">
        <v>-64369538738</v>
      </c>
      <c r="J36" s="50"/>
      <c r="K36" s="50">
        <f t="shared" si="0"/>
        <v>-3181561254</v>
      </c>
      <c r="L36" s="50"/>
      <c r="M36" s="50">
        <v>15116460</v>
      </c>
      <c r="N36" s="50"/>
      <c r="O36" s="50">
        <v>61187977484</v>
      </c>
      <c r="P36" s="50"/>
      <c r="Q36" s="50">
        <v>-64369538738</v>
      </c>
      <c r="R36" s="50"/>
      <c r="S36" s="50">
        <f t="shared" si="1"/>
        <v>-3181561254</v>
      </c>
      <c r="U36" s="63">
        <v>141478890</v>
      </c>
      <c r="V36" s="64">
        <f t="shared" si="2"/>
        <v>3323040144</v>
      </c>
    </row>
    <row r="37" spans="2:22">
      <c r="B37" t="s">
        <v>265</v>
      </c>
      <c r="C37" s="181" t="s">
        <v>475</v>
      </c>
      <c r="E37" s="50">
        <v>14853637</v>
      </c>
      <c r="F37" s="50"/>
      <c r="G37" s="50">
        <v>175411263378</v>
      </c>
      <c r="H37" s="50"/>
      <c r="I37" s="50">
        <v>-238582992201</v>
      </c>
      <c r="J37" s="50"/>
      <c r="K37" s="50">
        <f t="shared" si="0"/>
        <v>-63171728823</v>
      </c>
      <c r="L37" s="50"/>
      <c r="M37" s="50">
        <v>14853637</v>
      </c>
      <c r="N37" s="50"/>
      <c r="O37" s="50">
        <v>175411263378</v>
      </c>
      <c r="P37" s="50"/>
      <c r="Q37" s="50">
        <v>-238582992201</v>
      </c>
      <c r="R37" s="50"/>
      <c r="S37" s="50">
        <f t="shared" si="1"/>
        <v>-63171728823</v>
      </c>
      <c r="U37" s="63">
        <v>52402448208</v>
      </c>
      <c r="V37" s="64">
        <f t="shared" si="2"/>
        <v>115574177031</v>
      </c>
    </row>
    <row r="38" spans="2:22">
      <c r="B38" t="s">
        <v>267</v>
      </c>
      <c r="C38" s="181" t="s">
        <v>513</v>
      </c>
      <c r="E38" s="50">
        <v>182636</v>
      </c>
      <c r="F38" s="50"/>
      <c r="G38" s="50">
        <v>24647135118</v>
      </c>
      <c r="H38" s="50"/>
      <c r="I38" s="50">
        <v>-28381541506</v>
      </c>
      <c r="J38" s="50"/>
      <c r="K38" s="50">
        <f t="shared" si="0"/>
        <v>-3734406388</v>
      </c>
      <c r="L38" s="50"/>
      <c r="M38" s="50">
        <v>182636</v>
      </c>
      <c r="N38" s="50"/>
      <c r="O38" s="50">
        <v>24647135118</v>
      </c>
      <c r="P38" s="50"/>
      <c r="Q38" s="50">
        <v>-28381541506</v>
      </c>
      <c r="R38" s="50"/>
      <c r="S38" s="50">
        <f t="shared" si="1"/>
        <v>-3734406388</v>
      </c>
      <c r="U38" s="63">
        <v>22020531292</v>
      </c>
      <c r="V38" s="64">
        <f t="shared" si="2"/>
        <v>25754937680</v>
      </c>
    </row>
    <row r="39" spans="2:22">
      <c r="B39" t="s">
        <v>268</v>
      </c>
      <c r="C39" s="181" t="s">
        <v>180</v>
      </c>
      <c r="E39" s="50">
        <v>2670084</v>
      </c>
      <c r="F39" s="50"/>
      <c r="G39" s="50">
        <v>119120361371</v>
      </c>
      <c r="H39" s="50"/>
      <c r="I39" s="50">
        <v>-152576061019</v>
      </c>
      <c r="J39" s="50"/>
      <c r="K39" s="50">
        <f t="shared" si="0"/>
        <v>-33455699648</v>
      </c>
      <c r="L39" s="50"/>
      <c r="M39" s="50">
        <v>2670084</v>
      </c>
      <c r="N39" s="50"/>
      <c r="O39" s="50">
        <v>119120361371</v>
      </c>
      <c r="P39" s="50"/>
      <c r="Q39" s="50">
        <v>-152576061019</v>
      </c>
      <c r="R39" s="50"/>
      <c r="S39" s="50">
        <f t="shared" si="1"/>
        <v>-33455699648</v>
      </c>
      <c r="U39" s="63">
        <v>2931211845</v>
      </c>
      <c r="V39" s="64">
        <f t="shared" si="2"/>
        <v>36386911493</v>
      </c>
    </row>
    <row r="40" spans="2:22">
      <c r="B40" t="s">
        <v>269</v>
      </c>
      <c r="C40" s="181" t="s">
        <v>210</v>
      </c>
      <c r="E40" s="50">
        <v>382515</v>
      </c>
      <c r="F40" s="50"/>
      <c r="G40" s="50">
        <v>15084082550</v>
      </c>
      <c r="H40" s="50"/>
      <c r="I40" s="50">
        <v>-20180558920</v>
      </c>
      <c r="J40" s="50"/>
      <c r="K40" s="50">
        <f t="shared" si="0"/>
        <v>-5096476370</v>
      </c>
      <c r="L40" s="50"/>
      <c r="M40" s="50">
        <v>382515</v>
      </c>
      <c r="N40" s="50"/>
      <c r="O40" s="50">
        <v>15084082550</v>
      </c>
      <c r="P40" s="50"/>
      <c r="Q40" s="50">
        <v>-20180558920</v>
      </c>
      <c r="R40" s="50"/>
      <c r="S40" s="50">
        <f t="shared" si="1"/>
        <v>-5096476370</v>
      </c>
      <c r="U40" s="63">
        <v>1714416297</v>
      </c>
      <c r="V40" s="64">
        <f t="shared" si="2"/>
        <v>6810892667</v>
      </c>
    </row>
    <row r="41" spans="2:22">
      <c r="B41" t="s">
        <v>270</v>
      </c>
      <c r="C41" s="181" t="s">
        <v>514</v>
      </c>
      <c r="E41" s="50">
        <v>343000</v>
      </c>
      <c r="F41" s="50"/>
      <c r="G41" s="50">
        <v>11551696004</v>
      </c>
      <c r="H41" s="50"/>
      <c r="I41" s="50">
        <v>-11721086466</v>
      </c>
      <c r="J41" s="50"/>
      <c r="K41" s="50">
        <f t="shared" si="0"/>
        <v>-169390462</v>
      </c>
      <c r="L41" s="50"/>
      <c r="M41" s="50">
        <v>343000</v>
      </c>
      <c r="N41" s="50"/>
      <c r="O41" s="50">
        <v>11551696004</v>
      </c>
      <c r="P41" s="50"/>
      <c r="Q41" s="50">
        <v>-11721086466</v>
      </c>
      <c r="R41" s="50"/>
      <c r="S41" s="50">
        <f t="shared" si="1"/>
        <v>-169390462</v>
      </c>
      <c r="U41" s="63">
        <v>74364757</v>
      </c>
      <c r="V41" s="64">
        <f t="shared" si="2"/>
        <v>243755219</v>
      </c>
    </row>
    <row r="42" spans="2:22">
      <c r="B42" t="s">
        <v>271</v>
      </c>
      <c r="C42" s="181" t="s">
        <v>470</v>
      </c>
      <c r="E42" s="50">
        <v>6833978</v>
      </c>
      <c r="F42" s="50"/>
      <c r="G42" s="50">
        <v>37567036550</v>
      </c>
      <c r="H42" s="50"/>
      <c r="I42" s="50">
        <v>-49047740303</v>
      </c>
      <c r="J42" s="50"/>
      <c r="K42" s="50">
        <f t="shared" si="0"/>
        <v>-11480703753</v>
      </c>
      <c r="L42" s="50"/>
      <c r="M42" s="50">
        <v>6833978</v>
      </c>
      <c r="N42" s="50"/>
      <c r="O42" s="50">
        <v>37567036550</v>
      </c>
      <c r="P42" s="50"/>
      <c r="Q42" s="50">
        <v>-49047740303</v>
      </c>
      <c r="R42" s="50"/>
      <c r="S42" s="50">
        <f t="shared" si="1"/>
        <v>-11480703753</v>
      </c>
      <c r="U42" s="63">
        <v>9321471832</v>
      </c>
      <c r="V42" s="64">
        <f t="shared" si="2"/>
        <v>20802175585</v>
      </c>
    </row>
    <row r="43" spans="2:22">
      <c r="B43" t="s">
        <v>446</v>
      </c>
      <c r="C43" s="181" t="s">
        <v>178</v>
      </c>
      <c r="E43" s="50">
        <v>8592752</v>
      </c>
      <c r="F43" s="50"/>
      <c r="G43" s="50">
        <v>127270214373</v>
      </c>
      <c r="H43" s="50"/>
      <c r="I43" s="50">
        <v>-138792113401</v>
      </c>
      <c r="J43" s="50"/>
      <c r="K43" s="50">
        <f t="shared" si="0"/>
        <v>-11521899028</v>
      </c>
      <c r="L43" s="50"/>
      <c r="M43" s="50">
        <v>8592752</v>
      </c>
      <c r="N43" s="50"/>
      <c r="O43" s="50">
        <v>127270214373</v>
      </c>
      <c r="P43" s="50"/>
      <c r="Q43" s="50">
        <v>-138792113401</v>
      </c>
      <c r="R43" s="50"/>
      <c r="S43" s="50">
        <f t="shared" si="1"/>
        <v>-11521899028</v>
      </c>
      <c r="U43" s="63">
        <v>-117820416</v>
      </c>
      <c r="V43" s="64">
        <f t="shared" si="2"/>
        <v>11404078612</v>
      </c>
    </row>
    <row r="44" spans="2:22">
      <c r="B44" t="s">
        <v>272</v>
      </c>
      <c r="C44" s="181" t="s">
        <v>173</v>
      </c>
      <c r="E44" s="50">
        <v>171702</v>
      </c>
      <c r="F44" s="50"/>
      <c r="G44" s="50">
        <v>2724058759</v>
      </c>
      <c r="H44" s="50"/>
      <c r="I44" s="50">
        <v>-2818428385</v>
      </c>
      <c r="J44" s="50"/>
      <c r="K44" s="50">
        <f t="shared" si="0"/>
        <v>-94369626</v>
      </c>
      <c r="L44" s="50"/>
      <c r="M44" s="50">
        <v>171702</v>
      </c>
      <c r="N44" s="50"/>
      <c r="O44" s="50">
        <v>2724058759</v>
      </c>
      <c r="P44" s="50"/>
      <c r="Q44" s="50">
        <v>-2818428385</v>
      </c>
      <c r="R44" s="50"/>
      <c r="S44" s="50">
        <f t="shared" si="1"/>
        <v>-94369626</v>
      </c>
      <c r="U44" s="63">
        <v>48173785</v>
      </c>
      <c r="V44" s="64">
        <f t="shared" si="2"/>
        <v>142543411</v>
      </c>
    </row>
    <row r="45" spans="2:22">
      <c r="B45" t="s">
        <v>273</v>
      </c>
      <c r="C45" s="181" t="s">
        <v>228</v>
      </c>
      <c r="E45" s="50">
        <v>1720448</v>
      </c>
      <c r="F45" s="50"/>
      <c r="G45" s="50">
        <v>20881680395</v>
      </c>
      <c r="H45" s="50"/>
      <c r="I45" s="50">
        <v>-19511033684</v>
      </c>
      <c r="J45" s="50"/>
      <c r="K45" s="50">
        <f t="shared" si="0"/>
        <v>1370646711</v>
      </c>
      <c r="L45" s="50"/>
      <c r="M45" s="50">
        <v>1720448</v>
      </c>
      <c r="N45" s="50"/>
      <c r="O45" s="50">
        <v>20881680395</v>
      </c>
      <c r="P45" s="50"/>
      <c r="Q45" s="50">
        <v>-19511033684</v>
      </c>
      <c r="R45" s="50"/>
      <c r="S45" s="50">
        <f t="shared" si="1"/>
        <v>1370646711</v>
      </c>
      <c r="U45" s="63">
        <v>5184634712</v>
      </c>
      <c r="V45" s="64">
        <f t="shared" si="2"/>
        <v>3813988001</v>
      </c>
    </row>
    <row r="46" spans="2:22">
      <c r="B46" t="s">
        <v>274</v>
      </c>
      <c r="C46" s="181" t="s">
        <v>222</v>
      </c>
      <c r="E46" s="50">
        <v>3972924</v>
      </c>
      <c r="F46" s="50"/>
      <c r="G46" s="50">
        <v>67019368187</v>
      </c>
      <c r="H46" s="50"/>
      <c r="I46" s="50">
        <v>-75413062131</v>
      </c>
      <c r="J46" s="50"/>
      <c r="K46" s="50">
        <f t="shared" si="0"/>
        <v>-8393693944</v>
      </c>
      <c r="L46" s="50"/>
      <c r="M46" s="50">
        <v>3972924</v>
      </c>
      <c r="N46" s="50"/>
      <c r="O46" s="50">
        <v>67019368187</v>
      </c>
      <c r="P46" s="50"/>
      <c r="Q46" s="50">
        <v>-75413062131</v>
      </c>
      <c r="R46" s="50"/>
      <c r="S46" s="50">
        <f t="shared" si="1"/>
        <v>-8393693944</v>
      </c>
      <c r="U46" s="63">
        <v>3822893609</v>
      </c>
      <c r="V46" s="64">
        <f t="shared" si="2"/>
        <v>12216587553</v>
      </c>
    </row>
    <row r="47" spans="2:22">
      <c r="B47" t="s">
        <v>275</v>
      </c>
      <c r="C47" s="181" t="s">
        <v>223</v>
      </c>
      <c r="E47" s="50">
        <v>6756724</v>
      </c>
      <c r="F47" s="50"/>
      <c r="G47" s="50">
        <v>55612797958</v>
      </c>
      <c r="H47" s="50"/>
      <c r="I47" s="50">
        <v>-54419763185</v>
      </c>
      <c r="J47" s="50"/>
      <c r="K47" s="50">
        <f t="shared" si="0"/>
        <v>1193034773</v>
      </c>
      <c r="L47" s="50"/>
      <c r="M47" s="50">
        <v>6756724</v>
      </c>
      <c r="N47" s="50"/>
      <c r="O47" s="50">
        <v>55612797958</v>
      </c>
      <c r="P47" s="50"/>
      <c r="Q47" s="50">
        <v>-54419763185</v>
      </c>
      <c r="R47" s="50"/>
      <c r="S47" s="50">
        <f t="shared" si="1"/>
        <v>1193034773</v>
      </c>
      <c r="U47" s="63">
        <v>1893354168</v>
      </c>
      <c r="V47" s="64">
        <f t="shared" si="2"/>
        <v>700319395</v>
      </c>
    </row>
    <row r="48" spans="2:22">
      <c r="B48" t="s">
        <v>276</v>
      </c>
      <c r="C48" s="181" t="s">
        <v>213</v>
      </c>
      <c r="E48" s="50">
        <v>932548</v>
      </c>
      <c r="F48" s="50"/>
      <c r="G48" s="50">
        <v>6878335101</v>
      </c>
      <c r="H48" s="50"/>
      <c r="I48" s="50">
        <v>-8463072181</v>
      </c>
      <c r="J48" s="50"/>
      <c r="K48" s="50">
        <f t="shared" si="0"/>
        <v>-1584737080</v>
      </c>
      <c r="L48" s="50"/>
      <c r="M48" s="50">
        <v>932548</v>
      </c>
      <c r="N48" s="50"/>
      <c r="O48" s="50">
        <v>6878335101</v>
      </c>
      <c r="P48" s="50"/>
      <c r="Q48" s="50">
        <v>-8463072181</v>
      </c>
      <c r="R48" s="50"/>
      <c r="S48" s="50">
        <f t="shared" si="1"/>
        <v>-1584737080</v>
      </c>
      <c r="U48" s="63">
        <v>4438914264</v>
      </c>
      <c r="V48" s="64">
        <f t="shared" si="2"/>
        <v>6023651344</v>
      </c>
    </row>
    <row r="49" spans="2:22">
      <c r="B49" t="s">
        <v>277</v>
      </c>
      <c r="C49" s="181" t="s">
        <v>200</v>
      </c>
      <c r="E49" s="50">
        <v>4454609</v>
      </c>
      <c r="F49" s="50"/>
      <c r="G49" s="50">
        <v>60576463769</v>
      </c>
      <c r="H49" s="50"/>
      <c r="I49" s="50">
        <v>-65084081202</v>
      </c>
      <c r="J49" s="50"/>
      <c r="K49" s="50">
        <f t="shared" si="0"/>
        <v>-4507617433</v>
      </c>
      <c r="L49" s="50"/>
      <c r="M49" s="50">
        <v>4454609</v>
      </c>
      <c r="N49" s="50"/>
      <c r="O49" s="50">
        <v>60576463769</v>
      </c>
      <c r="P49" s="50"/>
      <c r="Q49" s="50">
        <v>-65084081202</v>
      </c>
      <c r="R49" s="50"/>
      <c r="S49" s="50">
        <f t="shared" si="1"/>
        <v>-4507617433</v>
      </c>
      <c r="U49" s="63">
        <v>1780598941</v>
      </c>
      <c r="V49" s="64">
        <f t="shared" si="2"/>
        <v>6288216374</v>
      </c>
    </row>
    <row r="50" spans="2:22">
      <c r="B50" t="s">
        <v>278</v>
      </c>
      <c r="C50" s="181" t="s">
        <v>485</v>
      </c>
      <c r="E50" s="50">
        <v>2382587</v>
      </c>
      <c r="F50" s="50"/>
      <c r="G50" s="50">
        <v>89881182551</v>
      </c>
      <c r="H50" s="50"/>
      <c r="I50" s="50">
        <v>-90471977860</v>
      </c>
      <c r="J50" s="50"/>
      <c r="K50" s="50">
        <f t="shared" si="0"/>
        <v>-590795309</v>
      </c>
      <c r="L50" s="50"/>
      <c r="M50" s="50">
        <v>2382587</v>
      </c>
      <c r="N50" s="50"/>
      <c r="O50" s="50">
        <v>89881182551</v>
      </c>
      <c r="P50" s="50"/>
      <c r="Q50" s="50">
        <v>-90471977860</v>
      </c>
      <c r="R50" s="50"/>
      <c r="S50" s="50">
        <f t="shared" si="1"/>
        <v>-590795309</v>
      </c>
      <c r="U50" s="63">
        <v>1366153239</v>
      </c>
      <c r="V50" s="64">
        <f t="shared" si="2"/>
        <v>1956948548</v>
      </c>
    </row>
    <row r="51" spans="2:22">
      <c r="B51" t="s">
        <v>279</v>
      </c>
      <c r="C51" s="181" t="s">
        <v>140</v>
      </c>
      <c r="E51" s="50">
        <v>16050476</v>
      </c>
      <c r="F51" s="50"/>
      <c r="G51" s="50">
        <v>40015078978</v>
      </c>
      <c r="H51" s="50"/>
      <c r="I51" s="50">
        <v>-44101056056</v>
      </c>
      <c r="J51" s="50"/>
      <c r="K51" s="50">
        <f t="shared" si="0"/>
        <v>-4085977078</v>
      </c>
      <c r="L51" s="50"/>
      <c r="M51" s="50">
        <v>16050476</v>
      </c>
      <c r="N51" s="50"/>
      <c r="O51" s="50">
        <v>40015078978</v>
      </c>
      <c r="P51" s="50"/>
      <c r="Q51" s="50">
        <v>-44101056056</v>
      </c>
      <c r="R51" s="50"/>
      <c r="S51" s="50">
        <f t="shared" si="1"/>
        <v>-4085977078</v>
      </c>
      <c r="U51" s="63">
        <v>7534218075</v>
      </c>
      <c r="V51" s="64">
        <f t="shared" si="2"/>
        <v>11620195153</v>
      </c>
    </row>
    <row r="52" spans="2:22">
      <c r="B52" t="s">
        <v>280</v>
      </c>
      <c r="C52" s="181" t="s">
        <v>515</v>
      </c>
      <c r="E52" s="50">
        <v>9300439</v>
      </c>
      <c r="F52" s="50"/>
      <c r="G52" s="50">
        <v>34659885106</v>
      </c>
      <c r="H52" s="50"/>
      <c r="I52" s="50">
        <v>-36426348766</v>
      </c>
      <c r="J52" s="50"/>
      <c r="K52" s="50">
        <f t="shared" si="0"/>
        <v>-1766463660</v>
      </c>
      <c r="L52" s="50"/>
      <c r="M52" s="50">
        <v>9300439</v>
      </c>
      <c r="N52" s="50"/>
      <c r="O52" s="50">
        <v>34659885106</v>
      </c>
      <c r="P52" s="50"/>
      <c r="Q52" s="50">
        <v>-36426348766</v>
      </c>
      <c r="R52" s="50"/>
      <c r="S52" s="50">
        <f t="shared" si="1"/>
        <v>-1766463660</v>
      </c>
      <c r="U52" s="63">
        <v>18090025771</v>
      </c>
      <c r="V52" s="64">
        <f t="shared" si="2"/>
        <v>19856489431</v>
      </c>
    </row>
    <row r="53" spans="2:22">
      <c r="B53" t="s">
        <v>281</v>
      </c>
      <c r="C53" s="181" t="s">
        <v>190</v>
      </c>
      <c r="E53" s="50">
        <v>18619408</v>
      </c>
      <c r="F53" s="50"/>
      <c r="G53" s="50">
        <v>76144473061</v>
      </c>
      <c r="H53" s="50"/>
      <c r="I53" s="50">
        <v>-78956194075</v>
      </c>
      <c r="J53" s="50"/>
      <c r="K53" s="50">
        <f t="shared" si="0"/>
        <v>-2811721014</v>
      </c>
      <c r="L53" s="50"/>
      <c r="M53" s="50">
        <v>18619408</v>
      </c>
      <c r="N53" s="50"/>
      <c r="O53" s="50">
        <v>76144473061</v>
      </c>
      <c r="P53" s="50"/>
      <c r="Q53" s="50">
        <v>-78956194075</v>
      </c>
      <c r="R53" s="50"/>
      <c r="S53" s="50">
        <f t="shared" si="1"/>
        <v>-2811721014</v>
      </c>
      <c r="U53" s="63">
        <v>19018323766</v>
      </c>
      <c r="V53" s="64">
        <f t="shared" si="2"/>
        <v>21830044780</v>
      </c>
    </row>
    <row r="54" spans="2:22" s="173" customFormat="1">
      <c r="B54" s="172" t="s">
        <v>282</v>
      </c>
      <c r="C54" s="181" t="s">
        <v>149</v>
      </c>
      <c r="D54" s="63"/>
      <c r="E54" s="50">
        <v>7244756</v>
      </c>
      <c r="F54" s="50"/>
      <c r="G54" s="50">
        <v>46450640579</v>
      </c>
      <c r="H54" s="50"/>
      <c r="I54" s="50">
        <v>-49972936202</v>
      </c>
      <c r="J54" s="50"/>
      <c r="K54" s="50">
        <f t="shared" si="0"/>
        <v>-3522295623</v>
      </c>
      <c r="L54" s="50"/>
      <c r="M54" s="50">
        <v>7244756</v>
      </c>
      <c r="N54" s="50"/>
      <c r="O54" s="50">
        <v>46450640579</v>
      </c>
      <c r="P54" s="50"/>
      <c r="Q54" s="50">
        <v>-49972936202</v>
      </c>
      <c r="R54" s="50"/>
      <c r="S54" s="50">
        <f t="shared" si="1"/>
        <v>-3522295623</v>
      </c>
      <c r="T54" s="63"/>
      <c r="U54" s="63">
        <v>4431867890</v>
      </c>
      <c r="V54" s="64">
        <f t="shared" si="2"/>
        <v>7954163513</v>
      </c>
    </row>
    <row r="55" spans="2:22">
      <c r="B55" t="s">
        <v>447</v>
      </c>
      <c r="C55" s="181" t="s">
        <v>516</v>
      </c>
      <c r="E55" s="50">
        <v>1621137</v>
      </c>
      <c r="F55" s="50"/>
      <c r="G55" s="50">
        <v>6172011433</v>
      </c>
      <c r="H55" s="50"/>
      <c r="I55" s="50">
        <v>-7756972985</v>
      </c>
      <c r="J55" s="50"/>
      <c r="K55" s="50">
        <f t="shared" si="0"/>
        <v>-1584961552</v>
      </c>
      <c r="L55" s="50"/>
      <c r="M55" s="50">
        <v>1621137</v>
      </c>
      <c r="N55" s="50"/>
      <c r="O55" s="50">
        <v>6172011433</v>
      </c>
      <c r="P55" s="50"/>
      <c r="Q55" s="50">
        <v>-7756972985</v>
      </c>
      <c r="R55" s="50"/>
      <c r="S55" s="50">
        <f t="shared" si="1"/>
        <v>-1584961552</v>
      </c>
      <c r="U55" s="63">
        <v>3481909393</v>
      </c>
      <c r="V55" s="64">
        <f t="shared" si="2"/>
        <v>5066870945</v>
      </c>
    </row>
    <row r="56" spans="2:22">
      <c r="B56" t="s">
        <v>284</v>
      </c>
      <c r="C56" s="181" t="s">
        <v>92</v>
      </c>
      <c r="E56" s="50">
        <v>11252909</v>
      </c>
      <c r="F56" s="50"/>
      <c r="G56" s="50">
        <v>100561728185</v>
      </c>
      <c r="H56" s="50"/>
      <c r="I56" s="50">
        <v>-124740409987</v>
      </c>
      <c r="J56" s="50"/>
      <c r="K56" s="50">
        <f t="shared" si="0"/>
        <v>-24178681802</v>
      </c>
      <c r="L56" s="50"/>
      <c r="M56" s="50">
        <v>11252909</v>
      </c>
      <c r="N56" s="50"/>
      <c r="O56" s="50">
        <v>100561728185</v>
      </c>
      <c r="P56" s="50"/>
      <c r="Q56" s="50">
        <v>-124740409987</v>
      </c>
      <c r="R56" s="50"/>
      <c r="S56" s="50">
        <f t="shared" si="1"/>
        <v>-24178681802</v>
      </c>
      <c r="U56" s="63">
        <v>839441034</v>
      </c>
      <c r="V56" s="64">
        <f t="shared" si="2"/>
        <v>25018122836</v>
      </c>
    </row>
    <row r="57" spans="2:22" s="173" customFormat="1">
      <c r="B57" s="172" t="s">
        <v>448</v>
      </c>
      <c r="C57" s="181" t="s">
        <v>517</v>
      </c>
      <c r="D57" s="63"/>
      <c r="E57" s="50">
        <v>515397</v>
      </c>
      <c r="F57" s="50"/>
      <c r="G57" s="50">
        <v>9411509228</v>
      </c>
      <c r="H57" s="50"/>
      <c r="I57" s="50">
        <v>-9652961534</v>
      </c>
      <c r="J57" s="50"/>
      <c r="K57" s="50">
        <f t="shared" si="0"/>
        <v>-241452306</v>
      </c>
      <c r="L57" s="50"/>
      <c r="M57" s="50">
        <v>515397</v>
      </c>
      <c r="N57" s="50"/>
      <c r="O57" s="50">
        <v>9411509228</v>
      </c>
      <c r="P57" s="50"/>
      <c r="Q57" s="50">
        <v>-9652961534</v>
      </c>
      <c r="R57" s="50"/>
      <c r="S57" s="50">
        <f t="shared" si="1"/>
        <v>-241452306</v>
      </c>
      <c r="U57" s="173">
        <v>3848315903</v>
      </c>
      <c r="V57" s="219">
        <f t="shared" si="2"/>
        <v>4089768209</v>
      </c>
    </row>
    <row r="58" spans="2:22">
      <c r="B58" t="s">
        <v>285</v>
      </c>
      <c r="C58" s="181" t="s">
        <v>476</v>
      </c>
      <c r="E58" s="50">
        <v>12802483</v>
      </c>
      <c r="F58" s="50"/>
      <c r="G58" s="50">
        <v>53705020718</v>
      </c>
      <c r="H58" s="50"/>
      <c r="I58" s="50">
        <v>-58401318420</v>
      </c>
      <c r="J58" s="50"/>
      <c r="K58" s="50">
        <f t="shared" si="0"/>
        <v>-4696297702</v>
      </c>
      <c r="L58" s="50"/>
      <c r="M58" s="50">
        <v>12802483</v>
      </c>
      <c r="N58" s="50"/>
      <c r="O58" s="50">
        <v>53705020718</v>
      </c>
      <c r="P58" s="50"/>
      <c r="Q58" s="50">
        <v>-58401318420</v>
      </c>
      <c r="R58" s="50"/>
      <c r="S58" s="50">
        <f t="shared" si="1"/>
        <v>-4696297702</v>
      </c>
      <c r="U58" s="63">
        <v>15967165669</v>
      </c>
      <c r="V58" s="64">
        <f t="shared" si="2"/>
        <v>20663463371</v>
      </c>
    </row>
    <row r="59" spans="2:22">
      <c r="B59" t="s">
        <v>408</v>
      </c>
      <c r="C59" s="181" t="s">
        <v>205</v>
      </c>
      <c r="E59" s="50">
        <v>8054792</v>
      </c>
      <c r="F59" s="50"/>
      <c r="G59" s="50">
        <v>164461027389</v>
      </c>
      <c r="H59" s="50"/>
      <c r="I59" s="50">
        <v>-169138974326</v>
      </c>
      <c r="J59" s="50"/>
      <c r="K59" s="50">
        <f t="shared" si="0"/>
        <v>-4677946937</v>
      </c>
      <c r="L59" s="50"/>
      <c r="M59" s="50">
        <f>' سهام'!O64</f>
        <v>8054792</v>
      </c>
      <c r="N59" s="50"/>
      <c r="O59" s="50">
        <v>164461027389</v>
      </c>
      <c r="P59" s="50"/>
      <c r="Q59" s="50">
        <v>-169138974326</v>
      </c>
      <c r="R59" s="50"/>
      <c r="S59" s="50">
        <f t="shared" si="1"/>
        <v>-4677946937</v>
      </c>
      <c r="U59" s="63">
        <v>1253172861</v>
      </c>
      <c r="V59" s="64">
        <f t="shared" si="2"/>
        <v>5931119798</v>
      </c>
    </row>
    <row r="60" spans="2:22">
      <c r="B60" t="s">
        <v>286</v>
      </c>
      <c r="C60" s="181" t="s">
        <v>214</v>
      </c>
      <c r="E60" s="50">
        <v>36284486</v>
      </c>
      <c r="F60" s="50"/>
      <c r="G60" s="50">
        <v>77222858276</v>
      </c>
      <c r="H60" s="50"/>
      <c r="I60" s="50">
        <v>-88202975023</v>
      </c>
      <c r="J60" s="50"/>
      <c r="K60" s="50">
        <f t="shared" si="0"/>
        <v>-10980116747</v>
      </c>
      <c r="L60" s="50"/>
      <c r="M60" s="50">
        <f>' سهام'!O65</f>
        <v>36284486</v>
      </c>
      <c r="N60" s="50"/>
      <c r="O60" s="50">
        <v>77222858276</v>
      </c>
      <c r="P60" s="50"/>
      <c r="Q60" s="50">
        <v>-88202975023</v>
      </c>
      <c r="R60" s="50"/>
      <c r="S60" s="50">
        <f t="shared" si="1"/>
        <v>-10980116747</v>
      </c>
      <c r="U60" s="63">
        <v>3272580231</v>
      </c>
      <c r="V60" s="64">
        <f t="shared" si="2"/>
        <v>14252696978</v>
      </c>
    </row>
    <row r="61" spans="2:22">
      <c r="B61" t="s">
        <v>287</v>
      </c>
      <c r="C61" s="181" t="s">
        <v>431</v>
      </c>
      <c r="E61" s="50">
        <v>3840382</v>
      </c>
      <c r="F61" s="50"/>
      <c r="G61" s="50">
        <v>55943200656</v>
      </c>
      <c r="H61" s="50"/>
      <c r="I61" s="50">
        <v>-55943200656</v>
      </c>
      <c r="J61" s="50"/>
      <c r="K61" s="50">
        <f t="shared" si="0"/>
        <v>0</v>
      </c>
      <c r="L61" s="50"/>
      <c r="M61" s="50">
        <f>' سهام'!O66</f>
        <v>3840382</v>
      </c>
      <c r="N61" s="50"/>
      <c r="O61" s="50">
        <v>55943200656</v>
      </c>
      <c r="P61" s="50"/>
      <c r="Q61" s="50">
        <v>-55943200656</v>
      </c>
      <c r="R61" s="50"/>
      <c r="S61" s="50">
        <f t="shared" si="1"/>
        <v>0</v>
      </c>
      <c r="U61" s="63">
        <v>2977818598</v>
      </c>
      <c r="V61" s="64">
        <f t="shared" si="2"/>
        <v>2977818598</v>
      </c>
    </row>
    <row r="62" spans="2:22">
      <c r="B62" t="s">
        <v>465</v>
      </c>
      <c r="C62" s="181" t="s">
        <v>125</v>
      </c>
      <c r="E62" s="50">
        <v>656409</v>
      </c>
      <c r="F62" s="50"/>
      <c r="G62" s="50">
        <v>3784519527</v>
      </c>
      <c r="H62" s="50"/>
      <c r="I62" s="50">
        <v>-3947447928</v>
      </c>
      <c r="J62" s="50"/>
      <c r="K62" s="50">
        <f t="shared" si="0"/>
        <v>-162928401</v>
      </c>
      <c r="L62" s="50"/>
      <c r="M62" s="50">
        <f>' سهام'!O67</f>
        <v>656409</v>
      </c>
      <c r="N62" s="50"/>
      <c r="O62" s="50">
        <v>3784519527</v>
      </c>
      <c r="P62" s="50"/>
      <c r="Q62" s="50">
        <v>-3947447928</v>
      </c>
      <c r="R62" s="50"/>
      <c r="S62" s="50">
        <f t="shared" si="1"/>
        <v>-162928401</v>
      </c>
      <c r="U62" s="63">
        <v>4041156489</v>
      </c>
      <c r="V62" s="64">
        <f t="shared" si="2"/>
        <v>4204084890</v>
      </c>
    </row>
    <row r="63" spans="2:22">
      <c r="B63" t="s">
        <v>288</v>
      </c>
      <c r="C63" s="181" t="s">
        <v>432</v>
      </c>
      <c r="E63" s="50">
        <v>13239828</v>
      </c>
      <c r="F63" s="50"/>
      <c r="G63" s="50">
        <v>38627684758</v>
      </c>
      <c r="H63" s="50"/>
      <c r="I63" s="50">
        <v>-41838658089</v>
      </c>
      <c r="J63" s="50"/>
      <c r="K63" s="50">
        <f t="shared" si="0"/>
        <v>-3210973331</v>
      </c>
      <c r="L63" s="50"/>
      <c r="M63" s="50">
        <f>' سهام'!O68</f>
        <v>13239828</v>
      </c>
      <c r="N63" s="50"/>
      <c r="O63" s="50">
        <v>38627684758</v>
      </c>
      <c r="P63" s="50"/>
      <c r="Q63" s="50">
        <v>-41838658089</v>
      </c>
      <c r="R63" s="50"/>
      <c r="S63" s="50">
        <f t="shared" si="1"/>
        <v>-3210973331</v>
      </c>
      <c r="U63" s="63">
        <v>165383073</v>
      </c>
      <c r="V63" s="64">
        <f t="shared" si="2"/>
        <v>3376356404</v>
      </c>
    </row>
    <row r="64" spans="2:22">
      <c r="B64" t="s">
        <v>289</v>
      </c>
      <c r="C64" s="181" t="s">
        <v>101</v>
      </c>
      <c r="E64" s="50">
        <v>19869854</v>
      </c>
      <c r="F64" s="50"/>
      <c r="G64" s="50">
        <v>101720886103</v>
      </c>
      <c r="H64" s="50"/>
      <c r="I64" s="50">
        <v>-119898694249</v>
      </c>
      <c r="J64" s="50"/>
      <c r="K64" s="50">
        <f t="shared" si="0"/>
        <v>-18177808146</v>
      </c>
      <c r="L64" s="50"/>
      <c r="M64" s="50">
        <f>' سهام'!O69</f>
        <v>19869854</v>
      </c>
      <c r="N64" s="50"/>
      <c r="O64" s="50">
        <v>101720886103</v>
      </c>
      <c r="P64" s="50"/>
      <c r="Q64" s="50">
        <v>-119898694249</v>
      </c>
      <c r="R64" s="50"/>
      <c r="S64" s="50">
        <f t="shared" si="1"/>
        <v>-18177808146</v>
      </c>
      <c r="U64" s="63">
        <v>8963424266</v>
      </c>
      <c r="V64" s="64">
        <f t="shared" si="2"/>
        <v>27141232412</v>
      </c>
    </row>
    <row r="65" spans="2:22">
      <c r="B65" t="s">
        <v>290</v>
      </c>
      <c r="C65" s="181" t="s">
        <v>403</v>
      </c>
      <c r="E65" s="50">
        <v>13346179</v>
      </c>
      <c r="F65" s="50"/>
      <c r="G65" s="50">
        <v>47415433249</v>
      </c>
      <c r="H65" s="50"/>
      <c r="I65" s="50">
        <v>-51810860985</v>
      </c>
      <c r="J65" s="50"/>
      <c r="K65" s="50">
        <f t="shared" si="0"/>
        <v>-4395427736</v>
      </c>
      <c r="L65" s="50"/>
      <c r="M65" s="50">
        <f>' سهام'!O70</f>
        <v>13346179</v>
      </c>
      <c r="N65" s="50"/>
      <c r="O65" s="50">
        <v>47415433249</v>
      </c>
      <c r="P65" s="50"/>
      <c r="Q65" s="50">
        <v>-51810860985</v>
      </c>
      <c r="R65" s="50"/>
      <c r="S65" s="50">
        <f t="shared" si="1"/>
        <v>-4395427736</v>
      </c>
      <c r="U65" s="63">
        <v>3426454958</v>
      </c>
      <c r="V65" s="64">
        <f t="shared" si="2"/>
        <v>7821882694</v>
      </c>
    </row>
    <row r="66" spans="2:22">
      <c r="B66" t="s">
        <v>291</v>
      </c>
      <c r="C66" s="181" t="s">
        <v>127</v>
      </c>
      <c r="E66" s="50">
        <v>1199119</v>
      </c>
      <c r="F66" s="50"/>
      <c r="G66" s="50">
        <v>18821431184</v>
      </c>
      <c r="H66" s="50"/>
      <c r="I66" s="50">
        <v>-19550781068</v>
      </c>
      <c r="J66" s="50"/>
      <c r="K66" s="50">
        <f t="shared" si="0"/>
        <v>-729349884</v>
      </c>
      <c r="L66" s="50"/>
      <c r="M66" s="50">
        <v>1199119</v>
      </c>
      <c r="N66" s="50"/>
      <c r="O66" s="50">
        <v>18821431184</v>
      </c>
      <c r="P66" s="50"/>
      <c r="Q66" s="50">
        <v>-19550781068</v>
      </c>
      <c r="R66" s="50"/>
      <c r="S66" s="50">
        <f t="shared" si="1"/>
        <v>-729349884</v>
      </c>
      <c r="U66" s="63">
        <v>16818060606</v>
      </c>
      <c r="V66" s="64">
        <f t="shared" si="2"/>
        <v>17547410490</v>
      </c>
    </row>
    <row r="67" spans="2:22">
      <c r="B67" t="s">
        <v>292</v>
      </c>
      <c r="C67" s="181" t="s">
        <v>141</v>
      </c>
      <c r="E67" s="50">
        <v>6808470</v>
      </c>
      <c r="F67" s="50"/>
      <c r="G67" s="50">
        <v>42299747524</v>
      </c>
      <c r="H67" s="50"/>
      <c r="I67" s="50">
        <v>-44883843733</v>
      </c>
      <c r="J67" s="50"/>
      <c r="K67" s="50">
        <f t="shared" si="0"/>
        <v>-2584096209</v>
      </c>
      <c r="L67" s="50"/>
      <c r="M67" s="50">
        <v>6808470</v>
      </c>
      <c r="N67" s="50"/>
      <c r="O67" s="50">
        <v>42299747524</v>
      </c>
      <c r="P67" s="50"/>
      <c r="Q67" s="50">
        <v>-44883843733</v>
      </c>
      <c r="R67" s="50"/>
      <c r="S67" s="50">
        <f t="shared" si="1"/>
        <v>-2584096209</v>
      </c>
      <c r="U67" s="63">
        <v>3008442265</v>
      </c>
      <c r="V67" s="64">
        <f t="shared" si="2"/>
        <v>5592538474</v>
      </c>
    </row>
    <row r="68" spans="2:22">
      <c r="B68" t="s">
        <v>293</v>
      </c>
      <c r="C68" s="181" t="s">
        <v>519</v>
      </c>
      <c r="E68" s="50">
        <v>1000000</v>
      </c>
      <c r="F68" s="50"/>
      <c r="G68" s="50">
        <v>52784055000</v>
      </c>
      <c r="H68" s="50"/>
      <c r="I68" s="50">
        <v>-45841586394</v>
      </c>
      <c r="J68" s="50"/>
      <c r="K68" s="50">
        <f t="shared" si="0"/>
        <v>6942468606</v>
      </c>
      <c r="L68" s="50"/>
      <c r="M68" s="50">
        <v>1000000</v>
      </c>
      <c r="N68" s="50"/>
      <c r="O68" s="50">
        <v>52784055000</v>
      </c>
      <c r="P68" s="50"/>
      <c r="Q68" s="50">
        <v>-45841586394</v>
      </c>
      <c r="R68" s="50"/>
      <c r="S68" s="50">
        <f t="shared" si="1"/>
        <v>6942468606</v>
      </c>
      <c r="U68" s="63">
        <v>1555348613</v>
      </c>
      <c r="V68" s="64">
        <f t="shared" si="2"/>
        <v>-5387119993</v>
      </c>
    </row>
    <row r="69" spans="2:22">
      <c r="B69" t="s">
        <v>449</v>
      </c>
      <c r="C69" s="181" t="s">
        <v>177</v>
      </c>
      <c r="E69" s="50">
        <v>3634262</v>
      </c>
      <c r="F69" s="50"/>
      <c r="G69" s="50">
        <v>105127769909</v>
      </c>
      <c r="H69" s="50"/>
      <c r="I69" s="50">
        <v>-101029693535</v>
      </c>
      <c r="J69" s="50"/>
      <c r="K69" s="50">
        <f t="shared" si="0"/>
        <v>4098076374</v>
      </c>
      <c r="L69" s="50"/>
      <c r="M69" s="50">
        <v>3634262</v>
      </c>
      <c r="N69" s="50"/>
      <c r="O69" s="50">
        <v>105127769909</v>
      </c>
      <c r="P69" s="50"/>
      <c r="Q69" s="50">
        <v>-101029693535</v>
      </c>
      <c r="R69" s="50"/>
      <c r="S69" s="50">
        <f t="shared" si="1"/>
        <v>4098076374</v>
      </c>
      <c r="U69" s="63">
        <v>-664858821</v>
      </c>
      <c r="V69" s="64">
        <f t="shared" si="2"/>
        <v>-4762935195</v>
      </c>
    </row>
    <row r="70" spans="2:22">
      <c r="B70" t="s">
        <v>294</v>
      </c>
      <c r="C70" s="181" t="s">
        <v>123</v>
      </c>
      <c r="E70" s="50">
        <v>11037982</v>
      </c>
      <c r="F70" s="50"/>
      <c r="G70" s="50">
        <v>66053282166</v>
      </c>
      <c r="H70" s="50"/>
      <c r="I70" s="50">
        <v>-62568966156</v>
      </c>
      <c r="J70" s="50"/>
      <c r="K70" s="50">
        <f t="shared" si="0"/>
        <v>3484316010</v>
      </c>
      <c r="L70" s="50"/>
      <c r="M70" s="50">
        <v>11037982</v>
      </c>
      <c r="N70" s="50"/>
      <c r="O70" s="50">
        <v>66053282166</v>
      </c>
      <c r="P70" s="50"/>
      <c r="Q70" s="50">
        <v>-62568966156</v>
      </c>
      <c r="R70" s="50"/>
      <c r="S70" s="50">
        <f t="shared" si="1"/>
        <v>3484316010</v>
      </c>
      <c r="U70" s="63">
        <v>7679208860</v>
      </c>
      <c r="V70" s="64">
        <f t="shared" si="2"/>
        <v>4194892850</v>
      </c>
    </row>
    <row r="71" spans="2:22">
      <c r="B71" t="s">
        <v>295</v>
      </c>
      <c r="C71" s="181" t="s">
        <v>168</v>
      </c>
      <c r="E71" s="50">
        <v>2514789</v>
      </c>
      <c r="F71" s="50"/>
      <c r="G71" s="50">
        <v>45821810684</v>
      </c>
      <c r="H71" s="50"/>
      <c r="I71" s="50">
        <v>-43686462041</v>
      </c>
      <c r="J71" s="50"/>
      <c r="K71" s="50">
        <f t="shared" ref="K71:K134" si="3">G71+I71</f>
        <v>2135348643</v>
      </c>
      <c r="L71" s="50"/>
      <c r="M71" s="50">
        <v>2514789</v>
      </c>
      <c r="N71" s="50"/>
      <c r="O71" s="50">
        <v>45821810684</v>
      </c>
      <c r="P71" s="50"/>
      <c r="Q71" s="50">
        <v>-43686462041</v>
      </c>
      <c r="R71" s="50"/>
      <c r="S71" s="50">
        <f t="shared" si="1"/>
        <v>2135348643</v>
      </c>
      <c r="U71" s="63">
        <v>4268563126</v>
      </c>
      <c r="V71" s="64">
        <f t="shared" si="2"/>
        <v>2133214483</v>
      </c>
    </row>
    <row r="72" spans="2:22">
      <c r="B72" t="s">
        <v>296</v>
      </c>
      <c r="C72" s="181" t="s">
        <v>477</v>
      </c>
      <c r="E72" s="50">
        <v>1732471</v>
      </c>
      <c r="F72" s="50"/>
      <c r="G72" s="50">
        <v>26865739644</v>
      </c>
      <c r="H72" s="50"/>
      <c r="I72" s="50">
        <v>-26742840711</v>
      </c>
      <c r="J72" s="50"/>
      <c r="K72" s="50">
        <f t="shared" si="3"/>
        <v>122898933</v>
      </c>
      <c r="L72" s="50"/>
      <c r="M72" s="50">
        <v>1732471</v>
      </c>
      <c r="N72" s="50"/>
      <c r="O72" s="50">
        <v>26865739644</v>
      </c>
      <c r="P72" s="50"/>
      <c r="Q72" s="50">
        <v>-26742840711</v>
      </c>
      <c r="R72" s="50"/>
      <c r="S72" s="50">
        <f t="shared" ref="S72:S135" si="4">O72+Q72</f>
        <v>122898933</v>
      </c>
      <c r="U72" s="63">
        <v>1626754759</v>
      </c>
      <c r="V72" s="64">
        <f t="shared" ref="V72:V135" si="5">U72-S72</f>
        <v>1503855826</v>
      </c>
    </row>
    <row r="73" spans="2:22">
      <c r="B73" t="s">
        <v>409</v>
      </c>
      <c r="C73" s="181" t="s">
        <v>171</v>
      </c>
      <c r="E73" s="50">
        <v>4098515</v>
      </c>
      <c r="F73" s="50"/>
      <c r="G73" s="50">
        <v>113260781637</v>
      </c>
      <c r="H73" s="50"/>
      <c r="I73" s="50">
        <v>-97636012361</v>
      </c>
      <c r="J73" s="50"/>
      <c r="K73" s="50">
        <f t="shared" si="3"/>
        <v>15624769276</v>
      </c>
      <c r="L73" s="50"/>
      <c r="M73" s="50">
        <v>4098515</v>
      </c>
      <c r="N73" s="50"/>
      <c r="O73" s="50">
        <v>113260781637</v>
      </c>
      <c r="P73" s="50"/>
      <c r="Q73" s="50">
        <v>-97636012361</v>
      </c>
      <c r="R73" s="50"/>
      <c r="S73" s="50">
        <f t="shared" si="4"/>
        <v>15624769276</v>
      </c>
      <c r="U73" s="63">
        <v>3890190585</v>
      </c>
      <c r="V73" s="64">
        <f t="shared" si="5"/>
        <v>-11734578691</v>
      </c>
    </row>
    <row r="74" spans="2:22">
      <c r="B74" t="s">
        <v>297</v>
      </c>
      <c r="C74" s="181" t="s">
        <v>138</v>
      </c>
      <c r="E74" s="50">
        <v>855200</v>
      </c>
      <c r="F74" s="50"/>
      <c r="G74" s="50">
        <v>27577619009</v>
      </c>
      <c r="H74" s="50"/>
      <c r="I74" s="50">
        <v>-28308786777</v>
      </c>
      <c r="J74" s="50"/>
      <c r="K74" s="50">
        <f t="shared" si="3"/>
        <v>-731167768</v>
      </c>
      <c r="L74" s="50"/>
      <c r="M74" s="50">
        <v>855200</v>
      </c>
      <c r="N74" s="50"/>
      <c r="O74" s="50">
        <v>27577619009</v>
      </c>
      <c r="P74" s="50"/>
      <c r="Q74" s="50">
        <v>-28308786777</v>
      </c>
      <c r="R74" s="50"/>
      <c r="S74" s="50">
        <f t="shared" si="4"/>
        <v>-731167768</v>
      </c>
      <c r="U74" s="63">
        <v>10328055444</v>
      </c>
      <c r="V74" s="64">
        <f t="shared" si="5"/>
        <v>11059223212</v>
      </c>
    </row>
    <row r="75" spans="2:22">
      <c r="B75" t="s">
        <v>450</v>
      </c>
      <c r="C75" s="181" t="s">
        <v>486</v>
      </c>
      <c r="E75" s="50">
        <v>9926896</v>
      </c>
      <c r="F75" s="50"/>
      <c r="G75" s="50">
        <v>35386041857</v>
      </c>
      <c r="H75" s="50"/>
      <c r="I75" s="50">
        <v>-32659129737</v>
      </c>
      <c r="J75" s="50"/>
      <c r="K75" s="50">
        <f t="shared" si="3"/>
        <v>2726912120</v>
      </c>
      <c r="L75" s="50"/>
      <c r="M75" s="50">
        <v>9926896</v>
      </c>
      <c r="N75" s="50"/>
      <c r="O75" s="50">
        <v>35386041857</v>
      </c>
      <c r="P75" s="50"/>
      <c r="Q75" s="50">
        <v>-32659129737</v>
      </c>
      <c r="R75" s="50"/>
      <c r="S75" s="50">
        <f t="shared" si="4"/>
        <v>2726912120</v>
      </c>
      <c r="U75" s="63">
        <v>3835572759</v>
      </c>
      <c r="V75" s="64">
        <f t="shared" si="5"/>
        <v>1108660639</v>
      </c>
    </row>
    <row r="76" spans="2:22">
      <c r="B76" t="s">
        <v>466</v>
      </c>
      <c r="C76" s="181" t="s">
        <v>487</v>
      </c>
      <c r="E76" s="50">
        <v>73122</v>
      </c>
      <c r="F76" s="50"/>
      <c r="G76" s="50">
        <v>1426844323</v>
      </c>
      <c r="H76" s="50"/>
      <c r="I76" s="50">
        <v>-1374069902</v>
      </c>
      <c r="J76" s="50"/>
      <c r="K76" s="50">
        <f t="shared" si="3"/>
        <v>52774421</v>
      </c>
      <c r="L76" s="50"/>
      <c r="M76" s="50">
        <v>73122</v>
      </c>
      <c r="N76" s="50"/>
      <c r="O76" s="50">
        <v>1426844323</v>
      </c>
      <c r="P76" s="50"/>
      <c r="Q76" s="50">
        <v>-1374069902</v>
      </c>
      <c r="R76" s="50"/>
      <c r="S76" s="50">
        <f t="shared" si="4"/>
        <v>52774421</v>
      </c>
      <c r="U76" s="63">
        <v>-1123050833</v>
      </c>
      <c r="V76" s="64">
        <f t="shared" si="5"/>
        <v>-1175825254</v>
      </c>
    </row>
    <row r="77" spans="2:22">
      <c r="B77" t="s">
        <v>298</v>
      </c>
      <c r="C77" s="181" t="s">
        <v>159</v>
      </c>
      <c r="E77" s="50">
        <v>50713</v>
      </c>
      <c r="F77" s="50"/>
      <c r="G77" s="50">
        <v>1373202662</v>
      </c>
      <c r="H77" s="50"/>
      <c r="I77" s="50">
        <v>-1347322119</v>
      </c>
      <c r="J77" s="50"/>
      <c r="K77" s="50">
        <f t="shared" si="3"/>
        <v>25880543</v>
      </c>
      <c r="L77" s="50"/>
      <c r="M77" s="50">
        <v>50713</v>
      </c>
      <c r="N77" s="50"/>
      <c r="O77" s="50">
        <v>1373202662</v>
      </c>
      <c r="P77" s="50"/>
      <c r="Q77" s="50">
        <v>-1347322119</v>
      </c>
      <c r="R77" s="50"/>
      <c r="S77" s="50">
        <f t="shared" si="4"/>
        <v>25880543</v>
      </c>
      <c r="U77" s="63">
        <v>2167757541</v>
      </c>
      <c r="V77" s="64">
        <f t="shared" si="5"/>
        <v>2141876998</v>
      </c>
    </row>
    <row r="78" spans="2:22">
      <c r="B78" t="s">
        <v>299</v>
      </c>
      <c r="C78" s="181" t="s">
        <v>520</v>
      </c>
      <c r="E78" s="50">
        <v>854369</v>
      </c>
      <c r="F78" s="50"/>
      <c r="G78" s="50">
        <v>46455917097</v>
      </c>
      <c r="H78" s="50"/>
      <c r="I78" s="50">
        <v>-40958958141</v>
      </c>
      <c r="J78" s="50"/>
      <c r="K78" s="50">
        <f t="shared" si="3"/>
        <v>5496958956</v>
      </c>
      <c r="L78" s="50"/>
      <c r="M78" s="50">
        <v>854369</v>
      </c>
      <c r="N78" s="50"/>
      <c r="O78" s="50">
        <v>46455917097</v>
      </c>
      <c r="P78" s="50"/>
      <c r="Q78" s="50">
        <v>-40958958141</v>
      </c>
      <c r="R78" s="50"/>
      <c r="S78" s="50">
        <f t="shared" si="4"/>
        <v>5496958956</v>
      </c>
      <c r="U78" s="63">
        <v>11255833529</v>
      </c>
      <c r="V78" s="64">
        <f t="shared" si="5"/>
        <v>5758874573</v>
      </c>
    </row>
    <row r="79" spans="2:22">
      <c r="B79" t="s">
        <v>300</v>
      </c>
      <c r="C79" s="181" t="s">
        <v>521</v>
      </c>
      <c r="E79" s="50">
        <v>2354983</v>
      </c>
      <c r="F79" s="50"/>
      <c r="G79" s="50">
        <v>13647860065</v>
      </c>
      <c r="H79" s="50"/>
      <c r="I79" s="50">
        <v>-13191554365</v>
      </c>
      <c r="J79" s="50"/>
      <c r="K79" s="50">
        <f t="shared" si="3"/>
        <v>456305700</v>
      </c>
      <c r="L79" s="50"/>
      <c r="M79" s="50">
        <v>2354983</v>
      </c>
      <c r="N79" s="50"/>
      <c r="O79" s="50">
        <v>13647860065</v>
      </c>
      <c r="P79" s="50"/>
      <c r="Q79" s="50">
        <v>-13191554365</v>
      </c>
      <c r="R79" s="50"/>
      <c r="S79" s="50">
        <f t="shared" si="4"/>
        <v>456305700</v>
      </c>
      <c r="U79" s="63">
        <v>1720746978</v>
      </c>
      <c r="V79" s="64">
        <f t="shared" si="5"/>
        <v>1264441278</v>
      </c>
    </row>
    <row r="80" spans="2:22">
      <c r="B80" t="s">
        <v>301</v>
      </c>
      <c r="C80" s="181" t="s">
        <v>130</v>
      </c>
      <c r="E80" s="50">
        <v>1484314</v>
      </c>
      <c r="F80" s="50"/>
      <c r="G80" s="50">
        <v>15640112720</v>
      </c>
      <c r="H80" s="50"/>
      <c r="I80" s="50">
        <v>-16584421411</v>
      </c>
      <c r="J80" s="50"/>
      <c r="K80" s="50">
        <f t="shared" si="3"/>
        <v>-944308691</v>
      </c>
      <c r="L80" s="50"/>
      <c r="M80" s="50">
        <v>1484314</v>
      </c>
      <c r="N80" s="50"/>
      <c r="O80" s="50">
        <v>15640112720</v>
      </c>
      <c r="P80" s="50"/>
      <c r="Q80" s="50">
        <v>-16584421411</v>
      </c>
      <c r="R80" s="50"/>
      <c r="S80" s="50">
        <f t="shared" si="4"/>
        <v>-944308691</v>
      </c>
      <c r="U80" s="63">
        <v>4543824669</v>
      </c>
      <c r="V80" s="64">
        <f t="shared" si="5"/>
        <v>5488133360</v>
      </c>
    </row>
    <row r="81" spans="2:22">
      <c r="B81" t="s">
        <v>302</v>
      </c>
      <c r="C81" s="181" t="s">
        <v>233</v>
      </c>
      <c r="E81" s="50">
        <v>3731971</v>
      </c>
      <c r="F81" s="50"/>
      <c r="G81" s="50">
        <v>66887076882</v>
      </c>
      <c r="H81" s="50"/>
      <c r="I81" s="50">
        <v>-59131856035</v>
      </c>
      <c r="J81" s="50"/>
      <c r="K81" s="50">
        <f t="shared" si="3"/>
        <v>7755220847</v>
      </c>
      <c r="L81" s="50"/>
      <c r="M81" s="50">
        <v>3731971</v>
      </c>
      <c r="N81" s="50"/>
      <c r="O81" s="50">
        <v>66887076882</v>
      </c>
      <c r="P81" s="50"/>
      <c r="Q81" s="50">
        <v>-59131856035</v>
      </c>
      <c r="R81" s="50"/>
      <c r="S81" s="50">
        <f t="shared" si="4"/>
        <v>7755220847</v>
      </c>
      <c r="U81" s="63">
        <v>0</v>
      </c>
      <c r="V81" s="64">
        <f t="shared" si="5"/>
        <v>-7755220847</v>
      </c>
    </row>
    <row r="82" spans="2:22">
      <c r="B82" t="s">
        <v>303</v>
      </c>
      <c r="C82" s="181" t="s">
        <v>230</v>
      </c>
      <c r="E82" s="50">
        <v>1176136</v>
      </c>
      <c r="F82" s="50"/>
      <c r="G82" s="50">
        <v>21523830416</v>
      </c>
      <c r="H82" s="50"/>
      <c r="I82" s="50">
        <v>-23700667797</v>
      </c>
      <c r="J82" s="50"/>
      <c r="K82" s="50">
        <f t="shared" si="3"/>
        <v>-2176837381</v>
      </c>
      <c r="L82" s="50"/>
      <c r="M82" s="50">
        <v>1176136</v>
      </c>
      <c r="N82" s="50"/>
      <c r="O82" s="50">
        <v>21523830416</v>
      </c>
      <c r="P82" s="50"/>
      <c r="Q82" s="50">
        <v>-23700667797</v>
      </c>
      <c r="R82" s="50"/>
      <c r="S82" s="50">
        <f t="shared" si="4"/>
        <v>-2176837381</v>
      </c>
      <c r="U82" s="63">
        <v>2059015514</v>
      </c>
      <c r="V82" s="64">
        <f t="shared" si="5"/>
        <v>4235852895</v>
      </c>
    </row>
    <row r="83" spans="2:22">
      <c r="B83" t="s">
        <v>304</v>
      </c>
      <c r="C83" s="181" t="s">
        <v>522</v>
      </c>
      <c r="E83" s="50">
        <v>563504</v>
      </c>
      <c r="F83" s="50"/>
      <c r="G83" s="50">
        <v>2778349714</v>
      </c>
      <c r="H83" s="50"/>
      <c r="I83" s="50">
        <v>-3096507778</v>
      </c>
      <c r="J83" s="50"/>
      <c r="K83" s="50">
        <f t="shared" si="3"/>
        <v>-318158064</v>
      </c>
      <c r="L83" s="50"/>
      <c r="M83" s="50">
        <v>563504</v>
      </c>
      <c r="N83" s="50"/>
      <c r="O83" s="50">
        <v>2778349714</v>
      </c>
      <c r="P83" s="50"/>
      <c r="Q83" s="50">
        <v>-3096507778</v>
      </c>
      <c r="R83" s="50"/>
      <c r="S83" s="50">
        <f t="shared" si="4"/>
        <v>-318158064</v>
      </c>
      <c r="U83" s="63">
        <v>4317789098</v>
      </c>
      <c r="V83" s="64">
        <f t="shared" si="5"/>
        <v>4635947162</v>
      </c>
    </row>
    <row r="84" spans="2:22">
      <c r="B84" t="s">
        <v>305</v>
      </c>
      <c r="C84" s="181" t="s">
        <v>488</v>
      </c>
      <c r="E84" s="50">
        <v>6776945</v>
      </c>
      <c r="F84" s="50"/>
      <c r="G84" s="50">
        <v>22271272922</v>
      </c>
      <c r="H84" s="50"/>
      <c r="I84" s="50">
        <v>-38224738851</v>
      </c>
      <c r="J84" s="50"/>
      <c r="K84" s="50">
        <f t="shared" si="3"/>
        <v>-15953465929</v>
      </c>
      <c r="L84" s="50"/>
      <c r="M84" s="50">
        <v>6776945</v>
      </c>
      <c r="N84" s="50"/>
      <c r="O84" s="50">
        <v>22271272922</v>
      </c>
      <c r="P84" s="50"/>
      <c r="Q84" s="50">
        <v>-38224738851</v>
      </c>
      <c r="R84" s="50"/>
      <c r="S84" s="50">
        <f t="shared" si="4"/>
        <v>-15953465929</v>
      </c>
      <c r="U84" s="63">
        <v>-3541670173</v>
      </c>
      <c r="V84" s="64">
        <f t="shared" si="5"/>
        <v>12411795756</v>
      </c>
    </row>
    <row r="85" spans="2:22">
      <c r="B85" t="s">
        <v>306</v>
      </c>
      <c r="C85" s="181" t="s">
        <v>402</v>
      </c>
      <c r="E85" s="50">
        <v>6355177</v>
      </c>
      <c r="F85" s="50"/>
      <c r="G85" s="50">
        <v>33102985776</v>
      </c>
      <c r="H85" s="50"/>
      <c r="I85" s="50">
        <v>-39520920787</v>
      </c>
      <c r="J85" s="50"/>
      <c r="K85" s="50">
        <f t="shared" si="3"/>
        <v>-6417935011</v>
      </c>
      <c r="L85" s="50"/>
      <c r="M85" s="50">
        <v>6355177</v>
      </c>
      <c r="N85" s="50"/>
      <c r="O85" s="50">
        <v>33102985776</v>
      </c>
      <c r="P85" s="50"/>
      <c r="Q85" s="50">
        <v>-39520920787</v>
      </c>
      <c r="R85" s="50"/>
      <c r="S85" s="50">
        <f t="shared" si="4"/>
        <v>-6417935011</v>
      </c>
      <c r="U85" s="63">
        <v>12328992431</v>
      </c>
      <c r="V85" s="64">
        <f t="shared" si="5"/>
        <v>18746927442</v>
      </c>
    </row>
    <row r="86" spans="2:22">
      <c r="B86" t="s">
        <v>307</v>
      </c>
      <c r="C86" s="181" t="s">
        <v>172</v>
      </c>
      <c r="E86" s="50">
        <v>951043</v>
      </c>
      <c r="F86" s="50"/>
      <c r="G86" s="50">
        <v>46607445705</v>
      </c>
      <c r="H86" s="50"/>
      <c r="I86" s="50">
        <v>-56801789527</v>
      </c>
      <c r="J86" s="50"/>
      <c r="K86" s="50">
        <f t="shared" si="3"/>
        <v>-10194343822</v>
      </c>
      <c r="L86" s="50"/>
      <c r="M86" s="50">
        <v>951043</v>
      </c>
      <c r="N86" s="50"/>
      <c r="O86" s="50">
        <v>46607445705</v>
      </c>
      <c r="P86" s="50"/>
      <c r="Q86" s="50">
        <v>-56801789527</v>
      </c>
      <c r="R86" s="50"/>
      <c r="S86" s="50">
        <f t="shared" si="4"/>
        <v>-10194343822</v>
      </c>
      <c r="U86" s="63">
        <v>2358797745</v>
      </c>
      <c r="V86" s="64">
        <f t="shared" si="5"/>
        <v>12553141567</v>
      </c>
    </row>
    <row r="87" spans="2:22">
      <c r="B87" t="s">
        <v>308</v>
      </c>
      <c r="C87" s="181" t="s">
        <v>434</v>
      </c>
      <c r="E87" s="50">
        <v>2028228</v>
      </c>
      <c r="F87" s="50"/>
      <c r="G87" s="50">
        <v>16330896355</v>
      </c>
      <c r="H87" s="50"/>
      <c r="I87" s="50">
        <v>-17619335951</v>
      </c>
      <c r="J87" s="50"/>
      <c r="K87" s="50">
        <f t="shared" si="3"/>
        <v>-1288439596</v>
      </c>
      <c r="L87" s="50"/>
      <c r="M87" s="50">
        <v>2028228</v>
      </c>
      <c r="N87" s="50"/>
      <c r="O87" s="50">
        <v>16330896355</v>
      </c>
      <c r="P87" s="50"/>
      <c r="Q87" s="50">
        <v>-17619335951</v>
      </c>
      <c r="R87" s="50"/>
      <c r="S87" s="50">
        <f t="shared" si="4"/>
        <v>-1288439596</v>
      </c>
      <c r="U87" s="63">
        <v>7256508245</v>
      </c>
      <c r="V87" s="64">
        <f t="shared" si="5"/>
        <v>8544947841</v>
      </c>
    </row>
    <row r="88" spans="2:22">
      <c r="B88" t="s">
        <v>309</v>
      </c>
      <c r="C88" s="181" t="s">
        <v>460</v>
      </c>
      <c r="E88" s="50">
        <v>9313969</v>
      </c>
      <c r="F88" s="50"/>
      <c r="G88" s="50">
        <v>33849262036</v>
      </c>
      <c r="H88" s="50"/>
      <c r="I88" s="50">
        <v>-38828235232</v>
      </c>
      <c r="J88" s="50"/>
      <c r="K88" s="50">
        <f t="shared" si="3"/>
        <v>-4978973196</v>
      </c>
      <c r="L88" s="50"/>
      <c r="M88" s="50">
        <v>9313969</v>
      </c>
      <c r="N88" s="50"/>
      <c r="O88" s="50">
        <v>33849262036</v>
      </c>
      <c r="P88" s="50"/>
      <c r="Q88" s="50">
        <v>-38828235232</v>
      </c>
      <c r="R88" s="50"/>
      <c r="S88" s="50">
        <f t="shared" si="4"/>
        <v>-4978973196</v>
      </c>
      <c r="U88" s="63">
        <v>747433411</v>
      </c>
      <c r="V88" s="64">
        <f t="shared" si="5"/>
        <v>5726406607</v>
      </c>
    </row>
    <row r="89" spans="2:22">
      <c r="B89" t="s">
        <v>310</v>
      </c>
      <c r="C89" s="181" t="s">
        <v>112</v>
      </c>
      <c r="E89" s="50">
        <v>16091067</v>
      </c>
      <c r="F89" s="50"/>
      <c r="G89" s="50">
        <v>55023918523</v>
      </c>
      <c r="H89" s="50"/>
      <c r="I89" s="50">
        <v>-54195219283</v>
      </c>
      <c r="J89" s="50"/>
      <c r="K89" s="50">
        <f t="shared" si="3"/>
        <v>828699240</v>
      </c>
      <c r="L89" s="50"/>
      <c r="M89" s="50">
        <v>16091067</v>
      </c>
      <c r="N89" s="50"/>
      <c r="O89" s="50">
        <v>55023918523</v>
      </c>
      <c r="P89" s="50"/>
      <c r="Q89" s="50">
        <v>-54195219283</v>
      </c>
      <c r="R89" s="50"/>
      <c r="S89" s="50">
        <f t="shared" si="4"/>
        <v>828699240</v>
      </c>
      <c r="U89" s="63">
        <v>18961877493</v>
      </c>
      <c r="V89" s="64">
        <f t="shared" si="5"/>
        <v>18133178253</v>
      </c>
    </row>
    <row r="90" spans="2:22">
      <c r="B90" t="s">
        <v>311</v>
      </c>
      <c r="C90" s="181" t="s">
        <v>90</v>
      </c>
      <c r="E90" s="50">
        <v>16349577</v>
      </c>
      <c r="F90" s="50"/>
      <c r="G90" s="50">
        <v>81749053998</v>
      </c>
      <c r="H90" s="50"/>
      <c r="I90" s="50">
        <v>-95551652591</v>
      </c>
      <c r="J90" s="50"/>
      <c r="K90" s="50">
        <f t="shared" si="3"/>
        <v>-13802598593</v>
      </c>
      <c r="L90" s="50"/>
      <c r="M90" s="50">
        <v>16349577</v>
      </c>
      <c r="N90" s="50"/>
      <c r="O90" s="50">
        <v>81749053998</v>
      </c>
      <c r="P90" s="50"/>
      <c r="Q90" s="50">
        <v>-95551652591</v>
      </c>
      <c r="R90" s="50"/>
      <c r="S90" s="50">
        <f t="shared" si="4"/>
        <v>-13802598593</v>
      </c>
      <c r="U90" s="63">
        <v>16194105727</v>
      </c>
      <c r="V90" s="64">
        <f t="shared" si="5"/>
        <v>29996704320</v>
      </c>
    </row>
    <row r="91" spans="2:22">
      <c r="B91" t="s">
        <v>312</v>
      </c>
      <c r="C91" s="181" t="s">
        <v>204</v>
      </c>
      <c r="E91" s="50">
        <v>4271927</v>
      </c>
      <c r="F91" s="50"/>
      <c r="G91" s="50">
        <v>115929696641</v>
      </c>
      <c r="H91" s="50"/>
      <c r="I91" s="50">
        <v>-100140446581</v>
      </c>
      <c r="J91" s="50"/>
      <c r="K91" s="50">
        <f t="shared" si="3"/>
        <v>15789250060</v>
      </c>
      <c r="L91" s="50"/>
      <c r="M91" s="50">
        <v>4271927</v>
      </c>
      <c r="N91" s="50"/>
      <c r="O91" s="50">
        <v>115929696641</v>
      </c>
      <c r="P91" s="50"/>
      <c r="Q91" s="50">
        <v>-100140446581</v>
      </c>
      <c r="R91" s="50"/>
      <c r="S91" s="50">
        <f t="shared" si="4"/>
        <v>15789250060</v>
      </c>
      <c r="U91" s="63">
        <v>19187645573</v>
      </c>
      <c r="V91" s="64">
        <f t="shared" si="5"/>
        <v>3398395513</v>
      </c>
    </row>
    <row r="92" spans="2:22">
      <c r="B92" t="s">
        <v>451</v>
      </c>
      <c r="C92" s="181" t="s">
        <v>137</v>
      </c>
      <c r="E92" s="50">
        <v>10720716</v>
      </c>
      <c r="F92" s="50"/>
      <c r="G92" s="50">
        <v>43043331144</v>
      </c>
      <c r="H92" s="50"/>
      <c r="I92" s="50">
        <v>-51124440540</v>
      </c>
      <c r="J92" s="50"/>
      <c r="K92" s="50">
        <f t="shared" si="3"/>
        <v>-8081109396</v>
      </c>
      <c r="L92" s="50"/>
      <c r="M92" s="50">
        <v>10720716</v>
      </c>
      <c r="N92" s="50"/>
      <c r="O92" s="50">
        <v>43043331144</v>
      </c>
      <c r="P92" s="50"/>
      <c r="Q92" s="50">
        <v>-51124440540</v>
      </c>
      <c r="R92" s="50"/>
      <c r="S92" s="50">
        <f t="shared" si="4"/>
        <v>-8081109396</v>
      </c>
      <c r="U92" s="63">
        <v>3528362991</v>
      </c>
      <c r="V92" s="64">
        <f t="shared" si="5"/>
        <v>11609472387</v>
      </c>
    </row>
    <row r="93" spans="2:22">
      <c r="B93" t="s">
        <v>313</v>
      </c>
      <c r="C93" s="181" t="s">
        <v>197</v>
      </c>
      <c r="E93" s="50">
        <v>8366797</v>
      </c>
      <c r="F93" s="50"/>
      <c r="G93" s="50">
        <v>58884463073</v>
      </c>
      <c r="H93" s="50"/>
      <c r="I93" s="50">
        <v>-61614496709</v>
      </c>
      <c r="J93" s="50"/>
      <c r="K93" s="50">
        <f t="shared" si="3"/>
        <v>-2730033636</v>
      </c>
      <c r="L93" s="50"/>
      <c r="M93" s="50">
        <v>8366797</v>
      </c>
      <c r="N93" s="50"/>
      <c r="O93" s="50">
        <v>58884463073</v>
      </c>
      <c r="P93" s="50"/>
      <c r="Q93" s="50">
        <v>-61614496709</v>
      </c>
      <c r="R93" s="50"/>
      <c r="S93" s="50">
        <f t="shared" si="4"/>
        <v>-2730033636</v>
      </c>
      <c r="U93" s="63">
        <v>-41891</v>
      </c>
      <c r="V93" s="64">
        <f t="shared" si="5"/>
        <v>2729991745</v>
      </c>
    </row>
    <row r="94" spans="2:22">
      <c r="B94" t="s">
        <v>314</v>
      </c>
      <c r="C94" s="181" t="s">
        <v>478</v>
      </c>
      <c r="E94" s="50">
        <v>22591449</v>
      </c>
      <c r="F94" s="50"/>
      <c r="G94" s="50">
        <v>26544209321</v>
      </c>
      <c r="H94" s="50"/>
      <c r="I94" s="50">
        <v>-29642393503</v>
      </c>
      <c r="J94" s="50"/>
      <c r="K94" s="50">
        <f t="shared" si="3"/>
        <v>-3098184182</v>
      </c>
      <c r="L94" s="50"/>
      <c r="M94" s="50">
        <v>22591449</v>
      </c>
      <c r="N94" s="50"/>
      <c r="O94" s="50">
        <v>26544209321</v>
      </c>
      <c r="P94" s="50"/>
      <c r="Q94" s="50">
        <v>-29642393503</v>
      </c>
      <c r="R94" s="50"/>
      <c r="S94" s="50">
        <f t="shared" si="4"/>
        <v>-3098184182</v>
      </c>
      <c r="U94" s="63">
        <v>10977473136</v>
      </c>
      <c r="V94" s="64">
        <f t="shared" si="5"/>
        <v>14075657318</v>
      </c>
    </row>
    <row r="95" spans="2:22">
      <c r="B95" t="s">
        <v>315</v>
      </c>
      <c r="C95" s="181" t="s">
        <v>176</v>
      </c>
      <c r="E95" s="50">
        <v>46293817</v>
      </c>
      <c r="F95" s="50"/>
      <c r="G95" s="50">
        <v>67318299488</v>
      </c>
      <c r="H95" s="50"/>
      <c r="I95" s="50">
        <v>-67318299488</v>
      </c>
      <c r="J95" s="50"/>
      <c r="K95" s="50">
        <f t="shared" si="3"/>
        <v>0</v>
      </c>
      <c r="L95" s="50"/>
      <c r="M95" s="50">
        <v>46293817</v>
      </c>
      <c r="N95" s="50"/>
      <c r="O95" s="50">
        <v>67318299488</v>
      </c>
      <c r="P95" s="50"/>
      <c r="Q95" s="50">
        <v>-67318299488</v>
      </c>
      <c r="R95" s="50"/>
      <c r="S95" s="50">
        <f t="shared" si="4"/>
        <v>0</v>
      </c>
      <c r="U95" s="63">
        <v>10537474987</v>
      </c>
      <c r="V95" s="64">
        <f t="shared" si="5"/>
        <v>10537474987</v>
      </c>
    </row>
    <row r="96" spans="2:22">
      <c r="B96" t="s">
        <v>410</v>
      </c>
      <c r="C96" s="181" t="s">
        <v>195</v>
      </c>
      <c r="E96" s="50">
        <v>13991030</v>
      </c>
      <c r="F96" s="50"/>
      <c r="G96" s="50">
        <v>66326218902</v>
      </c>
      <c r="H96" s="50"/>
      <c r="I96" s="50">
        <v>-71027035557</v>
      </c>
      <c r="J96" s="50"/>
      <c r="K96" s="50">
        <f t="shared" si="3"/>
        <v>-4700816655</v>
      </c>
      <c r="L96" s="50"/>
      <c r="M96" s="50">
        <v>13991030</v>
      </c>
      <c r="N96" s="50"/>
      <c r="O96" s="50">
        <v>66326218902</v>
      </c>
      <c r="P96" s="50"/>
      <c r="Q96" s="50">
        <v>-71027035557</v>
      </c>
      <c r="R96" s="50"/>
      <c r="S96" s="50">
        <f t="shared" si="4"/>
        <v>-4700816655</v>
      </c>
      <c r="U96" s="63">
        <v>465994821</v>
      </c>
      <c r="V96" s="64">
        <f t="shared" si="5"/>
        <v>5166811476</v>
      </c>
    </row>
    <row r="97" spans="2:22">
      <c r="B97" t="s">
        <v>316</v>
      </c>
      <c r="C97" s="181" t="s">
        <v>489</v>
      </c>
      <c r="E97" s="50">
        <v>1908525</v>
      </c>
      <c r="F97" s="50"/>
      <c r="G97" s="50">
        <v>4868136366</v>
      </c>
      <c r="H97" s="50"/>
      <c r="I97" s="50">
        <v>-6147690097</v>
      </c>
      <c r="J97" s="50"/>
      <c r="K97" s="50">
        <f t="shared" si="3"/>
        <v>-1279553731</v>
      </c>
      <c r="L97" s="50"/>
      <c r="M97" s="50">
        <v>1908525</v>
      </c>
      <c r="N97" s="50"/>
      <c r="O97" s="50">
        <v>4868136366</v>
      </c>
      <c r="P97" s="50"/>
      <c r="Q97" s="50">
        <v>-6147690097</v>
      </c>
      <c r="R97" s="50"/>
      <c r="S97" s="50">
        <f t="shared" si="4"/>
        <v>-1279553731</v>
      </c>
      <c r="U97" s="63">
        <v>4292086519</v>
      </c>
      <c r="V97" s="64">
        <f t="shared" si="5"/>
        <v>5571640250</v>
      </c>
    </row>
    <row r="98" spans="2:22">
      <c r="B98" t="s">
        <v>317</v>
      </c>
      <c r="C98" s="181" t="s">
        <v>479</v>
      </c>
      <c r="E98" s="50">
        <v>5129108</v>
      </c>
      <c r="F98" s="50"/>
      <c r="G98" s="50">
        <v>18691430238</v>
      </c>
      <c r="H98" s="50"/>
      <c r="I98" s="50">
        <v>-21728381785</v>
      </c>
      <c r="J98" s="50"/>
      <c r="K98" s="50">
        <f t="shared" si="3"/>
        <v>-3036951547</v>
      </c>
      <c r="L98" s="50"/>
      <c r="M98" s="50">
        <v>5129108</v>
      </c>
      <c r="N98" s="50"/>
      <c r="O98" s="50">
        <v>18691430238</v>
      </c>
      <c r="P98" s="50"/>
      <c r="Q98" s="50">
        <v>-21728381785</v>
      </c>
      <c r="R98" s="50"/>
      <c r="S98" s="50">
        <f t="shared" si="4"/>
        <v>-3036951547</v>
      </c>
      <c r="U98" s="63">
        <v>7249133025</v>
      </c>
      <c r="V98" s="64">
        <f t="shared" si="5"/>
        <v>10286084572</v>
      </c>
    </row>
    <row r="99" spans="2:22">
      <c r="B99" t="s">
        <v>467</v>
      </c>
      <c r="C99" s="181" t="s">
        <v>152</v>
      </c>
      <c r="E99" s="50">
        <v>1768450</v>
      </c>
      <c r="F99" s="50"/>
      <c r="G99" s="50">
        <v>61474732460</v>
      </c>
      <c r="H99" s="50"/>
      <c r="I99" s="50">
        <v>-61657325446</v>
      </c>
      <c r="J99" s="50"/>
      <c r="K99" s="50">
        <f t="shared" si="3"/>
        <v>-182592986</v>
      </c>
      <c r="L99" s="50"/>
      <c r="M99" s="50">
        <v>1768450</v>
      </c>
      <c r="N99" s="50"/>
      <c r="O99" s="50">
        <v>61474732460</v>
      </c>
      <c r="P99" s="50"/>
      <c r="Q99" s="50">
        <v>-61657325446</v>
      </c>
      <c r="R99" s="50"/>
      <c r="S99" s="50">
        <f t="shared" si="4"/>
        <v>-182592986</v>
      </c>
      <c r="U99" s="63">
        <v>23246915508</v>
      </c>
      <c r="V99" s="64">
        <f t="shared" si="5"/>
        <v>23429508494</v>
      </c>
    </row>
    <row r="100" spans="2:22">
      <c r="B100" t="s">
        <v>468</v>
      </c>
      <c r="C100" s="181" t="s">
        <v>154</v>
      </c>
      <c r="E100" s="50">
        <v>9820257</v>
      </c>
      <c r="F100" s="50"/>
      <c r="G100" s="50">
        <v>45304636655</v>
      </c>
      <c r="H100" s="50"/>
      <c r="I100" s="50">
        <v>-58080262043</v>
      </c>
      <c r="J100" s="50"/>
      <c r="K100" s="50">
        <f t="shared" si="3"/>
        <v>-12775625388</v>
      </c>
      <c r="L100" s="50"/>
      <c r="M100" s="50">
        <v>9820257</v>
      </c>
      <c r="N100" s="50"/>
      <c r="O100" s="50">
        <v>45304636655</v>
      </c>
      <c r="P100" s="50"/>
      <c r="Q100" s="50">
        <v>-58080262043</v>
      </c>
      <c r="R100" s="50"/>
      <c r="S100" s="50">
        <f t="shared" si="4"/>
        <v>-12775625388</v>
      </c>
      <c r="U100" s="63">
        <v>4992802596</v>
      </c>
      <c r="V100" s="64">
        <f t="shared" si="5"/>
        <v>17768427984</v>
      </c>
    </row>
    <row r="101" spans="2:22">
      <c r="B101" t="s">
        <v>320</v>
      </c>
      <c r="C101" s="181" t="s">
        <v>118</v>
      </c>
      <c r="E101" s="50">
        <v>1457670</v>
      </c>
      <c r="F101" s="50"/>
      <c r="G101" s="50">
        <v>25661734454</v>
      </c>
      <c r="H101" s="50"/>
      <c r="I101" s="50">
        <v>-28495683695</v>
      </c>
      <c r="J101" s="50"/>
      <c r="K101" s="50">
        <f t="shared" si="3"/>
        <v>-2833949241</v>
      </c>
      <c r="L101" s="50"/>
      <c r="M101" s="50">
        <v>1457670</v>
      </c>
      <c r="N101" s="50"/>
      <c r="O101" s="50">
        <v>25661734454</v>
      </c>
      <c r="P101" s="50"/>
      <c r="Q101" s="50">
        <v>-28495683695</v>
      </c>
      <c r="R101" s="50"/>
      <c r="S101" s="50">
        <f t="shared" si="4"/>
        <v>-2833949241</v>
      </c>
      <c r="U101" s="63">
        <v>4232133753</v>
      </c>
      <c r="V101" s="64">
        <f t="shared" si="5"/>
        <v>7066082994</v>
      </c>
    </row>
    <row r="102" spans="2:22">
      <c r="B102" t="s">
        <v>321</v>
      </c>
      <c r="C102" s="181" t="s">
        <v>187</v>
      </c>
      <c r="E102" s="50">
        <v>2767789</v>
      </c>
      <c r="F102" s="50"/>
      <c r="G102" s="50">
        <v>65068733504</v>
      </c>
      <c r="H102" s="50"/>
      <c r="I102" s="50">
        <v>-54327479697</v>
      </c>
      <c r="J102" s="50"/>
      <c r="K102" s="50">
        <f t="shared" si="3"/>
        <v>10741253807</v>
      </c>
      <c r="L102" s="50"/>
      <c r="M102" s="50">
        <v>2767789</v>
      </c>
      <c r="N102" s="50"/>
      <c r="O102" s="50">
        <v>65068733504</v>
      </c>
      <c r="P102" s="50"/>
      <c r="Q102" s="50">
        <v>-54327479697</v>
      </c>
      <c r="R102" s="50"/>
      <c r="S102" s="50">
        <f t="shared" si="4"/>
        <v>10741253807</v>
      </c>
      <c r="U102" s="63">
        <v>0</v>
      </c>
      <c r="V102" s="64">
        <f t="shared" si="5"/>
        <v>-10741253807</v>
      </c>
    </row>
    <row r="103" spans="2:22">
      <c r="B103" t="s">
        <v>322</v>
      </c>
      <c r="C103" s="181" t="s">
        <v>490</v>
      </c>
      <c r="E103" s="50">
        <v>12749901</v>
      </c>
      <c r="F103" s="50"/>
      <c r="G103" s="50">
        <v>40911798182</v>
      </c>
      <c r="H103" s="50"/>
      <c r="I103" s="50">
        <v>-46487563797</v>
      </c>
      <c r="J103" s="50"/>
      <c r="K103" s="50">
        <f t="shared" si="3"/>
        <v>-5575765615</v>
      </c>
      <c r="L103" s="50"/>
      <c r="M103" s="50">
        <v>12749901</v>
      </c>
      <c r="N103" s="50"/>
      <c r="O103" s="50">
        <v>40911798182</v>
      </c>
      <c r="P103" s="50"/>
      <c r="Q103" s="50">
        <v>-46487563797</v>
      </c>
      <c r="R103" s="50"/>
      <c r="S103" s="50">
        <f t="shared" si="4"/>
        <v>-5575765615</v>
      </c>
      <c r="U103" s="63">
        <v>23388354926</v>
      </c>
      <c r="V103" s="64">
        <f t="shared" si="5"/>
        <v>28964120541</v>
      </c>
    </row>
    <row r="104" spans="2:22">
      <c r="B104" t="s">
        <v>324</v>
      </c>
      <c r="C104" s="181" t="s">
        <v>120</v>
      </c>
      <c r="E104" s="50">
        <v>3025674</v>
      </c>
      <c r="F104" s="50"/>
      <c r="G104" s="50">
        <v>24903517868</v>
      </c>
      <c r="H104" s="50"/>
      <c r="I104" s="50">
        <v>-25411800265</v>
      </c>
      <c r="J104" s="50"/>
      <c r="K104" s="50">
        <f t="shared" si="3"/>
        <v>-508282397</v>
      </c>
      <c r="L104" s="50"/>
      <c r="M104" s="50">
        <v>3025674</v>
      </c>
      <c r="N104" s="50"/>
      <c r="O104" s="50">
        <v>24903517868</v>
      </c>
      <c r="P104" s="50"/>
      <c r="Q104" s="50">
        <v>-25411800265</v>
      </c>
      <c r="R104" s="50"/>
      <c r="S104" s="50">
        <f t="shared" si="4"/>
        <v>-508282397</v>
      </c>
      <c r="U104" s="63">
        <v>31917445760</v>
      </c>
      <c r="V104" s="64">
        <f t="shared" si="5"/>
        <v>32425728157</v>
      </c>
    </row>
    <row r="105" spans="2:22">
      <c r="B105" t="s">
        <v>326</v>
      </c>
      <c r="C105" s="181" t="s">
        <v>480</v>
      </c>
      <c r="E105" s="50">
        <v>3257483</v>
      </c>
      <c r="F105" s="50"/>
      <c r="G105" s="50">
        <v>17809555373</v>
      </c>
      <c r="H105" s="50"/>
      <c r="I105" s="50">
        <v>-18306628941</v>
      </c>
      <c r="J105" s="50"/>
      <c r="K105" s="50">
        <f t="shared" si="3"/>
        <v>-497073568</v>
      </c>
      <c r="L105" s="50"/>
      <c r="M105" s="50">
        <v>3257483</v>
      </c>
      <c r="N105" s="50"/>
      <c r="O105" s="50">
        <v>17809555373</v>
      </c>
      <c r="P105" s="50"/>
      <c r="Q105" s="50">
        <v>-18306628941</v>
      </c>
      <c r="R105" s="50"/>
      <c r="S105" s="50">
        <f t="shared" si="4"/>
        <v>-497073568</v>
      </c>
      <c r="U105" s="63">
        <v>30219916938</v>
      </c>
      <c r="V105" s="64">
        <f t="shared" si="5"/>
        <v>30716990506</v>
      </c>
    </row>
    <row r="106" spans="2:22">
      <c r="B106" t="s">
        <v>327</v>
      </c>
      <c r="C106" s="181" t="s">
        <v>151</v>
      </c>
      <c r="E106" s="50">
        <v>6105932</v>
      </c>
      <c r="F106" s="50"/>
      <c r="G106" s="50">
        <v>97417107361</v>
      </c>
      <c r="H106" s="50"/>
      <c r="I106" s="50">
        <v>-115470683074</v>
      </c>
      <c r="J106" s="50"/>
      <c r="K106" s="50">
        <f t="shared" si="3"/>
        <v>-18053575713</v>
      </c>
      <c r="L106" s="50"/>
      <c r="M106" s="50">
        <v>6105932</v>
      </c>
      <c r="N106" s="50"/>
      <c r="O106" s="50">
        <v>97417107361</v>
      </c>
      <c r="P106" s="50"/>
      <c r="Q106" s="50">
        <v>-115470683074</v>
      </c>
      <c r="R106" s="50"/>
      <c r="S106" s="50">
        <f t="shared" si="4"/>
        <v>-18053575713</v>
      </c>
      <c r="U106" s="63">
        <v>7096786041</v>
      </c>
      <c r="V106" s="64">
        <f t="shared" si="5"/>
        <v>25150361754</v>
      </c>
    </row>
    <row r="107" spans="2:22">
      <c r="B107" t="s">
        <v>328</v>
      </c>
      <c r="C107" s="181" t="s">
        <v>150</v>
      </c>
      <c r="E107" s="50">
        <v>317982</v>
      </c>
      <c r="F107" s="50"/>
      <c r="G107" s="50">
        <v>5411460924</v>
      </c>
      <c r="H107" s="50"/>
      <c r="I107" s="50">
        <v>-11958493766</v>
      </c>
      <c r="J107" s="50"/>
      <c r="K107" s="50">
        <f t="shared" si="3"/>
        <v>-6547032842</v>
      </c>
      <c r="L107" s="50"/>
      <c r="M107" s="50">
        <v>317982</v>
      </c>
      <c r="N107" s="50"/>
      <c r="O107" s="50">
        <v>5411460924</v>
      </c>
      <c r="P107" s="50"/>
      <c r="Q107" s="50">
        <v>-11958493766</v>
      </c>
      <c r="R107" s="50"/>
      <c r="S107" s="50">
        <f t="shared" si="4"/>
        <v>-6547032842</v>
      </c>
      <c r="U107" s="63">
        <v>2902879678</v>
      </c>
      <c r="V107" s="64">
        <f t="shared" si="5"/>
        <v>9449912520</v>
      </c>
    </row>
    <row r="108" spans="2:22">
      <c r="B108" t="s">
        <v>452</v>
      </c>
      <c r="C108" s="181" t="s">
        <v>523</v>
      </c>
      <c r="E108" s="50">
        <v>3155003</v>
      </c>
      <c r="F108" s="50"/>
      <c r="G108" s="50">
        <v>30421438106</v>
      </c>
      <c r="H108" s="50"/>
      <c r="I108" s="50">
        <v>-39730726269</v>
      </c>
      <c r="J108" s="50"/>
      <c r="K108" s="50">
        <f t="shared" si="3"/>
        <v>-9309288163</v>
      </c>
      <c r="L108" s="50"/>
      <c r="M108" s="50">
        <v>3155003</v>
      </c>
      <c r="N108" s="50"/>
      <c r="O108" s="50">
        <v>30421438106</v>
      </c>
      <c r="P108" s="50"/>
      <c r="Q108" s="50">
        <v>-39730726269</v>
      </c>
      <c r="R108" s="50"/>
      <c r="S108" s="50">
        <f t="shared" si="4"/>
        <v>-9309288163</v>
      </c>
      <c r="U108" s="63">
        <v>1863061786</v>
      </c>
      <c r="V108" s="64">
        <f t="shared" si="5"/>
        <v>11172349949</v>
      </c>
    </row>
    <row r="109" spans="2:22">
      <c r="B109" t="s">
        <v>453</v>
      </c>
      <c r="C109" s="181" t="s">
        <v>435</v>
      </c>
      <c r="E109" s="50">
        <v>9730624</v>
      </c>
      <c r="F109" s="50"/>
      <c r="G109" s="50">
        <v>63066178654</v>
      </c>
      <c r="H109" s="50"/>
      <c r="I109" s="50">
        <v>-75486340048</v>
      </c>
      <c r="J109" s="50"/>
      <c r="K109" s="50">
        <f t="shared" si="3"/>
        <v>-12420161394</v>
      </c>
      <c r="L109" s="50"/>
      <c r="M109" s="50">
        <v>9730624</v>
      </c>
      <c r="N109" s="50"/>
      <c r="O109" s="50">
        <v>63066178654</v>
      </c>
      <c r="P109" s="50"/>
      <c r="Q109" s="50">
        <v>-75486340048</v>
      </c>
      <c r="R109" s="50"/>
      <c r="S109" s="50">
        <f t="shared" si="4"/>
        <v>-12420161394</v>
      </c>
      <c r="U109" s="63">
        <v>2843048096</v>
      </c>
      <c r="V109" s="64">
        <f t="shared" si="5"/>
        <v>15263209490</v>
      </c>
    </row>
    <row r="110" spans="2:22">
      <c r="B110" t="s">
        <v>329</v>
      </c>
      <c r="C110" s="181" t="s">
        <v>129</v>
      </c>
      <c r="E110" s="50">
        <v>5285062</v>
      </c>
      <c r="F110" s="50"/>
      <c r="G110" s="50">
        <v>36407558060</v>
      </c>
      <c r="H110" s="50"/>
      <c r="I110" s="50">
        <v>-41332464164</v>
      </c>
      <c r="J110" s="50"/>
      <c r="K110" s="50">
        <f t="shared" si="3"/>
        <v>-4924906104</v>
      </c>
      <c r="L110" s="50"/>
      <c r="M110" s="50">
        <v>5285062</v>
      </c>
      <c r="N110" s="50"/>
      <c r="O110" s="50">
        <v>36407558060</v>
      </c>
      <c r="P110" s="50"/>
      <c r="Q110" s="50">
        <v>-41332464164</v>
      </c>
      <c r="R110" s="50"/>
      <c r="S110" s="50">
        <f t="shared" si="4"/>
        <v>-4924906104</v>
      </c>
      <c r="U110" s="63">
        <v>9231200721</v>
      </c>
      <c r="V110" s="64">
        <f t="shared" si="5"/>
        <v>14156106825</v>
      </c>
    </row>
    <row r="111" spans="2:22">
      <c r="B111" t="s">
        <v>454</v>
      </c>
      <c r="C111" s="181" t="s">
        <v>226</v>
      </c>
      <c r="E111" s="50">
        <v>5260809</v>
      </c>
      <c r="F111" s="50"/>
      <c r="G111" s="50">
        <v>31743108624</v>
      </c>
      <c r="H111" s="50"/>
      <c r="I111" s="50">
        <v>-31226750831</v>
      </c>
      <c r="J111" s="50"/>
      <c r="K111" s="50">
        <f t="shared" si="3"/>
        <v>516357793</v>
      </c>
      <c r="L111" s="50"/>
      <c r="M111" s="50">
        <v>5260809</v>
      </c>
      <c r="N111" s="50"/>
      <c r="O111" s="50">
        <v>31743108624</v>
      </c>
      <c r="P111" s="50"/>
      <c r="Q111" s="50">
        <v>-31226750831</v>
      </c>
      <c r="R111" s="50"/>
      <c r="S111" s="50">
        <f t="shared" si="4"/>
        <v>516357793</v>
      </c>
      <c r="U111" s="63">
        <v>1150064640</v>
      </c>
      <c r="V111" s="64">
        <f t="shared" si="5"/>
        <v>633706847</v>
      </c>
    </row>
    <row r="112" spans="2:22">
      <c r="B112" t="s">
        <v>330</v>
      </c>
      <c r="C112" s="181" t="s">
        <v>116</v>
      </c>
      <c r="E112" s="50">
        <v>4024319</v>
      </c>
      <c r="F112" s="50"/>
      <c r="G112" s="50">
        <v>63045899000</v>
      </c>
      <c r="H112" s="50"/>
      <c r="I112" s="50">
        <v>-71279706826</v>
      </c>
      <c r="J112" s="50"/>
      <c r="K112" s="50">
        <f t="shared" si="3"/>
        <v>-8233807826</v>
      </c>
      <c r="L112" s="50"/>
      <c r="M112" s="50">
        <v>4024319</v>
      </c>
      <c r="N112" s="50"/>
      <c r="O112" s="50">
        <v>63045899000</v>
      </c>
      <c r="P112" s="50"/>
      <c r="Q112" s="50">
        <v>-71279706826</v>
      </c>
      <c r="R112" s="50"/>
      <c r="S112" s="50">
        <f t="shared" si="4"/>
        <v>-8233807826</v>
      </c>
      <c r="U112" s="63">
        <v>3194241364</v>
      </c>
      <c r="V112" s="64">
        <f t="shared" si="5"/>
        <v>11428049190</v>
      </c>
    </row>
    <row r="113" spans="2:22">
      <c r="B113" t="s">
        <v>331</v>
      </c>
      <c r="C113" s="181" t="s">
        <v>227</v>
      </c>
      <c r="E113" s="50">
        <v>2023375</v>
      </c>
      <c r="F113" s="50"/>
      <c r="G113" s="50">
        <v>61285405446</v>
      </c>
      <c r="H113" s="50"/>
      <c r="I113" s="50">
        <v>-68148009740</v>
      </c>
      <c r="J113" s="50"/>
      <c r="K113" s="50">
        <f t="shared" si="3"/>
        <v>-6862604294</v>
      </c>
      <c r="L113" s="50"/>
      <c r="M113" s="50">
        <v>2023375</v>
      </c>
      <c r="N113" s="50"/>
      <c r="O113" s="50">
        <v>61285405446</v>
      </c>
      <c r="P113" s="50"/>
      <c r="Q113" s="50">
        <v>-68148009740</v>
      </c>
      <c r="R113" s="50"/>
      <c r="S113" s="50">
        <f t="shared" si="4"/>
        <v>-6862604294</v>
      </c>
      <c r="U113" s="63">
        <v>-22135</v>
      </c>
      <c r="V113" s="64">
        <f t="shared" si="5"/>
        <v>6862582159</v>
      </c>
    </row>
    <row r="114" spans="2:22">
      <c r="B114" t="s">
        <v>332</v>
      </c>
      <c r="C114" s="181" t="s">
        <v>117</v>
      </c>
      <c r="E114" s="50">
        <v>409588</v>
      </c>
      <c r="F114" s="50"/>
      <c r="G114" s="50">
        <v>5740828417</v>
      </c>
      <c r="H114" s="50"/>
      <c r="I114" s="50">
        <v>-6254880304</v>
      </c>
      <c r="J114" s="50"/>
      <c r="K114" s="50">
        <f t="shared" si="3"/>
        <v>-514051887</v>
      </c>
      <c r="L114" s="50"/>
      <c r="M114" s="50">
        <v>409588</v>
      </c>
      <c r="N114" s="50"/>
      <c r="O114" s="50">
        <v>5740828417</v>
      </c>
      <c r="P114" s="50"/>
      <c r="Q114" s="50">
        <v>-6254880304</v>
      </c>
      <c r="R114" s="50"/>
      <c r="S114" s="50">
        <f t="shared" si="4"/>
        <v>-514051887</v>
      </c>
      <c r="U114" s="63">
        <v>8707169579</v>
      </c>
      <c r="V114" s="64">
        <f t="shared" si="5"/>
        <v>9221221466</v>
      </c>
    </row>
    <row r="115" spans="2:22">
      <c r="B115" t="s">
        <v>333</v>
      </c>
      <c r="C115" s="181" t="s">
        <v>461</v>
      </c>
      <c r="E115" s="50">
        <v>11888068</v>
      </c>
      <c r="F115" s="50"/>
      <c r="G115" s="50">
        <v>270262428479</v>
      </c>
      <c r="H115" s="50"/>
      <c r="I115" s="50">
        <v>-263131457060</v>
      </c>
      <c r="J115" s="50"/>
      <c r="K115" s="50">
        <f t="shared" si="3"/>
        <v>7130971419</v>
      </c>
      <c r="L115" s="50"/>
      <c r="M115" s="50">
        <v>11888068</v>
      </c>
      <c r="N115" s="50"/>
      <c r="O115" s="50">
        <v>270262428479</v>
      </c>
      <c r="P115" s="50"/>
      <c r="Q115" s="50">
        <v>-263131457060</v>
      </c>
      <c r="R115" s="50"/>
      <c r="S115" s="50">
        <f t="shared" si="4"/>
        <v>7130971419</v>
      </c>
      <c r="U115" s="63">
        <v>10429905032</v>
      </c>
      <c r="V115" s="64">
        <f t="shared" si="5"/>
        <v>3298933613</v>
      </c>
    </row>
    <row r="116" spans="2:22">
      <c r="B116" t="s">
        <v>334</v>
      </c>
      <c r="C116" s="181" t="s">
        <v>135</v>
      </c>
      <c r="E116" s="50">
        <v>352585</v>
      </c>
      <c r="F116" s="50"/>
      <c r="G116" s="50">
        <v>19017431095</v>
      </c>
      <c r="H116" s="50"/>
      <c r="I116" s="50">
        <v>-25050643527</v>
      </c>
      <c r="J116" s="50"/>
      <c r="K116" s="50">
        <f t="shared" si="3"/>
        <v>-6033212432</v>
      </c>
      <c r="L116" s="50"/>
      <c r="M116" s="50">
        <v>352585</v>
      </c>
      <c r="N116" s="50"/>
      <c r="O116" s="50">
        <v>19017431095</v>
      </c>
      <c r="P116" s="50"/>
      <c r="Q116" s="50">
        <v>-25050643527</v>
      </c>
      <c r="R116" s="50"/>
      <c r="S116" s="50">
        <f t="shared" si="4"/>
        <v>-6033212432</v>
      </c>
      <c r="U116" s="63">
        <v>5965767817</v>
      </c>
      <c r="V116" s="64">
        <f t="shared" si="5"/>
        <v>11998980249</v>
      </c>
    </row>
    <row r="117" spans="2:22">
      <c r="B117" t="s">
        <v>335</v>
      </c>
      <c r="C117" s="181" t="s">
        <v>189</v>
      </c>
      <c r="E117" s="50">
        <v>768076</v>
      </c>
      <c r="F117" s="50"/>
      <c r="G117" s="50">
        <v>65646241394</v>
      </c>
      <c r="H117" s="50"/>
      <c r="I117" s="50">
        <v>-71177138424</v>
      </c>
      <c r="J117" s="50"/>
      <c r="K117" s="50">
        <f t="shared" si="3"/>
        <v>-5530897030</v>
      </c>
      <c r="L117" s="50"/>
      <c r="M117" s="50">
        <v>768076</v>
      </c>
      <c r="N117" s="50"/>
      <c r="O117" s="50">
        <v>65646241394</v>
      </c>
      <c r="P117" s="50"/>
      <c r="Q117" s="50">
        <v>-71177138424</v>
      </c>
      <c r="R117" s="50"/>
      <c r="S117" s="50">
        <f t="shared" si="4"/>
        <v>-5530897030</v>
      </c>
      <c r="U117" s="63">
        <v>3706081715</v>
      </c>
      <c r="V117" s="64">
        <f t="shared" si="5"/>
        <v>9236978745</v>
      </c>
    </row>
    <row r="118" spans="2:22">
      <c r="B118" t="s">
        <v>336</v>
      </c>
      <c r="C118" s="181" t="s">
        <v>491</v>
      </c>
      <c r="E118" s="50">
        <v>2542786</v>
      </c>
      <c r="F118" s="50"/>
      <c r="G118" s="50">
        <v>38142335431</v>
      </c>
      <c r="H118" s="50"/>
      <c r="I118" s="50">
        <v>-40608537736</v>
      </c>
      <c r="J118" s="50"/>
      <c r="K118" s="50">
        <f t="shared" si="3"/>
        <v>-2466202305</v>
      </c>
      <c r="L118" s="50"/>
      <c r="M118" s="50">
        <v>2542786</v>
      </c>
      <c r="N118" s="50"/>
      <c r="O118" s="50">
        <v>38142335431</v>
      </c>
      <c r="P118" s="50"/>
      <c r="Q118" s="50">
        <v>-40608537736</v>
      </c>
      <c r="R118" s="50"/>
      <c r="S118" s="50">
        <f t="shared" si="4"/>
        <v>-2466202305</v>
      </c>
      <c r="U118" s="63">
        <v>3073152581</v>
      </c>
      <c r="V118" s="64">
        <f t="shared" si="5"/>
        <v>5539354886</v>
      </c>
    </row>
    <row r="119" spans="2:22">
      <c r="B119" t="s">
        <v>337</v>
      </c>
      <c r="C119" s="181" t="s">
        <v>492</v>
      </c>
      <c r="E119" s="50">
        <v>5136338</v>
      </c>
      <c r="F119" s="50"/>
      <c r="G119" s="50">
        <v>82968872824</v>
      </c>
      <c r="H119" s="50"/>
      <c r="I119" s="50">
        <v>-92159081605</v>
      </c>
      <c r="J119" s="50"/>
      <c r="K119" s="50">
        <f t="shared" si="3"/>
        <v>-9190208781</v>
      </c>
      <c r="L119" s="50"/>
      <c r="M119" s="50">
        <v>5136338</v>
      </c>
      <c r="N119" s="50"/>
      <c r="O119" s="50">
        <v>82968872824</v>
      </c>
      <c r="P119" s="50"/>
      <c r="Q119" s="50">
        <v>-92159081605</v>
      </c>
      <c r="R119" s="50"/>
      <c r="S119" s="50">
        <f t="shared" si="4"/>
        <v>-9190208781</v>
      </c>
      <c r="U119" s="63">
        <v>3397861016</v>
      </c>
      <c r="V119" s="64">
        <f t="shared" si="5"/>
        <v>12588069797</v>
      </c>
    </row>
    <row r="120" spans="2:22">
      <c r="B120" t="s">
        <v>338</v>
      </c>
      <c r="C120" s="181" t="s">
        <v>102</v>
      </c>
      <c r="E120" s="50">
        <v>3073933</v>
      </c>
      <c r="F120" s="50"/>
      <c r="G120" s="50">
        <v>87421949056</v>
      </c>
      <c r="H120" s="50"/>
      <c r="I120" s="50">
        <v>-95806135087</v>
      </c>
      <c r="J120" s="50"/>
      <c r="K120" s="50">
        <f t="shared" si="3"/>
        <v>-8384186031</v>
      </c>
      <c r="L120" s="50"/>
      <c r="M120" s="50">
        <v>3073933</v>
      </c>
      <c r="N120" s="50"/>
      <c r="O120" s="50">
        <v>87421949056</v>
      </c>
      <c r="P120" s="50"/>
      <c r="Q120" s="50">
        <v>-95806135087</v>
      </c>
      <c r="R120" s="50"/>
      <c r="S120" s="50">
        <f t="shared" si="4"/>
        <v>-8384186031</v>
      </c>
      <c r="U120" s="63">
        <v>1204617412</v>
      </c>
      <c r="V120" s="64">
        <f t="shared" si="5"/>
        <v>9588803443</v>
      </c>
    </row>
    <row r="121" spans="2:22">
      <c r="B121" t="s">
        <v>339</v>
      </c>
      <c r="C121" s="181" t="s">
        <v>104</v>
      </c>
      <c r="E121" s="50">
        <v>4071471</v>
      </c>
      <c r="F121" s="50"/>
      <c r="G121" s="50">
        <v>131495014343</v>
      </c>
      <c r="H121" s="50"/>
      <c r="I121" s="50">
        <v>-167460628555</v>
      </c>
      <c r="J121" s="50"/>
      <c r="K121" s="50">
        <f t="shared" si="3"/>
        <v>-35965614212</v>
      </c>
      <c r="L121" s="50"/>
      <c r="M121" s="50">
        <v>4071471</v>
      </c>
      <c r="N121" s="50"/>
      <c r="O121" s="50">
        <v>131495014343</v>
      </c>
      <c r="P121" s="50"/>
      <c r="Q121" s="50">
        <v>-167460628555</v>
      </c>
      <c r="R121" s="50"/>
      <c r="S121" s="50">
        <f t="shared" si="4"/>
        <v>-35965614212</v>
      </c>
      <c r="U121" s="63">
        <v>1632525615</v>
      </c>
      <c r="V121" s="64">
        <f t="shared" si="5"/>
        <v>37598139827</v>
      </c>
    </row>
    <row r="122" spans="2:22">
      <c r="B122" t="s">
        <v>340</v>
      </c>
      <c r="C122" s="181" t="s">
        <v>493</v>
      </c>
      <c r="E122" s="50">
        <v>1686258</v>
      </c>
      <c r="F122" s="50"/>
      <c r="G122" s="50">
        <v>53438045508</v>
      </c>
      <c r="H122" s="50"/>
      <c r="I122" s="50">
        <v>-46188302578</v>
      </c>
      <c r="J122" s="50"/>
      <c r="K122" s="50">
        <f t="shared" si="3"/>
        <v>7249742930</v>
      </c>
      <c r="L122" s="50"/>
      <c r="M122" s="50">
        <v>1686258</v>
      </c>
      <c r="N122" s="50"/>
      <c r="O122" s="50">
        <v>53438045508</v>
      </c>
      <c r="P122" s="50"/>
      <c r="Q122" s="50">
        <v>-46188302578</v>
      </c>
      <c r="R122" s="50"/>
      <c r="S122" s="50">
        <f t="shared" si="4"/>
        <v>7249742930</v>
      </c>
      <c r="U122" s="63">
        <v>26684183</v>
      </c>
      <c r="V122" s="64">
        <f t="shared" si="5"/>
        <v>-7223058747</v>
      </c>
    </row>
    <row r="123" spans="2:22">
      <c r="B123" t="s">
        <v>341</v>
      </c>
      <c r="C123" s="181" t="s">
        <v>179</v>
      </c>
      <c r="E123" s="50">
        <v>5837737</v>
      </c>
      <c r="F123" s="50"/>
      <c r="G123" s="50">
        <v>133933296891</v>
      </c>
      <c r="H123" s="50"/>
      <c r="I123" s="50">
        <v>-145168190596</v>
      </c>
      <c r="J123" s="50"/>
      <c r="K123" s="50">
        <f t="shared" si="3"/>
        <v>-11234893705</v>
      </c>
      <c r="L123" s="50"/>
      <c r="M123" s="50">
        <v>5837737</v>
      </c>
      <c r="N123" s="50"/>
      <c r="O123" s="50">
        <v>133933296891</v>
      </c>
      <c r="P123" s="50"/>
      <c r="Q123" s="50">
        <v>-145168190596</v>
      </c>
      <c r="R123" s="50"/>
      <c r="S123" s="50">
        <f t="shared" si="4"/>
        <v>-11234893705</v>
      </c>
      <c r="U123" s="63">
        <v>2997049437</v>
      </c>
      <c r="V123" s="64">
        <f t="shared" si="5"/>
        <v>14231943142</v>
      </c>
    </row>
    <row r="124" spans="2:22">
      <c r="B124" t="s">
        <v>342</v>
      </c>
      <c r="C124" s="181" t="s">
        <v>181</v>
      </c>
      <c r="E124" s="50">
        <v>574238</v>
      </c>
      <c r="F124" s="50"/>
      <c r="G124" s="50">
        <v>32736600635</v>
      </c>
      <c r="H124" s="50"/>
      <c r="I124" s="50">
        <v>-33087066943</v>
      </c>
      <c r="J124" s="50"/>
      <c r="K124" s="50">
        <f t="shared" si="3"/>
        <v>-350466308</v>
      </c>
      <c r="L124" s="50"/>
      <c r="M124" s="50">
        <v>574238</v>
      </c>
      <c r="N124" s="50"/>
      <c r="O124" s="50">
        <v>32736600635</v>
      </c>
      <c r="P124" s="50"/>
      <c r="Q124" s="50">
        <v>-33087066943</v>
      </c>
      <c r="R124" s="50"/>
      <c r="S124" s="50">
        <f t="shared" si="4"/>
        <v>-350466308</v>
      </c>
      <c r="U124" s="63">
        <v>3793664224</v>
      </c>
      <c r="V124" s="64">
        <f t="shared" si="5"/>
        <v>4144130532</v>
      </c>
    </row>
    <row r="125" spans="2:22">
      <c r="B125" t="s">
        <v>343</v>
      </c>
      <c r="C125" s="181" t="s">
        <v>436</v>
      </c>
      <c r="E125" s="50">
        <v>1780644</v>
      </c>
      <c r="F125" s="50"/>
      <c r="G125" s="50">
        <v>47437317712</v>
      </c>
      <c r="H125" s="50"/>
      <c r="I125" s="50">
        <v>-46421152157</v>
      </c>
      <c r="J125" s="50"/>
      <c r="K125" s="50">
        <f t="shared" si="3"/>
        <v>1016165555</v>
      </c>
      <c r="L125" s="50"/>
      <c r="M125" s="50">
        <v>1780644</v>
      </c>
      <c r="N125" s="50"/>
      <c r="O125" s="50">
        <v>47437317712</v>
      </c>
      <c r="P125" s="50"/>
      <c r="Q125" s="50">
        <v>-46421152157</v>
      </c>
      <c r="R125" s="50"/>
      <c r="S125" s="50">
        <f t="shared" si="4"/>
        <v>1016165555</v>
      </c>
      <c r="U125" s="63">
        <v>2445561831</v>
      </c>
      <c r="V125" s="64">
        <f t="shared" si="5"/>
        <v>1429396276</v>
      </c>
    </row>
    <row r="126" spans="2:22">
      <c r="B126" t="s">
        <v>344</v>
      </c>
      <c r="C126" s="181" t="s">
        <v>494</v>
      </c>
      <c r="E126" s="50">
        <v>1870533</v>
      </c>
      <c r="F126" s="50"/>
      <c r="G126" s="50">
        <v>27426199102</v>
      </c>
      <c r="H126" s="50"/>
      <c r="I126" s="50">
        <v>-31274472952</v>
      </c>
      <c r="J126" s="50"/>
      <c r="K126" s="50">
        <f t="shared" si="3"/>
        <v>-3848273850</v>
      </c>
      <c r="L126" s="50"/>
      <c r="M126" s="50">
        <v>1870533</v>
      </c>
      <c r="N126" s="50"/>
      <c r="O126" s="50">
        <v>27426199102</v>
      </c>
      <c r="P126" s="50"/>
      <c r="Q126" s="50">
        <v>-31274472952</v>
      </c>
      <c r="R126" s="50"/>
      <c r="S126" s="50">
        <f t="shared" si="4"/>
        <v>-3848273850</v>
      </c>
      <c r="U126" s="63">
        <v>3939147950</v>
      </c>
      <c r="V126" s="64">
        <f t="shared" si="5"/>
        <v>7787421800</v>
      </c>
    </row>
    <row r="127" spans="2:22">
      <c r="B127" t="s">
        <v>345</v>
      </c>
      <c r="C127" s="181" t="s">
        <v>437</v>
      </c>
      <c r="E127" s="50">
        <v>1593263</v>
      </c>
      <c r="F127" s="50"/>
      <c r="G127" s="50">
        <v>40513171320</v>
      </c>
      <c r="H127" s="50"/>
      <c r="I127" s="50">
        <v>-29741335292</v>
      </c>
      <c r="J127" s="50"/>
      <c r="K127" s="50">
        <f t="shared" si="3"/>
        <v>10771836028</v>
      </c>
      <c r="L127" s="50"/>
      <c r="M127" s="50">
        <v>1593263</v>
      </c>
      <c r="N127" s="50"/>
      <c r="O127" s="50">
        <v>40513171320</v>
      </c>
      <c r="P127" s="50"/>
      <c r="Q127" s="50">
        <v>-29741335292</v>
      </c>
      <c r="R127" s="50"/>
      <c r="S127" s="50">
        <f t="shared" si="4"/>
        <v>10771836028</v>
      </c>
      <c r="U127" s="63">
        <v>1970703024</v>
      </c>
      <c r="V127" s="64">
        <f t="shared" si="5"/>
        <v>-8801133004</v>
      </c>
    </row>
    <row r="128" spans="2:22">
      <c r="B128" t="s">
        <v>346</v>
      </c>
      <c r="C128" s="181" t="s">
        <v>207</v>
      </c>
      <c r="E128" s="50">
        <v>2641557</v>
      </c>
      <c r="F128" s="50"/>
      <c r="G128" s="50">
        <v>23711332819</v>
      </c>
      <c r="H128" s="50"/>
      <c r="I128" s="50">
        <v>-22898548796</v>
      </c>
      <c r="J128" s="50"/>
      <c r="K128" s="50">
        <f t="shared" si="3"/>
        <v>812784023</v>
      </c>
      <c r="L128" s="50"/>
      <c r="M128" s="50">
        <v>2641557</v>
      </c>
      <c r="N128" s="50"/>
      <c r="O128" s="50">
        <v>23711332819</v>
      </c>
      <c r="P128" s="50"/>
      <c r="Q128" s="50">
        <v>-22898548796</v>
      </c>
      <c r="R128" s="50"/>
      <c r="S128" s="50">
        <f t="shared" si="4"/>
        <v>812784023</v>
      </c>
      <c r="U128" s="63">
        <v>4560397460</v>
      </c>
      <c r="V128" s="64">
        <f t="shared" si="5"/>
        <v>3747613437</v>
      </c>
    </row>
    <row r="129" spans="2:22">
      <c r="B129" t="s">
        <v>347</v>
      </c>
      <c r="C129" s="181" t="s">
        <v>438</v>
      </c>
      <c r="E129" s="50">
        <v>7189418</v>
      </c>
      <c r="F129" s="50"/>
      <c r="G129" s="50">
        <v>23811762982</v>
      </c>
      <c r="H129" s="50"/>
      <c r="I129" s="50">
        <v>-31272485952</v>
      </c>
      <c r="J129" s="50"/>
      <c r="K129" s="50">
        <f t="shared" si="3"/>
        <v>-7460722970</v>
      </c>
      <c r="L129" s="50"/>
      <c r="M129" s="50">
        <v>7189418</v>
      </c>
      <c r="N129" s="50"/>
      <c r="O129" s="50">
        <v>23811762982</v>
      </c>
      <c r="P129" s="50"/>
      <c r="Q129" s="50">
        <v>-31272485952</v>
      </c>
      <c r="R129" s="50"/>
      <c r="S129" s="50">
        <f t="shared" si="4"/>
        <v>-7460722970</v>
      </c>
      <c r="U129" s="63">
        <v>11966035812</v>
      </c>
      <c r="V129" s="64">
        <f t="shared" si="5"/>
        <v>19426758782</v>
      </c>
    </row>
    <row r="130" spans="2:22">
      <c r="B130" t="s">
        <v>348</v>
      </c>
      <c r="C130" s="181" t="s">
        <v>524</v>
      </c>
      <c r="E130" s="50">
        <v>2605581</v>
      </c>
      <c r="F130" s="50"/>
      <c r="G130" s="50">
        <v>6039755277</v>
      </c>
      <c r="H130" s="50"/>
      <c r="I130" s="50">
        <v>-3754745439</v>
      </c>
      <c r="J130" s="50"/>
      <c r="K130" s="50">
        <f t="shared" si="3"/>
        <v>2285009838</v>
      </c>
      <c r="L130" s="50"/>
      <c r="M130" s="50">
        <v>2605581</v>
      </c>
      <c r="N130" s="50"/>
      <c r="O130" s="50">
        <v>6039755277</v>
      </c>
      <c r="P130" s="50"/>
      <c r="Q130" s="50">
        <v>-3754745439</v>
      </c>
      <c r="R130" s="50"/>
      <c r="S130" s="50">
        <f t="shared" si="4"/>
        <v>2285009838</v>
      </c>
      <c r="U130" s="63">
        <v>5232539256</v>
      </c>
      <c r="V130" s="64">
        <f t="shared" si="5"/>
        <v>2947529418</v>
      </c>
    </row>
    <row r="131" spans="2:22">
      <c r="B131" t="s">
        <v>349</v>
      </c>
      <c r="C131" s="181" t="s">
        <v>221</v>
      </c>
      <c r="E131" s="50">
        <v>16648880</v>
      </c>
      <c r="F131" s="50"/>
      <c r="G131" s="50">
        <v>27290651803</v>
      </c>
      <c r="H131" s="50"/>
      <c r="I131" s="50">
        <v>-28555277850</v>
      </c>
      <c r="J131" s="50"/>
      <c r="K131" s="50">
        <f t="shared" si="3"/>
        <v>-1264626047</v>
      </c>
      <c r="L131" s="50"/>
      <c r="M131" s="50">
        <v>16648880</v>
      </c>
      <c r="N131" s="50"/>
      <c r="O131" s="50">
        <v>27290651803</v>
      </c>
      <c r="P131" s="50"/>
      <c r="Q131" s="50">
        <v>-28555277850</v>
      </c>
      <c r="R131" s="50"/>
      <c r="S131" s="50">
        <f t="shared" si="4"/>
        <v>-1264626047</v>
      </c>
      <c r="U131" s="63">
        <v>1040691322</v>
      </c>
      <c r="V131" s="64">
        <f t="shared" si="5"/>
        <v>2305317369</v>
      </c>
    </row>
    <row r="132" spans="2:22" s="173" customFormat="1">
      <c r="B132" s="172" t="s">
        <v>350</v>
      </c>
      <c r="C132" s="181" t="s">
        <v>209</v>
      </c>
      <c r="D132" s="63"/>
      <c r="E132" s="50">
        <v>9762849</v>
      </c>
      <c r="F132" s="50"/>
      <c r="G132" s="50">
        <v>52211609065</v>
      </c>
      <c r="H132" s="50"/>
      <c r="I132" s="50">
        <v>-52259383877</v>
      </c>
      <c r="J132" s="50"/>
      <c r="K132" s="50">
        <f t="shared" si="3"/>
        <v>-47774812</v>
      </c>
      <c r="L132" s="50"/>
      <c r="M132" s="50">
        <v>9762849</v>
      </c>
      <c r="N132" s="50"/>
      <c r="O132" s="50">
        <v>52211609065</v>
      </c>
      <c r="P132" s="50"/>
      <c r="Q132" s="50">
        <v>-52259383877</v>
      </c>
      <c r="R132" s="50"/>
      <c r="S132" s="50">
        <f t="shared" si="4"/>
        <v>-47774812</v>
      </c>
      <c r="T132" s="63"/>
      <c r="U132" s="63">
        <v>62854882265</v>
      </c>
      <c r="V132" s="64">
        <f t="shared" si="5"/>
        <v>62902657077</v>
      </c>
    </row>
    <row r="133" spans="2:22">
      <c r="B133" t="s">
        <v>469</v>
      </c>
      <c r="C133" s="181" t="s">
        <v>188</v>
      </c>
      <c r="E133" s="50">
        <v>1355263</v>
      </c>
      <c r="F133" s="50"/>
      <c r="G133" s="50">
        <v>40793191330</v>
      </c>
      <c r="H133" s="50"/>
      <c r="I133" s="50">
        <v>-38447937279</v>
      </c>
      <c r="J133" s="50"/>
      <c r="K133" s="50">
        <f t="shared" si="3"/>
        <v>2345254051</v>
      </c>
      <c r="L133" s="50"/>
      <c r="M133" s="50">
        <v>1355263</v>
      </c>
      <c r="N133" s="50"/>
      <c r="O133" s="50">
        <v>40793191330</v>
      </c>
      <c r="P133" s="50"/>
      <c r="Q133" s="50">
        <v>-38447937279</v>
      </c>
      <c r="R133" s="50"/>
      <c r="S133" s="50">
        <f t="shared" si="4"/>
        <v>2345254051</v>
      </c>
      <c r="U133" s="63">
        <v>1488502097</v>
      </c>
      <c r="V133" s="64">
        <f t="shared" si="5"/>
        <v>-856751954</v>
      </c>
    </row>
    <row r="134" spans="2:22">
      <c r="B134" t="s">
        <v>352</v>
      </c>
      <c r="C134" s="181" t="s">
        <v>525</v>
      </c>
      <c r="E134" s="50">
        <v>2000000</v>
      </c>
      <c r="F134" s="50"/>
      <c r="G134" s="50">
        <v>66601350000</v>
      </c>
      <c r="H134" s="50"/>
      <c r="I134" s="50">
        <v>-80336879712</v>
      </c>
      <c r="J134" s="50"/>
      <c r="K134" s="50">
        <f t="shared" si="3"/>
        <v>-13735529712</v>
      </c>
      <c r="L134" s="50"/>
      <c r="M134" s="50">
        <v>2000000</v>
      </c>
      <c r="N134" s="50"/>
      <c r="O134" s="50">
        <v>66601350000</v>
      </c>
      <c r="P134" s="50"/>
      <c r="Q134" s="50">
        <v>-80336879712</v>
      </c>
      <c r="R134" s="50"/>
      <c r="S134" s="50">
        <f t="shared" si="4"/>
        <v>-13735529712</v>
      </c>
      <c r="U134" s="63">
        <v>1</v>
      </c>
      <c r="V134" s="64">
        <f t="shared" si="5"/>
        <v>13735529713</v>
      </c>
    </row>
    <row r="135" spans="2:22">
      <c r="B135" t="s">
        <v>353</v>
      </c>
      <c r="C135" s="181" t="s">
        <v>157</v>
      </c>
      <c r="E135" s="50">
        <v>1801851</v>
      </c>
      <c r="F135" s="50"/>
      <c r="G135" s="50">
        <v>36204707465</v>
      </c>
      <c r="H135" s="50"/>
      <c r="I135" s="50">
        <v>-43455058500</v>
      </c>
      <c r="J135" s="50"/>
      <c r="K135" s="50">
        <f t="shared" ref="K135:K198" si="6">G135+I135</f>
        <v>-7250351035</v>
      </c>
      <c r="L135" s="50"/>
      <c r="M135" s="50">
        <v>1801851</v>
      </c>
      <c r="N135" s="50"/>
      <c r="O135" s="50">
        <v>36204707465</v>
      </c>
      <c r="P135" s="50"/>
      <c r="Q135" s="50">
        <v>-43455058500</v>
      </c>
      <c r="R135" s="50"/>
      <c r="S135" s="50">
        <f t="shared" si="4"/>
        <v>-7250351035</v>
      </c>
      <c r="U135" s="63">
        <v>911642792</v>
      </c>
      <c r="V135" s="64">
        <f t="shared" si="5"/>
        <v>8161993827</v>
      </c>
    </row>
    <row r="136" spans="2:22">
      <c r="B136" t="s">
        <v>354</v>
      </c>
      <c r="C136" s="181" t="s">
        <v>162</v>
      </c>
      <c r="E136" s="50">
        <v>8608822</v>
      </c>
      <c r="F136" s="50"/>
      <c r="G136" s="50">
        <v>58790708631</v>
      </c>
      <c r="H136" s="50"/>
      <c r="I136" s="50">
        <v>-62576544680</v>
      </c>
      <c r="J136" s="50"/>
      <c r="K136" s="50">
        <f t="shared" si="6"/>
        <v>-3785836049</v>
      </c>
      <c r="L136" s="50"/>
      <c r="M136" s="50">
        <v>8608822</v>
      </c>
      <c r="N136" s="50"/>
      <c r="O136" s="50">
        <v>58790708631</v>
      </c>
      <c r="P136" s="50"/>
      <c r="Q136" s="50">
        <v>-62576544680</v>
      </c>
      <c r="R136" s="50"/>
      <c r="S136" s="50">
        <f t="shared" ref="S136:S199" si="7">O136+Q136</f>
        <v>-3785836049</v>
      </c>
      <c r="U136" s="63">
        <v>14552242122</v>
      </c>
      <c r="V136" s="64">
        <f t="shared" ref="V136:V185" si="8">U136-S136</f>
        <v>18338078171</v>
      </c>
    </row>
    <row r="137" spans="2:22">
      <c r="B137" t="s">
        <v>355</v>
      </c>
      <c r="C137" s="181" t="s">
        <v>139</v>
      </c>
      <c r="E137" s="50">
        <v>1991220</v>
      </c>
      <c r="F137" s="50"/>
      <c r="G137" s="50">
        <v>24841121628</v>
      </c>
      <c r="H137" s="50"/>
      <c r="I137" s="50">
        <v>-28656124113</v>
      </c>
      <c r="J137" s="50"/>
      <c r="K137" s="50">
        <f t="shared" si="6"/>
        <v>-3815002485</v>
      </c>
      <c r="L137" s="50"/>
      <c r="M137" s="50">
        <v>1991220</v>
      </c>
      <c r="N137" s="50"/>
      <c r="O137" s="50">
        <v>24841121628</v>
      </c>
      <c r="P137" s="50"/>
      <c r="Q137" s="50">
        <v>-28656124113</v>
      </c>
      <c r="R137" s="50"/>
      <c r="S137" s="50">
        <f t="shared" si="7"/>
        <v>-3815002485</v>
      </c>
      <c r="U137" s="63">
        <v>2468366115</v>
      </c>
      <c r="V137" s="64">
        <f t="shared" si="8"/>
        <v>6283368600</v>
      </c>
    </row>
    <row r="138" spans="2:22">
      <c r="B138" t="s">
        <v>356</v>
      </c>
      <c r="C138" s="181" t="s">
        <v>526</v>
      </c>
      <c r="E138" s="50">
        <v>3766849</v>
      </c>
      <c r="F138" s="50"/>
      <c r="G138" s="50">
        <v>39129358799</v>
      </c>
      <c r="H138" s="50"/>
      <c r="I138" s="50">
        <v>-46498921524</v>
      </c>
      <c r="J138" s="50"/>
      <c r="K138" s="50">
        <f t="shared" si="6"/>
        <v>-7369562725</v>
      </c>
      <c r="L138" s="50"/>
      <c r="M138" s="50">
        <v>3766849</v>
      </c>
      <c r="N138" s="50"/>
      <c r="O138" s="50">
        <v>39129358799</v>
      </c>
      <c r="P138" s="50"/>
      <c r="Q138" s="50">
        <v>-46498921524</v>
      </c>
      <c r="R138" s="50"/>
      <c r="S138" s="50">
        <f t="shared" si="7"/>
        <v>-7369562725</v>
      </c>
      <c r="U138" s="63">
        <v>-858970130</v>
      </c>
      <c r="V138" s="64">
        <f t="shared" si="8"/>
        <v>6510592595</v>
      </c>
    </row>
    <row r="139" spans="2:22">
      <c r="B139" t="s">
        <v>357</v>
      </c>
      <c r="C139" s="181" t="s">
        <v>201</v>
      </c>
      <c r="E139" s="50">
        <v>3899248</v>
      </c>
      <c r="F139" s="50"/>
      <c r="G139" s="50">
        <v>36791445778</v>
      </c>
      <c r="H139" s="50"/>
      <c r="I139" s="50">
        <v>-36439188041</v>
      </c>
      <c r="J139" s="50"/>
      <c r="K139" s="50">
        <f t="shared" si="6"/>
        <v>352257737</v>
      </c>
      <c r="L139" s="50"/>
      <c r="M139" s="50">
        <v>3899248</v>
      </c>
      <c r="N139" s="50"/>
      <c r="O139" s="50">
        <v>36791445778</v>
      </c>
      <c r="P139" s="50"/>
      <c r="Q139" s="50">
        <v>-36439188041</v>
      </c>
      <c r="R139" s="50"/>
      <c r="S139" s="50">
        <f t="shared" si="7"/>
        <v>352257737</v>
      </c>
      <c r="U139" s="63">
        <v>7754068725</v>
      </c>
      <c r="V139" s="64">
        <f t="shared" si="8"/>
        <v>7401810988</v>
      </c>
    </row>
    <row r="140" spans="2:22">
      <c r="B140" t="s">
        <v>358</v>
      </c>
      <c r="C140" s="181" t="s">
        <v>119</v>
      </c>
      <c r="E140" s="50">
        <v>1733051</v>
      </c>
      <c r="F140" s="50"/>
      <c r="G140" s="50">
        <v>45687047474</v>
      </c>
      <c r="H140" s="50"/>
      <c r="I140" s="50">
        <v>-40241896975</v>
      </c>
      <c r="J140" s="50"/>
      <c r="K140" s="50">
        <f t="shared" si="6"/>
        <v>5445150499</v>
      </c>
      <c r="L140" s="50"/>
      <c r="M140" s="50">
        <v>1733051</v>
      </c>
      <c r="N140" s="50"/>
      <c r="O140" s="50">
        <v>45687047474</v>
      </c>
      <c r="P140" s="50"/>
      <c r="Q140" s="50">
        <v>-40241896975</v>
      </c>
      <c r="R140" s="50"/>
      <c r="S140" s="50">
        <f t="shared" si="7"/>
        <v>5445150499</v>
      </c>
      <c r="U140" s="63">
        <v>1841239029</v>
      </c>
      <c r="V140" s="64">
        <f t="shared" si="8"/>
        <v>-3603911470</v>
      </c>
    </row>
    <row r="141" spans="2:22">
      <c r="B141" t="s">
        <v>359</v>
      </c>
      <c r="C141" s="181" t="s">
        <v>103</v>
      </c>
      <c r="E141" s="50">
        <v>12830325</v>
      </c>
      <c r="F141" s="50"/>
      <c r="G141" s="50">
        <v>43758921049</v>
      </c>
      <c r="H141" s="50"/>
      <c r="I141" s="50">
        <v>-50346169872</v>
      </c>
      <c r="J141" s="50"/>
      <c r="K141" s="50">
        <f t="shared" si="6"/>
        <v>-6587248823</v>
      </c>
      <c r="L141" s="50"/>
      <c r="M141" s="50">
        <v>12830325</v>
      </c>
      <c r="N141" s="50"/>
      <c r="O141" s="50">
        <v>43758921049</v>
      </c>
      <c r="P141" s="50"/>
      <c r="Q141" s="50">
        <v>-50346169872</v>
      </c>
      <c r="R141" s="50"/>
      <c r="S141" s="50">
        <f t="shared" si="7"/>
        <v>-6587248823</v>
      </c>
      <c r="U141" s="63">
        <v>1653545434</v>
      </c>
      <c r="V141" s="64">
        <f t="shared" si="8"/>
        <v>8240794257</v>
      </c>
    </row>
    <row r="142" spans="2:22">
      <c r="B142" t="s">
        <v>455</v>
      </c>
      <c r="C142" s="181" t="s">
        <v>147</v>
      </c>
      <c r="E142" s="50">
        <v>3620353</v>
      </c>
      <c r="F142" s="50"/>
      <c r="G142" s="50">
        <v>27314982322</v>
      </c>
      <c r="H142" s="50"/>
      <c r="I142" s="50">
        <v>-30987134020</v>
      </c>
      <c r="J142" s="50"/>
      <c r="K142" s="50">
        <f t="shared" si="6"/>
        <v>-3672151698</v>
      </c>
      <c r="L142" s="50"/>
      <c r="M142" s="50">
        <v>3620353</v>
      </c>
      <c r="N142" s="50"/>
      <c r="O142" s="50">
        <v>27314982322</v>
      </c>
      <c r="P142" s="50"/>
      <c r="Q142" s="50">
        <v>-30987134020</v>
      </c>
      <c r="R142" s="50"/>
      <c r="S142" s="50">
        <f t="shared" si="7"/>
        <v>-3672151698</v>
      </c>
      <c r="U142" s="63">
        <v>166877981</v>
      </c>
      <c r="V142" s="64">
        <f t="shared" si="8"/>
        <v>3839029679</v>
      </c>
    </row>
    <row r="143" spans="2:22">
      <c r="B143" t="s">
        <v>360</v>
      </c>
      <c r="C143" s="181" t="s">
        <v>216</v>
      </c>
      <c r="E143" s="50">
        <v>2915530</v>
      </c>
      <c r="F143" s="50"/>
      <c r="G143" s="50">
        <v>14172112900</v>
      </c>
      <c r="H143" s="50"/>
      <c r="I143" s="50">
        <v>-17069912077</v>
      </c>
      <c r="J143" s="50"/>
      <c r="K143" s="50">
        <f t="shared" si="6"/>
        <v>-2897799177</v>
      </c>
      <c r="L143" s="50"/>
      <c r="M143" s="50">
        <v>2915530</v>
      </c>
      <c r="N143" s="50"/>
      <c r="O143" s="50">
        <v>14172112900</v>
      </c>
      <c r="P143" s="50"/>
      <c r="Q143" s="50">
        <v>-17069912077</v>
      </c>
      <c r="R143" s="50"/>
      <c r="S143" s="50">
        <f t="shared" si="7"/>
        <v>-2897799177</v>
      </c>
      <c r="U143" s="63">
        <v>7364231851</v>
      </c>
      <c r="V143" s="64">
        <f t="shared" si="8"/>
        <v>10262031028</v>
      </c>
    </row>
    <row r="144" spans="2:22">
      <c r="B144" t="s">
        <v>361</v>
      </c>
      <c r="C144" s="181" t="s">
        <v>100</v>
      </c>
      <c r="E144" s="50">
        <v>2755166</v>
      </c>
      <c r="F144" s="50"/>
      <c r="G144" s="50">
        <v>29304868560</v>
      </c>
      <c r="H144" s="50"/>
      <c r="I144" s="50">
        <v>-31760835129</v>
      </c>
      <c r="J144" s="50"/>
      <c r="K144" s="50">
        <f t="shared" si="6"/>
        <v>-2455966569</v>
      </c>
      <c r="L144" s="50"/>
      <c r="M144" s="50">
        <v>2755166</v>
      </c>
      <c r="N144" s="50"/>
      <c r="O144" s="50">
        <v>29304868560</v>
      </c>
      <c r="P144" s="50"/>
      <c r="Q144" s="50">
        <v>-31760835129</v>
      </c>
      <c r="R144" s="50"/>
      <c r="S144" s="50">
        <f t="shared" si="7"/>
        <v>-2455966569</v>
      </c>
      <c r="U144" s="63">
        <v>6652870374</v>
      </c>
      <c r="V144" s="64">
        <f t="shared" si="8"/>
        <v>9108836943</v>
      </c>
    </row>
    <row r="145" spans="2:22">
      <c r="B145" t="s">
        <v>362</v>
      </c>
      <c r="C145" s="181" t="s">
        <v>98</v>
      </c>
      <c r="E145" s="50">
        <v>2770043</v>
      </c>
      <c r="F145" s="50"/>
      <c r="G145" s="50">
        <v>14731552661</v>
      </c>
      <c r="H145" s="50"/>
      <c r="I145" s="50">
        <v>-19118918014</v>
      </c>
      <c r="J145" s="50"/>
      <c r="K145" s="50">
        <f t="shared" si="6"/>
        <v>-4387365353</v>
      </c>
      <c r="L145" s="50"/>
      <c r="M145" s="50">
        <v>2770043</v>
      </c>
      <c r="N145" s="50"/>
      <c r="O145" s="50">
        <v>14731552661</v>
      </c>
      <c r="P145" s="50"/>
      <c r="Q145" s="50">
        <v>-19118918014</v>
      </c>
      <c r="R145" s="50"/>
      <c r="S145" s="50">
        <f t="shared" si="7"/>
        <v>-4387365353</v>
      </c>
      <c r="U145" s="63">
        <v>1823660787</v>
      </c>
      <c r="V145" s="64">
        <f t="shared" si="8"/>
        <v>6211026140</v>
      </c>
    </row>
    <row r="146" spans="2:22">
      <c r="B146" t="s">
        <v>363</v>
      </c>
      <c r="C146" s="181" t="s">
        <v>146</v>
      </c>
      <c r="E146" s="50">
        <v>9137756</v>
      </c>
      <c r="F146" s="50"/>
      <c r="G146" s="50">
        <v>72757924682</v>
      </c>
      <c r="H146" s="50"/>
      <c r="I146" s="50">
        <v>-83109153189</v>
      </c>
      <c r="J146" s="50"/>
      <c r="K146" s="50">
        <f t="shared" si="6"/>
        <v>-10351228507</v>
      </c>
      <c r="L146" s="50"/>
      <c r="M146" s="50">
        <v>9137756</v>
      </c>
      <c r="N146" s="50"/>
      <c r="O146" s="50">
        <v>72757924682</v>
      </c>
      <c r="P146" s="50"/>
      <c r="Q146" s="50">
        <v>-83109153189</v>
      </c>
      <c r="R146" s="50"/>
      <c r="S146" s="50">
        <f t="shared" si="7"/>
        <v>-10351228507</v>
      </c>
      <c r="U146" s="63">
        <v>3760748044</v>
      </c>
      <c r="V146" s="64">
        <f t="shared" si="8"/>
        <v>14111976551</v>
      </c>
    </row>
    <row r="147" spans="2:22">
      <c r="B147" t="s">
        <v>364</v>
      </c>
      <c r="C147" s="181" t="s">
        <v>156</v>
      </c>
      <c r="E147" s="50">
        <v>774811</v>
      </c>
      <c r="F147" s="50"/>
      <c r="G147" s="50">
        <v>18207548678</v>
      </c>
      <c r="H147" s="50"/>
      <c r="I147" s="50">
        <v>-17024264467</v>
      </c>
      <c r="J147" s="50"/>
      <c r="K147" s="50">
        <f t="shared" si="6"/>
        <v>1183284211</v>
      </c>
      <c r="L147" s="50"/>
      <c r="M147" s="50">
        <v>774811</v>
      </c>
      <c r="N147" s="50"/>
      <c r="O147" s="50">
        <v>18207548678</v>
      </c>
      <c r="P147" s="50"/>
      <c r="Q147" s="50">
        <v>-17024264467</v>
      </c>
      <c r="R147" s="50"/>
      <c r="S147" s="50">
        <f t="shared" si="7"/>
        <v>1183284211</v>
      </c>
      <c r="U147" s="63">
        <v>3284291861</v>
      </c>
      <c r="V147" s="64">
        <f t="shared" si="8"/>
        <v>2101007650</v>
      </c>
    </row>
    <row r="148" spans="2:22">
      <c r="B148" t="s">
        <v>365</v>
      </c>
      <c r="C148" s="181" t="s">
        <v>225</v>
      </c>
      <c r="E148" s="50">
        <v>4847005</v>
      </c>
      <c r="F148" s="50"/>
      <c r="G148" s="50">
        <v>64418870335</v>
      </c>
      <c r="H148" s="50"/>
      <c r="I148" s="50">
        <v>-75862965725</v>
      </c>
      <c r="J148" s="50"/>
      <c r="K148" s="50">
        <f t="shared" si="6"/>
        <v>-11444095390</v>
      </c>
      <c r="L148" s="50"/>
      <c r="M148" s="50">
        <v>4847005</v>
      </c>
      <c r="N148" s="50"/>
      <c r="O148" s="50">
        <v>64418870335</v>
      </c>
      <c r="P148" s="50"/>
      <c r="Q148" s="50">
        <v>-75862965725</v>
      </c>
      <c r="R148" s="50"/>
      <c r="S148" s="50">
        <f t="shared" si="7"/>
        <v>-11444095390</v>
      </c>
      <c r="U148" s="63">
        <v>5142001867</v>
      </c>
      <c r="V148" s="64">
        <f t="shared" si="8"/>
        <v>16586097257</v>
      </c>
    </row>
    <row r="149" spans="2:22">
      <c r="B149" t="s">
        <v>366</v>
      </c>
      <c r="C149" s="181" t="s">
        <v>191</v>
      </c>
      <c r="E149" s="50">
        <v>7600632</v>
      </c>
      <c r="F149" s="50"/>
      <c r="G149" s="50">
        <v>38683690188</v>
      </c>
      <c r="H149" s="50"/>
      <c r="I149" s="50">
        <v>-41312976590</v>
      </c>
      <c r="J149" s="50"/>
      <c r="K149" s="50">
        <f t="shared" si="6"/>
        <v>-2629286402</v>
      </c>
      <c r="L149" s="50"/>
      <c r="M149" s="50">
        <v>7600632</v>
      </c>
      <c r="N149" s="50"/>
      <c r="O149" s="50">
        <v>38683690188</v>
      </c>
      <c r="P149" s="50"/>
      <c r="Q149" s="50">
        <v>-41312976590</v>
      </c>
      <c r="R149" s="50"/>
      <c r="S149" s="50">
        <f t="shared" si="7"/>
        <v>-2629286402</v>
      </c>
      <c r="U149" s="63">
        <v>4809766840</v>
      </c>
      <c r="V149" s="64">
        <f t="shared" si="8"/>
        <v>7439053242</v>
      </c>
    </row>
    <row r="150" spans="2:22">
      <c r="B150" t="s">
        <v>367</v>
      </c>
      <c r="C150" s="181" t="s">
        <v>198</v>
      </c>
      <c r="E150" s="50">
        <v>6096956</v>
      </c>
      <c r="F150" s="50"/>
      <c r="G150" s="50">
        <v>46667229165</v>
      </c>
      <c r="H150" s="50"/>
      <c r="I150" s="50">
        <v>-45808670073</v>
      </c>
      <c r="J150" s="50"/>
      <c r="K150" s="50">
        <f t="shared" si="6"/>
        <v>858559092</v>
      </c>
      <c r="L150" s="50"/>
      <c r="M150" s="50">
        <v>6096956</v>
      </c>
      <c r="N150" s="50"/>
      <c r="O150" s="50">
        <v>46667229165</v>
      </c>
      <c r="P150" s="50"/>
      <c r="Q150" s="50">
        <v>-45808670073</v>
      </c>
      <c r="R150" s="50"/>
      <c r="S150" s="50">
        <f t="shared" si="7"/>
        <v>858559092</v>
      </c>
      <c r="U150" s="63">
        <v>30643430157</v>
      </c>
      <c r="V150" s="64">
        <f t="shared" si="8"/>
        <v>29784871065</v>
      </c>
    </row>
    <row r="151" spans="2:22">
      <c r="B151" t="s">
        <v>368</v>
      </c>
      <c r="C151" s="181" t="s">
        <v>481</v>
      </c>
      <c r="E151" s="50">
        <v>4417881</v>
      </c>
      <c r="F151" s="50"/>
      <c r="G151" s="50">
        <v>66708322100</v>
      </c>
      <c r="H151" s="50"/>
      <c r="I151" s="50">
        <v>-79106884648</v>
      </c>
      <c r="J151" s="50"/>
      <c r="K151" s="50">
        <f t="shared" si="6"/>
        <v>-12398562548</v>
      </c>
      <c r="L151" s="50"/>
      <c r="M151" s="50">
        <v>4417881</v>
      </c>
      <c r="N151" s="50"/>
      <c r="O151" s="50">
        <v>66708322100</v>
      </c>
      <c r="P151" s="50"/>
      <c r="Q151" s="50">
        <v>-79106884648</v>
      </c>
      <c r="R151" s="50"/>
      <c r="S151" s="50">
        <f t="shared" si="7"/>
        <v>-12398562548</v>
      </c>
      <c r="U151" s="63">
        <v>871822777</v>
      </c>
      <c r="V151" s="64">
        <f t="shared" si="8"/>
        <v>13270385325</v>
      </c>
    </row>
    <row r="152" spans="2:22">
      <c r="B152" t="s">
        <v>369</v>
      </c>
      <c r="C152" s="181" t="s">
        <v>99</v>
      </c>
      <c r="E152" s="50">
        <v>12816015</v>
      </c>
      <c r="F152" s="50"/>
      <c r="G152" s="50">
        <v>44780255388</v>
      </c>
      <c r="H152" s="50"/>
      <c r="I152" s="50">
        <v>-53124379771</v>
      </c>
      <c r="J152" s="50"/>
      <c r="K152" s="50">
        <f t="shared" si="6"/>
        <v>-8344124383</v>
      </c>
      <c r="L152" s="50"/>
      <c r="M152" s="50">
        <v>12816015</v>
      </c>
      <c r="N152" s="50"/>
      <c r="O152" s="50">
        <v>44780255388</v>
      </c>
      <c r="P152" s="50"/>
      <c r="Q152" s="50">
        <v>-53124379771</v>
      </c>
      <c r="R152" s="50"/>
      <c r="S152" s="50">
        <f t="shared" si="7"/>
        <v>-8344124383</v>
      </c>
      <c r="U152" s="63">
        <v>1240280758</v>
      </c>
      <c r="V152" s="64">
        <f t="shared" si="8"/>
        <v>9584405141</v>
      </c>
    </row>
    <row r="153" spans="2:22">
      <c r="B153" t="s">
        <v>370</v>
      </c>
      <c r="C153" s="181" t="s">
        <v>114</v>
      </c>
      <c r="E153" s="50">
        <v>18988669</v>
      </c>
      <c r="F153" s="50"/>
      <c r="G153" s="50">
        <v>209331362394</v>
      </c>
      <c r="H153" s="50"/>
      <c r="I153" s="50">
        <v>-202606688299</v>
      </c>
      <c r="J153" s="50"/>
      <c r="K153" s="50">
        <f t="shared" si="6"/>
        <v>6724674095</v>
      </c>
      <c r="L153" s="50"/>
      <c r="M153" s="50">
        <v>18988669</v>
      </c>
      <c r="N153" s="50"/>
      <c r="O153" s="50">
        <v>209331362394</v>
      </c>
      <c r="P153" s="50"/>
      <c r="Q153" s="50">
        <v>-202606688299</v>
      </c>
      <c r="R153" s="50"/>
      <c r="S153" s="50">
        <f t="shared" si="7"/>
        <v>6724674095</v>
      </c>
      <c r="U153" s="63">
        <v>-2409956499</v>
      </c>
      <c r="V153" s="64">
        <f t="shared" si="8"/>
        <v>-9134630594</v>
      </c>
    </row>
    <row r="154" spans="2:22">
      <c r="B154" t="s">
        <v>371</v>
      </c>
      <c r="C154" s="181" t="s">
        <v>184</v>
      </c>
      <c r="E154" s="50">
        <v>3667501</v>
      </c>
      <c r="F154" s="50"/>
      <c r="G154" s="50">
        <v>18191940057</v>
      </c>
      <c r="H154" s="50"/>
      <c r="I154" s="50">
        <v>-20616762814</v>
      </c>
      <c r="J154" s="50"/>
      <c r="K154" s="50">
        <f t="shared" si="6"/>
        <v>-2424822757</v>
      </c>
      <c r="L154" s="50"/>
      <c r="M154" s="50">
        <v>3667501</v>
      </c>
      <c r="N154" s="50"/>
      <c r="O154" s="50">
        <v>18191940057</v>
      </c>
      <c r="P154" s="50"/>
      <c r="Q154" s="50">
        <v>-20616762814</v>
      </c>
      <c r="R154" s="50"/>
      <c r="S154" s="50">
        <f t="shared" si="7"/>
        <v>-2424822757</v>
      </c>
      <c r="U154" s="63">
        <v>-820710999</v>
      </c>
      <c r="V154" s="64">
        <f t="shared" si="8"/>
        <v>1604111758</v>
      </c>
    </row>
    <row r="155" spans="2:22">
      <c r="B155" t="s">
        <v>372</v>
      </c>
      <c r="C155" s="181" t="s">
        <v>132</v>
      </c>
      <c r="E155" s="50">
        <v>464550</v>
      </c>
      <c r="F155" s="50"/>
      <c r="G155" s="50">
        <v>5693820488</v>
      </c>
      <c r="H155" s="50"/>
      <c r="I155" s="50">
        <v>-6335576492</v>
      </c>
      <c r="J155" s="50"/>
      <c r="K155" s="50">
        <f t="shared" si="6"/>
        <v>-641756004</v>
      </c>
      <c r="L155" s="50"/>
      <c r="M155" s="50">
        <v>464550</v>
      </c>
      <c r="N155" s="50"/>
      <c r="O155" s="50">
        <v>5693820488</v>
      </c>
      <c r="P155" s="50"/>
      <c r="Q155" s="50">
        <v>-6335576492</v>
      </c>
      <c r="R155" s="50"/>
      <c r="S155" s="50">
        <f t="shared" si="7"/>
        <v>-641756004</v>
      </c>
      <c r="U155" s="63">
        <v>3819003393</v>
      </c>
      <c r="V155" s="64">
        <f t="shared" si="8"/>
        <v>4460759397</v>
      </c>
    </row>
    <row r="156" spans="2:22">
      <c r="B156" t="s">
        <v>373</v>
      </c>
      <c r="C156" s="181" t="s">
        <v>153</v>
      </c>
      <c r="E156" s="50">
        <v>10060813</v>
      </c>
      <c r="F156" s="50"/>
      <c r="G156" s="50">
        <v>60205726003</v>
      </c>
      <c r="H156" s="50"/>
      <c r="I156" s="50">
        <v>-69108772427</v>
      </c>
      <c r="J156" s="50"/>
      <c r="K156" s="50">
        <f t="shared" si="6"/>
        <v>-8903046424</v>
      </c>
      <c r="L156" s="50"/>
      <c r="M156" s="50">
        <v>10060813</v>
      </c>
      <c r="N156" s="50"/>
      <c r="O156" s="50">
        <v>60205726003</v>
      </c>
      <c r="P156" s="50"/>
      <c r="Q156" s="50">
        <v>-69108772427</v>
      </c>
      <c r="R156" s="50"/>
      <c r="S156" s="50">
        <f t="shared" si="7"/>
        <v>-8903046424</v>
      </c>
      <c r="U156" s="63">
        <v>1096051853</v>
      </c>
      <c r="V156" s="64">
        <f t="shared" si="8"/>
        <v>9999098277</v>
      </c>
    </row>
    <row r="157" spans="2:22">
      <c r="B157" t="s">
        <v>374</v>
      </c>
      <c r="C157" s="181" t="s">
        <v>234</v>
      </c>
      <c r="E157" s="50">
        <v>59743</v>
      </c>
      <c r="F157" s="50"/>
      <c r="G157" s="50">
        <v>8421151637</v>
      </c>
      <c r="H157" s="50"/>
      <c r="I157" s="50">
        <v>-8891199514</v>
      </c>
      <c r="J157" s="50"/>
      <c r="K157" s="50">
        <f t="shared" si="6"/>
        <v>-470047877</v>
      </c>
      <c r="L157" s="50"/>
      <c r="M157" s="50">
        <v>59743</v>
      </c>
      <c r="N157" s="50"/>
      <c r="O157" s="50">
        <v>8421151637</v>
      </c>
      <c r="P157" s="50"/>
      <c r="Q157" s="50">
        <v>-8891199514</v>
      </c>
      <c r="R157" s="50"/>
      <c r="S157" s="50">
        <f t="shared" si="7"/>
        <v>-470047877</v>
      </c>
      <c r="U157" s="63">
        <v>4590228087</v>
      </c>
      <c r="V157" s="64">
        <f t="shared" si="8"/>
        <v>5060275964</v>
      </c>
    </row>
    <row r="158" spans="2:22">
      <c r="B158" t="s">
        <v>375</v>
      </c>
      <c r="C158" s="181" t="s">
        <v>212</v>
      </c>
      <c r="E158" s="50">
        <v>11617135</v>
      </c>
      <c r="F158" s="50"/>
      <c r="G158" s="50">
        <v>81067051592</v>
      </c>
      <c r="H158" s="50"/>
      <c r="I158" s="50">
        <v>-89048174510</v>
      </c>
      <c r="J158" s="50"/>
      <c r="K158" s="50">
        <f t="shared" si="6"/>
        <v>-7981122918</v>
      </c>
      <c r="L158" s="50"/>
      <c r="M158" s="50">
        <v>11617135</v>
      </c>
      <c r="N158" s="50"/>
      <c r="O158" s="50">
        <v>81067051592</v>
      </c>
      <c r="P158" s="50"/>
      <c r="Q158" s="50">
        <v>-89048174510</v>
      </c>
      <c r="R158" s="50"/>
      <c r="S158" s="50">
        <f t="shared" si="7"/>
        <v>-7981122918</v>
      </c>
      <c r="U158" s="63">
        <v>9195361625</v>
      </c>
      <c r="V158" s="64">
        <f t="shared" si="8"/>
        <v>17176484543</v>
      </c>
    </row>
    <row r="159" spans="2:22">
      <c r="B159" t="s">
        <v>376</v>
      </c>
      <c r="C159" s="181" t="s">
        <v>215</v>
      </c>
      <c r="E159" s="50">
        <v>7378648</v>
      </c>
      <c r="F159" s="50"/>
      <c r="G159" s="50">
        <v>57797790953</v>
      </c>
      <c r="H159" s="50"/>
      <c r="I159" s="50">
        <v>-62411876598</v>
      </c>
      <c r="J159" s="50"/>
      <c r="K159" s="50">
        <f t="shared" si="6"/>
        <v>-4614085645</v>
      </c>
      <c r="L159" s="50"/>
      <c r="M159" s="50">
        <v>7378648</v>
      </c>
      <c r="N159" s="50"/>
      <c r="O159" s="50">
        <v>57797790953</v>
      </c>
      <c r="P159" s="50"/>
      <c r="Q159" s="50">
        <v>-62411876598</v>
      </c>
      <c r="R159" s="50"/>
      <c r="S159" s="50">
        <f t="shared" si="7"/>
        <v>-4614085645</v>
      </c>
      <c r="U159" s="63">
        <v>-700861469</v>
      </c>
      <c r="V159" s="64">
        <f t="shared" si="8"/>
        <v>3913224176</v>
      </c>
    </row>
    <row r="160" spans="2:22">
      <c r="B160" t="s">
        <v>377</v>
      </c>
      <c r="C160" s="181" t="s">
        <v>199</v>
      </c>
      <c r="E160" s="50">
        <v>5407589</v>
      </c>
      <c r="F160" s="50"/>
      <c r="G160" s="50">
        <v>50690152567</v>
      </c>
      <c r="H160" s="50"/>
      <c r="I160" s="50">
        <v>-53417474929</v>
      </c>
      <c r="J160" s="50"/>
      <c r="K160" s="50">
        <f t="shared" si="6"/>
        <v>-2727322362</v>
      </c>
      <c r="L160" s="50"/>
      <c r="M160" s="50">
        <v>5407589</v>
      </c>
      <c r="N160" s="50"/>
      <c r="O160" s="50">
        <v>50690152567</v>
      </c>
      <c r="P160" s="50"/>
      <c r="Q160" s="50">
        <v>-53417474929</v>
      </c>
      <c r="R160" s="50"/>
      <c r="S160" s="50">
        <f t="shared" si="7"/>
        <v>-2727322362</v>
      </c>
      <c r="U160" s="63">
        <v>6189904022</v>
      </c>
      <c r="V160" s="64">
        <f t="shared" si="8"/>
        <v>8917226384</v>
      </c>
    </row>
    <row r="161" spans="2:22">
      <c r="B161" t="s">
        <v>378</v>
      </c>
      <c r="C161" s="181" t="s">
        <v>110</v>
      </c>
      <c r="E161" s="50">
        <v>6951515</v>
      </c>
      <c r="F161" s="50"/>
      <c r="G161" s="50">
        <v>28545844052</v>
      </c>
      <c r="H161" s="50"/>
      <c r="I161" s="50">
        <v>-28114685061</v>
      </c>
      <c r="J161" s="50"/>
      <c r="K161" s="50">
        <f t="shared" si="6"/>
        <v>431158991</v>
      </c>
      <c r="L161" s="50"/>
      <c r="M161" s="50">
        <v>6951515</v>
      </c>
      <c r="N161" s="50"/>
      <c r="O161" s="50">
        <v>28545844052</v>
      </c>
      <c r="P161" s="50"/>
      <c r="Q161" s="50">
        <v>-28114685061</v>
      </c>
      <c r="R161" s="50"/>
      <c r="S161" s="50">
        <f t="shared" si="7"/>
        <v>431158991</v>
      </c>
      <c r="U161" s="63">
        <v>1672820080</v>
      </c>
      <c r="V161" s="64">
        <f t="shared" si="8"/>
        <v>1241661089</v>
      </c>
    </row>
    <row r="162" spans="2:22">
      <c r="B162" t="s">
        <v>380</v>
      </c>
      <c r="C162" s="181" t="s">
        <v>439</v>
      </c>
      <c r="E162" s="50">
        <v>271020</v>
      </c>
      <c r="F162" s="50"/>
      <c r="G162" s="50">
        <v>8394735554</v>
      </c>
      <c r="H162" s="50"/>
      <c r="I162" s="50">
        <v>-7666852186</v>
      </c>
      <c r="J162" s="50"/>
      <c r="K162" s="50">
        <f t="shared" si="6"/>
        <v>727883368</v>
      </c>
      <c r="L162" s="50"/>
      <c r="M162" s="50">
        <v>271020</v>
      </c>
      <c r="N162" s="50"/>
      <c r="O162" s="50">
        <v>8394735554</v>
      </c>
      <c r="P162" s="50"/>
      <c r="Q162" s="50">
        <v>-7666852186</v>
      </c>
      <c r="R162" s="50"/>
      <c r="S162" s="50">
        <f t="shared" si="7"/>
        <v>727883368</v>
      </c>
      <c r="U162" s="63">
        <v>816112077</v>
      </c>
      <c r="V162" s="64">
        <f t="shared" si="8"/>
        <v>88228709</v>
      </c>
    </row>
    <row r="163" spans="2:22">
      <c r="B163" t="s">
        <v>381</v>
      </c>
      <c r="C163" s="181" t="s">
        <v>155</v>
      </c>
      <c r="E163" s="50">
        <v>1179431</v>
      </c>
      <c r="F163" s="50"/>
      <c r="G163" s="50">
        <v>46451018339</v>
      </c>
      <c r="H163" s="50"/>
      <c r="I163" s="50">
        <v>-53007982497</v>
      </c>
      <c r="J163" s="50"/>
      <c r="K163" s="50">
        <f t="shared" si="6"/>
        <v>-6556964158</v>
      </c>
      <c r="L163" s="50"/>
      <c r="M163" s="50">
        <v>1179431</v>
      </c>
      <c r="N163" s="50"/>
      <c r="O163" s="50">
        <v>46451018339</v>
      </c>
      <c r="P163" s="50"/>
      <c r="Q163" s="50">
        <v>-53007982497</v>
      </c>
      <c r="R163" s="50"/>
      <c r="S163" s="50">
        <f t="shared" si="7"/>
        <v>-6556964158</v>
      </c>
      <c r="U163" s="63">
        <v>9156222643</v>
      </c>
      <c r="V163" s="64">
        <f t="shared" si="8"/>
        <v>15713186801</v>
      </c>
    </row>
    <row r="164" spans="2:22">
      <c r="B164" t="s">
        <v>382</v>
      </c>
      <c r="C164" s="181" t="s">
        <v>158</v>
      </c>
      <c r="E164" s="50">
        <v>5140498</v>
      </c>
      <c r="F164" s="50"/>
      <c r="G164" s="50">
        <v>55493644724</v>
      </c>
      <c r="H164" s="50"/>
      <c r="I164" s="50">
        <v>-51504219927</v>
      </c>
      <c r="J164" s="50"/>
      <c r="K164" s="50">
        <f t="shared" si="6"/>
        <v>3989424797</v>
      </c>
      <c r="L164" s="50"/>
      <c r="M164" s="50">
        <v>5140498</v>
      </c>
      <c r="N164" s="50"/>
      <c r="O164" s="50">
        <v>55493644724</v>
      </c>
      <c r="P164" s="50"/>
      <c r="Q164" s="50">
        <v>-51504219927</v>
      </c>
      <c r="R164" s="50"/>
      <c r="S164" s="50">
        <f t="shared" si="7"/>
        <v>3989424797</v>
      </c>
      <c r="U164" s="63">
        <v>292195066</v>
      </c>
      <c r="V164" s="64">
        <f t="shared" si="8"/>
        <v>-3697229731</v>
      </c>
    </row>
    <row r="165" spans="2:22">
      <c r="B165" t="s">
        <v>383</v>
      </c>
      <c r="C165" s="181" t="s">
        <v>93</v>
      </c>
      <c r="E165" s="50">
        <v>8644028</v>
      </c>
      <c r="F165" s="50"/>
      <c r="G165" s="50">
        <v>57415726699</v>
      </c>
      <c r="H165" s="50"/>
      <c r="I165" s="50">
        <v>-62115514939</v>
      </c>
      <c r="J165" s="50"/>
      <c r="K165" s="50">
        <f t="shared" si="6"/>
        <v>-4699788240</v>
      </c>
      <c r="L165" s="50"/>
      <c r="M165" s="50">
        <v>8644028</v>
      </c>
      <c r="N165" s="50"/>
      <c r="O165" s="50">
        <v>57415726699</v>
      </c>
      <c r="P165" s="50"/>
      <c r="Q165" s="50">
        <v>-62115514939</v>
      </c>
      <c r="R165" s="50"/>
      <c r="S165" s="50">
        <f t="shared" si="7"/>
        <v>-4699788240</v>
      </c>
      <c r="U165" s="63">
        <v>4177927175</v>
      </c>
      <c r="V165" s="64">
        <f t="shared" si="8"/>
        <v>8877715415</v>
      </c>
    </row>
    <row r="166" spans="2:22">
      <c r="B166" t="s">
        <v>384</v>
      </c>
      <c r="C166" s="181" t="s">
        <v>122</v>
      </c>
      <c r="E166" s="50">
        <v>862711</v>
      </c>
      <c r="F166" s="50"/>
      <c r="G166" s="50">
        <v>54035981564</v>
      </c>
      <c r="H166" s="50"/>
      <c r="I166" s="50">
        <v>-58380164993</v>
      </c>
      <c r="J166" s="50"/>
      <c r="K166" s="50">
        <f t="shared" si="6"/>
        <v>-4344183429</v>
      </c>
      <c r="L166" s="50"/>
      <c r="M166" s="50">
        <v>862711</v>
      </c>
      <c r="N166" s="50"/>
      <c r="O166" s="50">
        <v>54035981564</v>
      </c>
      <c r="P166" s="50"/>
      <c r="Q166" s="50">
        <v>-58380164993</v>
      </c>
      <c r="R166" s="50"/>
      <c r="S166" s="50">
        <f t="shared" si="7"/>
        <v>-4344183429</v>
      </c>
      <c r="U166" s="63">
        <v>3760268461</v>
      </c>
      <c r="V166" s="64">
        <f t="shared" si="8"/>
        <v>8104451890</v>
      </c>
    </row>
    <row r="167" spans="2:22">
      <c r="B167" t="s">
        <v>385</v>
      </c>
      <c r="C167" s="181" t="s">
        <v>144</v>
      </c>
      <c r="E167" s="50">
        <v>19850456</v>
      </c>
      <c r="F167" s="50"/>
      <c r="G167" s="50">
        <v>59611416627</v>
      </c>
      <c r="H167" s="50"/>
      <c r="I167" s="50">
        <v>-73499189977</v>
      </c>
      <c r="J167" s="50"/>
      <c r="K167" s="50">
        <f t="shared" si="6"/>
        <v>-13887773350</v>
      </c>
      <c r="L167" s="50"/>
      <c r="M167" s="50">
        <v>19850456</v>
      </c>
      <c r="N167" s="50"/>
      <c r="O167" s="50">
        <v>59611416627</v>
      </c>
      <c r="P167" s="50"/>
      <c r="Q167" s="50">
        <v>-73499189977</v>
      </c>
      <c r="R167" s="50"/>
      <c r="S167" s="50">
        <f t="shared" si="7"/>
        <v>-13887773350</v>
      </c>
      <c r="U167" s="63">
        <v>243990826</v>
      </c>
      <c r="V167" s="64">
        <f t="shared" si="8"/>
        <v>14131764176</v>
      </c>
    </row>
    <row r="168" spans="2:22">
      <c r="B168" t="s">
        <v>386</v>
      </c>
      <c r="C168" s="181" t="s">
        <v>174</v>
      </c>
      <c r="E168" s="50">
        <v>25586605</v>
      </c>
      <c r="F168" s="50"/>
      <c r="G168" s="50">
        <v>142432442325</v>
      </c>
      <c r="H168" s="50"/>
      <c r="I168" s="50">
        <v>-178262580448</v>
      </c>
      <c r="J168" s="50"/>
      <c r="K168" s="50">
        <f t="shared" si="6"/>
        <v>-35830138123</v>
      </c>
      <c r="L168" s="50"/>
      <c r="M168" s="50">
        <v>25586605</v>
      </c>
      <c r="N168" s="50"/>
      <c r="O168" s="50">
        <v>142432442325</v>
      </c>
      <c r="P168" s="50"/>
      <c r="Q168" s="50">
        <v>-178262580448</v>
      </c>
      <c r="R168" s="50"/>
      <c r="S168" s="50">
        <f t="shared" si="7"/>
        <v>-35830138123</v>
      </c>
      <c r="U168" s="63">
        <v>-886549599</v>
      </c>
      <c r="V168" s="64">
        <f t="shared" si="8"/>
        <v>34943588524</v>
      </c>
    </row>
    <row r="169" spans="2:22">
      <c r="B169" t="s">
        <v>387</v>
      </c>
      <c r="C169" s="181" t="s">
        <v>482</v>
      </c>
      <c r="E169" s="50">
        <v>8389515</v>
      </c>
      <c r="F169" s="50"/>
      <c r="G169" s="50">
        <v>40088444638</v>
      </c>
      <c r="H169" s="50"/>
      <c r="I169" s="50">
        <v>-37407218727</v>
      </c>
      <c r="J169" s="50"/>
      <c r="K169" s="50">
        <f t="shared" si="6"/>
        <v>2681225911</v>
      </c>
      <c r="L169" s="50"/>
      <c r="M169" s="50">
        <v>8389515</v>
      </c>
      <c r="N169" s="50"/>
      <c r="O169" s="50">
        <v>40088444638</v>
      </c>
      <c r="P169" s="50"/>
      <c r="Q169" s="50">
        <v>-37407218727</v>
      </c>
      <c r="R169" s="50"/>
      <c r="S169" s="50">
        <f t="shared" si="7"/>
        <v>2681225911</v>
      </c>
      <c r="U169" s="63">
        <v>4012322462</v>
      </c>
      <c r="V169" s="64">
        <f t="shared" si="8"/>
        <v>1331096551</v>
      </c>
    </row>
    <row r="170" spans="2:22">
      <c r="B170" t="s">
        <v>388</v>
      </c>
      <c r="C170" s="181" t="s">
        <v>170</v>
      </c>
      <c r="E170" s="50">
        <v>5255576</v>
      </c>
      <c r="F170" s="50"/>
      <c r="G170" s="50">
        <v>27375359895</v>
      </c>
      <c r="H170" s="50"/>
      <c r="I170" s="50">
        <v>-32733302488</v>
      </c>
      <c r="J170" s="50"/>
      <c r="K170" s="50">
        <f t="shared" si="6"/>
        <v>-5357942593</v>
      </c>
      <c r="L170" s="50"/>
      <c r="M170" s="50">
        <v>5255576</v>
      </c>
      <c r="N170" s="50"/>
      <c r="O170" s="50">
        <v>27375359895</v>
      </c>
      <c r="P170" s="50"/>
      <c r="Q170" s="50">
        <v>-32733302488</v>
      </c>
      <c r="R170" s="50"/>
      <c r="S170" s="50">
        <f t="shared" si="7"/>
        <v>-5357942593</v>
      </c>
      <c r="U170" s="63">
        <v>3050699002</v>
      </c>
      <c r="V170" s="64">
        <f t="shared" si="8"/>
        <v>8408641595</v>
      </c>
    </row>
    <row r="171" spans="2:22">
      <c r="B171" t="s">
        <v>389</v>
      </c>
      <c r="C171" s="181" t="s">
        <v>229</v>
      </c>
      <c r="E171" s="50">
        <v>408825</v>
      </c>
      <c r="F171" s="50"/>
      <c r="G171" s="50">
        <v>6311275392</v>
      </c>
      <c r="H171" s="50"/>
      <c r="I171" s="50">
        <v>-6861926285</v>
      </c>
      <c r="J171" s="50"/>
      <c r="K171" s="50">
        <f t="shared" si="6"/>
        <v>-550650893</v>
      </c>
      <c r="L171" s="50"/>
      <c r="M171" s="50">
        <v>408825</v>
      </c>
      <c r="N171" s="50"/>
      <c r="O171" s="50">
        <v>6311275392</v>
      </c>
      <c r="P171" s="50"/>
      <c r="Q171" s="50">
        <v>-6861926285</v>
      </c>
      <c r="R171" s="50"/>
      <c r="S171" s="50">
        <f t="shared" si="7"/>
        <v>-550650893</v>
      </c>
      <c r="U171" s="63">
        <v>2583967669</v>
      </c>
      <c r="V171" s="64">
        <f t="shared" si="8"/>
        <v>3134618562</v>
      </c>
    </row>
    <row r="172" spans="2:22">
      <c r="B172" t="s">
        <v>390</v>
      </c>
      <c r="C172" s="181" t="s">
        <v>208</v>
      </c>
      <c r="E172" s="50">
        <v>2194855</v>
      </c>
      <c r="F172" s="50"/>
      <c r="G172" s="50">
        <v>15054389734</v>
      </c>
      <c r="H172" s="50"/>
      <c r="I172" s="50">
        <v>-14847777652</v>
      </c>
      <c r="J172" s="50"/>
      <c r="K172" s="50">
        <f t="shared" si="6"/>
        <v>206612082</v>
      </c>
      <c r="L172" s="50"/>
      <c r="M172" s="50">
        <v>2194855</v>
      </c>
      <c r="N172" s="50"/>
      <c r="O172" s="50">
        <v>15054389734</v>
      </c>
      <c r="P172" s="50"/>
      <c r="Q172" s="50">
        <v>-14847777652</v>
      </c>
      <c r="R172" s="50"/>
      <c r="S172" s="50">
        <f t="shared" si="7"/>
        <v>206612082</v>
      </c>
      <c r="U172" s="63">
        <v>4060256163</v>
      </c>
      <c r="V172" s="64">
        <f t="shared" si="8"/>
        <v>3853644081</v>
      </c>
    </row>
    <row r="173" spans="2:22">
      <c r="B173" t="s">
        <v>391</v>
      </c>
      <c r="C173" s="181" t="s">
        <v>185</v>
      </c>
      <c r="E173" s="50">
        <v>427742</v>
      </c>
      <c r="F173" s="50"/>
      <c r="G173" s="50">
        <v>13342679827</v>
      </c>
      <c r="H173" s="50"/>
      <c r="I173" s="50">
        <v>-14625060857</v>
      </c>
      <c r="J173" s="50"/>
      <c r="K173" s="50">
        <f t="shared" si="6"/>
        <v>-1282381030</v>
      </c>
      <c r="L173" s="50"/>
      <c r="M173" s="50">
        <v>427742</v>
      </c>
      <c r="N173" s="50"/>
      <c r="O173" s="50">
        <v>13342679827</v>
      </c>
      <c r="P173" s="50"/>
      <c r="Q173" s="50">
        <v>-14625060857</v>
      </c>
      <c r="R173" s="50"/>
      <c r="S173" s="50">
        <f t="shared" si="7"/>
        <v>-1282381030</v>
      </c>
      <c r="U173" s="63">
        <v>3481018169</v>
      </c>
      <c r="V173" s="64">
        <f t="shared" si="8"/>
        <v>4763399199</v>
      </c>
    </row>
    <row r="174" spans="2:22">
      <c r="B174" t="s">
        <v>392</v>
      </c>
      <c r="C174" s="181" t="s">
        <v>206</v>
      </c>
      <c r="E174" s="50">
        <v>41795097</v>
      </c>
      <c r="F174" s="50"/>
      <c r="G174" s="50">
        <v>82677368187</v>
      </c>
      <c r="H174" s="50"/>
      <c r="I174" s="50">
        <v>-95972526214</v>
      </c>
      <c r="J174" s="50"/>
      <c r="K174" s="50">
        <f t="shared" si="6"/>
        <v>-13295158027</v>
      </c>
      <c r="L174" s="50"/>
      <c r="M174" s="50">
        <v>41795097</v>
      </c>
      <c r="N174" s="50"/>
      <c r="O174" s="50">
        <v>82677368187</v>
      </c>
      <c r="P174" s="50"/>
      <c r="Q174" s="50">
        <v>-95972526214</v>
      </c>
      <c r="R174" s="50"/>
      <c r="S174" s="50">
        <f t="shared" si="7"/>
        <v>-13295158027</v>
      </c>
      <c r="U174" s="63">
        <v>12793471413</v>
      </c>
      <c r="V174" s="64">
        <f t="shared" si="8"/>
        <v>26088629440</v>
      </c>
    </row>
    <row r="175" spans="2:22">
      <c r="B175" t="s">
        <v>393</v>
      </c>
      <c r="C175" s="181" t="s">
        <v>136</v>
      </c>
      <c r="E175" s="50">
        <v>3314442</v>
      </c>
      <c r="F175" s="50"/>
      <c r="G175" s="50">
        <v>39273075160</v>
      </c>
      <c r="H175" s="50"/>
      <c r="I175" s="50">
        <v>-44161428466</v>
      </c>
      <c r="J175" s="50"/>
      <c r="K175" s="50">
        <f t="shared" si="6"/>
        <v>-4888353306</v>
      </c>
      <c r="L175" s="50"/>
      <c r="M175" s="50">
        <v>3314442</v>
      </c>
      <c r="N175" s="50"/>
      <c r="O175" s="50">
        <v>39273075160</v>
      </c>
      <c r="P175" s="50"/>
      <c r="Q175" s="50">
        <v>-44161428466</v>
      </c>
      <c r="R175" s="50"/>
      <c r="S175" s="50">
        <f t="shared" si="7"/>
        <v>-4888353306</v>
      </c>
      <c r="U175" s="63">
        <v>4132533832</v>
      </c>
      <c r="V175" s="64">
        <f t="shared" si="8"/>
        <v>9020887138</v>
      </c>
    </row>
    <row r="176" spans="2:22">
      <c r="B176" t="s">
        <v>394</v>
      </c>
      <c r="C176" s="181" t="s">
        <v>89</v>
      </c>
      <c r="E176" s="50">
        <v>3446087</v>
      </c>
      <c r="F176" s="50"/>
      <c r="G176" s="50">
        <v>94957154730</v>
      </c>
      <c r="H176" s="50"/>
      <c r="I176" s="50">
        <v>-119675021810</v>
      </c>
      <c r="J176" s="50"/>
      <c r="K176" s="50">
        <f t="shared" si="6"/>
        <v>-24717867080</v>
      </c>
      <c r="L176" s="50"/>
      <c r="M176" s="50">
        <v>3446087</v>
      </c>
      <c r="N176" s="50"/>
      <c r="O176" s="50">
        <v>94957154730</v>
      </c>
      <c r="P176" s="50"/>
      <c r="Q176" s="50">
        <v>-119675021810</v>
      </c>
      <c r="R176" s="50"/>
      <c r="S176" s="50">
        <f t="shared" si="7"/>
        <v>-24717867080</v>
      </c>
      <c r="U176" s="63">
        <v>-70284517</v>
      </c>
      <c r="V176" s="64">
        <f t="shared" si="8"/>
        <v>24647582563</v>
      </c>
    </row>
    <row r="177" spans="2:22">
      <c r="B177" t="s">
        <v>395</v>
      </c>
      <c r="C177" s="181" t="s">
        <v>163</v>
      </c>
      <c r="E177" s="50">
        <v>1486930</v>
      </c>
      <c r="F177" s="50"/>
      <c r="G177" s="50">
        <v>8528537566</v>
      </c>
      <c r="H177" s="50"/>
      <c r="I177" s="50">
        <v>-10259572326</v>
      </c>
      <c r="J177" s="50"/>
      <c r="K177" s="50">
        <f t="shared" si="6"/>
        <v>-1731034760</v>
      </c>
      <c r="L177" s="50"/>
      <c r="M177" s="50">
        <v>1486930</v>
      </c>
      <c r="N177" s="50"/>
      <c r="O177" s="50">
        <v>8528537566</v>
      </c>
      <c r="P177" s="50"/>
      <c r="Q177" s="50">
        <v>-10259572326</v>
      </c>
      <c r="R177" s="50"/>
      <c r="S177" s="50">
        <f t="shared" si="7"/>
        <v>-1731034760</v>
      </c>
      <c r="U177" s="63">
        <v>6717698203</v>
      </c>
      <c r="V177" s="64">
        <f t="shared" si="8"/>
        <v>8448732963</v>
      </c>
    </row>
    <row r="178" spans="2:22">
      <c r="B178" t="s">
        <v>457</v>
      </c>
      <c r="C178" s="181" t="s">
        <v>231</v>
      </c>
      <c r="E178" s="50">
        <v>8159631</v>
      </c>
      <c r="F178" s="50"/>
      <c r="G178" s="50">
        <v>29548668797</v>
      </c>
      <c r="H178" s="50"/>
      <c r="I178" s="50">
        <v>-34550449811</v>
      </c>
      <c r="J178" s="50"/>
      <c r="K178" s="50">
        <f t="shared" si="6"/>
        <v>-5001781014</v>
      </c>
      <c r="L178" s="50"/>
      <c r="M178" s="50">
        <v>8159631</v>
      </c>
      <c r="N178" s="50"/>
      <c r="O178" s="50">
        <v>29548668797</v>
      </c>
      <c r="P178" s="50"/>
      <c r="Q178" s="50">
        <v>-34550449811</v>
      </c>
      <c r="R178" s="50"/>
      <c r="S178" s="50">
        <f t="shared" si="7"/>
        <v>-5001781014</v>
      </c>
      <c r="U178" s="63">
        <v>20798631970</v>
      </c>
      <c r="V178" s="64">
        <f t="shared" si="8"/>
        <v>25800412984</v>
      </c>
    </row>
    <row r="179" spans="2:22">
      <c r="B179" t="s">
        <v>396</v>
      </c>
      <c r="C179" s="181" t="s">
        <v>194</v>
      </c>
      <c r="E179" s="50">
        <v>505638</v>
      </c>
      <c r="F179" s="50"/>
      <c r="G179" s="50">
        <v>26584071820</v>
      </c>
      <c r="H179" s="50"/>
      <c r="I179" s="50">
        <v>-27711618449</v>
      </c>
      <c r="J179" s="50"/>
      <c r="K179" s="50">
        <f t="shared" si="6"/>
        <v>-1127546629</v>
      </c>
      <c r="L179" s="50"/>
      <c r="M179" s="50">
        <v>505638</v>
      </c>
      <c r="N179" s="50"/>
      <c r="O179" s="50">
        <v>26584071820</v>
      </c>
      <c r="P179" s="50"/>
      <c r="Q179" s="50">
        <v>-27711618449</v>
      </c>
      <c r="R179" s="50"/>
      <c r="S179" s="50">
        <f t="shared" si="7"/>
        <v>-1127546629</v>
      </c>
      <c r="U179" s="63">
        <v>4930219011</v>
      </c>
      <c r="V179" s="64">
        <f t="shared" si="8"/>
        <v>6057765640</v>
      </c>
    </row>
    <row r="180" spans="2:22" s="173" customFormat="1">
      <c r="B180" s="172" t="s">
        <v>397</v>
      </c>
      <c r="C180" s="181" t="s">
        <v>224</v>
      </c>
      <c r="D180" s="63"/>
      <c r="E180" s="50">
        <v>1083413</v>
      </c>
      <c r="F180" s="50"/>
      <c r="G180" s="50">
        <v>24414834925</v>
      </c>
      <c r="H180" s="50"/>
      <c r="I180" s="50">
        <v>-29999214905</v>
      </c>
      <c r="J180" s="50"/>
      <c r="K180" s="50">
        <f t="shared" si="6"/>
        <v>-5584379980</v>
      </c>
      <c r="L180" s="50"/>
      <c r="M180" s="50">
        <v>1083413</v>
      </c>
      <c r="N180" s="50"/>
      <c r="O180" s="50">
        <v>24414834925</v>
      </c>
      <c r="P180" s="50"/>
      <c r="Q180" s="50">
        <v>-29999214905</v>
      </c>
      <c r="R180" s="50"/>
      <c r="S180" s="50">
        <f t="shared" si="7"/>
        <v>-5584379980</v>
      </c>
      <c r="T180" s="63"/>
      <c r="U180" s="63">
        <v>2529666796</v>
      </c>
      <c r="V180" s="64">
        <f t="shared" si="8"/>
        <v>8114046776</v>
      </c>
    </row>
    <row r="181" spans="2:22">
      <c r="B181" t="s">
        <v>398</v>
      </c>
      <c r="C181" s="181" t="s">
        <v>166</v>
      </c>
      <c r="E181" s="50">
        <v>22868646</v>
      </c>
      <c r="F181" s="50"/>
      <c r="G181" s="50">
        <v>38963637935</v>
      </c>
      <c r="H181" s="50"/>
      <c r="I181" s="50">
        <v>-45916705649</v>
      </c>
      <c r="J181" s="50"/>
      <c r="K181" s="50">
        <f t="shared" si="6"/>
        <v>-6953067714</v>
      </c>
      <c r="L181" s="50"/>
      <c r="M181" s="50">
        <v>22868646</v>
      </c>
      <c r="N181" s="50"/>
      <c r="O181" s="50">
        <v>38963637935</v>
      </c>
      <c r="P181" s="50"/>
      <c r="Q181" s="50">
        <v>-45916705649</v>
      </c>
      <c r="R181" s="50"/>
      <c r="S181" s="50">
        <f t="shared" si="7"/>
        <v>-6953067714</v>
      </c>
      <c r="U181" s="63">
        <v>8094414980</v>
      </c>
      <c r="V181" s="64">
        <f t="shared" si="8"/>
        <v>15047482694</v>
      </c>
    </row>
    <row r="182" spans="2:22">
      <c r="B182" t="s">
        <v>399</v>
      </c>
      <c r="C182" s="181" t="s">
        <v>96</v>
      </c>
      <c r="E182" s="50">
        <v>12814983</v>
      </c>
      <c r="F182" s="50"/>
      <c r="G182" s="50">
        <v>48929476726</v>
      </c>
      <c r="H182" s="50"/>
      <c r="I182" s="50">
        <v>-66459387280</v>
      </c>
      <c r="J182" s="50"/>
      <c r="K182" s="50">
        <f t="shared" si="6"/>
        <v>-17529910554</v>
      </c>
      <c r="L182" s="50"/>
      <c r="M182" s="50">
        <v>12814983</v>
      </c>
      <c r="N182" s="50"/>
      <c r="O182" s="50">
        <v>48929476726</v>
      </c>
      <c r="P182" s="50"/>
      <c r="Q182" s="50">
        <v>-66459387280</v>
      </c>
      <c r="R182" s="50"/>
      <c r="S182" s="50">
        <f t="shared" si="7"/>
        <v>-17529910554</v>
      </c>
      <c r="U182" s="63">
        <v>2176588604</v>
      </c>
      <c r="V182" s="64">
        <f t="shared" si="8"/>
        <v>19706499158</v>
      </c>
    </row>
    <row r="183" spans="2:22">
      <c r="B183" t="s">
        <v>458</v>
      </c>
      <c r="C183" s="181" t="s">
        <v>148</v>
      </c>
      <c r="E183" s="50">
        <v>1211261</v>
      </c>
      <c r="F183" s="50"/>
      <c r="G183" s="50">
        <v>6923310486</v>
      </c>
      <c r="H183" s="50"/>
      <c r="I183" s="50">
        <v>-8625517141</v>
      </c>
      <c r="J183" s="50"/>
      <c r="K183" s="50">
        <f t="shared" si="6"/>
        <v>-1702206655</v>
      </c>
      <c r="L183" s="50"/>
      <c r="M183" s="50">
        <v>1211261</v>
      </c>
      <c r="N183" s="50"/>
      <c r="O183" s="50">
        <v>6923310486</v>
      </c>
      <c r="P183" s="50"/>
      <c r="Q183" s="50">
        <v>-8625517141</v>
      </c>
      <c r="R183" s="50"/>
      <c r="S183" s="50">
        <f t="shared" si="7"/>
        <v>-1702206655</v>
      </c>
      <c r="U183" s="63">
        <v>6867409182</v>
      </c>
      <c r="V183" s="64">
        <f t="shared" si="8"/>
        <v>8569615837</v>
      </c>
    </row>
    <row r="184" spans="2:22">
      <c r="B184" t="s">
        <v>400</v>
      </c>
      <c r="C184" s="181" t="s">
        <v>131</v>
      </c>
      <c r="E184" s="50">
        <v>2075239</v>
      </c>
      <c r="F184" s="50"/>
      <c r="G184" s="50">
        <v>3999946288</v>
      </c>
      <c r="H184" s="50"/>
      <c r="I184" s="50">
        <v>-3999946288</v>
      </c>
      <c r="J184" s="50"/>
      <c r="K184" s="50">
        <f t="shared" si="6"/>
        <v>0</v>
      </c>
      <c r="L184" s="50"/>
      <c r="M184" s="50">
        <v>2075239</v>
      </c>
      <c r="N184" s="50"/>
      <c r="O184" s="50">
        <v>3999946288</v>
      </c>
      <c r="P184" s="50"/>
      <c r="Q184" s="50">
        <v>-3999946288</v>
      </c>
      <c r="R184" s="50"/>
      <c r="S184" s="50">
        <f t="shared" si="7"/>
        <v>0</v>
      </c>
      <c r="U184" s="63">
        <v>36852168</v>
      </c>
      <c r="V184" s="64">
        <f t="shared" si="8"/>
        <v>36852168</v>
      </c>
    </row>
    <row r="185" spans="2:22">
      <c r="B185" t="s">
        <v>401</v>
      </c>
      <c r="C185" s="181" t="s">
        <v>126</v>
      </c>
      <c r="E185" s="50">
        <v>4445181</v>
      </c>
      <c r="F185" s="50"/>
      <c r="G185" s="50">
        <v>8103954810</v>
      </c>
      <c r="H185" s="50"/>
      <c r="I185" s="50">
        <v>-9862509251</v>
      </c>
      <c r="J185" s="50"/>
      <c r="K185" s="50">
        <f t="shared" si="6"/>
        <v>-1758554441</v>
      </c>
      <c r="L185" s="50"/>
      <c r="M185" s="50">
        <v>4445181</v>
      </c>
      <c r="N185" s="50"/>
      <c r="O185" s="50">
        <v>8103954810</v>
      </c>
      <c r="P185" s="50"/>
      <c r="Q185" s="50">
        <v>-9862509251</v>
      </c>
      <c r="R185" s="50"/>
      <c r="S185" s="50">
        <f t="shared" si="7"/>
        <v>-1758554441</v>
      </c>
      <c r="U185" s="63">
        <v>18684945540</v>
      </c>
      <c r="V185" s="64">
        <f t="shared" si="8"/>
        <v>20443499981</v>
      </c>
    </row>
    <row r="186" spans="2:22">
      <c r="B186"/>
      <c r="C186" s="181" t="s">
        <v>182</v>
      </c>
      <c r="E186" s="50">
        <v>3784383</v>
      </c>
      <c r="F186" s="50"/>
      <c r="G186" s="50">
        <v>108078407920</v>
      </c>
      <c r="H186" s="50"/>
      <c r="I186" s="50">
        <v>-128383547987</v>
      </c>
      <c r="J186" s="50"/>
      <c r="K186" s="50">
        <f t="shared" si="6"/>
        <v>-20305140067</v>
      </c>
      <c r="L186" s="50"/>
      <c r="M186" s="50">
        <v>3784383</v>
      </c>
      <c r="N186" s="50"/>
      <c r="O186" s="50">
        <v>108078407920</v>
      </c>
      <c r="P186" s="50"/>
      <c r="Q186" s="50">
        <v>-128383547987</v>
      </c>
      <c r="R186" s="50"/>
      <c r="S186" s="50">
        <f t="shared" si="7"/>
        <v>-20305140067</v>
      </c>
      <c r="V186" s="64"/>
    </row>
    <row r="187" spans="2:22">
      <c r="B187"/>
      <c r="C187" s="181" t="s">
        <v>474</v>
      </c>
      <c r="E187" s="50">
        <v>1878565</v>
      </c>
      <c r="F187" s="50"/>
      <c r="G187" s="50">
        <v>17833550996</v>
      </c>
      <c r="H187" s="50"/>
      <c r="I187" s="50">
        <v>-21947122512</v>
      </c>
      <c r="J187" s="50"/>
      <c r="K187" s="50">
        <f t="shared" si="6"/>
        <v>-4113571516</v>
      </c>
      <c r="L187" s="50"/>
      <c r="M187" s="50">
        <v>1878565</v>
      </c>
      <c r="N187" s="50"/>
      <c r="O187" s="50">
        <v>17833550996</v>
      </c>
      <c r="P187" s="50"/>
      <c r="Q187" s="50">
        <v>-21947122512</v>
      </c>
      <c r="R187" s="50"/>
      <c r="S187" s="50">
        <f t="shared" si="7"/>
        <v>-4113571516</v>
      </c>
      <c r="V187" s="64"/>
    </row>
    <row r="188" spans="2:22">
      <c r="B188"/>
      <c r="C188" s="181" t="s">
        <v>95</v>
      </c>
      <c r="E188" s="50">
        <v>2552073</v>
      </c>
      <c r="F188" s="50"/>
      <c r="G188" s="50">
        <v>47921817454</v>
      </c>
      <c r="H188" s="50"/>
      <c r="I188" s="50">
        <v>-55189985059</v>
      </c>
      <c r="J188" s="50"/>
      <c r="K188" s="50">
        <f t="shared" si="6"/>
        <v>-7268167605</v>
      </c>
      <c r="L188" s="50"/>
      <c r="M188" s="50">
        <v>2552073</v>
      </c>
      <c r="N188" s="50"/>
      <c r="O188" s="50">
        <v>47921817454</v>
      </c>
      <c r="P188" s="50"/>
      <c r="Q188" s="50">
        <v>-55189985059</v>
      </c>
      <c r="R188" s="50"/>
      <c r="S188" s="50">
        <f t="shared" si="7"/>
        <v>-7268167605</v>
      </c>
      <c r="V188" s="64"/>
    </row>
    <row r="189" spans="2:22">
      <c r="B189"/>
      <c r="C189" s="181" t="s">
        <v>186</v>
      </c>
      <c r="E189" s="50">
        <v>18358477</v>
      </c>
      <c r="F189" s="50"/>
      <c r="G189" s="50">
        <v>80150679925</v>
      </c>
      <c r="H189" s="50"/>
      <c r="I189" s="50">
        <v>-87811571307</v>
      </c>
      <c r="J189" s="50"/>
      <c r="K189" s="50">
        <f t="shared" si="6"/>
        <v>-7660891382</v>
      </c>
      <c r="L189" s="50"/>
      <c r="M189" s="50">
        <v>18358477</v>
      </c>
      <c r="N189" s="50"/>
      <c r="O189" s="50">
        <v>80150679925</v>
      </c>
      <c r="P189" s="50"/>
      <c r="Q189" s="50">
        <v>-87811571307</v>
      </c>
      <c r="R189" s="50"/>
      <c r="S189" s="50">
        <f t="shared" si="7"/>
        <v>-7660891382</v>
      </c>
      <c r="V189" s="64"/>
    </row>
    <row r="190" spans="2:22">
      <c r="B190"/>
      <c r="C190" s="181" t="s">
        <v>94</v>
      </c>
      <c r="E190" s="50">
        <v>983836</v>
      </c>
      <c r="F190" s="50"/>
      <c r="G190" s="50">
        <v>17897073821</v>
      </c>
      <c r="H190" s="50"/>
      <c r="I190" s="50">
        <v>-19046687899</v>
      </c>
      <c r="J190" s="50"/>
      <c r="K190" s="50">
        <f t="shared" si="6"/>
        <v>-1149614078</v>
      </c>
      <c r="L190" s="50"/>
      <c r="M190" s="50">
        <v>983836</v>
      </c>
      <c r="N190" s="50"/>
      <c r="O190" s="50">
        <v>17897073821</v>
      </c>
      <c r="P190" s="50"/>
      <c r="Q190" s="50">
        <v>-19046687899</v>
      </c>
      <c r="R190" s="50"/>
      <c r="S190" s="50">
        <f t="shared" si="7"/>
        <v>-1149614078</v>
      </c>
      <c r="V190" s="64"/>
    </row>
    <row r="191" spans="2:22">
      <c r="B191"/>
      <c r="C191" s="181" t="s">
        <v>196</v>
      </c>
      <c r="E191" s="50">
        <v>6080699</v>
      </c>
      <c r="F191" s="50"/>
      <c r="G191" s="50">
        <v>40196050297</v>
      </c>
      <c r="H191" s="50"/>
      <c r="I191" s="50">
        <v>-41995043606</v>
      </c>
      <c r="J191" s="50"/>
      <c r="K191" s="50">
        <f t="shared" si="6"/>
        <v>-1798993309</v>
      </c>
      <c r="L191" s="50"/>
      <c r="M191" s="50">
        <v>6080699</v>
      </c>
      <c r="N191" s="50"/>
      <c r="O191" s="50">
        <v>40196050297</v>
      </c>
      <c r="P191" s="50"/>
      <c r="Q191" s="50">
        <v>-41995043606</v>
      </c>
      <c r="R191" s="50"/>
      <c r="S191" s="50">
        <f t="shared" si="7"/>
        <v>-1798993309</v>
      </c>
      <c r="V191" s="64"/>
    </row>
    <row r="192" spans="2:22">
      <c r="B192"/>
      <c r="C192" s="181" t="s">
        <v>169</v>
      </c>
      <c r="E192" s="50">
        <v>1730558</v>
      </c>
      <c r="F192" s="50"/>
      <c r="G192" s="50">
        <v>19404546113</v>
      </c>
      <c r="H192" s="50"/>
      <c r="I192" s="50">
        <v>-20320151924</v>
      </c>
      <c r="J192" s="50"/>
      <c r="K192" s="50">
        <f t="shared" si="6"/>
        <v>-915605811</v>
      </c>
      <c r="L192" s="50"/>
      <c r="M192" s="50">
        <v>1730558</v>
      </c>
      <c r="N192" s="50"/>
      <c r="O192" s="50">
        <v>19404546113</v>
      </c>
      <c r="P192" s="50"/>
      <c r="Q192" s="50">
        <v>-20320151924</v>
      </c>
      <c r="R192" s="50"/>
      <c r="S192" s="50">
        <f t="shared" si="7"/>
        <v>-915605811</v>
      </c>
      <c r="V192" s="64"/>
    </row>
    <row r="193" spans="2:22">
      <c r="B193"/>
      <c r="C193" s="181" t="s">
        <v>167</v>
      </c>
      <c r="E193" s="50">
        <v>252142</v>
      </c>
      <c r="F193" s="50"/>
      <c r="G193" s="50">
        <v>12770197425</v>
      </c>
      <c r="H193" s="50"/>
      <c r="I193" s="50">
        <v>-13968063805</v>
      </c>
      <c r="J193" s="50"/>
      <c r="K193" s="50">
        <f t="shared" si="6"/>
        <v>-1197866380</v>
      </c>
      <c r="L193" s="50"/>
      <c r="M193" s="50">
        <v>252142</v>
      </c>
      <c r="N193" s="50"/>
      <c r="O193" s="50">
        <v>12770197425</v>
      </c>
      <c r="P193" s="50"/>
      <c r="Q193" s="50">
        <v>-13968063805</v>
      </c>
      <c r="R193" s="50"/>
      <c r="S193" s="50">
        <f t="shared" si="7"/>
        <v>-1197866380</v>
      </c>
      <c r="V193" s="64"/>
    </row>
    <row r="194" spans="2:22">
      <c r="B194"/>
      <c r="C194" s="181" t="s">
        <v>115</v>
      </c>
      <c r="E194" s="50">
        <v>1293579</v>
      </c>
      <c r="F194" s="50"/>
      <c r="G194" s="50">
        <v>74452579670</v>
      </c>
      <c r="H194" s="50"/>
      <c r="I194" s="50">
        <v>-63149602578</v>
      </c>
      <c r="J194" s="50"/>
      <c r="K194" s="50">
        <f t="shared" si="6"/>
        <v>11302977092</v>
      </c>
      <c r="L194" s="50"/>
      <c r="M194" s="50">
        <v>1293579</v>
      </c>
      <c r="N194" s="50"/>
      <c r="O194" s="50">
        <v>74452579670</v>
      </c>
      <c r="P194" s="50"/>
      <c r="Q194" s="50">
        <v>-63149602578</v>
      </c>
      <c r="R194" s="50"/>
      <c r="S194" s="50">
        <f t="shared" si="7"/>
        <v>11302977092</v>
      </c>
      <c r="V194" s="64"/>
    </row>
    <row r="195" spans="2:22">
      <c r="B195"/>
      <c r="C195" s="181" t="s">
        <v>495</v>
      </c>
      <c r="E195" s="50">
        <v>12858168</v>
      </c>
      <c r="F195" s="50"/>
      <c r="G195" s="50">
        <v>30599298593</v>
      </c>
      <c r="H195" s="50"/>
      <c r="I195" s="50">
        <v>-50316407602</v>
      </c>
      <c r="J195" s="50"/>
      <c r="K195" s="50">
        <f t="shared" si="6"/>
        <v>-19717109009</v>
      </c>
      <c r="L195" s="50"/>
      <c r="M195" s="50">
        <v>12858168</v>
      </c>
      <c r="N195" s="50"/>
      <c r="O195" s="50">
        <v>30599298593</v>
      </c>
      <c r="P195" s="50"/>
      <c r="Q195" s="50">
        <v>-50316407602</v>
      </c>
      <c r="R195" s="50"/>
      <c r="S195" s="50">
        <f t="shared" si="7"/>
        <v>-19717109009</v>
      </c>
      <c r="V195" s="64"/>
    </row>
    <row r="196" spans="2:22">
      <c r="B196"/>
      <c r="C196" s="181" t="s">
        <v>164</v>
      </c>
      <c r="E196" s="50">
        <v>13335242</v>
      </c>
      <c r="F196" s="50"/>
      <c r="G196" s="50">
        <v>50425433372</v>
      </c>
      <c r="H196" s="50"/>
      <c r="I196" s="50">
        <v>-65356481030</v>
      </c>
      <c r="J196" s="50"/>
      <c r="K196" s="50">
        <f t="shared" si="6"/>
        <v>-14931047658</v>
      </c>
      <c r="L196" s="50"/>
      <c r="M196" s="50">
        <v>13335242</v>
      </c>
      <c r="N196" s="50"/>
      <c r="O196" s="50">
        <v>50425433372</v>
      </c>
      <c r="P196" s="50"/>
      <c r="Q196" s="50">
        <v>-65356481030</v>
      </c>
      <c r="R196" s="50"/>
      <c r="S196" s="50">
        <f t="shared" si="7"/>
        <v>-14931047658</v>
      </c>
      <c r="V196" s="64"/>
    </row>
    <row r="197" spans="2:22">
      <c r="B197"/>
      <c r="C197" s="181" t="s">
        <v>232</v>
      </c>
      <c r="E197" s="50">
        <v>12937137</v>
      </c>
      <c r="F197" s="50"/>
      <c r="G197" s="50">
        <v>43840288969</v>
      </c>
      <c r="H197" s="50"/>
      <c r="I197" s="50">
        <v>-48139090325</v>
      </c>
      <c r="J197" s="50"/>
      <c r="K197" s="50">
        <f t="shared" si="6"/>
        <v>-4298801356</v>
      </c>
      <c r="L197" s="50"/>
      <c r="M197" s="50">
        <v>12937137</v>
      </c>
      <c r="N197" s="50"/>
      <c r="O197" s="50">
        <v>43840288969</v>
      </c>
      <c r="P197" s="50"/>
      <c r="Q197" s="50">
        <v>-48139090325</v>
      </c>
      <c r="R197" s="50"/>
      <c r="S197" s="50">
        <f t="shared" si="7"/>
        <v>-4298801356</v>
      </c>
      <c r="V197" s="64"/>
    </row>
    <row r="198" spans="2:22">
      <c r="B198"/>
      <c r="C198" s="181" t="s">
        <v>440</v>
      </c>
      <c r="E198" s="50">
        <v>386082</v>
      </c>
      <c r="F198" s="50"/>
      <c r="G198" s="50">
        <v>8876942707</v>
      </c>
      <c r="H198" s="50"/>
      <c r="I198" s="50">
        <v>-10836501386</v>
      </c>
      <c r="J198" s="50"/>
      <c r="K198" s="50">
        <f t="shared" si="6"/>
        <v>-1959558679</v>
      </c>
      <c r="L198" s="50"/>
      <c r="M198" s="50">
        <v>386082</v>
      </c>
      <c r="N198" s="50"/>
      <c r="O198" s="50">
        <v>8876942707</v>
      </c>
      <c r="P198" s="50"/>
      <c r="Q198" s="50">
        <v>-10836501386</v>
      </c>
      <c r="R198" s="50"/>
      <c r="S198" s="50">
        <f t="shared" si="7"/>
        <v>-1959558679</v>
      </c>
      <c r="V198" s="64"/>
    </row>
    <row r="199" spans="2:22">
      <c r="B199"/>
      <c r="C199" s="181" t="s">
        <v>142</v>
      </c>
      <c r="E199" s="50">
        <v>6827383</v>
      </c>
      <c r="F199" s="50"/>
      <c r="G199" s="50">
        <v>32576448343</v>
      </c>
      <c r="H199" s="50"/>
      <c r="I199" s="50">
        <v>-40643112750</v>
      </c>
      <c r="J199" s="50"/>
      <c r="K199" s="50">
        <f t="shared" ref="K199:K203" si="9">G199+I199</f>
        <v>-8066664407</v>
      </c>
      <c r="L199" s="50"/>
      <c r="M199" s="50">
        <v>6827383</v>
      </c>
      <c r="N199" s="50"/>
      <c r="O199" s="50">
        <v>32576448343</v>
      </c>
      <c r="P199" s="50"/>
      <c r="Q199" s="50">
        <v>-40643112750</v>
      </c>
      <c r="R199" s="50"/>
      <c r="S199" s="50">
        <f t="shared" si="7"/>
        <v>-8066664407</v>
      </c>
      <c r="V199" s="64"/>
    </row>
    <row r="200" spans="2:22">
      <c r="B200"/>
      <c r="C200" s="181" t="s">
        <v>108</v>
      </c>
      <c r="E200" s="50">
        <v>1036025</v>
      </c>
      <c r="F200" s="50"/>
      <c r="G200" s="50">
        <v>17404645010</v>
      </c>
      <c r="H200" s="50"/>
      <c r="I200" s="50">
        <v>-19065508326</v>
      </c>
      <c r="J200" s="50"/>
      <c r="K200" s="50">
        <f t="shared" si="9"/>
        <v>-1660863316</v>
      </c>
      <c r="L200" s="50"/>
      <c r="M200" s="50">
        <v>1036025</v>
      </c>
      <c r="N200" s="50"/>
      <c r="O200" s="50">
        <v>17404645010</v>
      </c>
      <c r="P200" s="50"/>
      <c r="Q200" s="50">
        <v>-19065508326</v>
      </c>
      <c r="R200" s="50"/>
      <c r="S200" s="50">
        <f t="shared" ref="S200:S204" si="10">O200+Q200</f>
        <v>-1660863316</v>
      </c>
      <c r="V200" s="64"/>
    </row>
    <row r="201" spans="2:22">
      <c r="B201"/>
      <c r="C201" s="181" t="s">
        <v>160</v>
      </c>
      <c r="E201" s="50">
        <v>7267898</v>
      </c>
      <c r="F201" s="50"/>
      <c r="G201" s="50">
        <v>53679179276</v>
      </c>
      <c r="H201" s="50"/>
      <c r="I201" s="50">
        <v>-55908656334</v>
      </c>
      <c r="J201" s="50"/>
      <c r="K201" s="50">
        <f t="shared" si="9"/>
        <v>-2229477058</v>
      </c>
      <c r="L201" s="50"/>
      <c r="M201" s="50">
        <v>7267898</v>
      </c>
      <c r="N201" s="50"/>
      <c r="O201" s="50">
        <v>53679179276</v>
      </c>
      <c r="P201" s="50"/>
      <c r="Q201" s="50">
        <v>-55908656334</v>
      </c>
      <c r="R201" s="50"/>
      <c r="S201" s="50">
        <f t="shared" si="10"/>
        <v>-2229477058</v>
      </c>
      <c r="V201" s="64"/>
    </row>
    <row r="202" spans="2:22">
      <c r="B202"/>
      <c r="C202" s="181" t="s">
        <v>441</v>
      </c>
      <c r="E202" s="50">
        <v>2643506</v>
      </c>
      <c r="F202" s="50"/>
      <c r="G202" s="50">
        <v>95651087874</v>
      </c>
      <c r="H202" s="50"/>
      <c r="I202" s="50">
        <v>-126645093410</v>
      </c>
      <c r="J202" s="50"/>
      <c r="K202" s="50">
        <f t="shared" si="9"/>
        <v>-30994005536</v>
      </c>
      <c r="L202" s="50"/>
      <c r="M202" s="50">
        <v>2643506</v>
      </c>
      <c r="N202" s="50"/>
      <c r="O202" s="50">
        <v>95651087874</v>
      </c>
      <c r="P202" s="50"/>
      <c r="Q202" s="50">
        <v>-126645093410</v>
      </c>
      <c r="R202" s="50"/>
      <c r="S202" s="50">
        <f t="shared" si="10"/>
        <v>-30994005536</v>
      </c>
      <c r="V202" s="64"/>
    </row>
    <row r="203" spans="2:22">
      <c r="B203"/>
      <c r="C203" s="181" t="s">
        <v>133</v>
      </c>
      <c r="E203" s="50">
        <v>2394244</v>
      </c>
      <c r="F203" s="50"/>
      <c r="G203" s="50">
        <v>37556372359</v>
      </c>
      <c r="H203" s="50"/>
      <c r="I203" s="50">
        <v>-34145229940</v>
      </c>
      <c r="J203" s="50"/>
      <c r="K203" s="50">
        <f t="shared" si="9"/>
        <v>3411142419</v>
      </c>
      <c r="L203" s="50"/>
      <c r="M203" s="50">
        <v>2394244</v>
      </c>
      <c r="N203" s="50"/>
      <c r="O203" s="50">
        <v>37556372359</v>
      </c>
      <c r="P203" s="50"/>
      <c r="Q203" s="50">
        <v>-34145229940</v>
      </c>
      <c r="R203" s="50"/>
      <c r="S203" s="50">
        <f t="shared" si="10"/>
        <v>3411142419</v>
      </c>
      <c r="V203" s="64"/>
    </row>
    <row r="204" spans="2:22">
      <c r="B204"/>
      <c r="C204" s="181" t="s">
        <v>128</v>
      </c>
      <c r="E204" s="50">
        <v>7881707</v>
      </c>
      <c r="F204" s="50"/>
      <c r="G204" s="50">
        <v>41446149366</v>
      </c>
      <c r="H204" s="50"/>
      <c r="I204" s="50">
        <v>-50306638547</v>
      </c>
      <c r="J204" s="50"/>
      <c r="K204" s="50">
        <f>G204+I204</f>
        <v>-8860489181</v>
      </c>
      <c r="L204" s="50"/>
      <c r="M204" s="50">
        <v>7881707</v>
      </c>
      <c r="N204" s="50"/>
      <c r="O204" s="50">
        <v>41446149366</v>
      </c>
      <c r="P204" s="50"/>
      <c r="Q204" s="50">
        <v>-50306638547</v>
      </c>
      <c r="R204" s="50"/>
      <c r="S204" s="50">
        <f t="shared" si="10"/>
        <v>-8860489181</v>
      </c>
      <c r="V204" s="64"/>
    </row>
    <row r="205" spans="2:22" ht="22.2" thickBot="1">
      <c r="C205" s="5" t="s">
        <v>2</v>
      </c>
      <c r="D205" s="5"/>
      <c r="E205" s="46"/>
      <c r="F205" s="5"/>
      <c r="G205" s="230">
        <f>SUM(G7:G204)</f>
        <v>9412898316224</v>
      </c>
      <c r="H205" s="102"/>
      <c r="I205" s="230">
        <f>SUM(I7:I204)</f>
        <v>-10312201870524</v>
      </c>
      <c r="J205" s="74"/>
      <c r="K205" s="231">
        <f>SUM(K7:K204)</f>
        <v>-899303554300</v>
      </c>
      <c r="L205" s="74"/>
      <c r="M205" s="46"/>
      <c r="N205" s="74"/>
      <c r="O205" s="230">
        <f>SUM(O7:O204)</f>
        <v>9412898316224</v>
      </c>
      <c r="P205" s="102"/>
      <c r="Q205" s="230">
        <f>SUM(Q7:Q204)</f>
        <v>-10312201870524</v>
      </c>
      <c r="R205" s="74"/>
      <c r="S205" s="231">
        <f>SUM(S7:S204)</f>
        <v>-899303554300</v>
      </c>
    </row>
    <row r="206" spans="2:22" ht="21.6" thickTop="1">
      <c r="C206" s="5"/>
      <c r="D206" s="5"/>
    </row>
    <row r="207" spans="2:22">
      <c r="C207" s="5"/>
      <c r="D207" s="5"/>
    </row>
    <row r="208" spans="2:22" s="125" customFormat="1">
      <c r="B208" s="126"/>
      <c r="C208" s="315" t="s">
        <v>423</v>
      </c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7"/>
    </row>
    <row r="209" spans="2:19" s="125" customFormat="1" ht="18" hidden="1">
      <c r="B209" s="38">
        <v>1</v>
      </c>
      <c r="C209" s="38">
        <v>2</v>
      </c>
      <c r="D209" s="38">
        <v>3</v>
      </c>
      <c r="E209" s="38">
        <v>4</v>
      </c>
      <c r="F209" s="38">
        <v>5</v>
      </c>
      <c r="G209" s="38">
        <v>6</v>
      </c>
      <c r="H209" s="38">
        <v>7</v>
      </c>
      <c r="I209" s="38">
        <v>8</v>
      </c>
      <c r="J209" s="38">
        <v>9</v>
      </c>
      <c r="K209" s="38">
        <v>10</v>
      </c>
      <c r="L209" s="38">
        <v>11</v>
      </c>
      <c r="M209" s="38">
        <v>12</v>
      </c>
      <c r="N209" s="38">
        <v>13</v>
      </c>
      <c r="O209" s="38">
        <v>14</v>
      </c>
      <c r="P209" s="38">
        <v>15</v>
      </c>
      <c r="Q209" s="38">
        <v>16</v>
      </c>
      <c r="R209" s="38">
        <v>17</v>
      </c>
      <c r="S209" s="38">
        <v>18</v>
      </c>
    </row>
    <row r="210" spans="2:19" hidden="1">
      <c r="K210" s="2">
        <v>0</v>
      </c>
      <c r="S210" s="232">
        <v>0</v>
      </c>
    </row>
    <row r="211" spans="2:19" s="71" customFormat="1" ht="24.6" hidden="1">
      <c r="K211" s="71" t="s">
        <v>81</v>
      </c>
      <c r="O211" s="71">
        <v>0</v>
      </c>
      <c r="S211" s="71">
        <v>0</v>
      </c>
    </row>
    <row r="212" spans="2:19" s="71" customFormat="1" ht="24.6" hidden="1">
      <c r="G212" s="71">
        <v>0</v>
      </c>
      <c r="K212" s="71">
        <v>0</v>
      </c>
      <c r="O212" s="71">
        <v>0</v>
      </c>
      <c r="S212" s="71">
        <v>0</v>
      </c>
    </row>
    <row r="213" spans="2:19" s="71" customFormat="1" ht="24.6" hidden="1"/>
    <row r="214" spans="2:19" hidden="1">
      <c r="I214" s="50">
        <f>-(8421552-0)</f>
        <v>-8421552</v>
      </c>
    </row>
    <row r="215" spans="2:19" hidden="1">
      <c r="I215" s="50">
        <f>-(138375640-0)</f>
        <v>-138375640</v>
      </c>
    </row>
    <row r="216" spans="2:19" ht="21.6" hidden="1">
      <c r="I216" s="50">
        <f>(176127828-0)</f>
        <v>176127828</v>
      </c>
      <c r="O216" s="124"/>
    </row>
    <row r="217" spans="2:19" hidden="1">
      <c r="I217" s="50">
        <f>-(428316-0)</f>
        <v>-428316</v>
      </c>
    </row>
    <row r="218" spans="2:19" hidden="1"/>
    <row r="219" spans="2:19" hidden="1"/>
    <row r="220" spans="2:19" hidden="1">
      <c r="B220"/>
      <c r="C220" s="181" t="s">
        <v>236</v>
      </c>
      <c r="E220" s="50">
        <v>0</v>
      </c>
      <c r="F220" s="50"/>
      <c r="G220" s="50">
        <v>0</v>
      </c>
      <c r="H220" s="50"/>
      <c r="I220" s="50">
        <f>-(8421552-8421552)</f>
        <v>0</v>
      </c>
      <c r="J220" s="50"/>
      <c r="K220" s="50">
        <f t="shared" ref="K220:K225" si="11">G220+I220</f>
        <v>0</v>
      </c>
      <c r="L220" s="50"/>
      <c r="M220" s="50">
        <v>0</v>
      </c>
      <c r="N220" s="50"/>
      <c r="O220" s="50">
        <v>0</v>
      </c>
      <c r="P220" s="50"/>
      <c r="Q220" s="50">
        <v>0</v>
      </c>
      <c r="R220" s="50"/>
      <c r="S220" s="50">
        <f t="shared" ref="S220:S225" si="12">O220+Q220</f>
        <v>0</v>
      </c>
    </row>
    <row r="221" spans="2:19" hidden="1">
      <c r="B221"/>
      <c r="C221" s="181" t="s">
        <v>175</v>
      </c>
      <c r="E221" s="50">
        <v>0</v>
      </c>
      <c r="F221" s="50"/>
      <c r="G221" s="50">
        <v>0</v>
      </c>
      <c r="H221" s="50"/>
      <c r="I221" s="50">
        <f>-(138375640-138375640)</f>
        <v>0</v>
      </c>
      <c r="J221" s="50"/>
      <c r="K221" s="50">
        <f t="shared" si="11"/>
        <v>0</v>
      </c>
      <c r="L221" s="50"/>
      <c r="M221" s="50">
        <v>0</v>
      </c>
      <c r="N221" s="50"/>
      <c r="O221" s="50">
        <v>0</v>
      </c>
      <c r="P221" s="50"/>
      <c r="Q221" s="50">
        <v>0</v>
      </c>
      <c r="R221" s="50"/>
      <c r="S221" s="50">
        <f t="shared" si="12"/>
        <v>0</v>
      </c>
    </row>
    <row r="222" spans="2:19" hidden="1">
      <c r="B222"/>
      <c r="C222" s="181" t="s">
        <v>184</v>
      </c>
      <c r="E222" s="50">
        <v>0</v>
      </c>
      <c r="F222" s="50"/>
      <c r="G222" s="50">
        <v>0</v>
      </c>
      <c r="H222" s="50"/>
      <c r="I222" s="50">
        <f>(176127828-176127828)</f>
        <v>0</v>
      </c>
      <c r="J222" s="50"/>
      <c r="K222" s="50">
        <f t="shared" si="11"/>
        <v>0</v>
      </c>
      <c r="L222" s="50"/>
      <c r="M222" s="50">
        <v>0</v>
      </c>
      <c r="N222" s="50"/>
      <c r="O222" s="50">
        <v>0</v>
      </c>
      <c r="P222" s="50"/>
      <c r="Q222" s="50">
        <v>0</v>
      </c>
      <c r="R222" s="50"/>
      <c r="S222" s="50">
        <f t="shared" si="12"/>
        <v>0</v>
      </c>
    </row>
    <row r="223" spans="2:19" hidden="1">
      <c r="B223"/>
      <c r="C223" s="181" t="s">
        <v>193</v>
      </c>
      <c r="E223" s="50">
        <v>0</v>
      </c>
      <c r="F223" s="50"/>
      <c r="G223" s="50">
        <v>0</v>
      </c>
      <c r="H223" s="50"/>
      <c r="I223" s="50">
        <f>-(428316-428316)</f>
        <v>0</v>
      </c>
      <c r="J223" s="50"/>
      <c r="K223" s="50">
        <f t="shared" si="11"/>
        <v>0</v>
      </c>
      <c r="L223" s="50"/>
      <c r="M223" s="50">
        <v>0</v>
      </c>
      <c r="N223" s="50"/>
      <c r="O223" s="50">
        <v>0</v>
      </c>
      <c r="P223" s="50"/>
      <c r="Q223" s="50">
        <v>0</v>
      </c>
      <c r="R223" s="50"/>
      <c r="S223" s="50">
        <f t="shared" si="12"/>
        <v>0</v>
      </c>
    </row>
    <row r="224" spans="2:19" hidden="1">
      <c r="B224"/>
      <c r="C224" s="181" t="s">
        <v>404</v>
      </c>
      <c r="E224" s="50">
        <v>0</v>
      </c>
      <c r="F224" s="50"/>
      <c r="G224" s="50">
        <v>0</v>
      </c>
      <c r="H224" s="50"/>
      <c r="I224" s="50">
        <v>0</v>
      </c>
      <c r="J224" s="50"/>
      <c r="K224" s="50">
        <f t="shared" si="11"/>
        <v>0</v>
      </c>
      <c r="L224" s="50"/>
      <c r="M224" s="50">
        <v>0</v>
      </c>
      <c r="N224" s="50"/>
      <c r="O224" s="50">
        <v>0</v>
      </c>
      <c r="P224" s="50"/>
      <c r="Q224" s="50">
        <f>-(41891-41891)</f>
        <v>0</v>
      </c>
      <c r="R224" s="50"/>
      <c r="S224" s="50">
        <f t="shared" si="12"/>
        <v>0</v>
      </c>
    </row>
    <row r="225" spans="2:19" hidden="1">
      <c r="B225"/>
      <c r="C225" s="181" t="s">
        <v>414</v>
      </c>
      <c r="E225" s="50">
        <v>0</v>
      </c>
      <c r="F225" s="50"/>
      <c r="G225" s="50">
        <v>0</v>
      </c>
      <c r="H225" s="50"/>
      <c r="I225" s="50">
        <v>0</v>
      </c>
      <c r="J225" s="50"/>
      <c r="K225" s="50">
        <f t="shared" si="11"/>
        <v>0</v>
      </c>
      <c r="L225" s="50"/>
      <c r="M225" s="50">
        <v>0</v>
      </c>
      <c r="N225" s="50"/>
      <c r="O225" s="50">
        <v>0</v>
      </c>
      <c r="P225" s="50"/>
      <c r="Q225" s="50">
        <f>-(22135-22135)</f>
        <v>0</v>
      </c>
      <c r="R225" s="50"/>
      <c r="S225" s="50">
        <f t="shared" si="12"/>
        <v>0</v>
      </c>
    </row>
    <row r="226" spans="2:19" hidden="1"/>
    <row r="227" spans="2:19" ht="24.6" hidden="1">
      <c r="K227" s="171">
        <v>976079294131</v>
      </c>
      <c r="O227" s="2">
        <f>O205-' سهام'!U214</f>
        <v>0</v>
      </c>
      <c r="S227" s="2">
        <v>1030755441936</v>
      </c>
    </row>
    <row r="228" spans="2:19" hidden="1">
      <c r="K228" s="2">
        <f>K227-K205</f>
        <v>1875382848431</v>
      </c>
      <c r="S228" s="2">
        <f>S227-S205</f>
        <v>1930058996236</v>
      </c>
    </row>
  </sheetData>
  <autoFilter ref="C6:S205" xr:uid="{00000000-0009-0000-0000-000008000000}">
    <sortState xmlns:xlrd2="http://schemas.microsoft.com/office/spreadsheetml/2017/richdata2" ref="C7:S191">
      <sortCondition ref="C6"/>
    </sortState>
  </autoFilter>
  <mergeCells count="7">
    <mergeCell ref="C208:S208"/>
    <mergeCell ref="E5:K5"/>
    <mergeCell ref="M5:S5"/>
    <mergeCell ref="C4:J4"/>
    <mergeCell ref="C1:S1"/>
    <mergeCell ref="C2:S2"/>
    <mergeCell ref="C3:S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8" min="2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23"/>
  <sheetViews>
    <sheetView rightToLeft="1" view="pageBreakPreview" topLeftCell="A214" zoomScale="50" zoomScaleNormal="100" zoomScaleSheetLayoutView="50" workbookViewId="0">
      <selection activeCell="M214" sqref="M214"/>
    </sheetView>
  </sheetViews>
  <sheetFormatPr defaultColWidth="9.109375" defaultRowHeight="21"/>
  <cols>
    <col min="1" max="1" width="2.109375" style="50" customWidth="1"/>
    <col min="2" max="2" width="11.5546875" style="50" hidden="1" customWidth="1"/>
    <col min="3" max="3" width="44.6640625" style="7" customWidth="1"/>
    <col min="4" max="4" width="1.33203125" style="7" customWidth="1"/>
    <col min="5" max="5" width="26.5546875" style="133" customWidth="1"/>
    <col min="6" max="6" width="1" style="7" customWidth="1"/>
    <col min="7" max="7" width="29.88671875" style="134" bestFit="1" customWidth="1"/>
    <col min="8" max="8" width="1.44140625" style="134" customWidth="1"/>
    <col min="9" max="9" width="26.5546875" style="134" customWidth="1"/>
    <col min="10" max="10" width="1" style="189" customWidth="1"/>
    <col min="11" max="11" width="30.6640625" style="189" bestFit="1" customWidth="1"/>
    <col min="12" max="12" width="2" style="189" customWidth="1"/>
    <col min="13" max="13" width="32.33203125" style="190" customWidth="1"/>
    <col min="14" max="14" width="1.5546875" style="7" customWidth="1"/>
    <col min="15" max="15" width="28.44140625" style="133" bestFit="1" customWidth="1"/>
    <col min="16" max="16" width="0.88671875" style="133" customWidth="1"/>
    <col min="17" max="18" width="28.44140625" style="134" bestFit="1" customWidth="1"/>
    <col min="19" max="19" width="28.88671875" style="134" customWidth="1"/>
    <col min="20" max="20" width="1.44140625" style="134" customWidth="1"/>
    <col min="21" max="21" width="29.88671875" style="190" customWidth="1"/>
    <col min="22" max="22" width="20.44140625" style="7" hidden="1" customWidth="1"/>
    <col min="23" max="23" width="17.33203125" style="7" hidden="1" customWidth="1"/>
    <col min="24" max="24" width="0" style="7" hidden="1" customWidth="1"/>
    <col min="25" max="25" width="16.5546875" style="7" hidden="1" customWidth="1"/>
    <col min="26" max="26" width="21.109375" style="7" hidden="1" customWidth="1"/>
    <col min="27" max="16384" width="9.109375" style="7"/>
  </cols>
  <sheetData>
    <row r="1" spans="1:26" ht="27.6">
      <c r="C1" s="324" t="s">
        <v>84</v>
      </c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</row>
    <row r="2" spans="1:26" ht="27.6">
      <c r="C2" s="324" t="s">
        <v>53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</row>
    <row r="3" spans="1:26" ht="27.6">
      <c r="C3" s="324" t="str">
        <f>روکش!B26</f>
        <v>منتهی به 1402/04/31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</row>
    <row r="5" spans="1:26" s="233" customFormat="1" ht="25.2">
      <c r="A5" s="50"/>
      <c r="B5" s="50"/>
      <c r="C5" s="286" t="s">
        <v>28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</row>
    <row r="6" spans="1:26" s="233" customFormat="1" ht="9.75" customHeight="1">
      <c r="A6" s="50"/>
      <c r="B6" s="50"/>
      <c r="E6" s="75"/>
      <c r="G6" s="128"/>
      <c r="H6" s="128"/>
      <c r="I6" s="128"/>
      <c r="J6" s="234"/>
      <c r="K6" s="234"/>
      <c r="L6" s="234"/>
      <c r="M6" s="235"/>
      <c r="O6" s="75"/>
      <c r="P6" s="75"/>
      <c r="Q6" s="128"/>
      <c r="R6" s="128"/>
      <c r="S6" s="128"/>
      <c r="T6" s="128"/>
      <c r="U6" s="235"/>
    </row>
    <row r="7" spans="1:26" s="233" customFormat="1" ht="27" customHeight="1" thickBot="1">
      <c r="A7" s="50"/>
      <c r="B7" s="50"/>
      <c r="C7" s="236"/>
      <c r="D7" s="237"/>
      <c r="E7" s="330" t="s">
        <v>734</v>
      </c>
      <c r="F7" s="330"/>
      <c r="G7" s="330"/>
      <c r="H7" s="330"/>
      <c r="I7" s="330"/>
      <c r="J7" s="330"/>
      <c r="K7" s="330"/>
      <c r="L7" s="330"/>
      <c r="M7" s="330"/>
      <c r="N7" s="237"/>
      <c r="O7" s="330" t="s">
        <v>735</v>
      </c>
      <c r="P7" s="330"/>
      <c r="Q7" s="330"/>
      <c r="R7" s="330"/>
      <c r="S7" s="330"/>
      <c r="T7" s="330"/>
      <c r="U7" s="330"/>
    </row>
    <row r="8" spans="1:26" s="56" customFormat="1" ht="24.75" customHeight="1">
      <c r="A8" s="50"/>
      <c r="B8" s="50"/>
      <c r="C8" s="320" t="s">
        <v>24</v>
      </c>
      <c r="D8" s="319"/>
      <c r="E8" s="325" t="s">
        <v>12</v>
      </c>
      <c r="F8" s="320"/>
      <c r="G8" s="327" t="s">
        <v>13</v>
      </c>
      <c r="H8" s="322"/>
      <c r="I8" s="327" t="s">
        <v>14</v>
      </c>
      <c r="J8" s="333"/>
      <c r="K8" s="329" t="s">
        <v>2</v>
      </c>
      <c r="L8" s="329"/>
      <c r="M8" s="329"/>
      <c r="N8" s="319"/>
      <c r="O8" s="325" t="s">
        <v>12</v>
      </c>
      <c r="P8" s="331"/>
      <c r="Q8" s="327" t="s">
        <v>13</v>
      </c>
      <c r="R8" s="327" t="s">
        <v>14</v>
      </c>
      <c r="S8" s="329" t="s">
        <v>2</v>
      </c>
      <c r="T8" s="329"/>
      <c r="U8" s="329"/>
    </row>
    <row r="9" spans="1:26" s="56" customFormat="1" ht="6" customHeight="1" thickBot="1">
      <c r="A9" s="50"/>
      <c r="B9" s="50"/>
      <c r="C9" s="319"/>
      <c r="D9" s="319"/>
      <c r="E9" s="326"/>
      <c r="F9" s="319"/>
      <c r="G9" s="328"/>
      <c r="H9" s="323"/>
      <c r="I9" s="328"/>
      <c r="J9" s="334"/>
      <c r="K9" s="330"/>
      <c r="L9" s="330"/>
      <c r="M9" s="330"/>
      <c r="N9" s="319"/>
      <c r="O9" s="326"/>
      <c r="P9" s="332"/>
      <c r="Q9" s="328"/>
      <c r="R9" s="328"/>
      <c r="S9" s="330"/>
      <c r="T9" s="330"/>
      <c r="U9" s="330"/>
    </row>
    <row r="10" spans="1:26" s="56" customFormat="1" ht="42.75" customHeight="1" thickBot="1">
      <c r="A10" s="50"/>
      <c r="B10" s="50"/>
      <c r="C10" s="321"/>
      <c r="D10" s="319"/>
      <c r="E10" s="129" t="s">
        <v>56</v>
      </c>
      <c r="F10" s="319"/>
      <c r="G10" s="130" t="s">
        <v>57</v>
      </c>
      <c r="H10" s="323"/>
      <c r="I10" s="130" t="s">
        <v>58</v>
      </c>
      <c r="J10" s="334"/>
      <c r="K10" s="239" t="s">
        <v>6</v>
      </c>
      <c r="L10" s="239"/>
      <c r="M10" s="240" t="s">
        <v>19</v>
      </c>
      <c r="N10" s="319"/>
      <c r="O10" s="129" t="s">
        <v>56</v>
      </c>
      <c r="P10" s="332"/>
      <c r="Q10" s="130" t="s">
        <v>57</v>
      </c>
      <c r="R10" s="130" t="s">
        <v>58</v>
      </c>
      <c r="S10" s="168" t="s">
        <v>6</v>
      </c>
      <c r="T10" s="131"/>
      <c r="U10" s="240" t="s">
        <v>19</v>
      </c>
    </row>
    <row r="11" spans="1:26" s="56" customFormat="1" ht="42.75" customHeight="1">
      <c r="A11" s="110"/>
      <c r="B11" s="110" t="s">
        <v>240</v>
      </c>
      <c r="C11" s="241" t="s">
        <v>113</v>
      </c>
      <c r="D11" s="149"/>
      <c r="E11" s="115">
        <v>0</v>
      </c>
      <c r="F11" s="115"/>
      <c r="G11" s="115">
        <f>'درآمد ناشی از تغییر قیمت اوراق '!K7</f>
        <v>-937115075</v>
      </c>
      <c r="H11" s="205"/>
      <c r="I11" s="115">
        <f>'درآمد ناشی ازفروش'!K8</f>
        <v>-52678896</v>
      </c>
      <c r="J11" s="238"/>
      <c r="K11" s="242">
        <f>E11+G11+I11</f>
        <v>-989793971</v>
      </c>
      <c r="L11" s="242"/>
      <c r="M11" s="243">
        <f>K11/-653202289578</f>
        <v>1.5152947054724109E-3</v>
      </c>
      <c r="N11" s="149"/>
      <c r="O11" s="115">
        <v>0</v>
      </c>
      <c r="P11" s="115"/>
      <c r="Q11" s="115">
        <f>'درآمد ناشی از تغییر قیمت اوراق '!S7</f>
        <v>-937115075</v>
      </c>
      <c r="R11" s="115">
        <f>'درآمد ناشی ازفروش'!S8</f>
        <v>-52678896</v>
      </c>
      <c r="S11" s="244">
        <f>O11+Q11+R11</f>
        <v>-989793971</v>
      </c>
      <c r="T11" s="206"/>
      <c r="U11" s="243">
        <f>S11/درآمدها!$J$4</f>
        <v>1.5152947054724109E-3</v>
      </c>
      <c r="V11" s="56">
        <v>0</v>
      </c>
      <c r="W11" s="245">
        <f t="shared" ref="W11:W49" si="0">V11-O11</f>
        <v>0</v>
      </c>
      <c r="Y11" s="245">
        <v>-36329408</v>
      </c>
      <c r="Z11" s="245">
        <f t="shared" ref="Z11:Z49" si="1">Y11-I11</f>
        <v>16349488</v>
      </c>
    </row>
    <row r="12" spans="1:26" s="56" customFormat="1" ht="42.75" customHeight="1">
      <c r="A12" s="110"/>
      <c r="B12" s="110" t="s">
        <v>241</v>
      </c>
      <c r="C12" s="241" t="s">
        <v>510</v>
      </c>
      <c r="D12" s="149"/>
      <c r="E12" s="115">
        <v>0</v>
      </c>
      <c r="F12" s="115"/>
      <c r="G12" s="115">
        <f>'درآمد ناشی از تغییر قیمت اوراق '!K8</f>
        <v>-222140832</v>
      </c>
      <c r="H12" s="205"/>
      <c r="I12" s="115">
        <v>0</v>
      </c>
      <c r="J12" s="238"/>
      <c r="K12" s="242">
        <f t="shared" ref="K12:K75" si="2">E12+G12+I12</f>
        <v>-222140832</v>
      </c>
      <c r="L12" s="242"/>
      <c r="M12" s="243">
        <f t="shared" ref="M12:M75" si="3">K12/-653202289578</f>
        <v>3.4007968977499089E-4</v>
      </c>
      <c r="N12" s="149"/>
      <c r="O12" s="115">
        <v>0</v>
      </c>
      <c r="P12" s="115"/>
      <c r="Q12" s="115">
        <f>'درآمد ناشی از تغییر قیمت اوراق '!S8</f>
        <v>-222140832</v>
      </c>
      <c r="R12" s="115">
        <v>0</v>
      </c>
      <c r="S12" s="244">
        <f t="shared" ref="S12:S75" si="4">O12+Q12+R12</f>
        <v>-222140832</v>
      </c>
      <c r="T12" s="206"/>
      <c r="U12" s="243">
        <f>S12/درآمدها!$J$4</f>
        <v>3.4007968977499089E-4</v>
      </c>
      <c r="V12" s="56">
        <v>0</v>
      </c>
      <c r="W12" s="245">
        <f t="shared" si="0"/>
        <v>0</v>
      </c>
      <c r="Y12" s="245">
        <v>0</v>
      </c>
      <c r="Z12" s="245">
        <f t="shared" si="1"/>
        <v>0</v>
      </c>
    </row>
    <row r="13" spans="1:26" s="56" customFormat="1" ht="42.75" customHeight="1">
      <c r="A13" s="110"/>
      <c r="B13" s="110" t="s">
        <v>242</v>
      </c>
      <c r="C13" s="241" t="s">
        <v>472</v>
      </c>
      <c r="D13" s="149"/>
      <c r="E13" s="115">
        <f>'درآمد سود سهام'!N8</f>
        <v>35849492</v>
      </c>
      <c r="F13" s="115"/>
      <c r="G13" s="115">
        <f>'درآمد ناشی از تغییر قیمت اوراق '!K9</f>
        <v>-139560390</v>
      </c>
      <c r="H13" s="205"/>
      <c r="I13" s="115">
        <f>'درآمد ناشی ازفروش'!K9</f>
        <v>-4305931</v>
      </c>
      <c r="J13" s="238"/>
      <c r="K13" s="242">
        <f t="shared" si="2"/>
        <v>-108016829</v>
      </c>
      <c r="L13" s="242"/>
      <c r="M13" s="243">
        <f t="shared" si="3"/>
        <v>1.6536504957719001E-4</v>
      </c>
      <c r="N13" s="149"/>
      <c r="O13" s="115">
        <f>'درآمد سود سهام'!T8</f>
        <v>35849492</v>
      </c>
      <c r="P13" s="115"/>
      <c r="Q13" s="115">
        <f>'درآمد ناشی از تغییر قیمت اوراق '!S9</f>
        <v>-139560390</v>
      </c>
      <c r="R13" s="115">
        <f>'درآمد ناشی ازفروش'!S9</f>
        <v>-4305931</v>
      </c>
      <c r="S13" s="244">
        <f t="shared" si="4"/>
        <v>-108016829</v>
      </c>
      <c r="T13" s="206"/>
      <c r="U13" s="243">
        <f>S13/درآمدها!$J$4</f>
        <v>1.6536504957719001E-4</v>
      </c>
      <c r="V13" s="56">
        <v>0</v>
      </c>
      <c r="W13" s="245">
        <f t="shared" si="0"/>
        <v>-35849492</v>
      </c>
      <c r="Y13" s="245">
        <v>-30601084</v>
      </c>
      <c r="Z13" s="245">
        <f t="shared" si="1"/>
        <v>-26295153</v>
      </c>
    </row>
    <row r="14" spans="1:26" s="56" customFormat="1" ht="42.75" customHeight="1">
      <c r="A14" s="110"/>
      <c r="B14" s="110" t="s">
        <v>442</v>
      </c>
      <c r="C14" s="241" t="s">
        <v>183</v>
      </c>
      <c r="D14" s="149"/>
      <c r="E14" s="115">
        <f>'درآمد سود سهام'!N9</f>
        <v>1129770203</v>
      </c>
      <c r="F14" s="115"/>
      <c r="G14" s="115">
        <f>'درآمد ناشی از تغییر قیمت اوراق '!K10</f>
        <v>-3335103798</v>
      </c>
      <c r="H14" s="205"/>
      <c r="I14" s="115">
        <f>'درآمد ناشی ازفروش'!K10</f>
        <v>-196380545</v>
      </c>
      <c r="J14" s="238"/>
      <c r="K14" s="242">
        <f t="shared" si="2"/>
        <v>-2401714140</v>
      </c>
      <c r="L14" s="242"/>
      <c r="M14" s="243">
        <f t="shared" si="3"/>
        <v>3.6768305597208216E-3</v>
      </c>
      <c r="N14" s="149"/>
      <c r="O14" s="115">
        <f>'درآمد سود سهام'!T9</f>
        <v>1129770203</v>
      </c>
      <c r="P14" s="115"/>
      <c r="Q14" s="115">
        <f>'درآمد ناشی از تغییر قیمت اوراق '!S10</f>
        <v>-3335103798</v>
      </c>
      <c r="R14" s="115">
        <f>'درآمد ناشی ازفروش'!S10</f>
        <v>-196380545</v>
      </c>
      <c r="S14" s="244">
        <f t="shared" si="4"/>
        <v>-2401714140</v>
      </c>
      <c r="T14" s="206"/>
      <c r="U14" s="243">
        <f>S14/درآمدها!$J$4</f>
        <v>3.6768305597208216E-3</v>
      </c>
      <c r="V14" s="56">
        <v>0</v>
      </c>
      <c r="W14" s="245">
        <f t="shared" si="0"/>
        <v>-1129770203</v>
      </c>
      <c r="Y14" s="245">
        <v>0</v>
      </c>
      <c r="Z14" s="245">
        <f t="shared" si="1"/>
        <v>196380545</v>
      </c>
    </row>
    <row r="15" spans="1:26" s="56" customFormat="1" ht="42.75" customHeight="1">
      <c r="A15" s="110"/>
      <c r="B15" s="110" t="s">
        <v>243</v>
      </c>
      <c r="C15" s="241" t="s">
        <v>511</v>
      </c>
      <c r="D15" s="149"/>
      <c r="E15" s="115">
        <v>0</v>
      </c>
      <c r="F15" s="115"/>
      <c r="G15" s="115">
        <f>'درآمد ناشی از تغییر قیمت اوراق '!K11</f>
        <v>-846982940</v>
      </c>
      <c r="H15" s="205"/>
      <c r="I15" s="115">
        <f>'درآمد ناشی ازفروش'!K11</f>
        <v>-29797105</v>
      </c>
      <c r="J15" s="238"/>
      <c r="K15" s="242">
        <f t="shared" si="2"/>
        <v>-876780045</v>
      </c>
      <c r="L15" s="242"/>
      <c r="M15" s="243">
        <f t="shared" si="3"/>
        <v>1.3422795035921292E-3</v>
      </c>
      <c r="N15" s="149"/>
      <c r="O15" s="115">
        <v>0</v>
      </c>
      <c r="P15" s="115"/>
      <c r="Q15" s="115">
        <f>'درآمد ناشی از تغییر قیمت اوراق '!S11</f>
        <v>-846982940</v>
      </c>
      <c r="R15" s="115">
        <f>'درآمد ناشی ازفروش'!S11</f>
        <v>-29797105</v>
      </c>
      <c r="S15" s="244">
        <f t="shared" si="4"/>
        <v>-876780045</v>
      </c>
      <c r="T15" s="206"/>
      <c r="U15" s="243">
        <f>S15/درآمدها!$J$4</f>
        <v>1.3422795035921292E-3</v>
      </c>
      <c r="V15" s="56">
        <v>450572850</v>
      </c>
      <c r="W15" s="245">
        <f t="shared" si="0"/>
        <v>450572850</v>
      </c>
      <c r="Y15" s="245">
        <v>78960553</v>
      </c>
      <c r="Z15" s="245">
        <f t="shared" si="1"/>
        <v>108757658</v>
      </c>
    </row>
    <row r="16" spans="1:26" s="56" customFormat="1" ht="42.75" customHeight="1">
      <c r="A16" s="110"/>
      <c r="B16" s="110" t="s">
        <v>464</v>
      </c>
      <c r="C16" s="241" t="s">
        <v>459</v>
      </c>
      <c r="D16" s="149"/>
      <c r="E16" s="115">
        <v>0</v>
      </c>
      <c r="F16" s="115"/>
      <c r="G16" s="115">
        <f>'درآمد ناشی از تغییر قیمت اوراق '!K12</f>
        <v>490226224</v>
      </c>
      <c r="H16" s="205"/>
      <c r="I16" s="115">
        <f>'درآمد ناشی ازفروش'!K12</f>
        <v>3178277</v>
      </c>
      <c r="J16" s="238"/>
      <c r="K16" s="242">
        <f t="shared" si="2"/>
        <v>493404501</v>
      </c>
      <c r="L16" s="242"/>
      <c r="M16" s="243">
        <f t="shared" si="3"/>
        <v>-7.5536247939174091E-4</v>
      </c>
      <c r="N16" s="149"/>
      <c r="O16" s="115">
        <v>0</v>
      </c>
      <c r="P16" s="115"/>
      <c r="Q16" s="115">
        <f>'درآمد ناشی از تغییر قیمت اوراق '!S12</f>
        <v>490226224</v>
      </c>
      <c r="R16" s="115">
        <f>'درآمد ناشی ازفروش'!S12</f>
        <v>3178277</v>
      </c>
      <c r="S16" s="244">
        <f t="shared" si="4"/>
        <v>493404501</v>
      </c>
      <c r="T16" s="206"/>
      <c r="U16" s="243">
        <f>S16/درآمدها!$J$4</f>
        <v>-7.5536247939174091E-4</v>
      </c>
      <c r="V16" s="56">
        <v>0</v>
      </c>
      <c r="W16" s="245">
        <f t="shared" si="0"/>
        <v>0</v>
      </c>
      <c r="Y16" s="245">
        <v>77788809</v>
      </c>
      <c r="Z16" s="245">
        <f t="shared" si="1"/>
        <v>74610532</v>
      </c>
    </row>
    <row r="17" spans="1:26" s="56" customFormat="1" ht="42.75" customHeight="1">
      <c r="A17" s="110"/>
      <c r="B17" s="110" t="s">
        <v>244</v>
      </c>
      <c r="C17" s="241" t="s">
        <v>106</v>
      </c>
      <c r="D17" s="149"/>
      <c r="E17" s="115">
        <v>0</v>
      </c>
      <c r="F17" s="115"/>
      <c r="G17" s="115">
        <f>'درآمد ناشی از تغییر قیمت اوراق '!K13</f>
        <v>-8098284756</v>
      </c>
      <c r="H17" s="205"/>
      <c r="I17" s="115">
        <f>'درآمد ناشی ازفروش'!K13</f>
        <v>-389380328</v>
      </c>
      <c r="J17" s="238"/>
      <c r="K17" s="242">
        <f t="shared" si="2"/>
        <v>-8487665084</v>
      </c>
      <c r="L17" s="242"/>
      <c r="M17" s="243">
        <f t="shared" si="3"/>
        <v>1.2993930394033735E-2</v>
      </c>
      <c r="N17" s="149"/>
      <c r="O17" s="115">
        <v>0</v>
      </c>
      <c r="P17" s="115"/>
      <c r="Q17" s="115">
        <f>'درآمد ناشی از تغییر قیمت اوراق '!S13</f>
        <v>-8098284756</v>
      </c>
      <c r="R17" s="115">
        <f>'درآمد ناشی ازفروش'!S13</f>
        <v>-389380328</v>
      </c>
      <c r="S17" s="244">
        <f t="shared" si="4"/>
        <v>-8487665084</v>
      </c>
      <c r="T17" s="206"/>
      <c r="U17" s="243">
        <f>S17/درآمدها!$J$4</f>
        <v>1.2993930394033735E-2</v>
      </c>
      <c r="V17" s="56">
        <v>35523750</v>
      </c>
      <c r="W17" s="245">
        <f t="shared" si="0"/>
        <v>35523750</v>
      </c>
      <c r="Y17" s="245">
        <v>462301027</v>
      </c>
      <c r="Z17" s="245">
        <f t="shared" si="1"/>
        <v>851681355</v>
      </c>
    </row>
    <row r="18" spans="1:26" s="56" customFormat="1" ht="42.75" customHeight="1">
      <c r="A18" s="110"/>
      <c r="B18" s="110" t="s">
        <v>245</v>
      </c>
      <c r="C18" s="241" t="s">
        <v>165</v>
      </c>
      <c r="D18" s="149"/>
      <c r="E18" s="115">
        <f>'درآمد سود سهام'!N10</f>
        <v>447837165</v>
      </c>
      <c r="F18" s="115"/>
      <c r="G18" s="115">
        <f>'درآمد ناشی از تغییر قیمت اوراق '!K14</f>
        <v>-11547173487</v>
      </c>
      <c r="H18" s="205"/>
      <c r="I18" s="115">
        <f>'درآمد ناشی ازفروش'!K14</f>
        <v>-896578314</v>
      </c>
      <c r="J18" s="238"/>
      <c r="K18" s="242">
        <f t="shared" si="2"/>
        <v>-11995914636</v>
      </c>
      <c r="L18" s="242"/>
      <c r="M18" s="243">
        <f t="shared" si="3"/>
        <v>1.8364777385807902E-2</v>
      </c>
      <c r="N18" s="149"/>
      <c r="O18" s="115">
        <f>'درآمد سود سهام'!T10</f>
        <v>447837165</v>
      </c>
      <c r="P18" s="115"/>
      <c r="Q18" s="115">
        <f>'درآمد ناشی از تغییر قیمت اوراق '!S14</f>
        <v>-11547173487</v>
      </c>
      <c r="R18" s="115">
        <f>'درآمد ناشی ازفروش'!S14</f>
        <v>-896578314</v>
      </c>
      <c r="S18" s="244">
        <f t="shared" si="4"/>
        <v>-11995914636</v>
      </c>
      <c r="T18" s="206"/>
      <c r="U18" s="243">
        <f>S18/درآمدها!$J$4</f>
        <v>1.8364777385807902E-2</v>
      </c>
      <c r="V18" s="56">
        <v>194004700</v>
      </c>
      <c r="W18" s="245">
        <f t="shared" si="0"/>
        <v>-253832465</v>
      </c>
      <c r="Y18" s="245">
        <v>95456641</v>
      </c>
      <c r="Z18" s="245">
        <f t="shared" si="1"/>
        <v>992034955</v>
      </c>
    </row>
    <row r="19" spans="1:26" s="56" customFormat="1" ht="42.75" customHeight="1">
      <c r="A19" s="110"/>
      <c r="B19" s="110" t="s">
        <v>246</v>
      </c>
      <c r="C19" s="241" t="s">
        <v>161</v>
      </c>
      <c r="D19" s="149"/>
      <c r="E19" s="115">
        <v>0</v>
      </c>
      <c r="F19" s="115"/>
      <c r="G19" s="115">
        <f>'درآمد ناشی از تغییر قیمت اوراق '!K15</f>
        <v>-4568139888</v>
      </c>
      <c r="H19" s="205"/>
      <c r="I19" s="115">
        <f>'درآمد ناشی ازفروش'!K15</f>
        <v>4882603</v>
      </c>
      <c r="J19" s="238"/>
      <c r="K19" s="242">
        <f t="shared" si="2"/>
        <v>-4563257285</v>
      </c>
      <c r="L19" s="242"/>
      <c r="M19" s="243">
        <f t="shared" si="3"/>
        <v>6.9859787049247534E-3</v>
      </c>
      <c r="N19" s="149"/>
      <c r="O19" s="115">
        <v>0</v>
      </c>
      <c r="P19" s="115"/>
      <c r="Q19" s="115">
        <f>'درآمد ناشی از تغییر قیمت اوراق '!S15</f>
        <v>-4568139888</v>
      </c>
      <c r="R19" s="115">
        <f>'درآمد ناشی ازفروش'!S15</f>
        <v>4882603</v>
      </c>
      <c r="S19" s="244">
        <f t="shared" si="4"/>
        <v>-4563257285</v>
      </c>
      <c r="T19" s="206"/>
      <c r="U19" s="243">
        <f>S19/درآمدها!$J$4</f>
        <v>6.9859787049247534E-3</v>
      </c>
      <c r="V19" s="56">
        <v>0</v>
      </c>
      <c r="W19" s="245">
        <f t="shared" si="0"/>
        <v>0</v>
      </c>
      <c r="Y19" s="245">
        <v>42485519</v>
      </c>
      <c r="Z19" s="245">
        <f t="shared" si="1"/>
        <v>37602916</v>
      </c>
    </row>
    <row r="20" spans="1:26" s="56" customFormat="1" ht="42.75" customHeight="1">
      <c r="A20" s="110"/>
      <c r="B20" s="110" t="s">
        <v>247</v>
      </c>
      <c r="C20" s="241" t="s">
        <v>202</v>
      </c>
      <c r="D20" s="149"/>
      <c r="E20" s="115">
        <f>'درآمد سود سهام'!N11</f>
        <v>32736701</v>
      </c>
      <c r="F20" s="115"/>
      <c r="G20" s="115">
        <f>'درآمد ناشی از تغییر قیمت اوراق '!K16</f>
        <v>-4109271922</v>
      </c>
      <c r="H20" s="205"/>
      <c r="I20" s="115">
        <f>'درآمد ناشی ازفروش'!K16</f>
        <v>-67488860</v>
      </c>
      <c r="J20" s="238"/>
      <c r="K20" s="242">
        <f t="shared" si="2"/>
        <v>-4144024081</v>
      </c>
      <c r="L20" s="242"/>
      <c r="M20" s="243">
        <f t="shared" si="3"/>
        <v>6.3441664965339269E-3</v>
      </c>
      <c r="N20" s="149"/>
      <c r="O20" s="115">
        <f>'درآمد سود سهام'!T11</f>
        <v>32736701</v>
      </c>
      <c r="P20" s="115"/>
      <c r="Q20" s="115">
        <f>'درآمد ناشی از تغییر قیمت اوراق '!S16</f>
        <v>-4109271922</v>
      </c>
      <c r="R20" s="115">
        <f>'درآمد ناشی ازفروش'!S16</f>
        <v>-67488860</v>
      </c>
      <c r="S20" s="244">
        <f t="shared" si="4"/>
        <v>-4144024081</v>
      </c>
      <c r="T20" s="206"/>
      <c r="U20" s="243">
        <f>S20/درآمدها!$J$4</f>
        <v>6.3441664965339269E-3</v>
      </c>
      <c r="V20" s="56">
        <v>0</v>
      </c>
      <c r="W20" s="245">
        <f t="shared" si="0"/>
        <v>-32736701</v>
      </c>
      <c r="Y20" s="245">
        <v>34742125</v>
      </c>
      <c r="Z20" s="245">
        <f t="shared" si="1"/>
        <v>102230985</v>
      </c>
    </row>
    <row r="21" spans="1:26" s="56" customFormat="1" ht="42.75" customHeight="1">
      <c r="A21" s="110"/>
      <c r="B21" s="110" t="s">
        <v>248</v>
      </c>
      <c r="C21" s="241" t="s">
        <v>97</v>
      </c>
      <c r="D21" s="149"/>
      <c r="E21" s="115">
        <v>0</v>
      </c>
      <c r="F21" s="115"/>
      <c r="G21" s="115">
        <f>'درآمد ناشی از تغییر قیمت اوراق '!K17</f>
        <v>-2555967030</v>
      </c>
      <c r="H21" s="205"/>
      <c r="I21" s="115">
        <f>'درآمد ناشی ازفروش'!K17</f>
        <v>-85476110</v>
      </c>
      <c r="J21" s="238"/>
      <c r="K21" s="242">
        <f t="shared" si="2"/>
        <v>-2641443140</v>
      </c>
      <c r="L21" s="242"/>
      <c r="M21" s="243">
        <f t="shared" si="3"/>
        <v>4.0438363155562403E-3</v>
      </c>
      <c r="N21" s="149"/>
      <c r="O21" s="115">
        <v>0</v>
      </c>
      <c r="P21" s="115"/>
      <c r="Q21" s="115">
        <f>'درآمد ناشی از تغییر قیمت اوراق '!S17</f>
        <v>-2555967030</v>
      </c>
      <c r="R21" s="115">
        <f>'درآمد ناشی ازفروش'!S17</f>
        <v>-85476110</v>
      </c>
      <c r="S21" s="244">
        <f t="shared" si="4"/>
        <v>-2641443140</v>
      </c>
      <c r="T21" s="206"/>
      <c r="U21" s="243">
        <f>S21/درآمدها!$J$4</f>
        <v>4.0438363155562403E-3</v>
      </c>
      <c r="V21" s="56">
        <v>15568146</v>
      </c>
      <c r="W21" s="245">
        <f t="shared" si="0"/>
        <v>15568146</v>
      </c>
      <c r="Y21" s="245">
        <v>-33135258</v>
      </c>
      <c r="Z21" s="245">
        <f t="shared" si="1"/>
        <v>52340852</v>
      </c>
    </row>
    <row r="22" spans="1:26" s="56" customFormat="1" ht="42.75" customHeight="1">
      <c r="A22" s="110"/>
      <c r="B22" s="110" t="s">
        <v>249</v>
      </c>
      <c r="C22" s="241" t="s">
        <v>512</v>
      </c>
      <c r="D22" s="149"/>
      <c r="E22" s="115">
        <f>'درآمد سود سهام'!N12</f>
        <v>621617121</v>
      </c>
      <c r="F22" s="115"/>
      <c r="G22" s="115">
        <f>'درآمد ناشی از تغییر قیمت اوراق '!K18</f>
        <v>-8860340291</v>
      </c>
      <c r="H22" s="205"/>
      <c r="I22" s="115">
        <f>'درآمد ناشی ازفروش'!K18</f>
        <v>-195872556</v>
      </c>
      <c r="J22" s="238"/>
      <c r="K22" s="242">
        <f t="shared" si="2"/>
        <v>-8434595726</v>
      </c>
      <c r="L22" s="242"/>
      <c r="M22" s="243">
        <f t="shared" si="3"/>
        <v>1.2912685488976398E-2</v>
      </c>
      <c r="N22" s="149"/>
      <c r="O22" s="115">
        <f>'درآمد سود سهام'!T12</f>
        <v>621617121</v>
      </c>
      <c r="P22" s="115"/>
      <c r="Q22" s="115">
        <f>'درآمد ناشی از تغییر قیمت اوراق '!S18</f>
        <v>-8860340291</v>
      </c>
      <c r="R22" s="115">
        <f>'درآمد ناشی ازفروش'!S18</f>
        <v>-195872556</v>
      </c>
      <c r="S22" s="244">
        <f t="shared" si="4"/>
        <v>-8434595726</v>
      </c>
      <c r="T22" s="206"/>
      <c r="U22" s="243">
        <f>S22/درآمدها!$J$4</f>
        <v>1.2912685488976398E-2</v>
      </c>
      <c r="V22" s="56">
        <v>641580750</v>
      </c>
      <c r="W22" s="245">
        <f t="shared" si="0"/>
        <v>19963629</v>
      </c>
      <c r="Y22" s="245">
        <v>569123946</v>
      </c>
      <c r="Z22" s="245">
        <f t="shared" si="1"/>
        <v>764996502</v>
      </c>
    </row>
    <row r="23" spans="1:26" s="56" customFormat="1" ht="42.75" customHeight="1">
      <c r="A23" s="110"/>
      <c r="B23" s="110" t="s">
        <v>250</v>
      </c>
      <c r="C23" s="241" t="s">
        <v>124</v>
      </c>
      <c r="D23" s="149"/>
      <c r="E23" s="115">
        <f>'درآمد سود سهام'!N13</f>
        <v>168657481</v>
      </c>
      <c r="F23" s="115"/>
      <c r="G23" s="115">
        <f>'درآمد ناشی از تغییر قیمت اوراق '!K19</f>
        <v>-3921769657</v>
      </c>
      <c r="H23" s="205"/>
      <c r="I23" s="115">
        <f>'درآمد ناشی ازفروش'!K19</f>
        <v>-79200384</v>
      </c>
      <c r="J23" s="238"/>
      <c r="K23" s="242">
        <f t="shared" si="2"/>
        <v>-3832312560</v>
      </c>
      <c r="L23" s="242"/>
      <c r="M23" s="243">
        <f t="shared" si="3"/>
        <v>5.8669613091464476E-3</v>
      </c>
      <c r="N23" s="149"/>
      <c r="O23" s="115">
        <f>'درآمد سود سهام'!T13</f>
        <v>168657481</v>
      </c>
      <c r="P23" s="115"/>
      <c r="Q23" s="115">
        <f>'درآمد ناشی از تغییر قیمت اوراق '!S19</f>
        <v>-3921769657</v>
      </c>
      <c r="R23" s="115">
        <f>'درآمد ناشی ازفروش'!S19</f>
        <v>-79200384</v>
      </c>
      <c r="S23" s="244">
        <f t="shared" si="4"/>
        <v>-3832312560</v>
      </c>
      <c r="T23" s="206"/>
      <c r="U23" s="243">
        <f>S23/درآمدها!$J$4</f>
        <v>5.8669613091464476E-3</v>
      </c>
      <c r="V23" s="56">
        <v>82613506</v>
      </c>
      <c r="W23" s="245">
        <f t="shared" si="0"/>
        <v>-86043975</v>
      </c>
      <c r="Y23" s="245">
        <v>0</v>
      </c>
      <c r="Z23" s="245">
        <f t="shared" si="1"/>
        <v>79200384</v>
      </c>
    </row>
    <row r="24" spans="1:26" s="56" customFormat="1" ht="42.6" customHeight="1">
      <c r="A24" s="110"/>
      <c r="B24" s="110" t="s">
        <v>251</v>
      </c>
      <c r="C24" s="241" t="s">
        <v>203</v>
      </c>
      <c r="D24" s="149"/>
      <c r="E24" s="115">
        <f>'درآمد سود سهام'!N14</f>
        <v>3664942410</v>
      </c>
      <c r="F24" s="115"/>
      <c r="G24" s="115">
        <f>'درآمد ناشی از تغییر قیمت اوراق '!K20</f>
        <v>-3081993393</v>
      </c>
      <c r="H24" s="205"/>
      <c r="I24" s="115">
        <f>'درآمد ناشی ازفروش'!K20</f>
        <v>16667617</v>
      </c>
      <c r="J24" s="238"/>
      <c r="K24" s="242">
        <f t="shared" si="2"/>
        <v>599616634</v>
      </c>
      <c r="L24" s="242"/>
      <c r="M24" s="243">
        <f t="shared" si="3"/>
        <v>-9.1796468500957202E-4</v>
      </c>
      <c r="N24" s="149"/>
      <c r="O24" s="115">
        <f>'درآمد سود سهام'!T14</f>
        <v>3664942410</v>
      </c>
      <c r="P24" s="115"/>
      <c r="Q24" s="115">
        <f>'درآمد ناشی از تغییر قیمت اوراق '!S20</f>
        <v>-3081993393</v>
      </c>
      <c r="R24" s="115">
        <f>'درآمد ناشی ازفروش'!S20</f>
        <v>16667617</v>
      </c>
      <c r="S24" s="244">
        <f t="shared" si="4"/>
        <v>599616634</v>
      </c>
      <c r="T24" s="206"/>
      <c r="U24" s="243">
        <f>S24/درآمدها!$J$4</f>
        <v>-9.1796468500957202E-4</v>
      </c>
      <c r="V24" s="56">
        <v>1522400400</v>
      </c>
      <c r="W24" s="245">
        <f t="shared" si="0"/>
        <v>-2142542010</v>
      </c>
      <c r="Y24" s="245">
        <v>1991522120</v>
      </c>
      <c r="Z24" s="245">
        <f t="shared" si="1"/>
        <v>1974854503</v>
      </c>
    </row>
    <row r="25" spans="1:26" s="56" customFormat="1" ht="42.75" customHeight="1">
      <c r="A25" s="110"/>
      <c r="B25" s="110" t="s">
        <v>252</v>
      </c>
      <c r="C25" s="241" t="s">
        <v>134</v>
      </c>
      <c r="D25" s="149"/>
      <c r="E25" s="115">
        <v>0</v>
      </c>
      <c r="F25" s="115"/>
      <c r="G25" s="115">
        <f>'درآمد ناشی از تغییر قیمت اوراق '!K21</f>
        <v>-40949861695</v>
      </c>
      <c r="H25" s="205"/>
      <c r="I25" s="115">
        <f>'درآمد ناشی ازفروش'!K21</f>
        <v>-4091185952</v>
      </c>
      <c r="J25" s="238"/>
      <c r="K25" s="242">
        <f t="shared" si="2"/>
        <v>-45041047647</v>
      </c>
      <c r="L25" s="242"/>
      <c r="M25" s="243">
        <f t="shared" si="3"/>
        <v>6.8954209692220575E-2</v>
      </c>
      <c r="N25" s="149"/>
      <c r="O25" s="115">
        <v>0</v>
      </c>
      <c r="P25" s="115"/>
      <c r="Q25" s="115">
        <f>'درآمد ناشی از تغییر قیمت اوراق '!S21</f>
        <v>-40949861695</v>
      </c>
      <c r="R25" s="115">
        <f>'درآمد ناشی ازفروش'!S21</f>
        <v>-4091185952</v>
      </c>
      <c r="S25" s="244">
        <f t="shared" si="4"/>
        <v>-45041047647</v>
      </c>
      <c r="T25" s="206"/>
      <c r="U25" s="243">
        <f>S25/درآمدها!$J$4</f>
        <v>6.8954209692220575E-2</v>
      </c>
      <c r="V25" s="56">
        <v>134699171</v>
      </c>
      <c r="W25" s="245">
        <f t="shared" si="0"/>
        <v>134699171</v>
      </c>
      <c r="Y25" s="245">
        <v>5086980876</v>
      </c>
      <c r="Z25" s="245">
        <f t="shared" si="1"/>
        <v>9178166828</v>
      </c>
    </row>
    <row r="26" spans="1:26" s="56" customFormat="1" ht="42.75" customHeight="1">
      <c r="A26" s="110"/>
      <c r="B26" s="110" t="s">
        <v>253</v>
      </c>
      <c r="C26" s="241" t="s">
        <v>428</v>
      </c>
      <c r="D26" s="149"/>
      <c r="E26" s="115">
        <v>0</v>
      </c>
      <c r="F26" s="115"/>
      <c r="G26" s="115">
        <f>'درآمد ناشی از تغییر قیمت اوراق '!K22</f>
        <v>-7183992778</v>
      </c>
      <c r="H26" s="205"/>
      <c r="I26" s="115">
        <f>'درآمد ناشی ازفروش'!K22</f>
        <v>-370211421</v>
      </c>
      <c r="J26" s="238"/>
      <c r="K26" s="242">
        <f t="shared" si="2"/>
        <v>-7554204199</v>
      </c>
      <c r="L26" s="242"/>
      <c r="M26" s="243">
        <f t="shared" si="3"/>
        <v>1.1564877097844189E-2</v>
      </c>
      <c r="N26" s="149"/>
      <c r="O26" s="115">
        <v>0</v>
      </c>
      <c r="P26" s="115"/>
      <c r="Q26" s="115">
        <f>'درآمد ناشی از تغییر قیمت اوراق '!S22</f>
        <v>-7183992778</v>
      </c>
      <c r="R26" s="115">
        <f>'درآمد ناشی ازفروش'!S22</f>
        <v>-370211421</v>
      </c>
      <c r="S26" s="244">
        <f t="shared" si="4"/>
        <v>-7554204199</v>
      </c>
      <c r="T26" s="206"/>
      <c r="U26" s="243">
        <f>S26/درآمدها!$J$4</f>
        <v>1.1564877097844189E-2</v>
      </c>
      <c r="V26" s="56">
        <v>0</v>
      </c>
      <c r="W26" s="245">
        <f t="shared" si="0"/>
        <v>0</v>
      </c>
      <c r="Y26" s="245">
        <v>1212265477</v>
      </c>
      <c r="Z26" s="245">
        <f t="shared" si="1"/>
        <v>1582476898</v>
      </c>
    </row>
    <row r="27" spans="1:26" s="56" customFormat="1" ht="42.75" customHeight="1">
      <c r="A27" s="110"/>
      <c r="B27" s="110" t="s">
        <v>443</v>
      </c>
      <c r="C27" s="241" t="s">
        <v>211</v>
      </c>
      <c r="D27" s="149"/>
      <c r="E27" s="115">
        <v>0</v>
      </c>
      <c r="F27" s="115"/>
      <c r="G27" s="115">
        <f>'درآمد ناشی از تغییر قیمت اوراق '!K23</f>
        <v>-4569773221</v>
      </c>
      <c r="H27" s="205"/>
      <c r="I27" s="115">
        <f>'درآمد ناشی ازفروش'!K23</f>
        <v>-141451170</v>
      </c>
      <c r="J27" s="238"/>
      <c r="K27" s="242">
        <f t="shared" si="2"/>
        <v>-4711224391</v>
      </c>
      <c r="L27" s="242"/>
      <c r="M27" s="243">
        <f t="shared" si="3"/>
        <v>7.2125044050958195E-3</v>
      </c>
      <c r="N27" s="149"/>
      <c r="O27" s="115">
        <v>0</v>
      </c>
      <c r="P27" s="115"/>
      <c r="Q27" s="115">
        <f>'درآمد ناشی از تغییر قیمت اوراق '!S23</f>
        <v>-4569773221</v>
      </c>
      <c r="R27" s="115">
        <f>'درآمد ناشی ازفروش'!S23</f>
        <v>-141451170</v>
      </c>
      <c r="S27" s="244">
        <f t="shared" si="4"/>
        <v>-4711224391</v>
      </c>
      <c r="T27" s="206"/>
      <c r="U27" s="243">
        <f>S27/درآمدها!$J$4</f>
        <v>7.2125044050958195E-3</v>
      </c>
      <c r="V27" s="56">
        <v>0</v>
      </c>
      <c r="W27" s="245">
        <f t="shared" si="0"/>
        <v>0</v>
      </c>
      <c r="Y27" s="245">
        <v>36202406</v>
      </c>
      <c r="Z27" s="245">
        <f t="shared" si="1"/>
        <v>177653576</v>
      </c>
    </row>
    <row r="28" spans="1:26" s="56" customFormat="1" ht="42.75" customHeight="1">
      <c r="A28" s="110"/>
      <c r="B28" s="110" t="s">
        <v>254</v>
      </c>
      <c r="C28" s="241" t="s">
        <v>109</v>
      </c>
      <c r="D28" s="149"/>
      <c r="E28" s="115">
        <v>0</v>
      </c>
      <c r="F28" s="115"/>
      <c r="G28" s="115">
        <f>'درآمد ناشی از تغییر قیمت اوراق '!K24</f>
        <v>-8126096358</v>
      </c>
      <c r="H28" s="205"/>
      <c r="I28" s="115">
        <f>'درآمد ناشی ازفروش'!K24</f>
        <v>-146247064</v>
      </c>
      <c r="J28" s="238"/>
      <c r="K28" s="242">
        <f t="shared" si="2"/>
        <v>-8272343422</v>
      </c>
      <c r="L28" s="242"/>
      <c r="M28" s="243">
        <f t="shared" si="3"/>
        <v>1.2664290303306087E-2</v>
      </c>
      <c r="N28" s="149"/>
      <c r="O28" s="115">
        <v>0</v>
      </c>
      <c r="P28" s="115"/>
      <c r="Q28" s="115">
        <f>'درآمد ناشی از تغییر قیمت اوراق '!S24</f>
        <v>-8126096358</v>
      </c>
      <c r="R28" s="115">
        <f>'درآمد ناشی ازفروش'!S24</f>
        <v>-146247064</v>
      </c>
      <c r="S28" s="244">
        <f t="shared" si="4"/>
        <v>-8272343422</v>
      </c>
      <c r="T28" s="206"/>
      <c r="U28" s="243">
        <f>S28/درآمدها!$J$4</f>
        <v>1.2664290303306087E-2</v>
      </c>
      <c r="V28" s="56">
        <v>351960665</v>
      </c>
      <c r="W28" s="245">
        <f t="shared" si="0"/>
        <v>351960665</v>
      </c>
      <c r="Y28" s="245">
        <v>-39755770</v>
      </c>
      <c r="Z28" s="245">
        <f t="shared" si="1"/>
        <v>106491294</v>
      </c>
    </row>
    <row r="29" spans="1:26" s="56" customFormat="1" ht="42.75" customHeight="1">
      <c r="A29" s="110"/>
      <c r="B29" s="110" t="s">
        <v>255</v>
      </c>
      <c r="C29" s="241" t="s">
        <v>429</v>
      </c>
      <c r="D29" s="149"/>
      <c r="E29" s="115">
        <f>'درآمد سود سهام'!N15</f>
        <v>47625680</v>
      </c>
      <c r="F29" s="115"/>
      <c r="G29" s="115">
        <f>'درآمد ناشی از تغییر قیمت اوراق '!K25</f>
        <v>-2794992262</v>
      </c>
      <c r="H29" s="205"/>
      <c r="I29" s="115">
        <f>'درآمد ناشی ازفروش'!K25</f>
        <v>-38335076</v>
      </c>
      <c r="J29" s="238"/>
      <c r="K29" s="242">
        <f t="shared" si="2"/>
        <v>-2785701658</v>
      </c>
      <c r="L29" s="242"/>
      <c r="M29" s="243">
        <f t="shared" si="3"/>
        <v>4.2646844667364788E-3</v>
      </c>
      <c r="N29" s="149"/>
      <c r="O29" s="115">
        <f>'درآمد سود سهام'!T15</f>
        <v>47625680</v>
      </c>
      <c r="P29" s="115"/>
      <c r="Q29" s="115">
        <f>'درآمد ناشی از تغییر قیمت اوراق '!S25</f>
        <v>-2794992262</v>
      </c>
      <c r="R29" s="115">
        <f>'درآمد ناشی ازفروش'!S25</f>
        <v>-38335076</v>
      </c>
      <c r="S29" s="244">
        <f t="shared" si="4"/>
        <v>-2785701658</v>
      </c>
      <c r="T29" s="206"/>
      <c r="U29" s="243">
        <f>S29/درآمدها!$J$4</f>
        <v>4.2646844667364788E-3</v>
      </c>
      <c r="V29" s="56">
        <v>0</v>
      </c>
      <c r="W29" s="245">
        <f t="shared" si="0"/>
        <v>-47625680</v>
      </c>
      <c r="Y29" s="245">
        <v>639150789</v>
      </c>
      <c r="Z29" s="245">
        <f t="shared" si="1"/>
        <v>677485865</v>
      </c>
    </row>
    <row r="30" spans="1:26" s="56" customFormat="1" ht="42.75" customHeight="1">
      <c r="A30" s="110"/>
      <c r="B30" s="110" t="s">
        <v>444</v>
      </c>
      <c r="C30" s="241" t="s">
        <v>430</v>
      </c>
      <c r="D30" s="149"/>
      <c r="E30" s="115">
        <f>'درآمد سود سهام'!N16</f>
        <v>285327500</v>
      </c>
      <c r="F30" s="115"/>
      <c r="G30" s="115">
        <f>'درآمد ناشی از تغییر قیمت اوراق '!K26</f>
        <v>2826398212</v>
      </c>
      <c r="H30" s="205"/>
      <c r="I30" s="115">
        <f>'درآمد ناشی ازفروش'!K26</f>
        <v>84527436</v>
      </c>
      <c r="J30" s="238"/>
      <c r="K30" s="242">
        <f t="shared" si="2"/>
        <v>3196253148</v>
      </c>
      <c r="L30" s="242"/>
      <c r="M30" s="243">
        <f t="shared" si="3"/>
        <v>-4.893205671500222E-3</v>
      </c>
      <c r="N30" s="149"/>
      <c r="O30" s="115">
        <f>'درآمد سود سهام'!T16</f>
        <v>285327500</v>
      </c>
      <c r="P30" s="115"/>
      <c r="Q30" s="115">
        <f>'درآمد ناشی از تغییر قیمت اوراق '!S26</f>
        <v>2826398212</v>
      </c>
      <c r="R30" s="115">
        <f>'درآمد ناشی ازفروش'!S26</f>
        <v>84527436</v>
      </c>
      <c r="S30" s="244">
        <f t="shared" si="4"/>
        <v>3196253148</v>
      </c>
      <c r="T30" s="206"/>
      <c r="U30" s="243">
        <f>S30/درآمدها!$J$4</f>
        <v>-4.893205671500222E-3</v>
      </c>
      <c r="V30" s="56">
        <v>0</v>
      </c>
      <c r="W30" s="245">
        <f t="shared" si="0"/>
        <v>-285327500</v>
      </c>
      <c r="Y30" s="245">
        <v>211372581</v>
      </c>
      <c r="Z30" s="245">
        <f t="shared" si="1"/>
        <v>126845145</v>
      </c>
    </row>
    <row r="31" spans="1:26" s="56" customFormat="1" ht="42.75" customHeight="1">
      <c r="A31" s="110"/>
      <c r="B31" s="110" t="s">
        <v>445</v>
      </c>
      <c r="C31" s="241" t="s">
        <v>143</v>
      </c>
      <c r="D31" s="149"/>
      <c r="E31" s="115">
        <f>'درآمد سود سهام'!N17</f>
        <v>2569638540</v>
      </c>
      <c r="F31" s="115"/>
      <c r="G31" s="115">
        <f>'درآمد ناشی از تغییر قیمت اوراق '!K27</f>
        <v>-4406625420</v>
      </c>
      <c r="H31" s="205"/>
      <c r="I31" s="115">
        <f>'درآمد ناشی ازفروش'!K27</f>
        <v>-123809272</v>
      </c>
      <c r="J31" s="238"/>
      <c r="K31" s="242">
        <f t="shared" si="2"/>
        <v>-1960796152</v>
      </c>
      <c r="L31" s="242"/>
      <c r="M31" s="243">
        <f t="shared" si="3"/>
        <v>3.0018206967197991E-3</v>
      </c>
      <c r="N31" s="149"/>
      <c r="O31" s="115">
        <f>'درآمد سود سهام'!T17</f>
        <v>2569638540</v>
      </c>
      <c r="P31" s="115"/>
      <c r="Q31" s="115">
        <f>'درآمد ناشی از تغییر قیمت اوراق '!S27</f>
        <v>-4406625420</v>
      </c>
      <c r="R31" s="115">
        <f>'درآمد ناشی ازفروش'!S27</f>
        <v>-123809272</v>
      </c>
      <c r="S31" s="244">
        <f t="shared" si="4"/>
        <v>-1960796152</v>
      </c>
      <c r="T31" s="206"/>
      <c r="U31" s="243">
        <f>S31/درآمدها!$J$4</f>
        <v>3.0018206967197991E-3</v>
      </c>
      <c r="V31" s="56">
        <v>0</v>
      </c>
      <c r="W31" s="245">
        <f t="shared" si="0"/>
        <v>-2569638540</v>
      </c>
      <c r="Y31" s="245">
        <v>-167666702</v>
      </c>
      <c r="Z31" s="245">
        <f t="shared" si="1"/>
        <v>-43857430</v>
      </c>
    </row>
    <row r="32" spans="1:26" s="56" customFormat="1" ht="42.75" customHeight="1">
      <c r="A32" s="110"/>
      <c r="B32" s="110" t="s">
        <v>256</v>
      </c>
      <c r="C32" s="241" t="s">
        <v>91</v>
      </c>
      <c r="D32" s="149"/>
      <c r="E32" s="115">
        <f>'درآمد سود سهام'!N18</f>
        <v>329246837</v>
      </c>
      <c r="F32" s="115"/>
      <c r="G32" s="115">
        <f>'درآمد ناشی از تغییر قیمت اوراق '!K28</f>
        <v>-6602171229</v>
      </c>
      <c r="H32" s="205"/>
      <c r="I32" s="115">
        <f>'درآمد ناشی ازفروش'!K28</f>
        <v>-264017946</v>
      </c>
      <c r="J32" s="238"/>
      <c r="K32" s="242">
        <f t="shared" si="2"/>
        <v>-6536942338</v>
      </c>
      <c r="L32" s="242"/>
      <c r="M32" s="243">
        <f t="shared" si="3"/>
        <v>1.0007531269100691E-2</v>
      </c>
      <c r="N32" s="149"/>
      <c r="O32" s="115">
        <f>'درآمد سود سهام'!T18</f>
        <v>329246837</v>
      </c>
      <c r="P32" s="115"/>
      <c r="Q32" s="115">
        <f>'درآمد ناشی از تغییر قیمت اوراق '!S28</f>
        <v>-6602171229</v>
      </c>
      <c r="R32" s="115">
        <f>'درآمد ناشی ازفروش'!S28</f>
        <v>-264017946</v>
      </c>
      <c r="S32" s="244">
        <f t="shared" si="4"/>
        <v>-6536942338</v>
      </c>
      <c r="T32" s="206"/>
      <c r="U32" s="243">
        <f>S32/درآمدها!$J$4</f>
        <v>1.0007531269100691E-2</v>
      </c>
      <c r="V32" s="56">
        <v>411612890</v>
      </c>
      <c r="W32" s="245">
        <f t="shared" si="0"/>
        <v>82366053</v>
      </c>
      <c r="Y32" s="245">
        <v>217992007</v>
      </c>
      <c r="Z32" s="245">
        <f t="shared" si="1"/>
        <v>482009953</v>
      </c>
    </row>
    <row r="33" spans="1:26" s="56" customFormat="1" ht="42.75" customHeight="1">
      <c r="A33" s="110"/>
      <c r="B33" s="110" t="s">
        <v>257</v>
      </c>
      <c r="C33" s="241" t="s">
        <v>192</v>
      </c>
      <c r="D33" s="149"/>
      <c r="E33" s="115">
        <v>0</v>
      </c>
      <c r="F33" s="115"/>
      <c r="G33" s="115">
        <f>'درآمد ناشی از تغییر قیمت اوراق '!K29</f>
        <v>-9951635213</v>
      </c>
      <c r="H33" s="205"/>
      <c r="I33" s="115">
        <f>'درآمد ناشی ازفروش'!K29</f>
        <v>-493321405</v>
      </c>
      <c r="J33" s="238"/>
      <c r="K33" s="242">
        <f t="shared" si="2"/>
        <v>-10444956618</v>
      </c>
      <c r="L33" s="242"/>
      <c r="M33" s="243">
        <f t="shared" si="3"/>
        <v>1.5990385803374852E-2</v>
      </c>
      <c r="N33" s="149"/>
      <c r="O33" s="115">
        <v>0</v>
      </c>
      <c r="P33" s="115"/>
      <c r="Q33" s="115">
        <f>'درآمد ناشی از تغییر قیمت اوراق '!S29</f>
        <v>-9951635213</v>
      </c>
      <c r="R33" s="115">
        <f>'درآمد ناشی ازفروش'!S29</f>
        <v>-493321405</v>
      </c>
      <c r="S33" s="244">
        <f t="shared" si="4"/>
        <v>-10444956618</v>
      </c>
      <c r="T33" s="206"/>
      <c r="U33" s="243">
        <f>S33/درآمدها!$J$4</f>
        <v>1.5990385803374852E-2</v>
      </c>
      <c r="V33" s="56">
        <v>478121400</v>
      </c>
      <c r="W33" s="245">
        <f t="shared" si="0"/>
        <v>478121400</v>
      </c>
      <c r="Y33" s="245">
        <v>51824145</v>
      </c>
      <c r="Z33" s="245">
        <f t="shared" si="1"/>
        <v>545145550</v>
      </c>
    </row>
    <row r="34" spans="1:26" s="56" customFormat="1" ht="42.75" customHeight="1">
      <c r="A34" s="110"/>
      <c r="B34" s="110" t="s">
        <v>258</v>
      </c>
      <c r="C34" s="241" t="s">
        <v>107</v>
      </c>
      <c r="D34" s="149"/>
      <c r="E34" s="115">
        <v>0</v>
      </c>
      <c r="F34" s="115"/>
      <c r="G34" s="115">
        <f>'درآمد ناشی از تغییر قیمت اوراق '!K30</f>
        <v>2731752665</v>
      </c>
      <c r="H34" s="205"/>
      <c r="I34" s="115">
        <f>'درآمد ناشی ازفروش'!K30</f>
        <v>27183957</v>
      </c>
      <c r="J34" s="238"/>
      <c r="K34" s="242">
        <f t="shared" si="2"/>
        <v>2758936622</v>
      </c>
      <c r="L34" s="242"/>
      <c r="M34" s="243">
        <f t="shared" si="3"/>
        <v>-4.2237093562277703E-3</v>
      </c>
      <c r="N34" s="149"/>
      <c r="O34" s="115">
        <v>0</v>
      </c>
      <c r="P34" s="115"/>
      <c r="Q34" s="115">
        <f>'درآمد ناشی از تغییر قیمت اوراق '!S30</f>
        <v>2731752665</v>
      </c>
      <c r="R34" s="115">
        <f>'درآمد ناشی ازفروش'!S30</f>
        <v>27183957</v>
      </c>
      <c r="S34" s="244">
        <f t="shared" si="4"/>
        <v>2758936622</v>
      </c>
      <c r="T34" s="206"/>
      <c r="U34" s="243">
        <f>S34/درآمدها!$J$4</f>
        <v>-4.2237093562277703E-3</v>
      </c>
      <c r="V34" s="56">
        <v>0</v>
      </c>
      <c r="W34" s="245">
        <f t="shared" si="0"/>
        <v>0</v>
      </c>
      <c r="Y34" s="245">
        <v>-189023454</v>
      </c>
      <c r="Z34" s="245">
        <f t="shared" si="1"/>
        <v>-216207411</v>
      </c>
    </row>
    <row r="35" spans="1:26" s="56" customFormat="1" ht="42.75" customHeight="1">
      <c r="A35" s="110"/>
      <c r="B35" s="110" t="s">
        <v>411</v>
      </c>
      <c r="C35" s="241" t="s">
        <v>473</v>
      </c>
      <c r="D35" s="149"/>
      <c r="E35" s="115">
        <v>0</v>
      </c>
      <c r="F35" s="115"/>
      <c r="G35" s="115">
        <f>'درآمد ناشی از تغییر قیمت اوراق '!K31</f>
        <v>3742669440</v>
      </c>
      <c r="H35" s="205"/>
      <c r="I35" s="115">
        <f>'درآمد ناشی ازفروش'!K31</f>
        <v>219290111</v>
      </c>
      <c r="J35" s="238"/>
      <c r="K35" s="242">
        <f t="shared" si="2"/>
        <v>3961959551</v>
      </c>
      <c r="L35" s="242"/>
      <c r="M35" s="243">
        <f t="shared" si="3"/>
        <v>-6.0654403914591542E-3</v>
      </c>
      <c r="N35" s="149"/>
      <c r="O35" s="115">
        <v>0</v>
      </c>
      <c r="P35" s="115"/>
      <c r="Q35" s="115">
        <f>'درآمد ناشی از تغییر قیمت اوراق '!S31</f>
        <v>3742669440</v>
      </c>
      <c r="R35" s="115">
        <f>'درآمد ناشی ازفروش'!S31</f>
        <v>219290111</v>
      </c>
      <c r="S35" s="244">
        <f t="shared" si="4"/>
        <v>3961959551</v>
      </c>
      <c r="T35" s="206"/>
      <c r="U35" s="243">
        <f>S35/درآمدها!$J$4</f>
        <v>-6.0654403914591542E-3</v>
      </c>
      <c r="V35" s="56">
        <v>0</v>
      </c>
      <c r="W35" s="245">
        <f t="shared" si="0"/>
        <v>0</v>
      </c>
      <c r="Y35" s="245">
        <v>-36129911</v>
      </c>
      <c r="Z35" s="245">
        <f t="shared" si="1"/>
        <v>-255420022</v>
      </c>
    </row>
    <row r="36" spans="1:26" s="56" customFormat="1" ht="42.75" customHeight="1">
      <c r="A36" s="110"/>
      <c r="B36" s="110" t="s">
        <v>259</v>
      </c>
      <c r="C36" s="241" t="s">
        <v>237</v>
      </c>
      <c r="D36" s="149"/>
      <c r="E36" s="115">
        <f>'درآمد سود سهام'!N19</f>
        <v>589610204</v>
      </c>
      <c r="F36" s="115"/>
      <c r="G36" s="115">
        <f>'درآمد ناشی از تغییر قیمت اوراق '!K32</f>
        <v>-2559780601</v>
      </c>
      <c r="H36" s="205"/>
      <c r="I36" s="115">
        <f>'درآمد ناشی ازفروش'!K32</f>
        <v>-90626341</v>
      </c>
      <c r="J36" s="238"/>
      <c r="K36" s="242">
        <f t="shared" si="2"/>
        <v>-2060796738</v>
      </c>
      <c r="L36" s="242"/>
      <c r="M36" s="243">
        <f t="shared" si="3"/>
        <v>3.1549135250756293E-3</v>
      </c>
      <c r="N36" s="149"/>
      <c r="O36" s="115">
        <f>'درآمد سود سهام'!T19</f>
        <v>589610204</v>
      </c>
      <c r="P36" s="115"/>
      <c r="Q36" s="115">
        <f>'درآمد ناشی از تغییر قیمت اوراق '!S32</f>
        <v>-2559780601</v>
      </c>
      <c r="R36" s="115">
        <f>'درآمد ناشی ازفروش'!S32</f>
        <v>-90626341</v>
      </c>
      <c r="S36" s="244">
        <f t="shared" si="4"/>
        <v>-2060796738</v>
      </c>
      <c r="T36" s="206"/>
      <c r="U36" s="243">
        <f>S36/درآمدها!$J$4</f>
        <v>3.1549135250756293E-3</v>
      </c>
      <c r="V36" s="56">
        <v>0</v>
      </c>
      <c r="W36" s="245">
        <f t="shared" si="0"/>
        <v>-589610204</v>
      </c>
      <c r="Y36" s="245">
        <v>158010935</v>
      </c>
      <c r="Z36" s="245">
        <f t="shared" si="1"/>
        <v>248637276</v>
      </c>
    </row>
    <row r="37" spans="1:26" s="56" customFormat="1" ht="42.75" customHeight="1">
      <c r="A37" s="110"/>
      <c r="B37" s="110" t="s">
        <v>260</v>
      </c>
      <c r="C37" s="241" t="s">
        <v>105</v>
      </c>
      <c r="D37" s="149"/>
      <c r="E37" s="115">
        <f>'درآمد سود سهام'!N20</f>
        <v>5177007770</v>
      </c>
      <c r="F37" s="115"/>
      <c r="G37" s="115">
        <f>'درآمد ناشی از تغییر قیمت اوراق '!K33</f>
        <v>397232163</v>
      </c>
      <c r="H37" s="205"/>
      <c r="I37" s="115">
        <f>'درآمد ناشی ازفروش'!K33</f>
        <v>-25575275</v>
      </c>
      <c r="J37" s="238"/>
      <c r="K37" s="242">
        <f t="shared" si="2"/>
        <v>5548664658</v>
      </c>
      <c r="L37" s="242"/>
      <c r="M37" s="243">
        <f t="shared" si="3"/>
        <v>-8.4945578828033563E-3</v>
      </c>
      <c r="N37" s="149"/>
      <c r="O37" s="115">
        <f>'درآمد سود سهام'!T20</f>
        <v>5177007770</v>
      </c>
      <c r="P37" s="115"/>
      <c r="Q37" s="115">
        <f>'درآمد ناشی از تغییر قیمت اوراق '!S33</f>
        <v>397232163</v>
      </c>
      <c r="R37" s="115">
        <f>'درآمد ناشی ازفروش'!S33</f>
        <v>-25575275</v>
      </c>
      <c r="S37" s="244">
        <f t="shared" si="4"/>
        <v>5548664658</v>
      </c>
      <c r="T37" s="206"/>
      <c r="U37" s="243">
        <f>S37/درآمدها!$J$4</f>
        <v>-8.4945578828033563E-3</v>
      </c>
      <c r="V37" s="56">
        <v>0</v>
      </c>
      <c r="W37" s="245">
        <f t="shared" si="0"/>
        <v>-5177007770</v>
      </c>
      <c r="Y37" s="245">
        <v>109163575</v>
      </c>
      <c r="Z37" s="245">
        <f t="shared" si="1"/>
        <v>134738850</v>
      </c>
    </row>
    <row r="38" spans="1:26" s="56" customFormat="1" ht="42.75" customHeight="1">
      <c r="A38" s="110"/>
      <c r="B38" s="110" t="s">
        <v>261</v>
      </c>
      <c r="C38" s="241" t="s">
        <v>111</v>
      </c>
      <c r="D38" s="149"/>
      <c r="E38" s="115">
        <v>0</v>
      </c>
      <c r="F38" s="115"/>
      <c r="G38" s="115">
        <f>'درآمد ناشی از تغییر قیمت اوراق '!K34</f>
        <v>-2004727730</v>
      </c>
      <c r="H38" s="205"/>
      <c r="I38" s="115">
        <f>'درآمد ناشی ازفروش'!K34</f>
        <v>-15322279</v>
      </c>
      <c r="J38" s="238"/>
      <c r="K38" s="242">
        <f t="shared" si="2"/>
        <v>-2020050009</v>
      </c>
      <c r="L38" s="242"/>
      <c r="M38" s="243">
        <f t="shared" si="3"/>
        <v>3.0925335707335765E-3</v>
      </c>
      <c r="N38" s="149"/>
      <c r="O38" s="115">
        <v>0</v>
      </c>
      <c r="P38" s="115"/>
      <c r="Q38" s="115">
        <f>'درآمد ناشی از تغییر قیمت اوراق '!S34</f>
        <v>-2004727730</v>
      </c>
      <c r="R38" s="115">
        <f>'درآمد ناشی ازفروش'!S34</f>
        <v>-15322279</v>
      </c>
      <c r="S38" s="244">
        <f t="shared" si="4"/>
        <v>-2020050009</v>
      </c>
      <c r="T38" s="206"/>
      <c r="U38" s="243">
        <f>S38/درآمدها!$J$4</f>
        <v>3.0925335707335765E-3</v>
      </c>
      <c r="V38" s="56">
        <v>1243254200</v>
      </c>
      <c r="W38" s="245">
        <f t="shared" si="0"/>
        <v>1243254200</v>
      </c>
      <c r="Y38" s="245">
        <v>395339920</v>
      </c>
      <c r="Z38" s="245">
        <f t="shared" si="1"/>
        <v>410662199</v>
      </c>
    </row>
    <row r="39" spans="1:26" s="56" customFormat="1" ht="42.75" customHeight="1">
      <c r="A39" s="110"/>
      <c r="B39" s="110" t="s">
        <v>262</v>
      </c>
      <c r="C39" s="241" t="s">
        <v>484</v>
      </c>
      <c r="D39" s="149"/>
      <c r="E39" s="115">
        <v>0</v>
      </c>
      <c r="F39" s="115"/>
      <c r="G39" s="115">
        <f>'درآمد ناشی از تغییر قیمت اوراق '!K35</f>
        <v>1946493523</v>
      </c>
      <c r="H39" s="205"/>
      <c r="I39" s="115">
        <f>'درآمد ناشی ازفروش'!K35</f>
        <v>48479825</v>
      </c>
      <c r="J39" s="238"/>
      <c r="K39" s="242">
        <f t="shared" si="2"/>
        <v>1994973348</v>
      </c>
      <c r="L39" s="242"/>
      <c r="M39" s="243">
        <f t="shared" si="3"/>
        <v>-3.0541432261188928E-3</v>
      </c>
      <c r="N39" s="149"/>
      <c r="O39" s="115">
        <v>0</v>
      </c>
      <c r="P39" s="115"/>
      <c r="Q39" s="115">
        <f>'درآمد ناشی از تغییر قیمت اوراق '!S35</f>
        <v>1946493523</v>
      </c>
      <c r="R39" s="115">
        <f>'درآمد ناشی ازفروش'!S35</f>
        <v>48479825</v>
      </c>
      <c r="S39" s="244">
        <f t="shared" si="4"/>
        <v>1994973348</v>
      </c>
      <c r="T39" s="206"/>
      <c r="U39" s="243">
        <f>S39/درآمدها!$J$4</f>
        <v>-3.0541432261188928E-3</v>
      </c>
      <c r="V39" s="56">
        <v>0</v>
      </c>
      <c r="W39" s="245">
        <f t="shared" si="0"/>
        <v>0</v>
      </c>
      <c r="Y39" s="245">
        <v>25933379</v>
      </c>
      <c r="Z39" s="245">
        <f t="shared" si="1"/>
        <v>-22546446</v>
      </c>
    </row>
    <row r="40" spans="1:26" s="56" customFormat="1" ht="42.75" customHeight="1">
      <c r="A40" s="110"/>
      <c r="B40" s="110" t="s">
        <v>263</v>
      </c>
      <c r="C40" s="241" t="s">
        <v>235</v>
      </c>
      <c r="D40" s="149"/>
      <c r="E40" s="115">
        <v>0</v>
      </c>
      <c r="F40" s="115"/>
      <c r="G40" s="115">
        <f>'درآمد ناشی از تغییر قیمت اوراق '!K36</f>
        <v>-3181561254</v>
      </c>
      <c r="H40" s="205"/>
      <c r="I40" s="115">
        <f>'درآمد ناشی ازفروش'!K36</f>
        <v>-157373698</v>
      </c>
      <c r="J40" s="238"/>
      <c r="K40" s="242">
        <f t="shared" si="2"/>
        <v>-3338934952</v>
      </c>
      <c r="L40" s="242"/>
      <c r="M40" s="243">
        <f t="shared" si="3"/>
        <v>5.1116400007677745E-3</v>
      </c>
      <c r="N40" s="149"/>
      <c r="O40" s="115">
        <v>0</v>
      </c>
      <c r="P40" s="115"/>
      <c r="Q40" s="115">
        <f>'درآمد ناشی از تغییر قیمت اوراق '!S36</f>
        <v>-3181561254</v>
      </c>
      <c r="R40" s="115">
        <f>'درآمد ناشی ازفروش'!S36</f>
        <v>-157373698</v>
      </c>
      <c r="S40" s="244">
        <f t="shared" si="4"/>
        <v>-3338934952</v>
      </c>
      <c r="T40" s="206"/>
      <c r="U40" s="243">
        <f>S40/درآمدها!$J$4</f>
        <v>5.1116400007677745E-3</v>
      </c>
      <c r="V40" s="56">
        <v>0</v>
      </c>
      <c r="W40" s="245">
        <f t="shared" si="0"/>
        <v>0</v>
      </c>
      <c r="Y40" s="245">
        <v>21613218</v>
      </c>
      <c r="Z40" s="245">
        <f t="shared" si="1"/>
        <v>178986916</v>
      </c>
    </row>
    <row r="41" spans="1:26" s="56" customFormat="1" ht="42.75" customHeight="1">
      <c r="A41" s="110"/>
      <c r="B41" s="110" t="s">
        <v>264</v>
      </c>
      <c r="C41" s="241" t="s">
        <v>88</v>
      </c>
      <c r="D41" s="149"/>
      <c r="E41" s="115">
        <v>0</v>
      </c>
      <c r="F41" s="115"/>
      <c r="G41" s="115">
        <v>0</v>
      </c>
      <c r="H41" s="205"/>
      <c r="I41" s="115">
        <v>0</v>
      </c>
      <c r="J41" s="238"/>
      <c r="K41" s="242">
        <f t="shared" si="2"/>
        <v>0</v>
      </c>
      <c r="L41" s="242"/>
      <c r="M41" s="243">
        <f t="shared" si="3"/>
        <v>0</v>
      </c>
      <c r="N41" s="149"/>
      <c r="O41" s="115">
        <v>0</v>
      </c>
      <c r="P41" s="115"/>
      <c r="Q41" s="115">
        <v>0</v>
      </c>
      <c r="R41" s="115">
        <v>0</v>
      </c>
      <c r="S41" s="244">
        <f t="shared" si="4"/>
        <v>0</v>
      </c>
      <c r="T41" s="206"/>
      <c r="U41" s="243">
        <f>S41/درآمدها!$J$4</f>
        <v>0</v>
      </c>
      <c r="V41" s="56">
        <v>0</v>
      </c>
      <c r="W41" s="245">
        <f t="shared" si="0"/>
        <v>0</v>
      </c>
      <c r="Y41" s="245">
        <v>6963707</v>
      </c>
      <c r="Z41" s="245">
        <f t="shared" si="1"/>
        <v>6963707</v>
      </c>
    </row>
    <row r="42" spans="1:26" s="56" customFormat="1" ht="42.75" customHeight="1">
      <c r="A42" s="110"/>
      <c r="B42" s="110" t="s">
        <v>265</v>
      </c>
      <c r="C42" s="241" t="s">
        <v>475</v>
      </c>
      <c r="D42" s="149"/>
      <c r="E42" s="115">
        <f>'درآمد سود سهام'!N21</f>
        <v>29374655924</v>
      </c>
      <c r="F42" s="115"/>
      <c r="G42" s="115">
        <f>'درآمد ناشی از تغییر قیمت اوراق '!K37</f>
        <v>-63171728823</v>
      </c>
      <c r="H42" s="205"/>
      <c r="I42" s="115">
        <f>'درآمد ناشی ازفروش'!K37</f>
        <v>-90038091</v>
      </c>
      <c r="J42" s="238"/>
      <c r="K42" s="242">
        <f t="shared" si="2"/>
        <v>-33887110990</v>
      </c>
      <c r="L42" s="242"/>
      <c r="M42" s="243">
        <f t="shared" si="3"/>
        <v>5.1878432655054992E-2</v>
      </c>
      <c r="N42" s="149"/>
      <c r="O42" s="115">
        <f>'درآمد سود سهام'!T21</f>
        <v>29374655924</v>
      </c>
      <c r="P42" s="115"/>
      <c r="Q42" s="115">
        <f>'درآمد ناشی از تغییر قیمت اوراق '!S37</f>
        <v>-63171728823</v>
      </c>
      <c r="R42" s="115">
        <f>'درآمد ناشی ازفروش'!S37</f>
        <v>-90038091</v>
      </c>
      <c r="S42" s="244">
        <f t="shared" si="4"/>
        <v>-33887110990</v>
      </c>
      <c r="T42" s="206"/>
      <c r="U42" s="243">
        <f>S42/درآمدها!$J$4</f>
        <v>5.1878432655054992E-2</v>
      </c>
      <c r="V42" s="56">
        <v>3995116450</v>
      </c>
      <c r="W42" s="245">
        <f t="shared" si="0"/>
        <v>-25379539474</v>
      </c>
      <c r="Y42" s="245">
        <v>4354077818</v>
      </c>
      <c r="Z42" s="245">
        <f t="shared" si="1"/>
        <v>4444115909</v>
      </c>
    </row>
    <row r="43" spans="1:26" s="56" customFormat="1" ht="42.75" customHeight="1">
      <c r="A43" s="110"/>
      <c r="B43" s="110" t="s">
        <v>266</v>
      </c>
      <c r="C43" s="241" t="s">
        <v>513</v>
      </c>
      <c r="D43" s="149"/>
      <c r="E43" s="115">
        <v>0</v>
      </c>
      <c r="F43" s="115"/>
      <c r="G43" s="115">
        <f>'درآمد ناشی از تغییر قیمت اوراق '!K38</f>
        <v>-3734406388</v>
      </c>
      <c r="H43" s="205"/>
      <c r="I43" s="115">
        <f>'درآمد ناشی ازفروش'!K38</f>
        <v>-39546165</v>
      </c>
      <c r="J43" s="238"/>
      <c r="K43" s="242">
        <f t="shared" si="2"/>
        <v>-3773952553</v>
      </c>
      <c r="L43" s="242"/>
      <c r="M43" s="243">
        <f t="shared" si="3"/>
        <v>5.7776168473600339E-3</v>
      </c>
      <c r="N43" s="149"/>
      <c r="O43" s="115">
        <v>0</v>
      </c>
      <c r="P43" s="115"/>
      <c r="Q43" s="115">
        <f>'درآمد ناشی از تغییر قیمت اوراق '!S38</f>
        <v>-3734406388</v>
      </c>
      <c r="R43" s="115">
        <f>'درآمد ناشی ازفروش'!S38</f>
        <v>-39546165</v>
      </c>
      <c r="S43" s="244">
        <f t="shared" si="4"/>
        <v>-3773952553</v>
      </c>
      <c r="T43" s="206"/>
      <c r="U43" s="243">
        <f>S43/درآمدها!$J$4</f>
        <v>5.7776168473600339E-3</v>
      </c>
      <c r="V43" s="56">
        <v>203006280</v>
      </c>
      <c r="W43" s="245">
        <f t="shared" si="0"/>
        <v>203006280</v>
      </c>
      <c r="Y43" s="245">
        <v>0</v>
      </c>
      <c r="Z43" s="245">
        <f t="shared" si="1"/>
        <v>39546165</v>
      </c>
    </row>
    <row r="44" spans="1:26" s="56" customFormat="1" ht="42.75" customHeight="1">
      <c r="A44" s="110"/>
      <c r="B44" s="110" t="s">
        <v>267</v>
      </c>
      <c r="C44" s="241" t="s">
        <v>180</v>
      </c>
      <c r="D44" s="149"/>
      <c r="E44" s="115">
        <f>'درآمد سود سهام'!N22</f>
        <v>17291885641</v>
      </c>
      <c r="F44" s="115"/>
      <c r="G44" s="115">
        <f>'درآمد ناشی از تغییر قیمت اوراق '!K39</f>
        <v>-33455699648</v>
      </c>
      <c r="H44" s="205"/>
      <c r="I44" s="115">
        <f>'درآمد ناشی ازفروش'!K39</f>
        <v>-6871870433</v>
      </c>
      <c r="J44" s="238"/>
      <c r="K44" s="242">
        <f t="shared" si="2"/>
        <v>-23035684440</v>
      </c>
      <c r="L44" s="242"/>
      <c r="M44" s="243">
        <f t="shared" si="3"/>
        <v>3.526577418288316E-2</v>
      </c>
      <c r="N44" s="149"/>
      <c r="O44" s="115">
        <f>'درآمد سود سهام'!T22</f>
        <v>17291885641</v>
      </c>
      <c r="P44" s="115"/>
      <c r="Q44" s="115">
        <f>'درآمد ناشی از تغییر قیمت اوراق '!S39</f>
        <v>-33455699648</v>
      </c>
      <c r="R44" s="115">
        <f>'درآمد ناشی ازفروش'!S39</f>
        <v>-6871870433</v>
      </c>
      <c r="S44" s="244">
        <f t="shared" si="4"/>
        <v>-23035684440</v>
      </c>
      <c r="T44" s="206"/>
      <c r="U44" s="243">
        <f>S44/درآمدها!$J$4</f>
        <v>3.526577418288316E-2</v>
      </c>
      <c r="V44" s="56">
        <v>3855594000</v>
      </c>
      <c r="W44" s="245">
        <f t="shared" si="0"/>
        <v>-13436291641</v>
      </c>
      <c r="Y44" s="245">
        <v>5010716726</v>
      </c>
      <c r="Z44" s="245">
        <f t="shared" si="1"/>
        <v>11882587159</v>
      </c>
    </row>
    <row r="45" spans="1:26" s="56" customFormat="1" ht="42.75" customHeight="1">
      <c r="A45" s="110"/>
      <c r="B45" s="110" t="s">
        <v>268</v>
      </c>
      <c r="C45" s="241" t="s">
        <v>210</v>
      </c>
      <c r="D45" s="149"/>
      <c r="E45" s="115">
        <v>0</v>
      </c>
      <c r="F45" s="115"/>
      <c r="G45" s="115">
        <f>'درآمد ناشی از تغییر قیمت اوراق '!K40</f>
        <v>-5096476370</v>
      </c>
      <c r="H45" s="205"/>
      <c r="I45" s="115">
        <f>'درآمد ناشی ازفروش'!K40</f>
        <v>-89333892</v>
      </c>
      <c r="J45" s="238"/>
      <c r="K45" s="242">
        <f t="shared" si="2"/>
        <v>-5185810262</v>
      </c>
      <c r="L45" s="242"/>
      <c r="M45" s="243">
        <f t="shared" si="3"/>
        <v>7.9390570803881937E-3</v>
      </c>
      <c r="N45" s="149"/>
      <c r="O45" s="115">
        <v>0</v>
      </c>
      <c r="P45" s="115"/>
      <c r="Q45" s="115">
        <f>'درآمد ناشی از تغییر قیمت اوراق '!S40</f>
        <v>-5096476370</v>
      </c>
      <c r="R45" s="115">
        <f>'درآمد ناشی ازفروش'!S40</f>
        <v>-89333892</v>
      </c>
      <c r="S45" s="244">
        <f t="shared" si="4"/>
        <v>-5185810262</v>
      </c>
      <c r="T45" s="206"/>
      <c r="U45" s="243">
        <f>S45/درآمدها!$J$4</f>
        <v>7.9390570803881937E-3</v>
      </c>
      <c r="V45" s="56">
        <v>1359850000</v>
      </c>
      <c r="W45" s="245">
        <f t="shared" si="0"/>
        <v>1359850000</v>
      </c>
      <c r="Y45" s="245">
        <v>93944865</v>
      </c>
      <c r="Z45" s="245">
        <f t="shared" si="1"/>
        <v>183278757</v>
      </c>
    </row>
    <row r="46" spans="1:26" s="56" customFormat="1" ht="42.75" customHeight="1">
      <c r="A46" s="110"/>
      <c r="B46" s="110" t="s">
        <v>269</v>
      </c>
      <c r="C46" s="241" t="s">
        <v>514</v>
      </c>
      <c r="D46" s="149"/>
      <c r="E46" s="115">
        <v>0</v>
      </c>
      <c r="F46" s="115"/>
      <c r="G46" s="115">
        <f>'درآمد ناشی از تغییر قیمت اوراق '!K41</f>
        <v>-169390462</v>
      </c>
      <c r="H46" s="205"/>
      <c r="I46" s="115">
        <v>0</v>
      </c>
      <c r="J46" s="238"/>
      <c r="K46" s="242">
        <f t="shared" si="2"/>
        <v>-169390462</v>
      </c>
      <c r="L46" s="242"/>
      <c r="M46" s="243">
        <f t="shared" si="3"/>
        <v>2.5932312960726817E-4</v>
      </c>
      <c r="N46" s="149"/>
      <c r="O46" s="115">
        <v>0</v>
      </c>
      <c r="P46" s="115"/>
      <c r="Q46" s="115">
        <f>'درآمد ناشی از تغییر قیمت اوراق '!S41</f>
        <v>-169390462</v>
      </c>
      <c r="R46" s="115">
        <v>0</v>
      </c>
      <c r="S46" s="244">
        <f t="shared" si="4"/>
        <v>-169390462</v>
      </c>
      <c r="T46" s="206"/>
      <c r="U46" s="243">
        <f>S46/درآمدها!$J$4</f>
        <v>2.5932312960726817E-4</v>
      </c>
      <c r="V46" s="56">
        <v>405581250</v>
      </c>
      <c r="W46" s="245">
        <f t="shared" si="0"/>
        <v>405581250</v>
      </c>
      <c r="Y46" s="245">
        <v>30766133</v>
      </c>
      <c r="Z46" s="245">
        <f t="shared" si="1"/>
        <v>30766133</v>
      </c>
    </row>
    <row r="47" spans="1:26" s="56" customFormat="1" ht="42.75" customHeight="1">
      <c r="A47" s="110"/>
      <c r="B47" s="110" t="s">
        <v>270</v>
      </c>
      <c r="C47" s="241" t="s">
        <v>121</v>
      </c>
      <c r="D47" s="149"/>
      <c r="E47" s="115">
        <v>0</v>
      </c>
      <c r="F47" s="115"/>
      <c r="G47" s="115">
        <v>0</v>
      </c>
      <c r="H47" s="205"/>
      <c r="I47" s="115">
        <v>0</v>
      </c>
      <c r="J47" s="238"/>
      <c r="K47" s="242">
        <f t="shared" si="2"/>
        <v>0</v>
      </c>
      <c r="L47" s="242"/>
      <c r="M47" s="243">
        <f t="shared" si="3"/>
        <v>0</v>
      </c>
      <c r="N47" s="149"/>
      <c r="O47" s="115">
        <v>0</v>
      </c>
      <c r="P47" s="115"/>
      <c r="Q47" s="115">
        <v>0</v>
      </c>
      <c r="R47" s="115">
        <v>0</v>
      </c>
      <c r="S47" s="244">
        <f t="shared" si="4"/>
        <v>0</v>
      </c>
      <c r="T47" s="206"/>
      <c r="U47" s="243">
        <f>S47/درآمدها!$J$4</f>
        <v>0</v>
      </c>
      <c r="V47" s="56">
        <v>0</v>
      </c>
      <c r="W47" s="245">
        <f t="shared" si="0"/>
        <v>0</v>
      </c>
      <c r="Y47" s="245">
        <v>-206664387</v>
      </c>
      <c r="Z47" s="245">
        <f t="shared" si="1"/>
        <v>-206664387</v>
      </c>
    </row>
    <row r="48" spans="1:26" s="56" customFormat="1" ht="42.75" customHeight="1">
      <c r="A48" s="110"/>
      <c r="B48" s="110" t="s">
        <v>271</v>
      </c>
      <c r="C48" s="241" t="s">
        <v>470</v>
      </c>
      <c r="D48" s="149"/>
      <c r="E48" s="115">
        <f>'درآمد سود سهام'!N23</f>
        <v>6094314386</v>
      </c>
      <c r="F48" s="115"/>
      <c r="G48" s="115">
        <f>'درآمد ناشی از تغییر قیمت اوراق '!K42</f>
        <v>-11480703753</v>
      </c>
      <c r="H48" s="205"/>
      <c r="I48" s="115">
        <f>'درآمد ناشی ازفروش'!K41</f>
        <v>-143340424</v>
      </c>
      <c r="J48" s="238"/>
      <c r="K48" s="242">
        <f t="shared" si="2"/>
        <v>-5529729791</v>
      </c>
      <c r="L48" s="242"/>
      <c r="M48" s="243">
        <f t="shared" si="3"/>
        <v>8.4655701292358759E-3</v>
      </c>
      <c r="N48" s="149"/>
      <c r="O48" s="115">
        <f>'درآمد سود سهام'!T23</f>
        <v>6094314386</v>
      </c>
      <c r="P48" s="115"/>
      <c r="Q48" s="115">
        <f>'درآمد ناشی از تغییر قیمت اوراق '!S42</f>
        <v>-11480703753</v>
      </c>
      <c r="R48" s="115">
        <f>'درآمد ناشی ازفروش'!S41</f>
        <v>-143340424</v>
      </c>
      <c r="S48" s="244">
        <f t="shared" si="4"/>
        <v>-5529729791</v>
      </c>
      <c r="T48" s="206"/>
      <c r="U48" s="243">
        <f>S48/درآمدها!$J$4</f>
        <v>8.4655701292358759E-3</v>
      </c>
      <c r="V48" s="56">
        <v>1119769000</v>
      </c>
      <c r="W48" s="245">
        <f t="shared" si="0"/>
        <v>-4974545386</v>
      </c>
      <c r="Y48" s="245">
        <v>37277946</v>
      </c>
      <c r="Z48" s="245">
        <f t="shared" si="1"/>
        <v>180618370</v>
      </c>
    </row>
    <row r="49" spans="1:26" s="56" customFormat="1" ht="42.75" customHeight="1">
      <c r="A49" s="110"/>
      <c r="B49" s="110" t="s">
        <v>446</v>
      </c>
      <c r="C49" s="241" t="s">
        <v>178</v>
      </c>
      <c r="D49" s="149"/>
      <c r="E49" s="115">
        <f>'درآمد سود سهام'!N24</f>
        <v>8667433090</v>
      </c>
      <c r="F49" s="115"/>
      <c r="G49" s="115">
        <f>'درآمد ناشی از تغییر قیمت اوراق '!K43</f>
        <v>-11521899028</v>
      </c>
      <c r="H49" s="205"/>
      <c r="I49" s="115">
        <f>'درآمد ناشی ازفروش'!K42</f>
        <v>-430229813</v>
      </c>
      <c r="J49" s="238"/>
      <c r="K49" s="242">
        <f t="shared" si="2"/>
        <v>-3284695751</v>
      </c>
      <c r="L49" s="242"/>
      <c r="M49" s="243">
        <f t="shared" si="3"/>
        <v>5.0286041604692949E-3</v>
      </c>
      <c r="N49" s="149"/>
      <c r="O49" s="115">
        <f>'درآمد سود سهام'!T24</f>
        <v>8667433090</v>
      </c>
      <c r="P49" s="115"/>
      <c r="Q49" s="115">
        <f>'درآمد ناشی از تغییر قیمت اوراق '!S43</f>
        <v>-11521899028</v>
      </c>
      <c r="R49" s="115">
        <f>'درآمد ناشی ازفروش'!S42</f>
        <v>-430229813</v>
      </c>
      <c r="S49" s="244">
        <f t="shared" si="4"/>
        <v>-3284695751</v>
      </c>
      <c r="T49" s="206"/>
      <c r="U49" s="243">
        <f>S49/درآمدها!$J$4</f>
        <v>5.0286041604692949E-3</v>
      </c>
      <c r="V49" s="56">
        <v>15886849</v>
      </c>
      <c r="W49" s="245">
        <f t="shared" si="0"/>
        <v>-8651546241</v>
      </c>
      <c r="Y49" s="245">
        <v>-17134498</v>
      </c>
      <c r="Z49" s="245">
        <f t="shared" si="1"/>
        <v>413095315</v>
      </c>
    </row>
    <row r="50" spans="1:26" s="56" customFormat="1" ht="42.75" customHeight="1">
      <c r="A50" s="110"/>
      <c r="B50" s="110"/>
      <c r="C50" s="241" t="s">
        <v>173</v>
      </c>
      <c r="D50" s="149"/>
      <c r="E50" s="115">
        <v>0</v>
      </c>
      <c r="F50" s="115"/>
      <c r="G50" s="115">
        <f>'درآمد ناشی از تغییر قیمت اوراق '!K44</f>
        <v>-94369626</v>
      </c>
      <c r="H50" s="205"/>
      <c r="I50" s="115">
        <f>'درآمد ناشی ازفروش'!K43</f>
        <v>-6764707</v>
      </c>
      <c r="J50" s="238"/>
      <c r="K50" s="242">
        <f t="shared" si="2"/>
        <v>-101134333</v>
      </c>
      <c r="L50" s="242"/>
      <c r="M50" s="243">
        <f t="shared" si="3"/>
        <v>1.5482850353347295E-4</v>
      </c>
      <c r="N50" s="149"/>
      <c r="O50" s="115">
        <v>0</v>
      </c>
      <c r="P50" s="115"/>
      <c r="Q50" s="115">
        <f>'درآمد ناشی از تغییر قیمت اوراق '!S44</f>
        <v>-94369626</v>
      </c>
      <c r="R50" s="115">
        <f>'درآمد ناشی ازفروش'!S43</f>
        <v>-6764707</v>
      </c>
      <c r="S50" s="244">
        <f t="shared" si="4"/>
        <v>-101134333</v>
      </c>
      <c r="T50" s="206"/>
      <c r="U50" s="243">
        <f>S50/درآمدها!$J$4</f>
        <v>1.5482850353347295E-4</v>
      </c>
      <c r="W50" s="245"/>
      <c r="Y50" s="245"/>
      <c r="Z50" s="245"/>
    </row>
    <row r="51" spans="1:26" s="56" customFormat="1" ht="42.75" customHeight="1">
      <c r="A51" s="110"/>
      <c r="B51" s="110" t="s">
        <v>272</v>
      </c>
      <c r="C51" s="241" t="s">
        <v>228</v>
      </c>
      <c r="D51" s="149"/>
      <c r="E51" s="115">
        <v>0</v>
      </c>
      <c r="F51" s="115"/>
      <c r="G51" s="115">
        <f>'درآمد ناشی از تغییر قیمت اوراق '!K45</f>
        <v>1370646711</v>
      </c>
      <c r="H51" s="205"/>
      <c r="I51" s="115">
        <f>'درآمد ناشی ازفروش'!K44</f>
        <v>75316633</v>
      </c>
      <c r="J51" s="238"/>
      <c r="K51" s="242">
        <f t="shared" si="2"/>
        <v>1445963344</v>
      </c>
      <c r="L51" s="242"/>
      <c r="M51" s="243">
        <f t="shared" si="3"/>
        <v>-2.2136532083103407E-3</v>
      </c>
      <c r="N51" s="149"/>
      <c r="O51" s="115">
        <v>0</v>
      </c>
      <c r="P51" s="115"/>
      <c r="Q51" s="115">
        <f>'درآمد ناشی از تغییر قیمت اوراق '!S45</f>
        <v>1370646711</v>
      </c>
      <c r="R51" s="115">
        <f>'درآمد ناشی ازفروش'!S44</f>
        <v>75316633</v>
      </c>
      <c r="S51" s="244">
        <f t="shared" si="4"/>
        <v>1445963344</v>
      </c>
      <c r="T51" s="206"/>
      <c r="U51" s="243">
        <f>S51/درآمدها!$J$4</f>
        <v>-2.2136532083103407E-3</v>
      </c>
      <c r="V51" s="56">
        <v>0</v>
      </c>
      <c r="W51" s="245">
        <f t="shared" ref="W51:W58" si="5">V51-O51</f>
        <v>0</v>
      </c>
      <c r="Y51" s="245">
        <v>0</v>
      </c>
      <c r="Z51" s="245">
        <f t="shared" ref="Z51:Z58" si="6">Y51-I51</f>
        <v>-75316633</v>
      </c>
    </row>
    <row r="52" spans="1:26" s="56" customFormat="1" ht="42.75" customHeight="1">
      <c r="A52" s="110"/>
      <c r="B52" s="110" t="s">
        <v>273</v>
      </c>
      <c r="C52" s="241" t="s">
        <v>222</v>
      </c>
      <c r="D52" s="149"/>
      <c r="E52" s="115">
        <v>0</v>
      </c>
      <c r="F52" s="115"/>
      <c r="G52" s="115">
        <f>'درآمد ناشی از تغییر قیمت اوراق '!K46</f>
        <v>-8393693944</v>
      </c>
      <c r="H52" s="205"/>
      <c r="I52" s="115">
        <f>'درآمد ناشی ازفروش'!K45</f>
        <v>-382329155</v>
      </c>
      <c r="J52" s="238"/>
      <c r="K52" s="242">
        <f t="shared" si="2"/>
        <v>-8776023099</v>
      </c>
      <c r="L52" s="242"/>
      <c r="M52" s="243">
        <f t="shared" si="3"/>
        <v>1.343538324807424E-2</v>
      </c>
      <c r="N52" s="149"/>
      <c r="O52" s="115">
        <v>0</v>
      </c>
      <c r="P52" s="115"/>
      <c r="Q52" s="115">
        <f>'درآمد ناشی از تغییر قیمت اوراق '!S46</f>
        <v>-8393693944</v>
      </c>
      <c r="R52" s="115">
        <f>'درآمد ناشی ازفروش'!S45</f>
        <v>-382329155</v>
      </c>
      <c r="S52" s="244">
        <f t="shared" si="4"/>
        <v>-8776023099</v>
      </c>
      <c r="T52" s="206"/>
      <c r="U52" s="243">
        <f>S52/درآمدها!$J$4</f>
        <v>1.343538324807424E-2</v>
      </c>
      <c r="V52" s="56">
        <v>0</v>
      </c>
      <c r="W52" s="245">
        <f t="shared" si="5"/>
        <v>0</v>
      </c>
      <c r="Y52" s="245">
        <v>83067</v>
      </c>
      <c r="Z52" s="245">
        <f t="shared" si="6"/>
        <v>382412222</v>
      </c>
    </row>
    <row r="53" spans="1:26" s="56" customFormat="1" ht="42.75" customHeight="1">
      <c r="A53" s="110"/>
      <c r="B53" s="110" t="s">
        <v>274</v>
      </c>
      <c r="C53" s="241" t="s">
        <v>223</v>
      </c>
      <c r="D53" s="149"/>
      <c r="E53" s="115">
        <v>0</v>
      </c>
      <c r="F53" s="115"/>
      <c r="G53" s="115">
        <f>'درآمد ناشی از تغییر قیمت اوراق '!K47</f>
        <v>1193034773</v>
      </c>
      <c r="H53" s="205"/>
      <c r="I53" s="115">
        <f>'درآمد ناشی ازفروش'!K46</f>
        <v>941993771</v>
      </c>
      <c r="J53" s="238"/>
      <c r="K53" s="242">
        <f t="shared" si="2"/>
        <v>2135028544</v>
      </c>
      <c r="L53" s="242"/>
      <c r="M53" s="243">
        <f t="shared" si="3"/>
        <v>-3.2685564304732167E-3</v>
      </c>
      <c r="N53" s="149"/>
      <c r="O53" s="115">
        <v>0</v>
      </c>
      <c r="P53" s="115"/>
      <c r="Q53" s="115">
        <f>'درآمد ناشی از تغییر قیمت اوراق '!S47</f>
        <v>1193034773</v>
      </c>
      <c r="R53" s="115">
        <f>'درآمد ناشی ازفروش'!S46</f>
        <v>941993771</v>
      </c>
      <c r="S53" s="244">
        <f t="shared" si="4"/>
        <v>2135028544</v>
      </c>
      <c r="T53" s="206"/>
      <c r="U53" s="243">
        <f>S53/درآمدها!$J$4</f>
        <v>-3.2685564304732167E-3</v>
      </c>
      <c r="V53" s="56">
        <v>0</v>
      </c>
      <c r="W53" s="245">
        <f t="shared" si="5"/>
        <v>0</v>
      </c>
      <c r="Y53" s="245">
        <v>180873578</v>
      </c>
      <c r="Z53" s="245">
        <f t="shared" si="6"/>
        <v>-761120193</v>
      </c>
    </row>
    <row r="54" spans="1:26" s="56" customFormat="1" ht="42.75" customHeight="1">
      <c r="A54" s="110"/>
      <c r="B54" s="110" t="s">
        <v>275</v>
      </c>
      <c r="C54" s="241" t="s">
        <v>213</v>
      </c>
      <c r="D54" s="149"/>
      <c r="E54" s="115">
        <v>0</v>
      </c>
      <c r="F54" s="115"/>
      <c r="G54" s="115">
        <f>'درآمد ناشی از تغییر قیمت اوراق '!K48</f>
        <v>-1584737080</v>
      </c>
      <c r="H54" s="205"/>
      <c r="I54" s="115">
        <f>'درآمد ناشی ازفروش'!K47</f>
        <v>-329351</v>
      </c>
      <c r="J54" s="238"/>
      <c r="K54" s="242">
        <f t="shared" si="2"/>
        <v>-1585066431</v>
      </c>
      <c r="L54" s="242"/>
      <c r="M54" s="243">
        <f t="shared" si="3"/>
        <v>2.4266088106090823E-3</v>
      </c>
      <c r="N54" s="149"/>
      <c r="O54" s="115">
        <v>0</v>
      </c>
      <c r="P54" s="115"/>
      <c r="Q54" s="115">
        <f>'درآمد ناشی از تغییر قیمت اوراق '!S48</f>
        <v>-1584737080</v>
      </c>
      <c r="R54" s="115">
        <f>'درآمد ناشی ازفروش'!S47</f>
        <v>-329351</v>
      </c>
      <c r="S54" s="244">
        <f t="shared" si="4"/>
        <v>-1585066431</v>
      </c>
      <c r="T54" s="206"/>
      <c r="U54" s="243">
        <f>S54/درآمدها!$J$4</f>
        <v>2.4266088106090823E-3</v>
      </c>
      <c r="V54" s="56">
        <v>0</v>
      </c>
      <c r="W54" s="245">
        <f t="shared" si="5"/>
        <v>0</v>
      </c>
      <c r="Y54" s="245">
        <v>70872010</v>
      </c>
      <c r="Z54" s="245">
        <f t="shared" si="6"/>
        <v>71201361</v>
      </c>
    </row>
    <row r="55" spans="1:26" s="56" customFormat="1" ht="42.75" customHeight="1">
      <c r="A55" s="110"/>
      <c r="B55" s="110" t="s">
        <v>276</v>
      </c>
      <c r="C55" s="241" t="s">
        <v>200</v>
      </c>
      <c r="D55" s="149"/>
      <c r="E55" s="115">
        <v>0</v>
      </c>
      <c r="F55" s="115"/>
      <c r="G55" s="115">
        <f>'درآمد ناشی از تغییر قیمت اوراق '!K49</f>
        <v>-4507617433</v>
      </c>
      <c r="H55" s="205"/>
      <c r="I55" s="115">
        <f>'درآمد ناشی ازفروش'!K48</f>
        <v>-110898838</v>
      </c>
      <c r="J55" s="238"/>
      <c r="K55" s="242">
        <f t="shared" si="2"/>
        <v>-4618516271</v>
      </c>
      <c r="L55" s="242"/>
      <c r="M55" s="243">
        <f t="shared" si="3"/>
        <v>7.0705757537741993E-3</v>
      </c>
      <c r="N55" s="149"/>
      <c r="O55" s="115">
        <v>0</v>
      </c>
      <c r="P55" s="115"/>
      <c r="Q55" s="115">
        <f>'درآمد ناشی از تغییر قیمت اوراق '!S49</f>
        <v>-4507617433</v>
      </c>
      <c r="R55" s="115">
        <f>'درآمد ناشی ازفروش'!S48</f>
        <v>-110898838</v>
      </c>
      <c r="S55" s="244">
        <f t="shared" si="4"/>
        <v>-4618516271</v>
      </c>
      <c r="T55" s="206"/>
      <c r="U55" s="243">
        <f>S55/درآمدها!$J$4</f>
        <v>7.0705757537741993E-3</v>
      </c>
      <c r="V55" s="56">
        <v>0</v>
      </c>
      <c r="W55" s="245">
        <f t="shared" si="5"/>
        <v>0</v>
      </c>
      <c r="Y55" s="245">
        <v>173183801</v>
      </c>
      <c r="Z55" s="245">
        <f t="shared" si="6"/>
        <v>284082639</v>
      </c>
    </row>
    <row r="56" spans="1:26" s="56" customFormat="1" ht="42.75" customHeight="1">
      <c r="A56" s="110"/>
      <c r="B56" s="110" t="s">
        <v>277</v>
      </c>
      <c r="C56" s="241" t="s">
        <v>485</v>
      </c>
      <c r="D56" s="149"/>
      <c r="E56" s="115">
        <v>0</v>
      </c>
      <c r="F56" s="115"/>
      <c r="G56" s="115">
        <f>'درآمد ناشی از تغییر قیمت اوراق '!K50</f>
        <v>-590795309</v>
      </c>
      <c r="H56" s="205"/>
      <c r="I56" s="115">
        <f>'درآمد ناشی ازفروش'!K49</f>
        <v>-27719420</v>
      </c>
      <c r="J56" s="238"/>
      <c r="K56" s="242">
        <f t="shared" si="2"/>
        <v>-618514729</v>
      </c>
      <c r="L56" s="242"/>
      <c r="M56" s="243">
        <f t="shared" si="3"/>
        <v>9.468961436120963E-4</v>
      </c>
      <c r="N56" s="149"/>
      <c r="O56" s="115">
        <v>0</v>
      </c>
      <c r="P56" s="115"/>
      <c r="Q56" s="115">
        <f>'درآمد ناشی از تغییر قیمت اوراق '!S50</f>
        <v>-590795309</v>
      </c>
      <c r="R56" s="115">
        <f>'درآمد ناشی ازفروش'!S49</f>
        <v>-27719420</v>
      </c>
      <c r="S56" s="244">
        <f t="shared" si="4"/>
        <v>-618514729</v>
      </c>
      <c r="T56" s="206"/>
      <c r="U56" s="243">
        <f>S56/درآمدها!$J$4</f>
        <v>9.468961436120963E-4</v>
      </c>
      <c r="V56" s="56">
        <v>192138400</v>
      </c>
      <c r="W56" s="245">
        <f t="shared" si="5"/>
        <v>192138400</v>
      </c>
      <c r="Y56" s="245">
        <v>48111086</v>
      </c>
      <c r="Z56" s="245">
        <f t="shared" si="6"/>
        <v>75830506</v>
      </c>
    </row>
    <row r="57" spans="1:26" s="56" customFormat="1" ht="42.75" customHeight="1">
      <c r="A57" s="110"/>
      <c r="B57" s="110" t="s">
        <v>278</v>
      </c>
      <c r="C57" s="241" t="s">
        <v>140</v>
      </c>
      <c r="D57" s="149"/>
      <c r="E57" s="115">
        <v>0</v>
      </c>
      <c r="F57" s="115"/>
      <c r="G57" s="115">
        <f>'درآمد ناشی از تغییر قیمت اوراق '!K51</f>
        <v>-4085977078</v>
      </c>
      <c r="H57" s="205"/>
      <c r="I57" s="115">
        <f>'درآمد ناشی ازفروش'!K50</f>
        <v>-175895092</v>
      </c>
      <c r="J57" s="238"/>
      <c r="K57" s="242">
        <f t="shared" si="2"/>
        <v>-4261872170</v>
      </c>
      <c r="L57" s="242"/>
      <c r="M57" s="243">
        <f t="shared" si="3"/>
        <v>6.5245824119100591E-3</v>
      </c>
      <c r="N57" s="149"/>
      <c r="O57" s="115">
        <v>0</v>
      </c>
      <c r="P57" s="115"/>
      <c r="Q57" s="115">
        <f>'درآمد ناشی از تغییر قیمت اوراق '!S51</f>
        <v>-4085977078</v>
      </c>
      <c r="R57" s="115">
        <f>'درآمد ناشی ازفروش'!S50</f>
        <v>-175895092</v>
      </c>
      <c r="S57" s="244">
        <f t="shared" si="4"/>
        <v>-4261872170</v>
      </c>
      <c r="T57" s="206"/>
      <c r="U57" s="243">
        <f>S57/درآمدها!$J$4</f>
        <v>6.5245824119100591E-3</v>
      </c>
      <c r="V57" s="56">
        <v>97559875</v>
      </c>
      <c r="W57" s="245">
        <f t="shared" si="5"/>
        <v>97559875</v>
      </c>
      <c r="Y57" s="245">
        <v>-127257556</v>
      </c>
      <c r="Z57" s="245">
        <f t="shared" si="6"/>
        <v>48637536</v>
      </c>
    </row>
    <row r="58" spans="1:26" s="56" customFormat="1" ht="42.75" customHeight="1">
      <c r="A58" s="110"/>
      <c r="B58" s="110" t="s">
        <v>279</v>
      </c>
      <c r="C58" s="241" t="s">
        <v>515</v>
      </c>
      <c r="D58" s="149"/>
      <c r="E58" s="115">
        <v>0</v>
      </c>
      <c r="F58" s="115"/>
      <c r="G58" s="115">
        <f>'درآمد ناشی از تغییر قیمت اوراق '!K52</f>
        <v>-1766463660</v>
      </c>
      <c r="H58" s="205"/>
      <c r="I58" s="115">
        <f>'درآمد ناشی ازفروش'!K51</f>
        <v>-126601045</v>
      </c>
      <c r="J58" s="238"/>
      <c r="K58" s="242">
        <f t="shared" si="2"/>
        <v>-1893064705</v>
      </c>
      <c r="L58" s="242"/>
      <c r="M58" s="243">
        <f t="shared" si="3"/>
        <v>2.8981293164526576E-3</v>
      </c>
      <c r="N58" s="149"/>
      <c r="O58" s="115">
        <v>0</v>
      </c>
      <c r="P58" s="115"/>
      <c r="Q58" s="115">
        <f>'درآمد ناشی از تغییر قیمت اوراق '!S52</f>
        <v>-1766463660</v>
      </c>
      <c r="R58" s="115">
        <f>'درآمد ناشی ازفروش'!S51</f>
        <v>-126601045</v>
      </c>
      <c r="S58" s="244">
        <f t="shared" si="4"/>
        <v>-1893064705</v>
      </c>
      <c r="T58" s="206"/>
      <c r="U58" s="243">
        <f>S58/درآمدها!$J$4</f>
        <v>2.8981293164526576E-3</v>
      </c>
      <c r="V58" s="56">
        <v>0</v>
      </c>
      <c r="W58" s="245">
        <f t="shared" si="5"/>
        <v>0</v>
      </c>
      <c r="Y58" s="245">
        <v>-95442010</v>
      </c>
      <c r="Z58" s="245">
        <f t="shared" si="6"/>
        <v>31159035</v>
      </c>
    </row>
    <row r="59" spans="1:26" s="56" customFormat="1" ht="42.75" customHeight="1">
      <c r="A59" s="110"/>
      <c r="B59" s="110"/>
      <c r="C59" s="241" t="s">
        <v>190</v>
      </c>
      <c r="D59" s="149"/>
      <c r="E59" s="115">
        <v>0</v>
      </c>
      <c r="F59" s="115"/>
      <c r="G59" s="115">
        <f>'درآمد ناشی از تغییر قیمت اوراق '!K53</f>
        <v>-2811721014</v>
      </c>
      <c r="H59" s="205"/>
      <c r="I59" s="115">
        <f>'درآمد ناشی ازفروش'!K52</f>
        <v>-243101007</v>
      </c>
      <c r="J59" s="238"/>
      <c r="K59" s="242">
        <f t="shared" si="2"/>
        <v>-3054822021</v>
      </c>
      <c r="L59" s="242"/>
      <c r="M59" s="243">
        <f t="shared" si="3"/>
        <v>4.6766860278055081E-3</v>
      </c>
      <c r="N59" s="149"/>
      <c r="O59" s="115">
        <v>0</v>
      </c>
      <c r="P59" s="115"/>
      <c r="Q59" s="115">
        <f>'درآمد ناشی از تغییر قیمت اوراق '!S53</f>
        <v>-2811721014</v>
      </c>
      <c r="R59" s="115">
        <f>'درآمد ناشی ازفروش'!S52</f>
        <v>-243101007</v>
      </c>
      <c r="S59" s="244">
        <f t="shared" si="4"/>
        <v>-3054822021</v>
      </c>
      <c r="T59" s="206"/>
      <c r="U59" s="243">
        <f>S59/درآمدها!$J$4</f>
        <v>4.6766860278055081E-3</v>
      </c>
      <c r="W59" s="245"/>
      <c r="Y59" s="245"/>
      <c r="Z59" s="245"/>
    </row>
    <row r="60" spans="1:26" s="56" customFormat="1" ht="42.75" customHeight="1">
      <c r="A60" s="110"/>
      <c r="B60" s="110" t="s">
        <v>280</v>
      </c>
      <c r="C60" s="241" t="s">
        <v>149</v>
      </c>
      <c r="D60" s="149"/>
      <c r="E60" s="115">
        <f>'درآمد سود سهام'!N25</f>
        <v>3836242068</v>
      </c>
      <c r="F60" s="115"/>
      <c r="G60" s="115">
        <f>'درآمد ناشی از تغییر قیمت اوراق '!K54</f>
        <v>-3522295623</v>
      </c>
      <c r="H60" s="205"/>
      <c r="I60" s="115">
        <f>'درآمد ناشی ازفروش'!K53</f>
        <v>-444122912</v>
      </c>
      <c r="J60" s="238"/>
      <c r="K60" s="242">
        <f t="shared" si="2"/>
        <v>-130176467</v>
      </c>
      <c r="L60" s="242"/>
      <c r="M60" s="243">
        <f t="shared" si="3"/>
        <v>1.9928966734654319E-4</v>
      </c>
      <c r="N60" s="149"/>
      <c r="O60" s="115">
        <f>'درآمد سود سهام'!T25</f>
        <v>3836242068</v>
      </c>
      <c r="P60" s="115"/>
      <c r="Q60" s="115">
        <f>'درآمد ناشی از تغییر قیمت اوراق '!S54</f>
        <v>-3522295623</v>
      </c>
      <c r="R60" s="115">
        <f>'درآمد ناشی ازفروش'!S53</f>
        <v>-444122912</v>
      </c>
      <c r="S60" s="244">
        <f t="shared" si="4"/>
        <v>-130176467</v>
      </c>
      <c r="T60" s="206"/>
      <c r="U60" s="243">
        <f>S60/درآمدها!$J$4</f>
        <v>1.9928966734654319E-4</v>
      </c>
      <c r="V60" s="56">
        <v>1357020000</v>
      </c>
      <c r="W60" s="245">
        <f>V60-O60</f>
        <v>-2479222068</v>
      </c>
      <c r="Y60" s="245">
        <v>135385068</v>
      </c>
      <c r="Z60" s="245">
        <f>Y60-I60</f>
        <v>579507980</v>
      </c>
    </row>
    <row r="61" spans="1:26" s="56" customFormat="1" ht="42.75" customHeight="1">
      <c r="A61" s="110"/>
      <c r="B61" s="110" t="s">
        <v>281</v>
      </c>
      <c r="C61" s="241" t="s">
        <v>516</v>
      </c>
      <c r="D61" s="149"/>
      <c r="E61" s="115">
        <v>0</v>
      </c>
      <c r="F61" s="115"/>
      <c r="G61" s="115">
        <f>'درآمد ناشی از تغییر قیمت اوراق '!K55</f>
        <v>-1584961552</v>
      </c>
      <c r="H61" s="205"/>
      <c r="I61" s="115">
        <f>'درآمد ناشی ازفروش'!K54</f>
        <v>-75661188</v>
      </c>
      <c r="J61" s="238"/>
      <c r="K61" s="242">
        <f t="shared" si="2"/>
        <v>-1660622740</v>
      </c>
      <c r="L61" s="242"/>
      <c r="M61" s="243">
        <f t="shared" si="3"/>
        <v>2.5422794232286632E-3</v>
      </c>
      <c r="N61" s="149"/>
      <c r="O61" s="115">
        <v>0</v>
      </c>
      <c r="P61" s="115"/>
      <c r="Q61" s="115">
        <f>'درآمد ناشی از تغییر قیمت اوراق '!S55</f>
        <v>-1584961552</v>
      </c>
      <c r="R61" s="115">
        <f>'درآمد ناشی ازفروش'!S54</f>
        <v>-75661188</v>
      </c>
      <c r="S61" s="244">
        <f t="shared" si="4"/>
        <v>-1660622740</v>
      </c>
      <c r="T61" s="206"/>
      <c r="U61" s="243">
        <f>S61/درآمدها!$J$4</f>
        <v>2.5422794232286632E-3</v>
      </c>
      <c r="V61" s="56">
        <v>509397000</v>
      </c>
      <c r="W61" s="245">
        <f>V61-O61</f>
        <v>509397000</v>
      </c>
      <c r="Y61" s="245">
        <v>1384815340</v>
      </c>
      <c r="Z61" s="245">
        <f>Y61-I61</f>
        <v>1460476528</v>
      </c>
    </row>
    <row r="62" spans="1:26" s="56" customFormat="1" ht="42.75" customHeight="1">
      <c r="A62" s="110"/>
      <c r="B62" s="110" t="s">
        <v>282</v>
      </c>
      <c r="C62" s="241" t="s">
        <v>92</v>
      </c>
      <c r="D62" s="149"/>
      <c r="E62" s="115">
        <f>'درآمد سود سهام'!N26</f>
        <v>3902193072</v>
      </c>
      <c r="F62" s="115"/>
      <c r="G62" s="115">
        <f>'درآمد ناشی از تغییر قیمت اوراق '!K56</f>
        <v>-24178681802</v>
      </c>
      <c r="H62" s="205"/>
      <c r="I62" s="115">
        <f>'درآمد ناشی ازفروش'!K55</f>
        <v>-824083910</v>
      </c>
      <c r="J62" s="238"/>
      <c r="K62" s="242">
        <f t="shared" si="2"/>
        <v>-21100572640</v>
      </c>
      <c r="L62" s="242"/>
      <c r="M62" s="243">
        <f t="shared" si="3"/>
        <v>3.2303274156665895E-2</v>
      </c>
      <c r="N62" s="149"/>
      <c r="O62" s="115">
        <f>'درآمد سود سهام'!T26</f>
        <v>3902193072</v>
      </c>
      <c r="P62" s="115"/>
      <c r="Q62" s="115">
        <f>'درآمد ناشی از تغییر قیمت اوراق '!S56</f>
        <v>-24178681802</v>
      </c>
      <c r="R62" s="115">
        <f>'درآمد ناشی ازفروش'!S55</f>
        <v>-824083910</v>
      </c>
      <c r="S62" s="244">
        <f t="shared" si="4"/>
        <v>-21100572640</v>
      </c>
      <c r="T62" s="206"/>
      <c r="U62" s="243">
        <f>S62/درآمدها!$J$4</f>
        <v>3.2303274156665895E-2</v>
      </c>
      <c r="V62" s="56">
        <v>0</v>
      </c>
      <c r="W62" s="245">
        <f>V62-O62</f>
        <v>-3902193072</v>
      </c>
      <c r="Y62" s="245">
        <v>506231373</v>
      </c>
      <c r="Z62" s="245">
        <f>Y62-I62</f>
        <v>1330315283</v>
      </c>
    </row>
    <row r="63" spans="1:26" s="56" customFormat="1" ht="42.75" customHeight="1">
      <c r="A63" s="110"/>
      <c r="B63" s="110"/>
      <c r="C63" s="241" t="s">
        <v>517</v>
      </c>
      <c r="D63" s="149"/>
      <c r="E63" s="115">
        <v>0</v>
      </c>
      <c r="F63" s="115"/>
      <c r="G63" s="115">
        <f>'درآمد ناشی از تغییر قیمت اوراق '!K57</f>
        <v>-241452306</v>
      </c>
      <c r="H63" s="205"/>
      <c r="I63" s="115">
        <f>'درآمد ناشی ازفروش'!K56</f>
        <v>-4328738</v>
      </c>
      <c r="J63" s="238"/>
      <c r="K63" s="242">
        <f t="shared" si="2"/>
        <v>-245781044</v>
      </c>
      <c r="L63" s="242"/>
      <c r="M63" s="243">
        <f t="shared" si="3"/>
        <v>3.7627094687433865E-4</v>
      </c>
      <c r="N63" s="149"/>
      <c r="O63" s="115">
        <v>0</v>
      </c>
      <c r="P63" s="115"/>
      <c r="Q63" s="115">
        <f>'درآمد ناشی از تغییر قیمت اوراق '!S57</f>
        <v>-241452306</v>
      </c>
      <c r="R63" s="115">
        <f>'درآمد ناشی ازفروش'!S56</f>
        <v>-4328738</v>
      </c>
      <c r="S63" s="244">
        <f t="shared" si="4"/>
        <v>-245781044</v>
      </c>
      <c r="T63" s="206"/>
      <c r="U63" s="243">
        <f>S63/درآمدها!$J$4</f>
        <v>3.7627094687433865E-4</v>
      </c>
      <c r="W63" s="245"/>
      <c r="Y63" s="245"/>
      <c r="Z63" s="245"/>
    </row>
    <row r="64" spans="1:26" s="56" customFormat="1" ht="42.75" customHeight="1">
      <c r="A64" s="110"/>
      <c r="B64" s="110" t="s">
        <v>283</v>
      </c>
      <c r="C64" s="241" t="s">
        <v>476</v>
      </c>
      <c r="D64" s="149"/>
      <c r="E64" s="115">
        <v>0</v>
      </c>
      <c r="F64" s="115"/>
      <c r="G64" s="115">
        <f>'درآمد ناشی از تغییر قیمت اوراق '!K58</f>
        <v>-4696297702</v>
      </c>
      <c r="H64" s="205"/>
      <c r="I64" s="115">
        <f>'درآمد ناشی ازفروش'!K57</f>
        <v>-195873210</v>
      </c>
      <c r="J64" s="238"/>
      <c r="K64" s="242">
        <f t="shared" si="2"/>
        <v>-4892170912</v>
      </c>
      <c r="L64" s="242"/>
      <c r="M64" s="243">
        <f t="shared" si="3"/>
        <v>7.4895189286010881E-3</v>
      </c>
      <c r="N64" s="149"/>
      <c r="O64" s="115">
        <v>0</v>
      </c>
      <c r="P64" s="115"/>
      <c r="Q64" s="115">
        <f>'درآمد ناشی از تغییر قیمت اوراق '!S58</f>
        <v>-4696297702</v>
      </c>
      <c r="R64" s="115">
        <f>'درآمد ناشی ازفروش'!S57</f>
        <v>-195873210</v>
      </c>
      <c r="S64" s="244">
        <f t="shared" si="4"/>
        <v>-4892170912</v>
      </c>
      <c r="T64" s="206"/>
      <c r="U64" s="243">
        <f>S64/درآمدها!$J$4</f>
        <v>7.4895189286010881E-3</v>
      </c>
      <c r="V64" s="56">
        <v>0</v>
      </c>
      <c r="W64" s="245">
        <f t="shared" ref="W64:W101" si="7">V64-O64</f>
        <v>0</v>
      </c>
      <c r="Y64" s="245">
        <v>415239800</v>
      </c>
      <c r="Z64" s="245">
        <f t="shared" ref="Z64:Z101" si="8">Y64-I64</f>
        <v>611113010</v>
      </c>
    </row>
    <row r="65" spans="1:26" s="56" customFormat="1" ht="42.75" customHeight="1">
      <c r="A65" s="110"/>
      <c r="B65" s="110" t="s">
        <v>447</v>
      </c>
      <c r="C65" s="241" t="s">
        <v>518</v>
      </c>
      <c r="D65" s="149"/>
      <c r="E65" s="115">
        <v>0</v>
      </c>
      <c r="F65" s="115"/>
      <c r="G65" s="115">
        <v>0</v>
      </c>
      <c r="H65" s="205"/>
      <c r="I65" s="115">
        <f>'درآمد ناشی ازفروش'!K58</f>
        <v>9921287456</v>
      </c>
      <c r="J65" s="238"/>
      <c r="K65" s="242">
        <f t="shared" si="2"/>
        <v>9921287456</v>
      </c>
      <c r="L65" s="242"/>
      <c r="M65" s="243">
        <f t="shared" si="3"/>
        <v>-1.5188690569975846E-2</v>
      </c>
      <c r="N65" s="149"/>
      <c r="O65" s="115">
        <v>0</v>
      </c>
      <c r="P65" s="115"/>
      <c r="Q65" s="115">
        <v>0</v>
      </c>
      <c r="R65" s="115">
        <f>'درآمد ناشی ازفروش'!S58</f>
        <v>9921287456</v>
      </c>
      <c r="S65" s="244">
        <f t="shared" si="4"/>
        <v>9921287456</v>
      </c>
      <c r="T65" s="206"/>
      <c r="U65" s="243">
        <f>S65/درآمدها!$J$4</f>
        <v>-1.5188690569975846E-2</v>
      </c>
      <c r="V65" s="56">
        <v>0</v>
      </c>
      <c r="W65" s="245">
        <f t="shared" si="7"/>
        <v>0</v>
      </c>
      <c r="Y65" s="245">
        <v>0</v>
      </c>
      <c r="Z65" s="245">
        <f t="shared" si="8"/>
        <v>-9921287456</v>
      </c>
    </row>
    <row r="66" spans="1:26" s="56" customFormat="1" ht="42.75" customHeight="1">
      <c r="A66" s="110"/>
      <c r="B66" s="110" t="s">
        <v>284</v>
      </c>
      <c r="C66" s="241" t="s">
        <v>205</v>
      </c>
      <c r="D66" s="149"/>
      <c r="E66" s="115">
        <v>0</v>
      </c>
      <c r="F66" s="115"/>
      <c r="G66" s="115">
        <f>'درآمد ناشی از تغییر قیمت اوراق '!K59</f>
        <v>-4677946937</v>
      </c>
      <c r="H66" s="205"/>
      <c r="I66" s="115">
        <f>'درآمد ناشی ازفروش'!K59</f>
        <v>-1118187279</v>
      </c>
      <c r="J66" s="238"/>
      <c r="K66" s="242">
        <f t="shared" si="2"/>
        <v>-5796134216</v>
      </c>
      <c r="L66" s="242"/>
      <c r="M66" s="243">
        <f t="shared" si="3"/>
        <v>8.8734138083695034E-3</v>
      </c>
      <c r="N66" s="149"/>
      <c r="O66" s="115">
        <v>0</v>
      </c>
      <c r="P66" s="115"/>
      <c r="Q66" s="115">
        <f>'درآمد ناشی از تغییر قیمت اوراق '!S59</f>
        <v>-4677946937</v>
      </c>
      <c r="R66" s="115">
        <f>'درآمد ناشی ازفروش'!S59</f>
        <v>-1118187279</v>
      </c>
      <c r="S66" s="244">
        <f t="shared" si="4"/>
        <v>-5796134216</v>
      </c>
      <c r="T66" s="206"/>
      <c r="U66" s="243">
        <f>S66/درآمدها!$J$4</f>
        <v>8.8734138083695034E-3</v>
      </c>
      <c r="V66" s="56">
        <v>19116627</v>
      </c>
      <c r="W66" s="245">
        <f t="shared" si="7"/>
        <v>19116627</v>
      </c>
      <c r="Y66" s="245">
        <v>40393461</v>
      </c>
      <c r="Z66" s="245">
        <f t="shared" si="8"/>
        <v>1158580740</v>
      </c>
    </row>
    <row r="67" spans="1:26" s="56" customFormat="1" ht="42.75" customHeight="1">
      <c r="A67" s="110"/>
      <c r="B67" s="110" t="s">
        <v>448</v>
      </c>
      <c r="C67" s="241" t="s">
        <v>214</v>
      </c>
      <c r="D67" s="149"/>
      <c r="E67" s="115">
        <v>0</v>
      </c>
      <c r="F67" s="115"/>
      <c r="G67" s="115">
        <f>'درآمد ناشی از تغییر قیمت اوراق '!K60</f>
        <v>-10980116747</v>
      </c>
      <c r="H67" s="205"/>
      <c r="I67" s="115">
        <f>'درآمد ناشی ازفروش'!K60</f>
        <v>-321867892</v>
      </c>
      <c r="J67" s="238"/>
      <c r="K67" s="242">
        <f t="shared" si="2"/>
        <v>-11301984639</v>
      </c>
      <c r="L67" s="242"/>
      <c r="M67" s="243">
        <f t="shared" si="3"/>
        <v>1.7302426551966961E-2</v>
      </c>
      <c r="N67" s="149"/>
      <c r="O67" s="115">
        <v>0</v>
      </c>
      <c r="P67" s="115"/>
      <c r="Q67" s="115">
        <f>'درآمد ناشی از تغییر قیمت اوراق '!S60</f>
        <v>-10980116747</v>
      </c>
      <c r="R67" s="115">
        <f>'درآمد ناشی ازفروش'!S60</f>
        <v>-321867892</v>
      </c>
      <c r="S67" s="244">
        <f t="shared" si="4"/>
        <v>-11301984639</v>
      </c>
      <c r="T67" s="206"/>
      <c r="U67" s="243">
        <f>S67/درآمدها!$J$4</f>
        <v>1.7302426551966961E-2</v>
      </c>
      <c r="V67" s="56">
        <v>479200560</v>
      </c>
      <c r="W67" s="245">
        <f t="shared" si="7"/>
        <v>479200560</v>
      </c>
      <c r="Y67" s="245">
        <v>8773410</v>
      </c>
      <c r="Z67" s="245">
        <f t="shared" si="8"/>
        <v>330641302</v>
      </c>
    </row>
    <row r="68" spans="1:26" s="56" customFormat="1" ht="42.75" customHeight="1">
      <c r="A68" s="110"/>
      <c r="B68" s="110" t="s">
        <v>285</v>
      </c>
      <c r="C68" s="241" t="s">
        <v>431</v>
      </c>
      <c r="D68" s="149"/>
      <c r="E68" s="115">
        <v>0</v>
      </c>
      <c r="F68" s="115"/>
      <c r="G68" s="115">
        <v>0</v>
      </c>
      <c r="H68" s="205"/>
      <c r="I68" s="115">
        <v>0</v>
      </c>
      <c r="J68" s="238"/>
      <c r="K68" s="242">
        <f t="shared" si="2"/>
        <v>0</v>
      </c>
      <c r="L68" s="242"/>
      <c r="M68" s="243">
        <f t="shared" si="3"/>
        <v>0</v>
      </c>
      <c r="N68" s="149"/>
      <c r="O68" s="115">
        <v>0</v>
      </c>
      <c r="P68" s="115"/>
      <c r="Q68" s="115">
        <v>0</v>
      </c>
      <c r="R68" s="115">
        <v>0</v>
      </c>
      <c r="S68" s="244">
        <f t="shared" si="4"/>
        <v>0</v>
      </c>
      <c r="T68" s="206"/>
      <c r="U68" s="243">
        <f>S68/درآمدها!$J$4</f>
        <v>0</v>
      </c>
      <c r="V68" s="56">
        <v>0</v>
      </c>
      <c r="W68" s="245">
        <f t="shared" si="7"/>
        <v>0</v>
      </c>
      <c r="Y68" s="245">
        <v>119788897</v>
      </c>
      <c r="Z68" s="245">
        <f t="shared" si="8"/>
        <v>119788897</v>
      </c>
    </row>
    <row r="69" spans="1:26" s="56" customFormat="1" ht="42.75" customHeight="1">
      <c r="A69" s="110"/>
      <c r="B69" s="110" t="s">
        <v>408</v>
      </c>
      <c r="C69" s="241" t="s">
        <v>125</v>
      </c>
      <c r="D69" s="149"/>
      <c r="E69" s="115">
        <v>0</v>
      </c>
      <c r="F69" s="115"/>
      <c r="G69" s="115">
        <f>'درآمد ناشی از تغییر قیمت اوراق '!K62</f>
        <v>-162928401</v>
      </c>
      <c r="H69" s="205"/>
      <c r="I69" s="115">
        <f>'درآمد ناشی ازفروش'!K61</f>
        <v>-5842923</v>
      </c>
      <c r="J69" s="238"/>
      <c r="K69" s="242">
        <f t="shared" si="2"/>
        <v>-168771324</v>
      </c>
      <c r="L69" s="242"/>
      <c r="M69" s="243">
        <f t="shared" si="3"/>
        <v>2.5837527928604533E-4</v>
      </c>
      <c r="N69" s="149"/>
      <c r="O69" s="115">
        <v>0</v>
      </c>
      <c r="P69" s="115"/>
      <c r="Q69" s="115">
        <f>'درآمد ناشی از تغییر قیمت اوراق '!S62</f>
        <v>-162928401</v>
      </c>
      <c r="R69" s="115">
        <f>'درآمد ناشی ازفروش'!S61</f>
        <v>-5842923</v>
      </c>
      <c r="S69" s="244">
        <f t="shared" si="4"/>
        <v>-168771324</v>
      </c>
      <c r="T69" s="206"/>
      <c r="U69" s="243">
        <f>S69/درآمدها!$J$4</f>
        <v>2.5837527928604533E-4</v>
      </c>
      <c r="V69" s="56">
        <v>1142817130</v>
      </c>
      <c r="W69" s="245">
        <f t="shared" si="7"/>
        <v>1142817130</v>
      </c>
      <c r="Y69" s="245">
        <v>1308842994</v>
      </c>
      <c r="Z69" s="245">
        <f t="shared" si="8"/>
        <v>1314685917</v>
      </c>
    </row>
    <row r="70" spans="1:26" s="56" customFormat="1" ht="42.75" customHeight="1">
      <c r="A70" s="110"/>
      <c r="B70" s="110" t="s">
        <v>286</v>
      </c>
      <c r="C70" s="241" t="s">
        <v>432</v>
      </c>
      <c r="D70" s="149"/>
      <c r="E70" s="115">
        <f>'درآمد سود سهام'!N27</f>
        <v>1327438024</v>
      </c>
      <c r="F70" s="115"/>
      <c r="G70" s="115">
        <f>'درآمد ناشی از تغییر قیمت اوراق '!K63</f>
        <v>-3210973331</v>
      </c>
      <c r="H70" s="205"/>
      <c r="I70" s="115">
        <f>'درآمد ناشی ازفروش'!K62</f>
        <v>12811696</v>
      </c>
      <c r="J70" s="238"/>
      <c r="K70" s="242">
        <f t="shared" si="2"/>
        <v>-1870723611</v>
      </c>
      <c r="L70" s="242"/>
      <c r="M70" s="243">
        <f t="shared" si="3"/>
        <v>2.8639269041885588E-3</v>
      </c>
      <c r="N70" s="149"/>
      <c r="O70" s="115">
        <f>'درآمد سود سهام'!T27</f>
        <v>1327438024</v>
      </c>
      <c r="P70" s="115"/>
      <c r="Q70" s="115">
        <f>'درآمد ناشی از تغییر قیمت اوراق '!S63</f>
        <v>-3210973331</v>
      </c>
      <c r="R70" s="115">
        <f>'درآمد ناشی ازفروش'!S62</f>
        <v>12811696</v>
      </c>
      <c r="S70" s="244">
        <f t="shared" si="4"/>
        <v>-1870723611</v>
      </c>
      <c r="T70" s="206"/>
      <c r="U70" s="243">
        <f>S70/درآمدها!$J$4</f>
        <v>2.8639269041885588E-3</v>
      </c>
      <c r="V70" s="56">
        <v>0</v>
      </c>
      <c r="W70" s="245">
        <f t="shared" si="7"/>
        <v>-1327438024</v>
      </c>
      <c r="Y70" s="245">
        <v>0</v>
      </c>
      <c r="Z70" s="245">
        <f t="shared" si="8"/>
        <v>-12811696</v>
      </c>
    </row>
    <row r="71" spans="1:26" s="56" customFormat="1" ht="42.75" customHeight="1">
      <c r="A71" s="110"/>
      <c r="B71" s="110" t="s">
        <v>287</v>
      </c>
      <c r="C71" s="241" t="s">
        <v>101</v>
      </c>
      <c r="D71" s="149"/>
      <c r="E71" s="115">
        <f>'درآمد سود سهام'!N28</f>
        <v>1363127198</v>
      </c>
      <c r="F71" s="115"/>
      <c r="G71" s="115">
        <f>'درآمد ناشی از تغییر قیمت اوراق '!K64</f>
        <v>-18177808146</v>
      </c>
      <c r="H71" s="205"/>
      <c r="I71" s="115">
        <f>'درآمد ناشی ازفروش'!K63</f>
        <v>-447095032</v>
      </c>
      <c r="J71" s="238"/>
      <c r="K71" s="242">
        <f t="shared" si="2"/>
        <v>-17261775980</v>
      </c>
      <c r="L71" s="242"/>
      <c r="M71" s="243">
        <f t="shared" si="3"/>
        <v>2.6426386213606101E-2</v>
      </c>
      <c r="N71" s="149"/>
      <c r="O71" s="115">
        <f>'درآمد سود سهام'!T28</f>
        <v>1363127198</v>
      </c>
      <c r="P71" s="115"/>
      <c r="Q71" s="115">
        <f>'درآمد ناشی از تغییر قیمت اوراق '!S64</f>
        <v>-18177808146</v>
      </c>
      <c r="R71" s="115">
        <f>'درآمد ناشی ازفروش'!S63</f>
        <v>-447095032</v>
      </c>
      <c r="S71" s="244">
        <f t="shared" si="4"/>
        <v>-17261775980</v>
      </c>
      <c r="T71" s="206"/>
      <c r="U71" s="243">
        <f>S71/درآمدها!$J$4</f>
        <v>2.6426386213606101E-2</v>
      </c>
      <c r="V71" s="56">
        <v>0</v>
      </c>
      <c r="W71" s="245">
        <f t="shared" si="7"/>
        <v>-1363127198</v>
      </c>
      <c r="Y71" s="245">
        <v>0</v>
      </c>
      <c r="Z71" s="245">
        <f t="shared" si="8"/>
        <v>447095032</v>
      </c>
    </row>
    <row r="72" spans="1:26" s="56" customFormat="1" ht="42.75" customHeight="1">
      <c r="A72" s="110"/>
      <c r="B72" s="110" t="s">
        <v>465</v>
      </c>
      <c r="C72" s="241" t="s">
        <v>403</v>
      </c>
      <c r="D72" s="149"/>
      <c r="E72" s="115">
        <v>0</v>
      </c>
      <c r="F72" s="115"/>
      <c r="G72" s="115">
        <f>'درآمد ناشی از تغییر قیمت اوراق '!K65</f>
        <v>-4395427736</v>
      </c>
      <c r="H72" s="205"/>
      <c r="I72" s="115">
        <f>'درآمد ناشی ازفروش'!K64</f>
        <v>-35795197</v>
      </c>
      <c r="J72" s="238"/>
      <c r="K72" s="242">
        <f t="shared" si="2"/>
        <v>-4431222933</v>
      </c>
      <c r="L72" s="242"/>
      <c r="M72" s="243">
        <f t="shared" si="3"/>
        <v>6.7838447655515456E-3</v>
      </c>
      <c r="N72" s="149"/>
      <c r="O72" s="115">
        <v>0</v>
      </c>
      <c r="P72" s="115"/>
      <c r="Q72" s="115">
        <f>'درآمد ناشی از تغییر قیمت اوراق '!S65</f>
        <v>-4395427736</v>
      </c>
      <c r="R72" s="115">
        <f>'درآمد ناشی ازفروش'!S64</f>
        <v>-35795197</v>
      </c>
      <c r="S72" s="244">
        <f t="shared" si="4"/>
        <v>-4431222933</v>
      </c>
      <c r="T72" s="206"/>
      <c r="U72" s="243">
        <f>S72/درآمدها!$J$4</f>
        <v>6.7838447655515456E-3</v>
      </c>
      <c r="V72" s="56">
        <v>0</v>
      </c>
      <c r="W72" s="245">
        <f t="shared" si="7"/>
        <v>0</v>
      </c>
      <c r="Y72" s="245">
        <v>7811008</v>
      </c>
      <c r="Z72" s="245">
        <f t="shared" si="8"/>
        <v>43606205</v>
      </c>
    </row>
    <row r="73" spans="1:26" s="56" customFormat="1" ht="42.6" customHeight="1">
      <c r="A73" s="110"/>
      <c r="B73" s="110" t="s">
        <v>288</v>
      </c>
      <c r="C73" s="241" t="s">
        <v>471</v>
      </c>
      <c r="D73" s="149"/>
      <c r="E73" s="115">
        <v>0</v>
      </c>
      <c r="F73" s="115"/>
      <c r="G73" s="115">
        <v>0</v>
      </c>
      <c r="H73" s="205"/>
      <c r="I73" s="115">
        <v>0</v>
      </c>
      <c r="J73" s="238"/>
      <c r="K73" s="242">
        <f t="shared" si="2"/>
        <v>0</v>
      </c>
      <c r="L73" s="242"/>
      <c r="M73" s="243">
        <f t="shared" si="3"/>
        <v>0</v>
      </c>
      <c r="N73" s="149"/>
      <c r="O73" s="115">
        <v>0</v>
      </c>
      <c r="P73" s="115"/>
      <c r="Q73" s="115">
        <v>0</v>
      </c>
      <c r="R73" s="115">
        <v>0</v>
      </c>
      <c r="S73" s="244">
        <f t="shared" si="4"/>
        <v>0</v>
      </c>
      <c r="T73" s="206"/>
      <c r="U73" s="243">
        <f>S73/درآمدها!$J$4</f>
        <v>0</v>
      </c>
      <c r="V73" s="56">
        <v>0</v>
      </c>
      <c r="W73" s="245">
        <f t="shared" si="7"/>
        <v>0</v>
      </c>
      <c r="Y73" s="245">
        <v>64748027</v>
      </c>
      <c r="Z73" s="245">
        <f t="shared" si="8"/>
        <v>64748027</v>
      </c>
    </row>
    <row r="74" spans="1:26" s="56" customFormat="1" ht="42.75" customHeight="1">
      <c r="A74" s="110"/>
      <c r="B74" s="110" t="s">
        <v>289</v>
      </c>
      <c r="C74" s="241" t="s">
        <v>127</v>
      </c>
      <c r="D74" s="149"/>
      <c r="E74" s="115">
        <v>0</v>
      </c>
      <c r="F74" s="115"/>
      <c r="G74" s="115">
        <f>'درآمد ناشی از تغییر قیمت اوراق '!K66</f>
        <v>-729349884</v>
      </c>
      <c r="H74" s="205"/>
      <c r="I74" s="115">
        <f>'درآمد ناشی ازفروش'!K65</f>
        <v>-46579465</v>
      </c>
      <c r="J74" s="238"/>
      <c r="K74" s="242">
        <f t="shared" si="2"/>
        <v>-775929349</v>
      </c>
      <c r="L74" s="242"/>
      <c r="M74" s="243">
        <f t="shared" si="3"/>
        <v>1.1878852254196591E-3</v>
      </c>
      <c r="N74" s="149"/>
      <c r="O74" s="115">
        <v>0</v>
      </c>
      <c r="P74" s="115"/>
      <c r="Q74" s="115">
        <f>'درآمد ناشی از تغییر قیمت اوراق '!S66</f>
        <v>-729349884</v>
      </c>
      <c r="R74" s="115">
        <f>'درآمد ناشی ازفروش'!S65</f>
        <v>-46579465</v>
      </c>
      <c r="S74" s="244">
        <f t="shared" si="4"/>
        <v>-775929349</v>
      </c>
      <c r="T74" s="206"/>
      <c r="U74" s="243">
        <f>S74/درآمدها!$J$4</f>
        <v>1.1878852254196591E-3</v>
      </c>
      <c r="V74" s="56">
        <v>0</v>
      </c>
      <c r="W74" s="245">
        <f t="shared" si="7"/>
        <v>0</v>
      </c>
      <c r="Y74" s="245">
        <v>0</v>
      </c>
      <c r="Z74" s="245">
        <f t="shared" si="8"/>
        <v>46579465</v>
      </c>
    </row>
    <row r="75" spans="1:26" s="56" customFormat="1" ht="42.75" customHeight="1">
      <c r="A75" s="110"/>
      <c r="B75" s="110" t="s">
        <v>290</v>
      </c>
      <c r="C75" s="241" t="s">
        <v>141</v>
      </c>
      <c r="D75" s="149"/>
      <c r="E75" s="115">
        <v>0</v>
      </c>
      <c r="F75" s="115"/>
      <c r="G75" s="115">
        <f>'درآمد ناشی از تغییر قیمت اوراق '!K67</f>
        <v>-2584096209</v>
      </c>
      <c r="H75" s="205"/>
      <c r="I75" s="115">
        <f>'درآمد ناشی ازفروش'!K66</f>
        <v>-45537850</v>
      </c>
      <c r="J75" s="238"/>
      <c r="K75" s="242">
        <f t="shared" si="2"/>
        <v>-2629634059</v>
      </c>
      <c r="L75" s="242"/>
      <c r="M75" s="243">
        <f t="shared" si="3"/>
        <v>4.0257575653919854E-3</v>
      </c>
      <c r="N75" s="149"/>
      <c r="O75" s="115">
        <v>0</v>
      </c>
      <c r="P75" s="115"/>
      <c r="Q75" s="115">
        <f>'درآمد ناشی از تغییر قیمت اوراق '!S67</f>
        <v>-2584096209</v>
      </c>
      <c r="R75" s="115">
        <f>'درآمد ناشی ازفروش'!S66</f>
        <v>-45537850</v>
      </c>
      <c r="S75" s="244">
        <f t="shared" si="4"/>
        <v>-2629634059</v>
      </c>
      <c r="T75" s="206"/>
      <c r="U75" s="243">
        <f>S75/درآمدها!$J$4</f>
        <v>4.0257575653919854E-3</v>
      </c>
      <c r="V75" s="56">
        <v>0</v>
      </c>
      <c r="W75" s="245">
        <f t="shared" si="7"/>
        <v>0</v>
      </c>
      <c r="Y75" s="245">
        <v>-66723073</v>
      </c>
      <c r="Z75" s="245">
        <f t="shared" si="8"/>
        <v>-21185223</v>
      </c>
    </row>
    <row r="76" spans="1:26" s="56" customFormat="1" ht="42.75" customHeight="1">
      <c r="A76" s="110"/>
      <c r="B76" s="110" t="s">
        <v>291</v>
      </c>
      <c r="C76" s="241" t="s">
        <v>519</v>
      </c>
      <c r="D76" s="149"/>
      <c r="E76" s="115">
        <f>'درآمد سود سهام'!N29</f>
        <v>857310628</v>
      </c>
      <c r="F76" s="115"/>
      <c r="G76" s="115">
        <f>'درآمد ناشی از تغییر قیمت اوراق '!K68</f>
        <v>6942468606</v>
      </c>
      <c r="H76" s="205"/>
      <c r="I76" s="115">
        <v>0</v>
      </c>
      <c r="J76" s="238"/>
      <c r="K76" s="242">
        <f t="shared" ref="K76:K139" si="9">E76+G76+I76</f>
        <v>7799779234</v>
      </c>
      <c r="L76" s="242"/>
      <c r="M76" s="243">
        <f t="shared" ref="M76:M139" si="10">K76/-653202289578</f>
        <v>-1.1940832661561904E-2</v>
      </c>
      <c r="N76" s="149"/>
      <c r="O76" s="115">
        <f>'درآمد سود سهام'!T29</f>
        <v>857310628</v>
      </c>
      <c r="P76" s="115"/>
      <c r="Q76" s="115">
        <f>'درآمد ناشی از تغییر قیمت اوراق '!S68</f>
        <v>6942468606</v>
      </c>
      <c r="R76" s="115">
        <v>0</v>
      </c>
      <c r="S76" s="244">
        <f t="shared" ref="S76:S139" si="11">O76+Q76+R76</f>
        <v>7799779234</v>
      </c>
      <c r="T76" s="206"/>
      <c r="U76" s="243">
        <f>S76/درآمدها!$J$4</f>
        <v>-1.1940832661561904E-2</v>
      </c>
      <c r="V76" s="56">
        <v>0</v>
      </c>
      <c r="W76" s="245">
        <f t="shared" si="7"/>
        <v>-857310628</v>
      </c>
      <c r="Y76" s="245">
        <v>153272888</v>
      </c>
      <c r="Z76" s="245">
        <f t="shared" si="8"/>
        <v>153272888</v>
      </c>
    </row>
    <row r="77" spans="1:26" s="56" customFormat="1" ht="42.75" customHeight="1">
      <c r="A77" s="110"/>
      <c r="B77" s="110" t="s">
        <v>292</v>
      </c>
      <c r="C77" s="241" t="s">
        <v>177</v>
      </c>
      <c r="D77" s="149"/>
      <c r="E77" s="115">
        <v>0</v>
      </c>
      <c r="F77" s="115"/>
      <c r="G77" s="115">
        <f>'درآمد ناشی از تغییر قیمت اوراق '!K69</f>
        <v>4098076374</v>
      </c>
      <c r="H77" s="205"/>
      <c r="I77" s="115">
        <f>'درآمد ناشی ازفروش'!K67</f>
        <v>370075277</v>
      </c>
      <c r="J77" s="238"/>
      <c r="K77" s="242">
        <f t="shared" si="9"/>
        <v>4468151651</v>
      </c>
      <c r="L77" s="242"/>
      <c r="M77" s="243">
        <f t="shared" si="10"/>
        <v>-6.840379653118853E-3</v>
      </c>
      <c r="N77" s="149"/>
      <c r="O77" s="115">
        <v>0</v>
      </c>
      <c r="P77" s="115"/>
      <c r="Q77" s="115">
        <f>'درآمد ناشی از تغییر قیمت اوراق '!S69</f>
        <v>4098076374</v>
      </c>
      <c r="R77" s="115">
        <f>'درآمد ناشی ازفروش'!S67</f>
        <v>370075277</v>
      </c>
      <c r="S77" s="244">
        <f t="shared" si="11"/>
        <v>4468151651</v>
      </c>
      <c r="T77" s="206"/>
      <c r="U77" s="243">
        <f>S77/درآمدها!$J$4</f>
        <v>-6.840379653118853E-3</v>
      </c>
      <c r="V77" s="56">
        <v>0</v>
      </c>
      <c r="W77" s="245">
        <f t="shared" si="7"/>
        <v>0</v>
      </c>
      <c r="Y77" s="245">
        <v>246054014</v>
      </c>
      <c r="Z77" s="245">
        <f t="shared" si="8"/>
        <v>-124021263</v>
      </c>
    </row>
    <row r="78" spans="1:26" s="56" customFormat="1" ht="42.75" customHeight="1">
      <c r="A78" s="110"/>
      <c r="B78" s="110" t="s">
        <v>293</v>
      </c>
      <c r="C78" s="241" t="s">
        <v>123</v>
      </c>
      <c r="D78" s="149"/>
      <c r="E78" s="115">
        <v>0</v>
      </c>
      <c r="F78" s="115"/>
      <c r="G78" s="115">
        <f>'درآمد ناشی از تغییر قیمت اوراق '!K70</f>
        <v>3484316010</v>
      </c>
      <c r="H78" s="205"/>
      <c r="I78" s="115">
        <f>'درآمد ناشی ازفروش'!K68</f>
        <v>219173147</v>
      </c>
      <c r="J78" s="238"/>
      <c r="K78" s="242">
        <f t="shared" si="9"/>
        <v>3703489157</v>
      </c>
      <c r="L78" s="242"/>
      <c r="M78" s="243">
        <f t="shared" si="10"/>
        <v>-5.6697430736083786E-3</v>
      </c>
      <c r="N78" s="149"/>
      <c r="O78" s="115">
        <v>0</v>
      </c>
      <c r="P78" s="115"/>
      <c r="Q78" s="115">
        <f>'درآمد ناشی از تغییر قیمت اوراق '!S70</f>
        <v>3484316010</v>
      </c>
      <c r="R78" s="115">
        <f>'درآمد ناشی ازفروش'!S68</f>
        <v>219173147</v>
      </c>
      <c r="S78" s="244">
        <f t="shared" si="11"/>
        <v>3703489157</v>
      </c>
      <c r="T78" s="206"/>
      <c r="U78" s="243">
        <f>S78/درآمدها!$J$4</f>
        <v>-5.6697430736083786E-3</v>
      </c>
      <c r="V78" s="56">
        <v>1076109812</v>
      </c>
      <c r="W78" s="245">
        <f t="shared" si="7"/>
        <v>1076109812</v>
      </c>
      <c r="Y78" s="245">
        <v>431873304</v>
      </c>
      <c r="Z78" s="245">
        <f t="shared" si="8"/>
        <v>212700157</v>
      </c>
    </row>
    <row r="79" spans="1:26" s="56" customFormat="1" ht="42.75" customHeight="1">
      <c r="A79" s="110"/>
      <c r="B79" s="110" t="s">
        <v>449</v>
      </c>
      <c r="C79" s="241" t="s">
        <v>168</v>
      </c>
      <c r="D79" s="149"/>
      <c r="E79" s="115">
        <v>0</v>
      </c>
      <c r="F79" s="115"/>
      <c r="G79" s="115">
        <f>'درآمد ناشی از تغییر قیمت اوراق '!K71</f>
        <v>2135348643</v>
      </c>
      <c r="H79" s="205"/>
      <c r="I79" s="115">
        <f>'درآمد ناشی ازفروش'!K69</f>
        <v>128744441</v>
      </c>
      <c r="J79" s="238"/>
      <c r="K79" s="242">
        <f t="shared" si="9"/>
        <v>2264093084</v>
      </c>
      <c r="L79" s="242"/>
      <c r="M79" s="243">
        <f t="shared" si="10"/>
        <v>-3.466143827301513E-3</v>
      </c>
      <c r="N79" s="149"/>
      <c r="O79" s="115">
        <v>0</v>
      </c>
      <c r="P79" s="115"/>
      <c r="Q79" s="115">
        <f>'درآمد ناشی از تغییر قیمت اوراق '!S71</f>
        <v>2135348643</v>
      </c>
      <c r="R79" s="115">
        <f>'درآمد ناشی ازفروش'!S69</f>
        <v>128744441</v>
      </c>
      <c r="S79" s="244">
        <f t="shared" si="11"/>
        <v>2264093084</v>
      </c>
      <c r="T79" s="206"/>
      <c r="U79" s="243">
        <f>S79/درآمدها!$J$4</f>
        <v>-3.466143827301513E-3</v>
      </c>
      <c r="V79" s="56">
        <v>0</v>
      </c>
      <c r="W79" s="245">
        <f t="shared" si="7"/>
        <v>0</v>
      </c>
      <c r="Y79" s="245">
        <v>288835684</v>
      </c>
      <c r="Z79" s="245">
        <f t="shared" si="8"/>
        <v>160091243</v>
      </c>
    </row>
    <row r="80" spans="1:26" s="56" customFormat="1" ht="42.75" customHeight="1">
      <c r="A80" s="110"/>
      <c r="B80" s="110" t="s">
        <v>294</v>
      </c>
      <c r="C80" s="241" t="s">
        <v>477</v>
      </c>
      <c r="D80" s="149"/>
      <c r="E80" s="115">
        <v>0</v>
      </c>
      <c r="F80" s="115"/>
      <c r="G80" s="115">
        <f>'درآمد ناشی از تغییر قیمت اوراق '!K72</f>
        <v>122898933</v>
      </c>
      <c r="H80" s="205"/>
      <c r="I80" s="115">
        <f>'درآمد ناشی ازفروش'!K70</f>
        <v>13855296</v>
      </c>
      <c r="J80" s="238"/>
      <c r="K80" s="242">
        <f t="shared" si="9"/>
        <v>136754229</v>
      </c>
      <c r="L80" s="242"/>
      <c r="M80" s="243">
        <f t="shared" si="10"/>
        <v>-2.0935969022452415E-4</v>
      </c>
      <c r="N80" s="149"/>
      <c r="O80" s="115">
        <v>0</v>
      </c>
      <c r="P80" s="115"/>
      <c r="Q80" s="115">
        <f>'درآمد ناشی از تغییر قیمت اوراق '!S72</f>
        <v>122898933</v>
      </c>
      <c r="R80" s="115">
        <f>'درآمد ناشی ازفروش'!S70</f>
        <v>13855296</v>
      </c>
      <c r="S80" s="244">
        <f t="shared" si="11"/>
        <v>136754229</v>
      </c>
      <c r="T80" s="206"/>
      <c r="U80" s="243">
        <f>S80/درآمدها!$J$4</f>
        <v>-2.0935969022452415E-4</v>
      </c>
      <c r="V80" s="56">
        <v>1020931280</v>
      </c>
      <c r="W80" s="245">
        <f t="shared" si="7"/>
        <v>1020931280</v>
      </c>
      <c r="Y80" s="245">
        <v>-114485</v>
      </c>
      <c r="Z80" s="245">
        <f t="shared" si="8"/>
        <v>-13969781</v>
      </c>
    </row>
    <row r="81" spans="1:26" s="56" customFormat="1" ht="42.75" customHeight="1">
      <c r="A81" s="110"/>
      <c r="B81" s="110" t="s">
        <v>295</v>
      </c>
      <c r="C81" s="241" t="s">
        <v>171</v>
      </c>
      <c r="D81" s="149"/>
      <c r="E81" s="115">
        <v>0</v>
      </c>
      <c r="F81" s="115"/>
      <c r="G81" s="115">
        <f>'درآمد ناشی از تغییر قیمت اوراق '!K73</f>
        <v>15624769276</v>
      </c>
      <c r="H81" s="205"/>
      <c r="I81" s="115">
        <f>'درآمد ناشی ازفروش'!K71</f>
        <v>239852027</v>
      </c>
      <c r="J81" s="238"/>
      <c r="K81" s="242">
        <f t="shared" si="9"/>
        <v>15864621303</v>
      </c>
      <c r="L81" s="242"/>
      <c r="M81" s="243">
        <f t="shared" si="10"/>
        <v>-2.4287455136217152E-2</v>
      </c>
      <c r="N81" s="149"/>
      <c r="O81" s="115">
        <f>'درآمد سود سهام'!T78</f>
        <v>0</v>
      </c>
      <c r="P81" s="115"/>
      <c r="Q81" s="115">
        <f>'درآمد ناشی از تغییر قیمت اوراق '!S73</f>
        <v>15624769276</v>
      </c>
      <c r="R81" s="115">
        <f>'درآمد ناشی ازفروش'!S71</f>
        <v>239852027</v>
      </c>
      <c r="S81" s="244">
        <f t="shared" si="11"/>
        <v>15864621303</v>
      </c>
      <c r="T81" s="206"/>
      <c r="U81" s="243">
        <f>S81/درآمدها!$J$4</f>
        <v>-2.4287455136217152E-2</v>
      </c>
      <c r="V81" s="56">
        <v>0</v>
      </c>
      <c r="W81" s="245">
        <f t="shared" si="7"/>
        <v>0</v>
      </c>
      <c r="Y81" s="245">
        <v>-226294785</v>
      </c>
      <c r="Z81" s="245">
        <f t="shared" si="8"/>
        <v>-466146812</v>
      </c>
    </row>
    <row r="82" spans="1:26" s="56" customFormat="1" ht="42.75" customHeight="1">
      <c r="A82" s="110"/>
      <c r="B82" s="110" t="s">
        <v>296</v>
      </c>
      <c r="C82" s="241" t="s">
        <v>138</v>
      </c>
      <c r="D82" s="149"/>
      <c r="E82" s="115">
        <v>0</v>
      </c>
      <c r="F82" s="115"/>
      <c r="G82" s="115">
        <f>'درآمد ناشی از تغییر قیمت اوراق '!K74</f>
        <v>-731167768</v>
      </c>
      <c r="H82" s="205"/>
      <c r="I82" s="115">
        <f>'درآمد ناشی ازفروش'!K72</f>
        <v>-48797235</v>
      </c>
      <c r="J82" s="238"/>
      <c r="K82" s="242">
        <f t="shared" si="9"/>
        <v>-779965003</v>
      </c>
      <c r="L82" s="242"/>
      <c r="M82" s="243">
        <f t="shared" si="10"/>
        <v>1.194063486066307E-3</v>
      </c>
      <c r="N82" s="149"/>
      <c r="O82" s="115">
        <f>'درآمد سود سهام'!T79</f>
        <v>0</v>
      </c>
      <c r="P82" s="115"/>
      <c r="Q82" s="115">
        <f>'درآمد ناشی از تغییر قیمت اوراق '!S74</f>
        <v>-731167768</v>
      </c>
      <c r="R82" s="115">
        <f>'درآمد ناشی ازفروش'!S72</f>
        <v>-48797235</v>
      </c>
      <c r="S82" s="244">
        <f t="shared" si="11"/>
        <v>-779965003</v>
      </c>
      <c r="T82" s="206"/>
      <c r="U82" s="243">
        <f>S82/درآمدها!$J$4</f>
        <v>1.194063486066307E-3</v>
      </c>
      <c r="V82" s="56">
        <v>10246302</v>
      </c>
      <c r="W82" s="245">
        <f t="shared" si="7"/>
        <v>10246302</v>
      </c>
      <c r="Y82" s="245">
        <v>255985884</v>
      </c>
      <c r="Z82" s="245">
        <f t="shared" si="8"/>
        <v>304783119</v>
      </c>
    </row>
    <row r="83" spans="1:26" s="56" customFormat="1" ht="42.75" customHeight="1">
      <c r="A83" s="110"/>
      <c r="B83" s="110" t="s">
        <v>409</v>
      </c>
      <c r="C83" s="241" t="s">
        <v>486</v>
      </c>
      <c r="D83" s="149"/>
      <c r="E83" s="115">
        <f>'درآمد سود سهام'!N30</f>
        <v>1046482681</v>
      </c>
      <c r="F83" s="115"/>
      <c r="G83" s="115">
        <f>'درآمد ناشی از تغییر قیمت اوراق '!K75</f>
        <v>2726912120</v>
      </c>
      <c r="H83" s="205"/>
      <c r="I83" s="115">
        <f>'درآمد ناشی ازفروش'!K73</f>
        <v>104749177</v>
      </c>
      <c r="J83" s="238"/>
      <c r="K83" s="242">
        <f t="shared" si="9"/>
        <v>3878143978</v>
      </c>
      <c r="L83" s="242"/>
      <c r="M83" s="243">
        <f t="shared" si="10"/>
        <v>-5.937125512076002E-3</v>
      </c>
      <c r="N83" s="149"/>
      <c r="O83" s="115">
        <f>'درآمد سود سهام'!T30</f>
        <v>1046482681</v>
      </c>
      <c r="P83" s="115"/>
      <c r="Q83" s="115">
        <f>'درآمد ناشی از تغییر قیمت اوراق '!S75</f>
        <v>2726912120</v>
      </c>
      <c r="R83" s="115">
        <f>'درآمد ناشی ازفروش'!S73</f>
        <v>104749177</v>
      </c>
      <c r="S83" s="244">
        <f t="shared" si="11"/>
        <v>3878143978</v>
      </c>
      <c r="T83" s="206"/>
      <c r="U83" s="243">
        <f>S83/درآمدها!$J$4</f>
        <v>-5.937125512076002E-3</v>
      </c>
      <c r="V83" s="56">
        <v>0</v>
      </c>
      <c r="W83" s="245">
        <f t="shared" si="7"/>
        <v>-1046482681</v>
      </c>
      <c r="Y83" s="245">
        <v>202148190</v>
      </c>
      <c r="Z83" s="245">
        <f t="shared" si="8"/>
        <v>97399013</v>
      </c>
    </row>
    <row r="84" spans="1:26" s="56" customFormat="1" ht="42.75" customHeight="1">
      <c r="A84" s="110"/>
      <c r="B84" s="110" t="s">
        <v>297</v>
      </c>
      <c r="C84" s="241" t="s">
        <v>487</v>
      </c>
      <c r="D84" s="149"/>
      <c r="E84" s="115">
        <f>'درآمد سود سهام'!N79</f>
        <v>0</v>
      </c>
      <c r="F84" s="115"/>
      <c r="G84" s="115">
        <f>'درآمد ناشی از تغییر قیمت اوراق '!K76</f>
        <v>52774421</v>
      </c>
      <c r="H84" s="205"/>
      <c r="I84" s="115">
        <f>'درآمد ناشی ازفروش'!K74</f>
        <v>-1110719</v>
      </c>
      <c r="J84" s="238"/>
      <c r="K84" s="242">
        <f t="shared" si="9"/>
        <v>51663702</v>
      </c>
      <c r="L84" s="242"/>
      <c r="M84" s="243">
        <f t="shared" si="10"/>
        <v>-7.9092959140387008E-5</v>
      </c>
      <c r="N84" s="149"/>
      <c r="O84" s="115">
        <v>0</v>
      </c>
      <c r="P84" s="115"/>
      <c r="Q84" s="115">
        <f>'درآمد ناشی از تغییر قیمت اوراق '!S76</f>
        <v>52774421</v>
      </c>
      <c r="R84" s="115">
        <f>'درآمد ناشی ازفروش'!S74</f>
        <v>-1110719</v>
      </c>
      <c r="S84" s="244">
        <f t="shared" si="11"/>
        <v>51663702</v>
      </c>
      <c r="T84" s="206"/>
      <c r="U84" s="243">
        <f>S84/درآمدها!$J$4</f>
        <v>-7.9092959140387008E-5</v>
      </c>
      <c r="V84" s="56">
        <v>89102100</v>
      </c>
      <c r="W84" s="245">
        <f t="shared" si="7"/>
        <v>89102100</v>
      </c>
      <c r="Y84" s="245">
        <v>79902413</v>
      </c>
      <c r="Z84" s="245">
        <f t="shared" si="8"/>
        <v>81013132</v>
      </c>
    </row>
    <row r="85" spans="1:26" s="56" customFormat="1" ht="42.75" customHeight="1">
      <c r="A85" s="110"/>
      <c r="B85" s="110" t="s">
        <v>450</v>
      </c>
      <c r="C85" s="241" t="s">
        <v>159</v>
      </c>
      <c r="D85" s="149"/>
      <c r="E85" s="115">
        <v>0</v>
      </c>
      <c r="F85" s="115"/>
      <c r="G85" s="115">
        <f>'درآمد ناشی از تغییر قیمت اوراق '!K77</f>
        <v>25880543</v>
      </c>
      <c r="H85" s="205"/>
      <c r="I85" s="115">
        <f>'درآمد ناشی ازفروش'!K75</f>
        <v>-1559967</v>
      </c>
      <c r="J85" s="238"/>
      <c r="K85" s="242">
        <f t="shared" si="9"/>
        <v>24320576</v>
      </c>
      <c r="L85" s="242"/>
      <c r="M85" s="243">
        <f t="shared" si="10"/>
        <v>-3.7232839486389826E-5</v>
      </c>
      <c r="N85" s="149"/>
      <c r="O85" s="115">
        <v>0</v>
      </c>
      <c r="P85" s="115"/>
      <c r="Q85" s="115">
        <f>'درآمد ناشی از تغییر قیمت اوراق '!S77</f>
        <v>25880543</v>
      </c>
      <c r="R85" s="115">
        <f>'درآمد ناشی ازفروش'!S75</f>
        <v>-1559967</v>
      </c>
      <c r="S85" s="244">
        <f t="shared" si="11"/>
        <v>24320576</v>
      </c>
      <c r="T85" s="206"/>
      <c r="U85" s="243">
        <f>S85/درآمدها!$J$4</f>
        <v>-3.7232839486389826E-5</v>
      </c>
      <c r="V85" s="56">
        <v>0</v>
      </c>
      <c r="W85" s="245">
        <f t="shared" si="7"/>
        <v>0</v>
      </c>
      <c r="Y85" s="245">
        <v>271954338</v>
      </c>
      <c r="Z85" s="245">
        <f t="shared" si="8"/>
        <v>273514305</v>
      </c>
    </row>
    <row r="86" spans="1:26" s="56" customFormat="1" ht="42.75" customHeight="1">
      <c r="A86" s="110"/>
      <c r="B86" s="110" t="s">
        <v>466</v>
      </c>
      <c r="C86" s="241" t="s">
        <v>520</v>
      </c>
      <c r="D86" s="149"/>
      <c r="E86" s="115">
        <v>0</v>
      </c>
      <c r="F86" s="115"/>
      <c r="G86" s="115">
        <f>'درآمد ناشی از تغییر قیمت اوراق '!K78</f>
        <v>5496958956</v>
      </c>
      <c r="H86" s="205"/>
      <c r="I86" s="115">
        <f>'درآمد ناشی ازفروش'!K76</f>
        <v>1799705876</v>
      </c>
      <c r="J86" s="238"/>
      <c r="K86" s="242">
        <f t="shared" si="9"/>
        <v>7296664832</v>
      </c>
      <c r="L86" s="242"/>
      <c r="M86" s="243">
        <f t="shared" si="10"/>
        <v>-1.1170605107208052E-2</v>
      </c>
      <c r="N86" s="149"/>
      <c r="O86" s="115">
        <v>0</v>
      </c>
      <c r="P86" s="115"/>
      <c r="Q86" s="115">
        <f>'درآمد ناشی از تغییر قیمت اوراق '!S78</f>
        <v>5496958956</v>
      </c>
      <c r="R86" s="115">
        <f>'درآمد ناشی ازفروش'!S76</f>
        <v>1799705876</v>
      </c>
      <c r="S86" s="244">
        <f t="shared" si="11"/>
        <v>7296664832</v>
      </c>
      <c r="T86" s="206"/>
      <c r="U86" s="243">
        <f>S86/درآمدها!$J$4</f>
        <v>-1.1170605107208052E-2</v>
      </c>
      <c r="V86" s="56">
        <v>59854950</v>
      </c>
      <c r="W86" s="245">
        <f t="shared" si="7"/>
        <v>59854950</v>
      </c>
      <c r="Y86" s="245">
        <v>248055294</v>
      </c>
      <c r="Z86" s="245">
        <f t="shared" si="8"/>
        <v>-1551650582</v>
      </c>
    </row>
    <row r="87" spans="1:26" s="56" customFormat="1" ht="42.75" customHeight="1">
      <c r="A87" s="110"/>
      <c r="B87" s="110" t="s">
        <v>298</v>
      </c>
      <c r="C87" s="241" t="s">
        <v>433</v>
      </c>
      <c r="D87" s="149"/>
      <c r="E87" s="115">
        <f>'درآمد سود سهام'!N31</f>
        <v>813105277</v>
      </c>
      <c r="F87" s="115"/>
      <c r="G87" s="115">
        <v>0</v>
      </c>
      <c r="H87" s="205"/>
      <c r="I87" s="115">
        <f>'درآمد ناشی ازفروش'!K77</f>
        <v>-2290085933</v>
      </c>
      <c r="J87" s="238"/>
      <c r="K87" s="242">
        <f t="shared" si="9"/>
        <v>-1476980656</v>
      </c>
      <c r="L87" s="242"/>
      <c r="M87" s="243">
        <f t="shared" si="10"/>
        <v>2.2611382102689817E-3</v>
      </c>
      <c r="N87" s="149"/>
      <c r="O87" s="115">
        <f>'درآمد سود سهام'!T31</f>
        <v>813105277</v>
      </c>
      <c r="P87" s="115"/>
      <c r="Q87" s="115">
        <v>0</v>
      </c>
      <c r="R87" s="115">
        <f>'درآمد ناشی ازفروش'!S77</f>
        <v>-2290085933</v>
      </c>
      <c r="S87" s="244">
        <f t="shared" si="11"/>
        <v>-1476980656</v>
      </c>
      <c r="T87" s="206"/>
      <c r="U87" s="243">
        <f>S87/درآمدها!$J$4</f>
        <v>2.2611382102689817E-3</v>
      </c>
      <c r="V87" s="56">
        <v>0</v>
      </c>
      <c r="W87" s="245">
        <f t="shared" si="7"/>
        <v>-813105277</v>
      </c>
      <c r="Y87" s="245">
        <v>387179639</v>
      </c>
      <c r="Z87" s="245">
        <f t="shared" si="8"/>
        <v>2677265572</v>
      </c>
    </row>
    <row r="88" spans="1:26" s="56" customFormat="1" ht="42.75" customHeight="1">
      <c r="A88" s="110"/>
      <c r="B88" s="110" t="s">
        <v>299</v>
      </c>
      <c r="C88" s="241" t="s">
        <v>521</v>
      </c>
      <c r="D88" s="149"/>
      <c r="E88" s="115">
        <v>0</v>
      </c>
      <c r="F88" s="115"/>
      <c r="G88" s="115">
        <f>'درآمد ناشی از تغییر قیمت اوراق '!K79</f>
        <v>456305700</v>
      </c>
      <c r="H88" s="205"/>
      <c r="I88" s="115">
        <v>0</v>
      </c>
      <c r="J88" s="238"/>
      <c r="K88" s="242">
        <f t="shared" si="9"/>
        <v>456305700</v>
      </c>
      <c r="L88" s="242"/>
      <c r="M88" s="243">
        <f t="shared" si="10"/>
        <v>-6.9856720847502748E-4</v>
      </c>
      <c r="N88" s="149"/>
      <c r="O88" s="115">
        <v>0</v>
      </c>
      <c r="P88" s="115"/>
      <c r="Q88" s="115">
        <f>'درآمد ناشی از تغییر قیمت اوراق '!S79</f>
        <v>456305700</v>
      </c>
      <c r="R88" s="115">
        <v>0</v>
      </c>
      <c r="S88" s="244">
        <f t="shared" si="11"/>
        <v>456305700</v>
      </c>
      <c r="T88" s="206"/>
      <c r="U88" s="243">
        <f>S88/درآمدها!$J$4</f>
        <v>-6.9856720847502748E-4</v>
      </c>
      <c r="V88" s="56">
        <v>0</v>
      </c>
      <c r="W88" s="245">
        <f t="shared" si="7"/>
        <v>0</v>
      </c>
      <c r="Y88" s="245">
        <v>-232950675</v>
      </c>
      <c r="Z88" s="245">
        <f t="shared" si="8"/>
        <v>-232950675</v>
      </c>
    </row>
    <row r="89" spans="1:26" s="56" customFormat="1" ht="42.75" customHeight="1">
      <c r="A89" s="110"/>
      <c r="B89" s="110" t="s">
        <v>300</v>
      </c>
      <c r="C89" s="241" t="s">
        <v>130</v>
      </c>
      <c r="D89" s="149"/>
      <c r="E89" s="115"/>
      <c r="F89" s="115"/>
      <c r="G89" s="115">
        <f>'درآمد ناشی از تغییر قیمت اوراق '!K80</f>
        <v>-944308691</v>
      </c>
      <c r="H89" s="205"/>
      <c r="I89" s="115">
        <f>'درآمد ناشی ازفروش'!K78</f>
        <v>-39877493</v>
      </c>
      <c r="J89" s="238"/>
      <c r="K89" s="242">
        <f t="shared" si="9"/>
        <v>-984186184</v>
      </c>
      <c r="L89" s="242"/>
      <c r="M89" s="243">
        <f t="shared" si="10"/>
        <v>1.5067096360544471E-3</v>
      </c>
      <c r="N89" s="149"/>
      <c r="O89" s="115">
        <v>0</v>
      </c>
      <c r="P89" s="115"/>
      <c r="Q89" s="115">
        <f>'درآمد ناشی از تغییر قیمت اوراق '!S80</f>
        <v>-944308691</v>
      </c>
      <c r="R89" s="115">
        <f>'درآمد ناشی ازفروش'!S78</f>
        <v>-39877493</v>
      </c>
      <c r="S89" s="244">
        <f t="shared" si="11"/>
        <v>-984186184</v>
      </c>
      <c r="T89" s="206"/>
      <c r="U89" s="243">
        <f>S89/درآمدها!$J$4</f>
        <v>1.5067096360544471E-3</v>
      </c>
      <c r="V89" s="56">
        <v>2477274839</v>
      </c>
      <c r="W89" s="245">
        <f t="shared" si="7"/>
        <v>2477274839</v>
      </c>
      <c r="Y89" s="245">
        <v>24066843</v>
      </c>
      <c r="Z89" s="245">
        <f t="shared" si="8"/>
        <v>63944336</v>
      </c>
    </row>
    <row r="90" spans="1:26" s="56" customFormat="1" ht="52.5" customHeight="1">
      <c r="A90" s="110"/>
      <c r="B90" s="110" t="s">
        <v>301</v>
      </c>
      <c r="C90" s="241" t="s">
        <v>233</v>
      </c>
      <c r="D90" s="149"/>
      <c r="E90" s="115">
        <f>'درآمد سود سهام'!N82</f>
        <v>0</v>
      </c>
      <c r="F90" s="115"/>
      <c r="G90" s="115">
        <f>'درآمد ناشی از تغییر قیمت اوراق '!K81</f>
        <v>7755220847</v>
      </c>
      <c r="H90" s="205"/>
      <c r="I90" s="115">
        <f>'درآمد ناشی ازفروش'!K79</f>
        <v>358960907</v>
      </c>
      <c r="J90" s="238"/>
      <c r="K90" s="242">
        <f t="shared" si="9"/>
        <v>8114181754</v>
      </c>
      <c r="L90" s="242"/>
      <c r="M90" s="243">
        <f t="shared" si="10"/>
        <v>-1.2422157551288057E-2</v>
      </c>
      <c r="N90" s="149"/>
      <c r="O90" s="115">
        <f>'درآمد سود سهام'!T84</f>
        <v>0</v>
      </c>
      <c r="P90" s="115"/>
      <c r="Q90" s="115">
        <f>'درآمد ناشی از تغییر قیمت اوراق '!S81</f>
        <v>7755220847</v>
      </c>
      <c r="R90" s="115">
        <f>'درآمد ناشی ازفروش'!S79</f>
        <v>358960907</v>
      </c>
      <c r="S90" s="244">
        <f t="shared" si="11"/>
        <v>8114181754</v>
      </c>
      <c r="T90" s="206"/>
      <c r="U90" s="243">
        <f>S90/درآمدها!$J$4</f>
        <v>-1.2422157551288057E-2</v>
      </c>
      <c r="V90" s="56">
        <v>414758200</v>
      </c>
      <c r="W90" s="245">
        <f t="shared" si="7"/>
        <v>414758200</v>
      </c>
      <c r="Y90" s="245">
        <v>408382096</v>
      </c>
      <c r="Z90" s="245">
        <f t="shared" si="8"/>
        <v>49421189</v>
      </c>
    </row>
    <row r="91" spans="1:26" s="56" customFormat="1" ht="42.75" customHeight="1">
      <c r="A91" s="110"/>
      <c r="B91" s="110" t="s">
        <v>302</v>
      </c>
      <c r="C91" s="233" t="s">
        <v>230</v>
      </c>
      <c r="D91" s="246"/>
      <c r="E91" s="115">
        <f>'درآمد سود سهام'!N32</f>
        <v>1801734580</v>
      </c>
      <c r="F91" s="9"/>
      <c r="G91" s="115">
        <f>'درآمد ناشی از تغییر قیمت اوراق '!K82</f>
        <v>-2176837381</v>
      </c>
      <c r="H91" s="205"/>
      <c r="I91" s="115">
        <f>'درآمد ناشی ازفروش'!K80</f>
        <v>-414325450</v>
      </c>
      <c r="J91" s="9"/>
      <c r="K91" s="242">
        <f t="shared" si="9"/>
        <v>-789428251</v>
      </c>
      <c r="L91" s="247"/>
      <c r="M91" s="243">
        <f t="shared" si="10"/>
        <v>1.2085509551872644E-3</v>
      </c>
      <c r="N91" s="246"/>
      <c r="O91" s="115">
        <f>'درآمد سود سهام'!T32</f>
        <v>1801734580</v>
      </c>
      <c r="P91" s="9"/>
      <c r="Q91" s="115">
        <f>'درآمد ناشی از تغییر قیمت اوراق '!S82</f>
        <v>-2176837381</v>
      </c>
      <c r="R91" s="115">
        <f>'درآمد ناشی ازفروش'!S80</f>
        <v>-414325450</v>
      </c>
      <c r="S91" s="244">
        <f t="shared" si="11"/>
        <v>-789428251</v>
      </c>
      <c r="T91" s="247"/>
      <c r="U91" s="243">
        <f>S91/درآمدها!$J$4</f>
        <v>1.2085509551872644E-3</v>
      </c>
      <c r="V91" s="56">
        <v>0</v>
      </c>
      <c r="W91" s="245">
        <f t="shared" si="7"/>
        <v>-1801734580</v>
      </c>
      <c r="Y91" s="245">
        <v>-738858221</v>
      </c>
      <c r="Z91" s="245">
        <f t="shared" si="8"/>
        <v>-324532771</v>
      </c>
    </row>
    <row r="92" spans="1:26" s="56" customFormat="1" ht="42.75" customHeight="1">
      <c r="A92" s="110"/>
      <c r="B92" s="110" t="s">
        <v>303</v>
      </c>
      <c r="C92" s="241" t="s">
        <v>522</v>
      </c>
      <c r="D92" s="149"/>
      <c r="E92" s="115">
        <f>'درآمد سود سهام'!N84</f>
        <v>0</v>
      </c>
      <c r="F92" s="115"/>
      <c r="G92" s="115">
        <f>'درآمد ناشی از تغییر قیمت اوراق '!K83</f>
        <v>-318158064</v>
      </c>
      <c r="H92" s="205"/>
      <c r="I92" s="115">
        <f>'درآمد ناشی ازفروش'!K81</f>
        <v>-10520875</v>
      </c>
      <c r="J92" s="238"/>
      <c r="K92" s="242">
        <f t="shared" si="9"/>
        <v>-328678939</v>
      </c>
      <c r="L92" s="242"/>
      <c r="M92" s="243">
        <f t="shared" si="10"/>
        <v>5.0318093528475285E-4</v>
      </c>
      <c r="N92" s="149"/>
      <c r="O92" s="115">
        <f>'درآمد سود سهام'!T86</f>
        <v>0</v>
      </c>
      <c r="P92" s="115"/>
      <c r="Q92" s="115">
        <f>'درآمد ناشی از تغییر قیمت اوراق '!S83</f>
        <v>-318158064</v>
      </c>
      <c r="R92" s="115">
        <f>'درآمد ناشی ازفروش'!S81</f>
        <v>-10520875</v>
      </c>
      <c r="S92" s="244">
        <f t="shared" si="11"/>
        <v>-328678939</v>
      </c>
      <c r="T92" s="206"/>
      <c r="U92" s="243">
        <f>S92/درآمدها!$J$4</f>
        <v>5.0318093528475285E-4</v>
      </c>
      <c r="V92" s="56">
        <v>48568308</v>
      </c>
      <c r="W92" s="245">
        <f t="shared" si="7"/>
        <v>48568308</v>
      </c>
      <c r="Y92" s="245">
        <v>-213913905</v>
      </c>
      <c r="Z92" s="245">
        <f t="shared" si="8"/>
        <v>-203393030</v>
      </c>
    </row>
    <row r="93" spans="1:26" s="56" customFormat="1" ht="42.75" customHeight="1">
      <c r="A93" s="110"/>
      <c r="B93" s="110" t="s">
        <v>304</v>
      </c>
      <c r="C93" s="241" t="s">
        <v>488</v>
      </c>
      <c r="D93" s="149"/>
      <c r="E93" s="115">
        <f>'درآمد سود سهام'!N85</f>
        <v>0</v>
      </c>
      <c r="F93" s="115"/>
      <c r="G93" s="115">
        <f>'درآمد ناشی از تغییر قیمت اوراق '!K84</f>
        <v>-15953465929</v>
      </c>
      <c r="H93" s="205"/>
      <c r="I93" s="115">
        <f>'درآمد ناشی ازفروش'!K82</f>
        <v>-596621249</v>
      </c>
      <c r="J93" s="238"/>
      <c r="K93" s="242">
        <f t="shared" si="9"/>
        <v>-16550087178</v>
      </c>
      <c r="L93" s="242"/>
      <c r="M93" s="243">
        <f t="shared" si="10"/>
        <v>2.5336848082226027E-2</v>
      </c>
      <c r="N93" s="149"/>
      <c r="O93" s="115">
        <f>'درآمد سود سهام'!T87</f>
        <v>0</v>
      </c>
      <c r="P93" s="115"/>
      <c r="Q93" s="115">
        <f>'درآمد ناشی از تغییر قیمت اوراق '!S84</f>
        <v>-15953465929</v>
      </c>
      <c r="R93" s="115">
        <f>'درآمد ناشی ازفروش'!S82</f>
        <v>-596621249</v>
      </c>
      <c r="S93" s="244">
        <f t="shared" si="11"/>
        <v>-16550087178</v>
      </c>
      <c r="T93" s="206"/>
      <c r="U93" s="243">
        <f>S93/درآمدها!$J$4</f>
        <v>2.5336848082226027E-2</v>
      </c>
      <c r="V93" s="56">
        <v>0</v>
      </c>
      <c r="W93" s="245">
        <f t="shared" si="7"/>
        <v>0</v>
      </c>
      <c r="Y93" s="245">
        <v>747022429</v>
      </c>
      <c r="Z93" s="245">
        <f t="shared" si="8"/>
        <v>1343643678</v>
      </c>
    </row>
    <row r="94" spans="1:26" s="56" customFormat="1" ht="42.75" customHeight="1">
      <c r="A94" s="110"/>
      <c r="B94" s="110" t="s">
        <v>305</v>
      </c>
      <c r="C94" s="233" t="s">
        <v>402</v>
      </c>
      <c r="D94" s="246"/>
      <c r="E94" s="115">
        <f>'درآمد سود سهام'!N86</f>
        <v>0</v>
      </c>
      <c r="F94" s="9"/>
      <c r="G94" s="115">
        <f>'درآمد ناشی از تغییر قیمت اوراق '!K85</f>
        <v>-6417935011</v>
      </c>
      <c r="H94" s="205"/>
      <c r="I94" s="115">
        <f>'درآمد ناشی ازفروش'!K83</f>
        <v>-348301524</v>
      </c>
      <c r="J94" s="9"/>
      <c r="K94" s="242">
        <f t="shared" si="9"/>
        <v>-6766236535</v>
      </c>
      <c r="L94" s="248"/>
      <c r="M94" s="243">
        <f t="shared" si="10"/>
        <v>1.0358562183502623E-2</v>
      </c>
      <c r="N94" s="246"/>
      <c r="O94" s="115">
        <f>'درآمد سود سهام'!T88</f>
        <v>0</v>
      </c>
      <c r="P94" s="9"/>
      <c r="Q94" s="115">
        <f>'درآمد ناشی از تغییر قیمت اوراق '!S85</f>
        <v>-6417935011</v>
      </c>
      <c r="R94" s="115">
        <f>'درآمد ناشی ازفروش'!S83</f>
        <v>-348301524</v>
      </c>
      <c r="S94" s="244">
        <f t="shared" si="11"/>
        <v>-6766236535</v>
      </c>
      <c r="T94" s="248"/>
      <c r="U94" s="243">
        <f>S94/درآمدها!$J$4</f>
        <v>1.0358562183502623E-2</v>
      </c>
      <c r="V94" s="56">
        <v>332986200</v>
      </c>
      <c r="W94" s="245">
        <f t="shared" si="7"/>
        <v>332986200</v>
      </c>
      <c r="Y94" s="245">
        <v>13103662</v>
      </c>
      <c r="Z94" s="245">
        <f t="shared" si="8"/>
        <v>361405186</v>
      </c>
    </row>
    <row r="95" spans="1:26" s="56" customFormat="1" ht="42.75" customHeight="1">
      <c r="A95" s="110"/>
      <c r="B95" s="110" t="s">
        <v>306</v>
      </c>
      <c r="C95" s="241" t="s">
        <v>172</v>
      </c>
      <c r="D95" s="149"/>
      <c r="E95" s="115">
        <f>'درآمد سود سهام'!N33</f>
        <v>285368745</v>
      </c>
      <c r="F95" s="115"/>
      <c r="G95" s="115">
        <f>'درآمد ناشی از تغییر قیمت اوراق '!K86</f>
        <v>-10194343822</v>
      </c>
      <c r="H95" s="205"/>
      <c r="I95" s="115">
        <f>'درآمد ناشی ازفروش'!K84</f>
        <v>-6641170216</v>
      </c>
      <c r="J95" s="238"/>
      <c r="K95" s="242">
        <f t="shared" si="9"/>
        <v>-16550145293</v>
      </c>
      <c r="L95" s="242"/>
      <c r="M95" s="243">
        <f t="shared" si="10"/>
        <v>2.5336937051601865E-2</v>
      </c>
      <c r="N95" s="149"/>
      <c r="O95" s="115">
        <f>'درآمد سود سهام'!T33</f>
        <v>285368745</v>
      </c>
      <c r="P95" s="115"/>
      <c r="Q95" s="115">
        <f>'درآمد ناشی از تغییر قیمت اوراق '!S86</f>
        <v>-10194343822</v>
      </c>
      <c r="R95" s="115">
        <f>'درآمد ناشی ازفروش'!S84</f>
        <v>-6641170216</v>
      </c>
      <c r="S95" s="244">
        <f t="shared" si="11"/>
        <v>-16550145293</v>
      </c>
      <c r="T95" s="206"/>
      <c r="U95" s="243">
        <f>S95/درآمدها!$J$4</f>
        <v>2.5336937051601865E-2</v>
      </c>
      <c r="V95" s="56">
        <v>920346050</v>
      </c>
      <c r="W95" s="245">
        <f t="shared" si="7"/>
        <v>634977305</v>
      </c>
      <c r="Y95" s="245">
        <v>122682216</v>
      </c>
      <c r="Z95" s="245">
        <f t="shared" si="8"/>
        <v>6763852432</v>
      </c>
    </row>
    <row r="96" spans="1:26" s="56" customFormat="1" ht="42.75" customHeight="1">
      <c r="A96" s="110"/>
      <c r="B96" s="110" t="s">
        <v>307</v>
      </c>
      <c r="C96" s="241" t="s">
        <v>434</v>
      </c>
      <c r="D96" s="149"/>
      <c r="E96" s="115">
        <f>'درآمد سود سهام'!N34</f>
        <v>122274176</v>
      </c>
      <c r="F96" s="115"/>
      <c r="G96" s="115">
        <f>'درآمد ناشی از تغییر قیمت اوراق '!K87</f>
        <v>-1288439596</v>
      </c>
      <c r="H96" s="205"/>
      <c r="I96" s="115">
        <f>'درآمد ناشی ازفروش'!K85</f>
        <v>-70115028</v>
      </c>
      <c r="J96" s="238"/>
      <c r="K96" s="242">
        <f t="shared" si="9"/>
        <v>-1236280448</v>
      </c>
      <c r="L96" s="242"/>
      <c r="M96" s="243">
        <f t="shared" si="10"/>
        <v>1.8926456133500334E-3</v>
      </c>
      <c r="N96" s="149"/>
      <c r="O96" s="115">
        <f>'درآمد سود سهام'!T34</f>
        <v>122274176</v>
      </c>
      <c r="P96" s="115"/>
      <c r="Q96" s="115">
        <f>'درآمد ناشی از تغییر قیمت اوراق '!S87</f>
        <v>-1288439596</v>
      </c>
      <c r="R96" s="115">
        <f>'درآمد ناشی ازفروش'!S85</f>
        <v>-70115028</v>
      </c>
      <c r="S96" s="244">
        <f t="shared" si="11"/>
        <v>-1236280448</v>
      </c>
      <c r="T96" s="206"/>
      <c r="U96" s="243">
        <f>S96/درآمدها!$J$4</f>
        <v>1.8926456133500334E-3</v>
      </c>
      <c r="V96" s="56">
        <v>8442697698</v>
      </c>
      <c r="W96" s="245">
        <f t="shared" si="7"/>
        <v>8320423522</v>
      </c>
      <c r="Y96" s="245">
        <v>109234837</v>
      </c>
      <c r="Z96" s="245">
        <f t="shared" si="8"/>
        <v>179349865</v>
      </c>
    </row>
    <row r="97" spans="1:26" s="56" customFormat="1" ht="42.75" customHeight="1">
      <c r="A97" s="110"/>
      <c r="B97" s="110" t="s">
        <v>308</v>
      </c>
      <c r="C97" s="241" t="s">
        <v>460</v>
      </c>
      <c r="D97" s="149"/>
      <c r="E97" s="115">
        <f>'درآمد سود سهام'!N35</f>
        <v>393378941</v>
      </c>
      <c r="F97" s="115"/>
      <c r="G97" s="115">
        <f>'درآمد ناشی از تغییر قیمت اوراق '!K88</f>
        <v>-4978973196</v>
      </c>
      <c r="H97" s="205"/>
      <c r="I97" s="115">
        <f>'درآمد ناشی ازفروش'!K86</f>
        <v>-72177178</v>
      </c>
      <c r="J97" s="238"/>
      <c r="K97" s="242">
        <f t="shared" si="9"/>
        <v>-4657771433</v>
      </c>
      <c r="L97" s="242"/>
      <c r="M97" s="243">
        <f t="shared" si="10"/>
        <v>7.1306722393902561E-3</v>
      </c>
      <c r="N97" s="149"/>
      <c r="O97" s="115">
        <f>'درآمد سود سهام'!T35</f>
        <v>393378941</v>
      </c>
      <c r="P97" s="115"/>
      <c r="Q97" s="115">
        <f>'درآمد ناشی از تغییر قیمت اوراق '!S88</f>
        <v>-4978973196</v>
      </c>
      <c r="R97" s="115">
        <f>'درآمد ناشی ازفروش'!S86</f>
        <v>-72177178</v>
      </c>
      <c r="S97" s="244">
        <f t="shared" si="11"/>
        <v>-4657771433</v>
      </c>
      <c r="T97" s="206"/>
      <c r="U97" s="243">
        <f>S97/درآمدها!$J$4</f>
        <v>7.1306722393902561E-3</v>
      </c>
      <c r="V97" s="56">
        <v>3098744000</v>
      </c>
      <c r="W97" s="245">
        <f t="shared" si="7"/>
        <v>2705365059</v>
      </c>
      <c r="Y97" s="245">
        <v>2734647493</v>
      </c>
      <c r="Z97" s="245">
        <f t="shared" si="8"/>
        <v>2806824671</v>
      </c>
    </row>
    <row r="98" spans="1:26" s="56" customFormat="1" ht="42.75" customHeight="1">
      <c r="A98" s="110"/>
      <c r="B98" s="110" t="s">
        <v>309</v>
      </c>
      <c r="C98" s="241" t="s">
        <v>112</v>
      </c>
      <c r="D98" s="149"/>
      <c r="E98" s="115">
        <f>'درآمد سود سهام'!N90</f>
        <v>0</v>
      </c>
      <c r="F98" s="115"/>
      <c r="G98" s="115">
        <f>'درآمد ناشی از تغییر قیمت اوراق '!K89</f>
        <v>828699240</v>
      </c>
      <c r="H98" s="205"/>
      <c r="I98" s="115">
        <f>'درآمد ناشی ازفروش'!K87</f>
        <v>17659536</v>
      </c>
      <c r="J98" s="238"/>
      <c r="K98" s="242">
        <f t="shared" si="9"/>
        <v>846358776</v>
      </c>
      <c r="L98" s="242"/>
      <c r="M98" s="243">
        <f t="shared" si="10"/>
        <v>-1.2957069953731918E-3</v>
      </c>
      <c r="N98" s="149"/>
      <c r="O98" s="115">
        <f>'درآمد سود سهام'!T92</f>
        <v>0</v>
      </c>
      <c r="P98" s="115"/>
      <c r="Q98" s="115">
        <f>'درآمد ناشی از تغییر قیمت اوراق '!S89</f>
        <v>828699240</v>
      </c>
      <c r="R98" s="115">
        <f>'درآمد ناشی ازفروش'!S87</f>
        <v>17659536</v>
      </c>
      <c r="S98" s="244">
        <f t="shared" si="11"/>
        <v>846358776</v>
      </c>
      <c r="T98" s="206"/>
      <c r="U98" s="243">
        <f>S98/درآمدها!$J$4</f>
        <v>-1.2957069953731918E-3</v>
      </c>
      <c r="V98" s="56">
        <v>658753000</v>
      </c>
      <c r="W98" s="245">
        <f t="shared" si="7"/>
        <v>658753000</v>
      </c>
      <c r="Y98" s="245">
        <v>-271084583</v>
      </c>
      <c r="Z98" s="245">
        <f t="shared" si="8"/>
        <v>-288744119</v>
      </c>
    </row>
    <row r="99" spans="1:26" s="56" customFormat="1" ht="42.75" customHeight="1">
      <c r="A99" s="110"/>
      <c r="B99" s="110" t="s">
        <v>310</v>
      </c>
      <c r="C99" s="241" t="s">
        <v>90</v>
      </c>
      <c r="D99" s="149"/>
      <c r="E99" s="115">
        <f>'درآمد سود سهام'!N36</f>
        <v>2308690954</v>
      </c>
      <c r="F99" s="115"/>
      <c r="G99" s="115">
        <f>'درآمد ناشی از تغییر قیمت اوراق '!K90</f>
        <v>-13802598593</v>
      </c>
      <c r="H99" s="205"/>
      <c r="I99" s="115">
        <f>'درآمد ناشی ازفروش'!K88</f>
        <v>61458699</v>
      </c>
      <c r="J99" s="238"/>
      <c r="K99" s="242">
        <f t="shared" si="9"/>
        <v>-11432448940</v>
      </c>
      <c r="L99" s="242"/>
      <c r="M99" s="243">
        <f t="shared" si="10"/>
        <v>1.7502156869942862E-2</v>
      </c>
      <c r="N99" s="149"/>
      <c r="O99" s="115">
        <f>'درآمد سود سهام'!T36</f>
        <v>2308690954</v>
      </c>
      <c r="P99" s="115"/>
      <c r="Q99" s="115">
        <f>'درآمد ناشی از تغییر قیمت اوراق '!S90</f>
        <v>-13802598593</v>
      </c>
      <c r="R99" s="115">
        <f>'درآمد ناشی ازفروش'!S88</f>
        <v>61458699</v>
      </c>
      <c r="S99" s="244">
        <f t="shared" si="11"/>
        <v>-11432448940</v>
      </c>
      <c r="T99" s="206"/>
      <c r="U99" s="243">
        <f>S99/درآمدها!$J$4</f>
        <v>1.7502156869942862E-2</v>
      </c>
      <c r="V99" s="56">
        <v>50327850</v>
      </c>
      <c r="W99" s="245">
        <f t="shared" si="7"/>
        <v>-2258363104</v>
      </c>
      <c r="Y99" s="245">
        <v>95329459</v>
      </c>
      <c r="Z99" s="245">
        <f t="shared" si="8"/>
        <v>33870760</v>
      </c>
    </row>
    <row r="100" spans="1:26" s="56" customFormat="1" ht="42.75" customHeight="1">
      <c r="A100" s="110"/>
      <c r="B100" s="110" t="s">
        <v>311</v>
      </c>
      <c r="C100" s="241" t="s">
        <v>204</v>
      </c>
      <c r="D100" s="149"/>
      <c r="E100" s="115">
        <f>'درآمد سود سهام'!N92</f>
        <v>0</v>
      </c>
      <c r="F100" s="115"/>
      <c r="G100" s="115">
        <f>'درآمد ناشی از تغییر قیمت اوراق '!K91</f>
        <v>15789250060</v>
      </c>
      <c r="H100" s="205"/>
      <c r="I100" s="115">
        <f>'درآمد ناشی ازفروش'!K89</f>
        <v>1297491092</v>
      </c>
      <c r="J100" s="238"/>
      <c r="K100" s="242">
        <f t="shared" si="9"/>
        <v>17086741152</v>
      </c>
      <c r="L100" s="242"/>
      <c r="M100" s="243">
        <f t="shared" si="10"/>
        <v>-2.6158422015083341E-2</v>
      </c>
      <c r="N100" s="149"/>
      <c r="O100" s="115">
        <f>'درآمد سود سهام'!T94</f>
        <v>0</v>
      </c>
      <c r="P100" s="115"/>
      <c r="Q100" s="115">
        <f>'درآمد ناشی از تغییر قیمت اوراق '!S91</f>
        <v>15789250060</v>
      </c>
      <c r="R100" s="115">
        <f>'درآمد ناشی ازفروش'!S89</f>
        <v>1297491092</v>
      </c>
      <c r="S100" s="244">
        <f t="shared" si="11"/>
        <v>17086741152</v>
      </c>
      <c r="T100" s="206"/>
      <c r="U100" s="243">
        <f>S100/درآمدها!$J$4</f>
        <v>-2.6158422015083341E-2</v>
      </c>
      <c r="V100" s="56">
        <v>0</v>
      </c>
      <c r="W100" s="245">
        <f t="shared" si="7"/>
        <v>0</v>
      </c>
      <c r="Y100" s="245">
        <v>-101086895</v>
      </c>
      <c r="Z100" s="245">
        <f t="shared" si="8"/>
        <v>-1398577987</v>
      </c>
    </row>
    <row r="101" spans="1:26" s="56" customFormat="1" ht="42.75" customHeight="1">
      <c r="A101" s="110"/>
      <c r="B101" s="110" t="s">
        <v>312</v>
      </c>
      <c r="C101" s="241" t="s">
        <v>137</v>
      </c>
      <c r="D101" s="149"/>
      <c r="E101" s="115">
        <f>'درآمد سود سهام'!N93</f>
        <v>0</v>
      </c>
      <c r="F101" s="115"/>
      <c r="G101" s="115">
        <f>'درآمد ناشی از تغییر قیمت اوراق '!K92</f>
        <v>-8081109396</v>
      </c>
      <c r="H101" s="205"/>
      <c r="I101" s="115">
        <f>'درآمد ناشی ازفروش'!K90</f>
        <v>-78556527</v>
      </c>
      <c r="J101" s="238"/>
      <c r="K101" s="242">
        <f t="shared" si="9"/>
        <v>-8159665923</v>
      </c>
      <c r="L101" s="242"/>
      <c r="M101" s="243">
        <f t="shared" si="10"/>
        <v>1.2491790144017308E-2</v>
      </c>
      <c r="N101" s="149"/>
      <c r="O101" s="115">
        <f>'درآمد سود سهام'!T95</f>
        <v>0</v>
      </c>
      <c r="P101" s="115"/>
      <c r="Q101" s="115">
        <f>'درآمد ناشی از تغییر قیمت اوراق '!S92</f>
        <v>-8081109396</v>
      </c>
      <c r="R101" s="115">
        <f>'درآمد ناشی ازفروش'!S90</f>
        <v>-78556527</v>
      </c>
      <c r="S101" s="244">
        <f t="shared" si="11"/>
        <v>-8159665923</v>
      </c>
      <c r="T101" s="206"/>
      <c r="U101" s="243">
        <f>S101/درآمدها!$J$4</f>
        <v>1.2491790144017308E-2</v>
      </c>
      <c r="V101" s="56">
        <v>1713622300</v>
      </c>
      <c r="W101" s="245">
        <f t="shared" si="7"/>
        <v>1713622300</v>
      </c>
      <c r="Y101" s="245">
        <v>6580205235</v>
      </c>
      <c r="Z101" s="245">
        <f t="shared" si="8"/>
        <v>6658761762</v>
      </c>
    </row>
    <row r="102" spans="1:26" s="56" customFormat="1" ht="42.75" customHeight="1">
      <c r="A102" s="110"/>
      <c r="B102" s="110"/>
      <c r="C102" s="241" t="s">
        <v>197</v>
      </c>
      <c r="D102" s="149"/>
      <c r="E102" s="115">
        <f>'درآمد سود سهام'!N37</f>
        <v>1338280129</v>
      </c>
      <c r="F102" s="115"/>
      <c r="G102" s="115">
        <f>'درآمد ناشی از تغییر قیمت اوراق '!K93</f>
        <v>-2730033636</v>
      </c>
      <c r="H102" s="205"/>
      <c r="I102" s="115">
        <f>'درآمد ناشی ازفروش'!K91</f>
        <v>-57638941</v>
      </c>
      <c r="J102" s="238"/>
      <c r="K102" s="242">
        <f t="shared" si="9"/>
        <v>-1449392448</v>
      </c>
      <c r="L102" s="242"/>
      <c r="M102" s="243">
        <f t="shared" si="10"/>
        <v>2.2189028898480698E-3</v>
      </c>
      <c r="N102" s="149"/>
      <c r="O102" s="115">
        <f>'درآمد سود سهام'!T37</f>
        <v>1338280129</v>
      </c>
      <c r="P102" s="115"/>
      <c r="Q102" s="115">
        <f>'درآمد ناشی از تغییر قیمت اوراق '!S93</f>
        <v>-2730033636</v>
      </c>
      <c r="R102" s="115">
        <f>'درآمد ناشی ازفروش'!S91</f>
        <v>-57638941</v>
      </c>
      <c r="S102" s="244">
        <f t="shared" si="11"/>
        <v>-1449392448</v>
      </c>
      <c r="T102" s="206"/>
      <c r="U102" s="243">
        <f>S102/درآمدها!$J$4</f>
        <v>2.2189028898480698E-3</v>
      </c>
      <c r="W102" s="245"/>
      <c r="Y102" s="245"/>
      <c r="Z102" s="245"/>
    </row>
    <row r="103" spans="1:26" s="56" customFormat="1" ht="42.75" customHeight="1">
      <c r="A103" s="110"/>
      <c r="B103" s="110" t="s">
        <v>451</v>
      </c>
      <c r="C103" s="241" t="s">
        <v>478</v>
      </c>
      <c r="D103" s="149"/>
      <c r="E103" s="115">
        <f>'درآمد سود سهام'!N95</f>
        <v>0</v>
      </c>
      <c r="F103" s="115"/>
      <c r="G103" s="115">
        <f>'درآمد ناشی از تغییر قیمت اوراق '!K94</f>
        <v>-3098184182</v>
      </c>
      <c r="H103" s="205"/>
      <c r="I103" s="115">
        <f>'درآمد ناشی ازفروش'!K92</f>
        <v>-1144075056</v>
      </c>
      <c r="J103" s="238"/>
      <c r="K103" s="242">
        <f t="shared" si="9"/>
        <v>-4242259238</v>
      </c>
      <c r="L103" s="242"/>
      <c r="M103" s="243">
        <f t="shared" si="10"/>
        <v>6.4945565955390368E-3</v>
      </c>
      <c r="N103" s="149"/>
      <c r="O103" s="115">
        <f>'درآمد سود سهام'!T97</f>
        <v>0</v>
      </c>
      <c r="P103" s="115"/>
      <c r="Q103" s="115">
        <f>'درآمد ناشی از تغییر قیمت اوراق '!S94</f>
        <v>-3098184182</v>
      </c>
      <c r="R103" s="115">
        <f>'درآمد ناشی ازفروش'!S92</f>
        <v>-1144075056</v>
      </c>
      <c r="S103" s="244">
        <f t="shared" si="11"/>
        <v>-4242259238</v>
      </c>
      <c r="T103" s="206"/>
      <c r="U103" s="243">
        <f>S103/درآمدها!$J$4</f>
        <v>6.4945565955390368E-3</v>
      </c>
      <c r="V103" s="56">
        <v>4822394400</v>
      </c>
      <c r="W103" s="245">
        <f t="shared" ref="W103:W147" si="12">V103-O103</f>
        <v>4822394400</v>
      </c>
      <c r="Y103" s="245">
        <v>562151979</v>
      </c>
      <c r="Z103" s="245">
        <f t="shared" ref="Z103:Z147" si="13">Y103-I103</f>
        <v>1706227035</v>
      </c>
    </row>
    <row r="104" spans="1:26" s="56" customFormat="1" ht="42.75" customHeight="1">
      <c r="A104" s="110"/>
      <c r="B104" s="110" t="s">
        <v>412</v>
      </c>
      <c r="C104" s="241" t="s">
        <v>176</v>
      </c>
      <c r="D104" s="149"/>
      <c r="E104" s="115">
        <f>'درآمد سود سهام'!N96</f>
        <v>0</v>
      </c>
      <c r="F104" s="115"/>
      <c r="G104" s="115">
        <v>0</v>
      </c>
      <c r="H104" s="205"/>
      <c r="I104" s="115">
        <v>0</v>
      </c>
      <c r="J104" s="238"/>
      <c r="K104" s="242">
        <f t="shared" si="9"/>
        <v>0</v>
      </c>
      <c r="L104" s="242"/>
      <c r="M104" s="243">
        <f t="shared" si="10"/>
        <v>0</v>
      </c>
      <c r="N104" s="149"/>
      <c r="O104" s="115">
        <f>'درآمد سود سهام'!T98</f>
        <v>0</v>
      </c>
      <c r="P104" s="115"/>
      <c r="Q104" s="115">
        <v>0</v>
      </c>
      <c r="R104" s="115">
        <v>0</v>
      </c>
      <c r="S104" s="244">
        <f t="shared" si="11"/>
        <v>0</v>
      </c>
      <c r="T104" s="206"/>
      <c r="U104" s="243">
        <f>S104/درآمدها!$J$4</f>
        <v>0</v>
      </c>
      <c r="V104" s="56">
        <v>0</v>
      </c>
      <c r="W104" s="245">
        <f t="shared" si="12"/>
        <v>0</v>
      </c>
      <c r="Y104" s="245">
        <v>17825623479</v>
      </c>
      <c r="Z104" s="245">
        <f t="shared" si="13"/>
        <v>17825623479</v>
      </c>
    </row>
    <row r="105" spans="1:26" s="56" customFormat="1" ht="42.75" customHeight="1">
      <c r="A105" s="110"/>
      <c r="B105" s="110" t="s">
        <v>313</v>
      </c>
      <c r="C105" s="241" t="s">
        <v>195</v>
      </c>
      <c r="D105" s="149"/>
      <c r="E105" s="115">
        <f>'درآمد سود سهام'!N97</f>
        <v>0</v>
      </c>
      <c r="F105" s="115"/>
      <c r="G105" s="115">
        <f>'درآمد ناشی از تغییر قیمت اوراق '!K96</f>
        <v>-4700816655</v>
      </c>
      <c r="H105" s="205"/>
      <c r="I105" s="115">
        <f>'درآمد ناشی ازفروش'!K93</f>
        <v>-257562337</v>
      </c>
      <c r="J105" s="238"/>
      <c r="K105" s="242">
        <f t="shared" si="9"/>
        <v>-4958378992</v>
      </c>
      <c r="L105" s="242"/>
      <c r="M105" s="243">
        <f t="shared" si="10"/>
        <v>7.5908781569081008E-3</v>
      </c>
      <c r="N105" s="149"/>
      <c r="O105" s="115">
        <f>'درآمد سود سهام'!T99</f>
        <v>0</v>
      </c>
      <c r="P105" s="115"/>
      <c r="Q105" s="115">
        <f>'درآمد ناشی از تغییر قیمت اوراق '!S96</f>
        <v>-4700816655</v>
      </c>
      <c r="R105" s="115">
        <f>'درآمد ناشی ازفروش'!S93</f>
        <v>-257562337</v>
      </c>
      <c r="S105" s="244">
        <f t="shared" si="11"/>
        <v>-4958378992</v>
      </c>
      <c r="T105" s="206"/>
      <c r="U105" s="243">
        <f>S105/درآمدها!$J$4</f>
        <v>7.5908781569081008E-3</v>
      </c>
      <c r="V105" s="56">
        <v>137104850</v>
      </c>
      <c r="W105" s="245">
        <f t="shared" si="12"/>
        <v>137104850</v>
      </c>
      <c r="Y105" s="245">
        <v>127246160</v>
      </c>
      <c r="Z105" s="245">
        <f t="shared" si="13"/>
        <v>384808497</v>
      </c>
    </row>
    <row r="106" spans="1:26" s="56" customFormat="1" ht="42.75" customHeight="1">
      <c r="A106" s="110"/>
      <c r="B106" s="110" t="s">
        <v>314</v>
      </c>
      <c r="C106" s="241" t="s">
        <v>489</v>
      </c>
      <c r="D106" s="149"/>
      <c r="E106" s="115">
        <f>'درآمد سود سهام'!N98</f>
        <v>0</v>
      </c>
      <c r="F106" s="115"/>
      <c r="G106" s="115">
        <f>'درآمد ناشی از تغییر قیمت اوراق '!K97</f>
        <v>-1279553731</v>
      </c>
      <c r="H106" s="205"/>
      <c r="I106" s="115">
        <f>'درآمد ناشی ازفروش'!K94</f>
        <v>-68958419</v>
      </c>
      <c r="J106" s="238"/>
      <c r="K106" s="242">
        <f t="shared" si="9"/>
        <v>-1348512150</v>
      </c>
      <c r="L106" s="242"/>
      <c r="M106" s="243">
        <f t="shared" si="10"/>
        <v>2.064463293402115E-3</v>
      </c>
      <c r="N106" s="149"/>
      <c r="O106" s="115">
        <f>'درآمد سود سهام'!T100</f>
        <v>0</v>
      </c>
      <c r="P106" s="115"/>
      <c r="Q106" s="115">
        <f>'درآمد ناشی از تغییر قیمت اوراق '!S97</f>
        <v>-1279553731</v>
      </c>
      <c r="R106" s="115">
        <f>'درآمد ناشی ازفروش'!S94</f>
        <v>-68958419</v>
      </c>
      <c r="S106" s="244">
        <f t="shared" si="11"/>
        <v>-1348512150</v>
      </c>
      <c r="T106" s="206"/>
      <c r="U106" s="243">
        <f>S106/درآمدها!$J$4</f>
        <v>2.064463293402115E-3</v>
      </c>
      <c r="V106" s="56">
        <v>0</v>
      </c>
      <c r="W106" s="245">
        <f t="shared" si="12"/>
        <v>0</v>
      </c>
      <c r="Y106" s="245">
        <v>0</v>
      </c>
      <c r="Z106" s="245">
        <f t="shared" si="13"/>
        <v>68958419</v>
      </c>
    </row>
    <row r="107" spans="1:26" s="56" customFormat="1" ht="42.75" customHeight="1">
      <c r="A107" s="110"/>
      <c r="B107" s="110" t="s">
        <v>315</v>
      </c>
      <c r="C107" s="241" t="s">
        <v>479</v>
      </c>
      <c r="D107" s="149"/>
      <c r="E107" s="115">
        <f>'درآمد سود سهام'!N99</f>
        <v>0</v>
      </c>
      <c r="F107" s="115"/>
      <c r="G107" s="115">
        <f>'درآمد ناشی از تغییر قیمت اوراق '!K98</f>
        <v>-3036951547</v>
      </c>
      <c r="H107" s="205"/>
      <c r="I107" s="115">
        <f>'درآمد ناشی ازفروش'!K95</f>
        <v>-80321699</v>
      </c>
      <c r="J107" s="238"/>
      <c r="K107" s="242">
        <f t="shared" si="9"/>
        <v>-3117273246</v>
      </c>
      <c r="L107" s="242"/>
      <c r="M107" s="243">
        <f t="shared" si="10"/>
        <v>4.7722938142392424E-3</v>
      </c>
      <c r="N107" s="149"/>
      <c r="O107" s="115">
        <f>'درآمد سود سهام'!T101</f>
        <v>0</v>
      </c>
      <c r="P107" s="115"/>
      <c r="Q107" s="115">
        <f>'درآمد ناشی از تغییر قیمت اوراق '!S98</f>
        <v>-3036951547</v>
      </c>
      <c r="R107" s="115">
        <f>'درآمد ناشی ازفروش'!S95</f>
        <v>-80321699</v>
      </c>
      <c r="S107" s="244">
        <f t="shared" si="11"/>
        <v>-3117273246</v>
      </c>
      <c r="T107" s="206"/>
      <c r="U107" s="243">
        <f>S107/درآمدها!$J$4</f>
        <v>4.7722938142392424E-3</v>
      </c>
      <c r="V107" s="56">
        <v>0</v>
      </c>
      <c r="W107" s="245">
        <f t="shared" si="12"/>
        <v>0</v>
      </c>
      <c r="Y107" s="245">
        <v>303931334</v>
      </c>
      <c r="Z107" s="245">
        <f t="shared" si="13"/>
        <v>384253033</v>
      </c>
    </row>
    <row r="108" spans="1:26" s="56" customFormat="1" ht="42.6" customHeight="1">
      <c r="A108" s="110"/>
      <c r="B108" s="110" t="s">
        <v>410</v>
      </c>
      <c r="C108" s="241" t="s">
        <v>152</v>
      </c>
      <c r="D108" s="149"/>
      <c r="E108" s="115">
        <f>'درآمد سود سهام'!N100</f>
        <v>0</v>
      </c>
      <c r="F108" s="115"/>
      <c r="G108" s="115">
        <f>'درآمد ناشی از تغییر قیمت اوراق '!K99</f>
        <v>-182592986</v>
      </c>
      <c r="H108" s="205"/>
      <c r="I108" s="115">
        <f>'درآمد ناشی ازفروش'!K96</f>
        <v>492323043</v>
      </c>
      <c r="J108" s="238"/>
      <c r="K108" s="242">
        <f t="shared" si="9"/>
        <v>309730057</v>
      </c>
      <c r="L108" s="242"/>
      <c r="M108" s="243">
        <f t="shared" si="10"/>
        <v>-4.7417172588311112E-4</v>
      </c>
      <c r="N108" s="149"/>
      <c r="O108" s="115">
        <f>'درآمد سود سهام'!T102</f>
        <v>0</v>
      </c>
      <c r="P108" s="115"/>
      <c r="Q108" s="115">
        <f>'درآمد ناشی از تغییر قیمت اوراق '!S99</f>
        <v>-182592986</v>
      </c>
      <c r="R108" s="115">
        <f>'درآمد ناشی ازفروش'!S96</f>
        <v>492323043</v>
      </c>
      <c r="S108" s="244">
        <f t="shared" si="11"/>
        <v>309730057</v>
      </c>
      <c r="T108" s="206"/>
      <c r="U108" s="243">
        <f>S108/درآمدها!$J$4</f>
        <v>-4.7417172588311112E-4</v>
      </c>
      <c r="V108" s="56">
        <v>0</v>
      </c>
      <c r="W108" s="245">
        <f t="shared" si="12"/>
        <v>0</v>
      </c>
      <c r="Y108" s="245">
        <v>0</v>
      </c>
      <c r="Z108" s="245">
        <f t="shared" si="13"/>
        <v>-492323043</v>
      </c>
    </row>
    <row r="109" spans="1:26" s="56" customFormat="1" ht="42.75" customHeight="1">
      <c r="A109" s="110"/>
      <c r="B109" s="110" t="s">
        <v>316</v>
      </c>
      <c r="C109" s="241" t="s">
        <v>154</v>
      </c>
      <c r="D109" s="149"/>
      <c r="E109" s="115">
        <f>'درآمد سود سهام'!N38</f>
        <v>231355523</v>
      </c>
      <c r="F109" s="115"/>
      <c r="G109" s="115">
        <f>'درآمد ناشی از تغییر قیمت اوراق '!K100</f>
        <v>-12775625388</v>
      </c>
      <c r="H109" s="205"/>
      <c r="I109" s="115">
        <f>'درآمد ناشی ازفروش'!K97</f>
        <v>-37267590</v>
      </c>
      <c r="J109" s="238"/>
      <c r="K109" s="242">
        <f t="shared" si="9"/>
        <v>-12581537455</v>
      </c>
      <c r="L109" s="242"/>
      <c r="M109" s="243">
        <f t="shared" si="10"/>
        <v>1.9261318669180228E-2</v>
      </c>
      <c r="N109" s="149"/>
      <c r="O109" s="115">
        <f>'درآمد سود سهام'!T38</f>
        <v>231355523</v>
      </c>
      <c r="P109" s="115"/>
      <c r="Q109" s="115">
        <f>'درآمد ناشی از تغییر قیمت اوراق '!S100</f>
        <v>-12775625388</v>
      </c>
      <c r="R109" s="115">
        <f>'درآمد ناشی ازفروش'!S97</f>
        <v>-37267590</v>
      </c>
      <c r="S109" s="244">
        <f t="shared" si="11"/>
        <v>-12581537455</v>
      </c>
      <c r="T109" s="206"/>
      <c r="U109" s="243">
        <f>S109/درآمدها!$J$4</f>
        <v>1.9261318669180228E-2</v>
      </c>
      <c r="V109" s="56">
        <v>2247281050</v>
      </c>
      <c r="W109" s="245">
        <f t="shared" si="12"/>
        <v>2015925527</v>
      </c>
      <c r="Y109" s="245">
        <v>594695528</v>
      </c>
      <c r="Z109" s="245">
        <f t="shared" si="13"/>
        <v>631963118</v>
      </c>
    </row>
    <row r="110" spans="1:26" s="56" customFormat="1" ht="42.75" customHeight="1">
      <c r="A110" s="110"/>
      <c r="B110" s="110" t="s">
        <v>317</v>
      </c>
      <c r="C110" s="241" t="s">
        <v>118</v>
      </c>
      <c r="D110" s="149"/>
      <c r="E110" s="115">
        <f>'درآمد سود سهام'!N102</f>
        <v>0</v>
      </c>
      <c r="F110" s="115"/>
      <c r="G110" s="115">
        <f>'درآمد ناشی از تغییر قیمت اوراق '!K101</f>
        <v>-2833949241</v>
      </c>
      <c r="H110" s="205"/>
      <c r="I110" s="115">
        <f>'درآمد ناشی ازفروش'!K98</f>
        <v>1382219</v>
      </c>
      <c r="J110" s="238"/>
      <c r="K110" s="242">
        <f t="shared" si="9"/>
        <v>-2832567022</v>
      </c>
      <c r="L110" s="242"/>
      <c r="M110" s="243">
        <f t="shared" si="10"/>
        <v>4.3364315575653819E-3</v>
      </c>
      <c r="N110" s="149"/>
      <c r="O110" s="115">
        <f>'درآمد سود سهام'!T104</f>
        <v>0</v>
      </c>
      <c r="P110" s="115"/>
      <c r="Q110" s="115">
        <f>'درآمد ناشی از تغییر قیمت اوراق '!S101</f>
        <v>-2833949241</v>
      </c>
      <c r="R110" s="115">
        <f>'درآمد ناشی ازفروش'!S98</f>
        <v>1382219</v>
      </c>
      <c r="S110" s="244">
        <f t="shared" si="11"/>
        <v>-2832567022</v>
      </c>
      <c r="T110" s="206"/>
      <c r="U110" s="243">
        <f>S110/درآمدها!$J$4</f>
        <v>4.3364315575653819E-3</v>
      </c>
      <c r="V110" s="56">
        <v>0</v>
      </c>
      <c r="W110" s="245">
        <f t="shared" si="12"/>
        <v>0</v>
      </c>
      <c r="Y110" s="245">
        <v>0</v>
      </c>
      <c r="Z110" s="245">
        <f t="shared" si="13"/>
        <v>-1382219</v>
      </c>
    </row>
    <row r="111" spans="1:26" s="56" customFormat="1" ht="42.75" customHeight="1">
      <c r="A111" s="110"/>
      <c r="B111" s="110" t="s">
        <v>467</v>
      </c>
      <c r="C111" s="241" t="s">
        <v>187</v>
      </c>
      <c r="D111" s="149"/>
      <c r="E111" s="115">
        <f>'درآمد سود سهام'!N103</f>
        <v>0</v>
      </c>
      <c r="F111" s="115"/>
      <c r="G111" s="115">
        <f>'درآمد ناشی از تغییر قیمت اوراق '!K102</f>
        <v>10741253807</v>
      </c>
      <c r="H111" s="205"/>
      <c r="I111" s="115">
        <f>'درآمد ناشی ازفروش'!K99</f>
        <v>612374970</v>
      </c>
      <c r="J111" s="238"/>
      <c r="K111" s="242">
        <f t="shared" si="9"/>
        <v>11353628777</v>
      </c>
      <c r="L111" s="242"/>
      <c r="M111" s="243">
        <f t="shared" si="10"/>
        <v>-1.7381489560201923E-2</v>
      </c>
      <c r="N111" s="149"/>
      <c r="O111" s="115">
        <f>'درآمد سود سهام'!T105</f>
        <v>0</v>
      </c>
      <c r="P111" s="115"/>
      <c r="Q111" s="115">
        <f>'درآمد ناشی از تغییر قیمت اوراق '!S102</f>
        <v>10741253807</v>
      </c>
      <c r="R111" s="115">
        <f>'درآمد ناشی ازفروش'!S99</f>
        <v>612374970</v>
      </c>
      <c r="S111" s="244">
        <f t="shared" si="11"/>
        <v>11353628777</v>
      </c>
      <c r="T111" s="206"/>
      <c r="U111" s="243">
        <f>S111/درآمدها!$J$4</f>
        <v>-1.7381489560201923E-2</v>
      </c>
      <c r="V111" s="56">
        <v>0</v>
      </c>
      <c r="W111" s="245">
        <f t="shared" si="12"/>
        <v>0</v>
      </c>
      <c r="Y111" s="245">
        <v>15360261</v>
      </c>
      <c r="Z111" s="245">
        <f t="shared" si="13"/>
        <v>-597014709</v>
      </c>
    </row>
    <row r="112" spans="1:26" s="56" customFormat="1" ht="42.75" customHeight="1">
      <c r="A112" s="110"/>
      <c r="B112" s="110" t="s">
        <v>318</v>
      </c>
      <c r="C112" s="241" t="s">
        <v>490</v>
      </c>
      <c r="D112" s="149"/>
      <c r="E112" s="115">
        <f>'درآمد سود سهام'!N104</f>
        <v>0</v>
      </c>
      <c r="F112" s="115"/>
      <c r="G112" s="115">
        <f>'درآمد ناشی از تغییر قیمت اوراق '!K103</f>
        <v>-5575765615</v>
      </c>
      <c r="H112" s="205"/>
      <c r="I112" s="115">
        <f>'درآمد ناشی ازفروش'!K100</f>
        <v>-305035779</v>
      </c>
      <c r="J112" s="238"/>
      <c r="K112" s="242">
        <f t="shared" si="9"/>
        <v>-5880801394</v>
      </c>
      <c r="L112" s="242"/>
      <c r="M112" s="243">
        <f t="shared" si="10"/>
        <v>9.0030324262936681E-3</v>
      </c>
      <c r="N112" s="149"/>
      <c r="O112" s="115">
        <f>'درآمد سود سهام'!T106</f>
        <v>0</v>
      </c>
      <c r="P112" s="115"/>
      <c r="Q112" s="115">
        <f>'درآمد ناشی از تغییر قیمت اوراق '!S103</f>
        <v>-5575765615</v>
      </c>
      <c r="R112" s="115">
        <f>'درآمد ناشی ازفروش'!S100</f>
        <v>-305035779</v>
      </c>
      <c r="S112" s="244">
        <f t="shared" si="11"/>
        <v>-5880801394</v>
      </c>
      <c r="T112" s="206"/>
      <c r="U112" s="243">
        <f>S112/درآمدها!$J$4</f>
        <v>9.0030324262936681E-3</v>
      </c>
      <c r="V112" s="56">
        <v>0</v>
      </c>
      <c r="W112" s="245">
        <f t="shared" si="12"/>
        <v>0</v>
      </c>
      <c r="Y112" s="245">
        <v>419584878</v>
      </c>
      <c r="Z112" s="245">
        <f t="shared" si="13"/>
        <v>724620657</v>
      </c>
    </row>
    <row r="113" spans="1:26" s="56" customFormat="1" ht="42.75" customHeight="1">
      <c r="A113" s="110"/>
      <c r="B113" s="110" t="s">
        <v>468</v>
      </c>
      <c r="C113" s="241" t="s">
        <v>120</v>
      </c>
      <c r="D113" s="149"/>
      <c r="E113" s="115">
        <f>'درآمد سود سهام'!N105</f>
        <v>0</v>
      </c>
      <c r="F113" s="115"/>
      <c r="G113" s="115">
        <f>'درآمد ناشی از تغییر قیمت اوراق '!K104</f>
        <v>-508282397</v>
      </c>
      <c r="H113" s="205"/>
      <c r="I113" s="115">
        <f>'درآمد ناشی ازفروش'!K101</f>
        <v>6933060</v>
      </c>
      <c r="J113" s="238"/>
      <c r="K113" s="242">
        <f t="shared" si="9"/>
        <v>-501349337</v>
      </c>
      <c r="L113" s="242"/>
      <c r="M113" s="243">
        <f t="shared" si="10"/>
        <v>7.6752538225776236E-4</v>
      </c>
      <c r="N113" s="149"/>
      <c r="O113" s="115">
        <f>'درآمد سود سهام'!T107</f>
        <v>0</v>
      </c>
      <c r="P113" s="115"/>
      <c r="Q113" s="115">
        <f>'درآمد ناشی از تغییر قیمت اوراق '!S104</f>
        <v>-508282397</v>
      </c>
      <c r="R113" s="115">
        <f>'درآمد ناشی ازفروش'!S101</f>
        <v>6933060</v>
      </c>
      <c r="S113" s="244">
        <f t="shared" si="11"/>
        <v>-501349337</v>
      </c>
      <c r="T113" s="206"/>
      <c r="U113" s="243">
        <f>S113/درآمدها!$J$4</f>
        <v>7.6752538225776236E-4</v>
      </c>
      <c r="V113" s="56">
        <v>0</v>
      </c>
      <c r="W113" s="245">
        <f t="shared" si="12"/>
        <v>0</v>
      </c>
      <c r="Y113" s="245">
        <v>0</v>
      </c>
      <c r="Z113" s="245">
        <f t="shared" si="13"/>
        <v>-6933060</v>
      </c>
    </row>
    <row r="114" spans="1:26" s="56" customFormat="1" ht="42.75" customHeight="1">
      <c r="A114" s="110"/>
      <c r="B114" s="110" t="s">
        <v>319</v>
      </c>
      <c r="C114" s="241" t="s">
        <v>480</v>
      </c>
      <c r="D114" s="149"/>
      <c r="E114" s="115">
        <f>'درآمد سود سهام'!N106</f>
        <v>0</v>
      </c>
      <c r="F114" s="115"/>
      <c r="G114" s="115">
        <f>'درآمد ناشی از تغییر قیمت اوراق '!K105</f>
        <v>-497073568</v>
      </c>
      <c r="H114" s="205"/>
      <c r="I114" s="115">
        <f>'درآمد ناشی ازفروش'!K102</f>
        <v>-35261517</v>
      </c>
      <c r="J114" s="238"/>
      <c r="K114" s="242">
        <f t="shared" si="9"/>
        <v>-532335085</v>
      </c>
      <c r="L114" s="242"/>
      <c r="M114" s="243">
        <f t="shared" si="10"/>
        <v>8.1496206227922748E-4</v>
      </c>
      <c r="N114" s="149"/>
      <c r="O114" s="115">
        <f>'درآمد سود سهام'!T108</f>
        <v>0</v>
      </c>
      <c r="P114" s="115"/>
      <c r="Q114" s="115">
        <f>'درآمد ناشی از تغییر قیمت اوراق '!S105</f>
        <v>-497073568</v>
      </c>
      <c r="R114" s="115">
        <f>'درآمد ناشی ازفروش'!S102</f>
        <v>-35261517</v>
      </c>
      <c r="S114" s="244">
        <f t="shared" si="11"/>
        <v>-532335085</v>
      </c>
      <c r="T114" s="206"/>
      <c r="U114" s="243">
        <f>S114/درآمدها!$J$4</f>
        <v>8.1496206227922748E-4</v>
      </c>
      <c r="V114" s="56">
        <v>0</v>
      </c>
      <c r="W114" s="245">
        <f t="shared" si="12"/>
        <v>0</v>
      </c>
      <c r="Y114" s="245">
        <v>0</v>
      </c>
      <c r="Z114" s="245">
        <f t="shared" si="13"/>
        <v>35261517</v>
      </c>
    </row>
    <row r="115" spans="1:26" s="56" customFormat="1" ht="42.75" customHeight="1">
      <c r="A115" s="110"/>
      <c r="B115" s="110" t="s">
        <v>320</v>
      </c>
      <c r="C115" s="241" t="s">
        <v>151</v>
      </c>
      <c r="D115" s="149"/>
      <c r="E115" s="115">
        <f>'درآمد سود سهام'!N39</f>
        <v>12301498938</v>
      </c>
      <c r="F115" s="115"/>
      <c r="G115" s="115">
        <f>'درآمد ناشی از تغییر قیمت اوراق '!K106</f>
        <v>-18053575713</v>
      </c>
      <c r="H115" s="205"/>
      <c r="I115" s="115">
        <f>'درآمد ناشی ازفروش'!K103</f>
        <v>15664621</v>
      </c>
      <c r="J115" s="238"/>
      <c r="K115" s="242">
        <f t="shared" si="9"/>
        <v>-5736412154</v>
      </c>
      <c r="L115" s="242"/>
      <c r="M115" s="243">
        <f t="shared" si="10"/>
        <v>8.781984150279077E-3</v>
      </c>
      <c r="N115" s="149"/>
      <c r="O115" s="115">
        <f>'درآمد سود سهام'!T39</f>
        <v>12301498938</v>
      </c>
      <c r="P115" s="115"/>
      <c r="Q115" s="115">
        <f>'درآمد ناشی از تغییر قیمت اوراق '!S106</f>
        <v>-18053575713</v>
      </c>
      <c r="R115" s="115">
        <f>'درآمد ناشی ازفروش'!S103</f>
        <v>15664621</v>
      </c>
      <c r="S115" s="244">
        <f t="shared" si="11"/>
        <v>-5736412154</v>
      </c>
      <c r="T115" s="206"/>
      <c r="U115" s="243">
        <f>S115/درآمدها!$J$4</f>
        <v>8.781984150279077E-3</v>
      </c>
      <c r="V115" s="56">
        <v>0</v>
      </c>
      <c r="W115" s="245">
        <f t="shared" si="12"/>
        <v>-12301498938</v>
      </c>
      <c r="Y115" s="245">
        <v>338259596</v>
      </c>
      <c r="Z115" s="245">
        <f t="shared" si="13"/>
        <v>322594975</v>
      </c>
    </row>
    <row r="116" spans="1:26" s="56" customFormat="1" ht="42.75" customHeight="1">
      <c r="A116" s="110"/>
      <c r="B116" s="110" t="s">
        <v>413</v>
      </c>
      <c r="C116" s="241" t="s">
        <v>150</v>
      </c>
      <c r="D116" s="149"/>
      <c r="E116" s="115">
        <f>'درآمد سود سهام'!N108</f>
        <v>0</v>
      </c>
      <c r="F116" s="115"/>
      <c r="G116" s="115">
        <f>'درآمد ناشی از تغییر قیمت اوراق '!K107</f>
        <v>-6547032842</v>
      </c>
      <c r="H116" s="205"/>
      <c r="I116" s="115">
        <f>'درآمد ناشی ازفروش'!K104</f>
        <v>-4085897786</v>
      </c>
      <c r="J116" s="238"/>
      <c r="K116" s="242">
        <f t="shared" si="9"/>
        <v>-10632930628</v>
      </c>
      <c r="L116" s="242"/>
      <c r="M116" s="243">
        <f t="shared" si="10"/>
        <v>1.6278158845507696E-2</v>
      </c>
      <c r="N116" s="149"/>
      <c r="O116" s="115">
        <f>'درآمد سود سهام'!T110</f>
        <v>0</v>
      </c>
      <c r="P116" s="115"/>
      <c r="Q116" s="115">
        <f>'درآمد ناشی از تغییر قیمت اوراق '!S107</f>
        <v>-6547032842</v>
      </c>
      <c r="R116" s="115">
        <f>'درآمد ناشی ازفروش'!S104</f>
        <v>-4085897786</v>
      </c>
      <c r="S116" s="244">
        <f t="shared" si="11"/>
        <v>-10632930628</v>
      </c>
      <c r="T116" s="206"/>
      <c r="U116" s="243">
        <f>S116/درآمدها!$J$4</f>
        <v>1.6278158845507696E-2</v>
      </c>
      <c r="V116" s="56">
        <v>0</v>
      </c>
      <c r="W116" s="245">
        <f t="shared" si="12"/>
        <v>0</v>
      </c>
      <c r="Y116" s="245">
        <v>0</v>
      </c>
      <c r="Z116" s="245">
        <f t="shared" si="13"/>
        <v>4085897786</v>
      </c>
    </row>
    <row r="117" spans="1:26" s="56" customFormat="1" ht="42.75" customHeight="1">
      <c r="A117" s="110"/>
      <c r="B117" s="110" t="s">
        <v>321</v>
      </c>
      <c r="C117" s="241" t="s">
        <v>523</v>
      </c>
      <c r="D117" s="149"/>
      <c r="E117" s="115">
        <f>'درآمد سود سهام'!N40</f>
        <v>6675803449</v>
      </c>
      <c r="F117" s="115"/>
      <c r="G117" s="115">
        <f>'درآمد ناشی از تغییر قیمت اوراق '!K108</f>
        <v>-9309288163</v>
      </c>
      <c r="H117" s="205"/>
      <c r="I117" s="115">
        <f>'درآمد ناشی ازفروش'!K105</f>
        <v>-25246489</v>
      </c>
      <c r="J117" s="238"/>
      <c r="K117" s="242">
        <f t="shared" si="9"/>
        <v>-2658731203</v>
      </c>
      <c r="L117" s="242"/>
      <c r="M117" s="243">
        <f t="shared" si="10"/>
        <v>4.070302945076429E-3</v>
      </c>
      <c r="N117" s="149"/>
      <c r="O117" s="115">
        <f>'درآمد سود سهام'!T40</f>
        <v>6675803449</v>
      </c>
      <c r="P117" s="115"/>
      <c r="Q117" s="115">
        <f>'درآمد ناشی از تغییر قیمت اوراق '!S108</f>
        <v>-9309288163</v>
      </c>
      <c r="R117" s="115">
        <f>'درآمد ناشی ازفروش'!S105</f>
        <v>-25246489</v>
      </c>
      <c r="S117" s="244">
        <f t="shared" si="11"/>
        <v>-2658731203</v>
      </c>
      <c r="T117" s="206"/>
      <c r="U117" s="243">
        <f>S117/درآمدها!$J$4</f>
        <v>4.070302945076429E-3</v>
      </c>
      <c r="V117" s="56">
        <v>917621070</v>
      </c>
      <c r="W117" s="245">
        <f t="shared" si="12"/>
        <v>-5758182379</v>
      </c>
      <c r="Y117" s="245">
        <v>204510434</v>
      </c>
      <c r="Z117" s="245">
        <f t="shared" si="13"/>
        <v>229756923</v>
      </c>
    </row>
    <row r="118" spans="1:26" s="56" customFormat="1" ht="42.75" customHeight="1">
      <c r="A118" s="110"/>
      <c r="B118" s="110" t="s">
        <v>322</v>
      </c>
      <c r="C118" s="241" t="s">
        <v>435</v>
      </c>
      <c r="D118" s="149"/>
      <c r="E118" s="115">
        <f>'درآمد سود سهام'!N110</f>
        <v>0</v>
      </c>
      <c r="F118" s="115"/>
      <c r="G118" s="115">
        <f>'درآمد ناشی از تغییر قیمت اوراق '!K109</f>
        <v>-12420161394</v>
      </c>
      <c r="H118" s="205"/>
      <c r="I118" s="115">
        <f>'درآمد ناشی ازفروش'!K106</f>
        <v>-453882415</v>
      </c>
      <c r="J118" s="238"/>
      <c r="K118" s="242">
        <f t="shared" si="9"/>
        <v>-12874043809</v>
      </c>
      <c r="L118" s="242"/>
      <c r="M118" s="243">
        <f t="shared" si="10"/>
        <v>1.9709122295510095E-2</v>
      </c>
      <c r="N118" s="149"/>
      <c r="O118" s="115">
        <f>'درآمد سود سهام'!T112</f>
        <v>0</v>
      </c>
      <c r="P118" s="115"/>
      <c r="Q118" s="115">
        <f>'درآمد ناشی از تغییر قیمت اوراق '!S109</f>
        <v>-12420161394</v>
      </c>
      <c r="R118" s="115">
        <f>'درآمد ناشی ازفروش'!S106</f>
        <v>-453882415</v>
      </c>
      <c r="S118" s="244">
        <f t="shared" si="11"/>
        <v>-12874043809</v>
      </c>
      <c r="T118" s="206"/>
      <c r="U118" s="243">
        <f>S118/درآمدها!$J$4</f>
        <v>1.9709122295510095E-2</v>
      </c>
      <c r="V118" s="56">
        <v>0</v>
      </c>
      <c r="W118" s="245">
        <f t="shared" si="12"/>
        <v>0</v>
      </c>
      <c r="Y118" s="245">
        <v>0</v>
      </c>
      <c r="Z118" s="245">
        <f t="shared" si="13"/>
        <v>453882415</v>
      </c>
    </row>
    <row r="119" spans="1:26" s="56" customFormat="1" ht="42.75" customHeight="1">
      <c r="A119" s="110"/>
      <c r="B119" s="110" t="s">
        <v>323</v>
      </c>
      <c r="C119" s="241" t="s">
        <v>129</v>
      </c>
      <c r="D119" s="149"/>
      <c r="E119" s="115">
        <f>'درآمد سود سهام'!N111</f>
        <v>0</v>
      </c>
      <c r="F119" s="115"/>
      <c r="G119" s="115">
        <f>'درآمد ناشی از تغییر قیمت اوراق '!K110</f>
        <v>-4924906104</v>
      </c>
      <c r="H119" s="205"/>
      <c r="I119" s="115">
        <f>'درآمد ناشی ازفروش'!K107</f>
        <v>-178742883</v>
      </c>
      <c r="J119" s="238"/>
      <c r="K119" s="242">
        <f t="shared" si="9"/>
        <v>-5103648987</v>
      </c>
      <c r="L119" s="242"/>
      <c r="M119" s="243">
        <f t="shared" si="10"/>
        <v>7.8132747977616573E-3</v>
      </c>
      <c r="N119" s="149"/>
      <c r="O119" s="115">
        <f>'درآمد سود سهام'!T113</f>
        <v>0</v>
      </c>
      <c r="P119" s="115"/>
      <c r="Q119" s="115">
        <f>'درآمد ناشی از تغییر قیمت اوراق '!S110</f>
        <v>-4924906104</v>
      </c>
      <c r="R119" s="115">
        <f>'درآمد ناشی ازفروش'!S107</f>
        <v>-178742883</v>
      </c>
      <c r="S119" s="244">
        <f t="shared" si="11"/>
        <v>-5103648987</v>
      </c>
      <c r="T119" s="206"/>
      <c r="U119" s="243">
        <f>S119/درآمدها!$J$4</f>
        <v>7.8132747977616573E-3</v>
      </c>
      <c r="V119" s="56">
        <v>0</v>
      </c>
      <c r="W119" s="245">
        <f t="shared" si="12"/>
        <v>0</v>
      </c>
      <c r="Y119" s="245">
        <v>191603060</v>
      </c>
      <c r="Z119" s="245">
        <f t="shared" si="13"/>
        <v>370345943</v>
      </c>
    </row>
    <row r="120" spans="1:26" s="56" customFormat="1" ht="42.75" customHeight="1">
      <c r="A120" s="110"/>
      <c r="B120" s="110" t="s">
        <v>324</v>
      </c>
      <c r="C120" s="241" t="s">
        <v>226</v>
      </c>
      <c r="D120" s="149"/>
      <c r="E120" s="115">
        <f>'درآمد سود سهام'!N41</f>
        <v>979067067</v>
      </c>
      <c r="F120" s="115"/>
      <c r="G120" s="115">
        <f>'درآمد ناشی از تغییر قیمت اوراق '!K111</f>
        <v>516357793</v>
      </c>
      <c r="H120" s="205"/>
      <c r="I120" s="115">
        <f>'درآمد ناشی ازفروش'!K108</f>
        <v>-8928815</v>
      </c>
      <c r="J120" s="238"/>
      <c r="K120" s="242">
        <f t="shared" si="9"/>
        <v>1486496045</v>
      </c>
      <c r="L120" s="242"/>
      <c r="M120" s="243">
        <f t="shared" si="10"/>
        <v>-2.2757055030538055E-3</v>
      </c>
      <c r="N120" s="149"/>
      <c r="O120" s="115">
        <f>'درآمد سود سهام'!T41</f>
        <v>979067067</v>
      </c>
      <c r="P120" s="115"/>
      <c r="Q120" s="115">
        <f>'درآمد ناشی از تغییر قیمت اوراق '!S111</f>
        <v>516357793</v>
      </c>
      <c r="R120" s="115">
        <f>'درآمد ناشی ازفروش'!S108</f>
        <v>-8928815</v>
      </c>
      <c r="S120" s="244">
        <f t="shared" si="11"/>
        <v>1486496045</v>
      </c>
      <c r="T120" s="206"/>
      <c r="U120" s="243">
        <f>S120/درآمدها!$J$4</f>
        <v>-2.2757055030538055E-3</v>
      </c>
      <c r="V120" s="56">
        <v>0</v>
      </c>
      <c r="W120" s="245">
        <f t="shared" si="12"/>
        <v>-979067067</v>
      </c>
      <c r="Y120" s="245">
        <v>15984305901</v>
      </c>
      <c r="Z120" s="245">
        <f t="shared" si="13"/>
        <v>15993234716</v>
      </c>
    </row>
    <row r="121" spans="1:26" s="56" customFormat="1" ht="42.75" customHeight="1">
      <c r="A121" s="110"/>
      <c r="B121" s="110" t="s">
        <v>325</v>
      </c>
      <c r="C121" s="241" t="s">
        <v>116</v>
      </c>
      <c r="D121" s="149"/>
      <c r="E121" s="115">
        <f>'درآمد سود سهام'!N113</f>
        <v>0</v>
      </c>
      <c r="F121" s="115"/>
      <c r="G121" s="115">
        <f>'درآمد ناشی از تغییر قیمت اوراق '!K112</f>
        <v>-8233807826</v>
      </c>
      <c r="H121" s="205"/>
      <c r="I121" s="115">
        <f>'درآمد ناشی ازفروش'!K109</f>
        <v>-306317658</v>
      </c>
      <c r="J121" s="238"/>
      <c r="K121" s="242">
        <f t="shared" si="9"/>
        <v>-8540125484</v>
      </c>
      <c r="L121" s="242"/>
      <c r="M121" s="243">
        <f t="shared" si="10"/>
        <v>1.307424303352845E-2</v>
      </c>
      <c r="N121" s="149"/>
      <c r="O121" s="115">
        <f>'درآمد سود سهام'!T115</f>
        <v>0</v>
      </c>
      <c r="P121" s="115"/>
      <c r="Q121" s="115">
        <f>'درآمد ناشی از تغییر قیمت اوراق '!S112</f>
        <v>-8233807826</v>
      </c>
      <c r="R121" s="115">
        <f>'درآمد ناشی ازفروش'!S109</f>
        <v>-306317658</v>
      </c>
      <c r="S121" s="244">
        <f t="shared" si="11"/>
        <v>-8540125484</v>
      </c>
      <c r="T121" s="206"/>
      <c r="U121" s="243">
        <f>S121/درآمدها!$J$4</f>
        <v>1.307424303352845E-2</v>
      </c>
      <c r="V121" s="56">
        <v>0</v>
      </c>
      <c r="W121" s="245">
        <f t="shared" si="12"/>
        <v>0</v>
      </c>
      <c r="Y121" s="245">
        <v>0</v>
      </c>
      <c r="Z121" s="245">
        <f t="shared" si="13"/>
        <v>306317658</v>
      </c>
    </row>
    <row r="122" spans="1:26" s="56" customFormat="1" ht="42.75" customHeight="1">
      <c r="A122" s="110"/>
      <c r="B122" s="110" t="s">
        <v>326</v>
      </c>
      <c r="C122" s="241" t="s">
        <v>238</v>
      </c>
      <c r="D122" s="149"/>
      <c r="E122" s="115">
        <f>'درآمد سود سهام'!N114</f>
        <v>0</v>
      </c>
      <c r="F122" s="115"/>
      <c r="G122" s="115">
        <v>0</v>
      </c>
      <c r="H122" s="205"/>
      <c r="I122" s="115">
        <v>0</v>
      </c>
      <c r="J122" s="238"/>
      <c r="K122" s="242">
        <f t="shared" si="9"/>
        <v>0</v>
      </c>
      <c r="L122" s="242"/>
      <c r="M122" s="243">
        <f t="shared" si="10"/>
        <v>0</v>
      </c>
      <c r="N122" s="149"/>
      <c r="O122" s="115">
        <f>'درآمد سود سهام'!T116</f>
        <v>0</v>
      </c>
      <c r="P122" s="115"/>
      <c r="Q122" s="115">
        <v>0</v>
      </c>
      <c r="R122" s="115">
        <v>0</v>
      </c>
      <c r="S122" s="244">
        <f t="shared" si="11"/>
        <v>0</v>
      </c>
      <c r="T122" s="206"/>
      <c r="U122" s="243">
        <f>S122/درآمدها!$J$4</f>
        <v>0</v>
      </c>
      <c r="V122" s="56">
        <v>0</v>
      </c>
      <c r="W122" s="245">
        <f t="shared" si="12"/>
        <v>0</v>
      </c>
      <c r="Y122" s="245">
        <v>289221133</v>
      </c>
      <c r="Z122" s="245">
        <f t="shared" si="13"/>
        <v>289221133</v>
      </c>
    </row>
    <row r="123" spans="1:26" s="56" customFormat="1" ht="42.75" customHeight="1">
      <c r="A123" s="110"/>
      <c r="B123" s="110" t="s">
        <v>327</v>
      </c>
      <c r="C123" s="241" t="s">
        <v>227</v>
      </c>
      <c r="D123" s="149"/>
      <c r="E123" s="115">
        <f>'درآمد سود سهام'!N42</f>
        <v>1121493292</v>
      </c>
      <c r="F123" s="115"/>
      <c r="G123" s="115">
        <f>'درآمد ناشی از تغییر قیمت اوراق '!K113</f>
        <v>-6862604294</v>
      </c>
      <c r="H123" s="205"/>
      <c r="I123" s="115">
        <f>'درآمد ناشی ازفروش'!K110</f>
        <v>-20419782</v>
      </c>
      <c r="J123" s="238"/>
      <c r="K123" s="242">
        <f t="shared" si="9"/>
        <v>-5761530784</v>
      </c>
      <c r="L123" s="242"/>
      <c r="M123" s="243">
        <f t="shared" si="10"/>
        <v>8.8204387460463825E-3</v>
      </c>
      <c r="N123" s="149"/>
      <c r="O123" s="115">
        <f>'درآمد سود سهام'!T42</f>
        <v>1121493292</v>
      </c>
      <c r="P123" s="115"/>
      <c r="Q123" s="115">
        <f>'درآمد ناشی از تغییر قیمت اوراق '!S113</f>
        <v>-6862604294</v>
      </c>
      <c r="R123" s="115">
        <f>'درآمد ناشی ازفروش'!S110</f>
        <v>-20419782</v>
      </c>
      <c r="S123" s="244">
        <f t="shared" si="11"/>
        <v>-5761530784</v>
      </c>
      <c r="T123" s="206"/>
      <c r="U123" s="243">
        <f>S123/درآمدها!$J$4</f>
        <v>8.8204387460463825E-3</v>
      </c>
      <c r="V123" s="56">
        <v>0</v>
      </c>
      <c r="W123" s="245">
        <f t="shared" si="12"/>
        <v>-1121493292</v>
      </c>
      <c r="Y123" s="245">
        <v>0</v>
      </c>
      <c r="Z123" s="245">
        <f t="shared" si="13"/>
        <v>20419782</v>
      </c>
    </row>
    <row r="124" spans="1:26" s="56" customFormat="1" ht="42.75" customHeight="1">
      <c r="A124" s="110"/>
      <c r="B124" s="110" t="s">
        <v>328</v>
      </c>
      <c r="C124" s="241" t="s">
        <v>117</v>
      </c>
      <c r="D124" s="149"/>
      <c r="E124" s="115">
        <f>'درآمد سود سهام'!N116</f>
        <v>0</v>
      </c>
      <c r="F124" s="115"/>
      <c r="G124" s="115">
        <f>'درآمد ناشی از تغییر قیمت اوراق '!K114</f>
        <v>-514051887</v>
      </c>
      <c r="H124" s="205"/>
      <c r="I124" s="115">
        <f>'درآمد ناشی ازفروش'!K111</f>
        <v>-22682691</v>
      </c>
      <c r="J124" s="238"/>
      <c r="K124" s="242">
        <f t="shared" si="9"/>
        <v>-536734578</v>
      </c>
      <c r="L124" s="242"/>
      <c r="M124" s="243">
        <f t="shared" si="10"/>
        <v>8.2169733107756904E-4</v>
      </c>
      <c r="N124" s="149"/>
      <c r="O124" s="115">
        <f>'درآمد سود سهام'!T118</f>
        <v>0</v>
      </c>
      <c r="P124" s="115"/>
      <c r="Q124" s="115">
        <f>'درآمد ناشی از تغییر قیمت اوراق '!S114</f>
        <v>-514051887</v>
      </c>
      <c r="R124" s="115">
        <f>'درآمد ناشی ازفروش'!S111</f>
        <v>-22682691</v>
      </c>
      <c r="S124" s="244">
        <f t="shared" si="11"/>
        <v>-536734578</v>
      </c>
      <c r="T124" s="206"/>
      <c r="U124" s="243">
        <f>S124/درآمدها!$J$4</f>
        <v>8.2169733107756904E-4</v>
      </c>
      <c r="V124" s="56">
        <v>0</v>
      </c>
      <c r="W124" s="245">
        <f t="shared" si="12"/>
        <v>0</v>
      </c>
      <c r="Y124" s="245">
        <v>5094811229</v>
      </c>
      <c r="Z124" s="245">
        <f t="shared" si="13"/>
        <v>5117493920</v>
      </c>
    </row>
    <row r="125" spans="1:26" s="56" customFormat="1" ht="42.75" customHeight="1">
      <c r="A125" s="110"/>
      <c r="B125" s="110" t="s">
        <v>452</v>
      </c>
      <c r="C125" s="241" t="s">
        <v>461</v>
      </c>
      <c r="D125" s="149"/>
      <c r="E125" s="115">
        <f>'درآمد سود سهام'!N117</f>
        <v>0</v>
      </c>
      <c r="F125" s="115"/>
      <c r="G125" s="115">
        <f>'درآمد ناشی از تغییر قیمت اوراق '!K115</f>
        <v>7130971419</v>
      </c>
      <c r="H125" s="205"/>
      <c r="I125" s="115">
        <f>'درآمد ناشی ازفروش'!K112</f>
        <v>685247829</v>
      </c>
      <c r="J125" s="238"/>
      <c r="K125" s="242">
        <f t="shared" si="9"/>
        <v>7816219248</v>
      </c>
      <c r="L125" s="242"/>
      <c r="M125" s="243">
        <f t="shared" si="10"/>
        <v>-1.1966000996490157E-2</v>
      </c>
      <c r="N125" s="149"/>
      <c r="O125" s="115">
        <f>'درآمد سود سهام'!T119</f>
        <v>0</v>
      </c>
      <c r="P125" s="115"/>
      <c r="Q125" s="115">
        <f>'درآمد ناشی از تغییر قیمت اوراق '!S115</f>
        <v>7130971419</v>
      </c>
      <c r="R125" s="115">
        <f>'درآمد ناشی ازفروش'!S112</f>
        <v>685247829</v>
      </c>
      <c r="S125" s="244">
        <f t="shared" si="11"/>
        <v>7816219248</v>
      </c>
      <c r="T125" s="206"/>
      <c r="U125" s="243">
        <f>S125/درآمدها!$J$4</f>
        <v>-1.1966000996490157E-2</v>
      </c>
      <c r="V125" s="56">
        <v>17301089158</v>
      </c>
      <c r="W125" s="245">
        <f t="shared" si="12"/>
        <v>17301089158</v>
      </c>
      <c r="Y125" s="245">
        <v>874984374</v>
      </c>
      <c r="Z125" s="245">
        <f t="shared" si="13"/>
        <v>189736545</v>
      </c>
    </row>
    <row r="126" spans="1:26" s="56" customFormat="1" ht="42.75" customHeight="1">
      <c r="A126" s="110"/>
      <c r="B126" s="110" t="s">
        <v>453</v>
      </c>
      <c r="C126" s="241" t="s">
        <v>135</v>
      </c>
      <c r="D126" s="149"/>
      <c r="E126" s="115">
        <f>'درآمد سود سهام'!N43</f>
        <v>1761046068</v>
      </c>
      <c r="F126" s="115"/>
      <c r="G126" s="115">
        <f>'درآمد ناشی از تغییر قیمت اوراق '!K116</f>
        <v>-6033212432</v>
      </c>
      <c r="H126" s="205"/>
      <c r="I126" s="115">
        <f>'درآمد ناشی ازفروش'!K113</f>
        <v>-308674982</v>
      </c>
      <c r="J126" s="238"/>
      <c r="K126" s="242">
        <f t="shared" si="9"/>
        <v>-4580841346</v>
      </c>
      <c r="L126" s="242"/>
      <c r="M126" s="243">
        <f t="shared" si="10"/>
        <v>7.0128984834995651E-3</v>
      </c>
      <c r="N126" s="149"/>
      <c r="O126" s="115">
        <f>'درآمد سود سهام'!T43</f>
        <v>1761046068</v>
      </c>
      <c r="P126" s="115"/>
      <c r="Q126" s="115">
        <f>'درآمد ناشی از تغییر قیمت اوراق '!S116</f>
        <v>-6033212432</v>
      </c>
      <c r="R126" s="115">
        <f>'درآمد ناشی ازفروش'!S113</f>
        <v>-308674982</v>
      </c>
      <c r="S126" s="244">
        <f t="shared" si="11"/>
        <v>-4580841346</v>
      </c>
      <c r="T126" s="206"/>
      <c r="U126" s="243">
        <f>S126/درآمدها!$J$4</f>
        <v>7.0128984834995651E-3</v>
      </c>
      <c r="V126" s="56">
        <v>0</v>
      </c>
      <c r="W126" s="245">
        <f t="shared" si="12"/>
        <v>-1761046068</v>
      </c>
      <c r="Y126" s="245">
        <v>437935945</v>
      </c>
      <c r="Z126" s="245">
        <f t="shared" si="13"/>
        <v>746610927</v>
      </c>
    </row>
    <row r="127" spans="1:26" s="56" customFormat="1" ht="42.75" customHeight="1">
      <c r="A127" s="110"/>
      <c r="B127" s="110" t="s">
        <v>329</v>
      </c>
      <c r="C127" s="241" t="s">
        <v>189</v>
      </c>
      <c r="D127" s="149"/>
      <c r="E127" s="115">
        <f>'درآمد سود سهام'!N119</f>
        <v>0</v>
      </c>
      <c r="F127" s="115"/>
      <c r="G127" s="115">
        <f>'درآمد ناشی از تغییر قیمت اوراق '!K117</f>
        <v>-5530897030</v>
      </c>
      <c r="H127" s="205"/>
      <c r="I127" s="115">
        <f>'درآمد ناشی ازفروش'!K114</f>
        <v>-283529256</v>
      </c>
      <c r="J127" s="238"/>
      <c r="K127" s="242">
        <f t="shared" si="9"/>
        <v>-5814426286</v>
      </c>
      <c r="L127" s="242"/>
      <c r="M127" s="243">
        <f t="shared" si="10"/>
        <v>8.9014174915957485E-3</v>
      </c>
      <c r="N127" s="149"/>
      <c r="O127" s="115">
        <f>'درآمد سود سهام'!T121</f>
        <v>0</v>
      </c>
      <c r="P127" s="115"/>
      <c r="Q127" s="115">
        <f>'درآمد ناشی از تغییر قیمت اوراق '!S117</f>
        <v>-5530897030</v>
      </c>
      <c r="R127" s="115">
        <f>'درآمد ناشی ازفروش'!S114</f>
        <v>-283529256</v>
      </c>
      <c r="S127" s="244">
        <f t="shared" si="11"/>
        <v>-5814426286</v>
      </c>
      <c r="T127" s="206"/>
      <c r="U127" s="243">
        <f>S127/درآمدها!$J$4</f>
        <v>8.9014174915957485E-3</v>
      </c>
      <c r="V127" s="56">
        <v>0</v>
      </c>
      <c r="W127" s="245">
        <f t="shared" si="12"/>
        <v>0</v>
      </c>
      <c r="Y127" s="245">
        <v>4893048</v>
      </c>
      <c r="Z127" s="245">
        <f t="shared" si="13"/>
        <v>288422304</v>
      </c>
    </row>
    <row r="128" spans="1:26" s="56" customFormat="1" ht="42.75" customHeight="1">
      <c r="A128" s="110"/>
      <c r="B128" s="110" t="s">
        <v>454</v>
      </c>
      <c r="C128" s="241" t="s">
        <v>491</v>
      </c>
      <c r="D128" s="149"/>
      <c r="E128" s="115">
        <f>'درآمد سود سهام'!N120</f>
        <v>0</v>
      </c>
      <c r="F128" s="115"/>
      <c r="G128" s="115">
        <f>'درآمد ناشی از تغییر قیمت اوراق '!K118</f>
        <v>-2466202305</v>
      </c>
      <c r="H128" s="205"/>
      <c r="I128" s="115">
        <f>'درآمد ناشی ازفروش'!K115</f>
        <v>-115065657</v>
      </c>
      <c r="J128" s="238"/>
      <c r="K128" s="242">
        <f t="shared" si="9"/>
        <v>-2581267962</v>
      </c>
      <c r="L128" s="242"/>
      <c r="M128" s="243">
        <f t="shared" si="10"/>
        <v>3.9517129734306699E-3</v>
      </c>
      <c r="N128" s="149"/>
      <c r="O128" s="115">
        <f>'درآمد سود سهام'!T122</f>
        <v>0</v>
      </c>
      <c r="P128" s="115"/>
      <c r="Q128" s="115">
        <f>'درآمد ناشی از تغییر قیمت اوراق '!S118</f>
        <v>-2466202305</v>
      </c>
      <c r="R128" s="115">
        <f>'درآمد ناشی ازفروش'!S115</f>
        <v>-115065657</v>
      </c>
      <c r="S128" s="244">
        <f t="shared" si="11"/>
        <v>-2581267962</v>
      </c>
      <c r="T128" s="206"/>
      <c r="U128" s="243">
        <f>S128/درآمدها!$J$4</f>
        <v>3.9517129734306699E-3</v>
      </c>
      <c r="V128" s="56">
        <v>479503781</v>
      </c>
      <c r="W128" s="245">
        <f t="shared" si="12"/>
        <v>479503781</v>
      </c>
      <c r="Y128" s="245">
        <v>16684605</v>
      </c>
      <c r="Z128" s="245">
        <f t="shared" si="13"/>
        <v>131750262</v>
      </c>
    </row>
    <row r="129" spans="1:26" s="56" customFormat="1" ht="42.75" customHeight="1">
      <c r="A129" s="110"/>
      <c r="B129" s="110" t="s">
        <v>330</v>
      </c>
      <c r="C129" s="241" t="s">
        <v>492</v>
      </c>
      <c r="D129" s="149"/>
      <c r="E129" s="115">
        <f>'درآمد سود سهام'!N121</f>
        <v>0</v>
      </c>
      <c r="F129" s="115"/>
      <c r="G129" s="115">
        <f>'درآمد ناشی از تغییر قیمت اوراق '!K119</f>
        <v>-9190208781</v>
      </c>
      <c r="H129" s="205"/>
      <c r="I129" s="115">
        <f>'درآمد ناشی ازفروش'!K116</f>
        <v>-442203495</v>
      </c>
      <c r="J129" s="238"/>
      <c r="K129" s="242">
        <f t="shared" si="9"/>
        <v>-9632412276</v>
      </c>
      <c r="L129" s="242"/>
      <c r="M129" s="243">
        <f t="shared" si="10"/>
        <v>1.4746445978049159E-2</v>
      </c>
      <c r="N129" s="149"/>
      <c r="O129" s="115">
        <f>'درآمد سود سهام'!T123</f>
        <v>0</v>
      </c>
      <c r="P129" s="115"/>
      <c r="Q129" s="115">
        <f>'درآمد ناشی از تغییر قیمت اوراق '!S119</f>
        <v>-9190208781</v>
      </c>
      <c r="R129" s="115">
        <f>'درآمد ناشی ازفروش'!S116</f>
        <v>-442203495</v>
      </c>
      <c r="S129" s="244">
        <f t="shared" si="11"/>
        <v>-9632412276</v>
      </c>
      <c r="T129" s="206"/>
      <c r="U129" s="243">
        <f>S129/درآمدها!$J$4</f>
        <v>1.4746445978049159E-2</v>
      </c>
      <c r="V129" s="56">
        <v>261228900</v>
      </c>
      <c r="W129" s="245">
        <f t="shared" si="12"/>
        <v>261228900</v>
      </c>
      <c r="Y129" s="245">
        <v>131167179</v>
      </c>
      <c r="Z129" s="245">
        <f t="shared" si="13"/>
        <v>573370674</v>
      </c>
    </row>
    <row r="130" spans="1:26" s="56" customFormat="1" ht="42.75" customHeight="1">
      <c r="A130" s="110"/>
      <c r="B130" s="110" t="s">
        <v>331</v>
      </c>
      <c r="C130" s="241" t="s">
        <v>102</v>
      </c>
      <c r="D130" s="149"/>
      <c r="E130" s="115">
        <f>'درآمد سود سهام'!N122</f>
        <v>0</v>
      </c>
      <c r="F130" s="115"/>
      <c r="G130" s="115">
        <f>'درآمد ناشی از تغییر قیمت اوراق '!K120</f>
        <v>-8384186031</v>
      </c>
      <c r="H130" s="205"/>
      <c r="I130" s="115">
        <f>'درآمد ناشی ازفروش'!K117</f>
        <v>956570720</v>
      </c>
      <c r="J130" s="238"/>
      <c r="K130" s="242">
        <f t="shared" si="9"/>
        <v>-7427615311</v>
      </c>
      <c r="L130" s="242"/>
      <c r="M130" s="243">
        <f t="shared" si="10"/>
        <v>1.1371079724473402E-2</v>
      </c>
      <c r="N130" s="149"/>
      <c r="O130" s="115">
        <f>'درآمد سود سهام'!T124</f>
        <v>0</v>
      </c>
      <c r="P130" s="115"/>
      <c r="Q130" s="115">
        <f>'درآمد ناشی از تغییر قیمت اوراق '!S120</f>
        <v>-8384186031</v>
      </c>
      <c r="R130" s="115">
        <f>'درآمد ناشی ازفروش'!S117</f>
        <v>956570720</v>
      </c>
      <c r="S130" s="244">
        <f t="shared" si="11"/>
        <v>-7427615311</v>
      </c>
      <c r="T130" s="206"/>
      <c r="U130" s="243">
        <f>S130/درآمدها!$J$4</f>
        <v>1.1371079724473402E-2</v>
      </c>
      <c r="V130" s="56">
        <v>0</v>
      </c>
      <c r="W130" s="245">
        <f t="shared" si="12"/>
        <v>0</v>
      </c>
      <c r="Y130" s="245">
        <v>199864688</v>
      </c>
      <c r="Z130" s="245">
        <f t="shared" si="13"/>
        <v>-756706032</v>
      </c>
    </row>
    <row r="131" spans="1:26" s="56" customFormat="1" ht="42.75" customHeight="1">
      <c r="A131" s="110"/>
      <c r="B131" s="110" t="s">
        <v>419</v>
      </c>
      <c r="C131" s="241" t="s">
        <v>104</v>
      </c>
      <c r="D131" s="149"/>
      <c r="E131" s="115">
        <f>'درآمد سود سهام'!N44</f>
        <v>16784064869</v>
      </c>
      <c r="F131" s="115"/>
      <c r="G131" s="115">
        <f>'درآمد ناشی از تغییر قیمت اوراق '!K121</f>
        <v>-35965614212</v>
      </c>
      <c r="H131" s="205"/>
      <c r="I131" s="115">
        <f>'درآمد ناشی ازفروش'!K118</f>
        <v>-1327336124</v>
      </c>
      <c r="J131" s="238"/>
      <c r="K131" s="242">
        <f t="shared" si="9"/>
        <v>-20508885467</v>
      </c>
      <c r="L131" s="242"/>
      <c r="M131" s="243">
        <f t="shared" si="10"/>
        <v>3.139744883663792E-2</v>
      </c>
      <c r="N131" s="149"/>
      <c r="O131" s="115">
        <f>'درآمد سود سهام'!T44</f>
        <v>16784064869</v>
      </c>
      <c r="P131" s="115"/>
      <c r="Q131" s="115">
        <f>'درآمد ناشی از تغییر قیمت اوراق '!S121</f>
        <v>-35965614212</v>
      </c>
      <c r="R131" s="115">
        <f>'درآمد ناشی ازفروش'!S118</f>
        <v>-1327336124</v>
      </c>
      <c r="S131" s="244">
        <f t="shared" si="11"/>
        <v>-20508885467</v>
      </c>
      <c r="T131" s="206"/>
      <c r="U131" s="243">
        <f>S131/درآمدها!$J$4</f>
        <v>3.139744883663792E-2</v>
      </c>
      <c r="V131" s="56">
        <v>0</v>
      </c>
      <c r="W131" s="245">
        <f t="shared" si="12"/>
        <v>-16784064869</v>
      </c>
      <c r="Y131" s="245">
        <v>-137111506</v>
      </c>
      <c r="Z131" s="245">
        <f t="shared" si="13"/>
        <v>1190224618</v>
      </c>
    </row>
    <row r="132" spans="1:26" s="56" customFormat="1" ht="42.75" customHeight="1">
      <c r="A132" s="110"/>
      <c r="B132" s="110" t="s">
        <v>332</v>
      </c>
      <c r="C132" s="241" t="s">
        <v>493</v>
      </c>
      <c r="D132" s="149"/>
      <c r="E132" s="115">
        <f>'درآمد سود سهام'!N124</f>
        <v>0</v>
      </c>
      <c r="F132" s="115"/>
      <c r="G132" s="115">
        <f>'درآمد ناشی از تغییر قیمت اوراق '!K122</f>
        <v>7249742930</v>
      </c>
      <c r="H132" s="205"/>
      <c r="I132" s="115">
        <f>'درآمد ناشی ازفروش'!K119</f>
        <v>184921193</v>
      </c>
      <c r="J132" s="238"/>
      <c r="K132" s="242">
        <f t="shared" si="9"/>
        <v>7434664123</v>
      </c>
      <c r="L132" s="242"/>
      <c r="M132" s="243">
        <f t="shared" si="10"/>
        <v>-1.1381870886893476E-2</v>
      </c>
      <c r="N132" s="149"/>
      <c r="O132" s="115">
        <f>'درآمد سود سهام'!T126</f>
        <v>0</v>
      </c>
      <c r="P132" s="115"/>
      <c r="Q132" s="115">
        <f>'درآمد ناشی از تغییر قیمت اوراق '!S122</f>
        <v>7249742930</v>
      </c>
      <c r="R132" s="115">
        <f>'درآمد ناشی ازفروش'!S119</f>
        <v>184921193</v>
      </c>
      <c r="S132" s="244">
        <f t="shared" si="11"/>
        <v>7434664123</v>
      </c>
      <c r="T132" s="206"/>
      <c r="U132" s="243">
        <f>S132/درآمدها!$J$4</f>
        <v>-1.1381870886893476E-2</v>
      </c>
      <c r="V132" s="56">
        <v>230486383</v>
      </c>
      <c r="W132" s="245">
        <f t="shared" si="12"/>
        <v>230486383</v>
      </c>
      <c r="Y132" s="245">
        <v>31107661</v>
      </c>
      <c r="Z132" s="245">
        <f t="shared" si="13"/>
        <v>-153813532</v>
      </c>
    </row>
    <row r="133" spans="1:26" s="56" customFormat="1" ht="42.75" customHeight="1">
      <c r="A133" s="110"/>
      <c r="B133" s="110" t="s">
        <v>333</v>
      </c>
      <c r="C133" s="241" t="s">
        <v>179</v>
      </c>
      <c r="D133" s="149"/>
      <c r="E133" s="115">
        <f>'درآمد سود سهام'!N125</f>
        <v>0</v>
      </c>
      <c r="F133" s="115"/>
      <c r="G133" s="115">
        <f>'درآمد ناشی از تغییر قیمت اوراق '!K123</f>
        <v>-11234893705</v>
      </c>
      <c r="H133" s="205"/>
      <c r="I133" s="115">
        <f>'درآمد ناشی ازفروش'!K120</f>
        <v>-143034988</v>
      </c>
      <c r="J133" s="238"/>
      <c r="K133" s="242">
        <f t="shared" si="9"/>
        <v>-11377928693</v>
      </c>
      <c r="L133" s="242"/>
      <c r="M133" s="243">
        <f t="shared" si="10"/>
        <v>1.741869077089532E-2</v>
      </c>
      <c r="N133" s="149"/>
      <c r="O133" s="115">
        <f>'درآمد سود سهام'!T127</f>
        <v>0</v>
      </c>
      <c r="P133" s="115"/>
      <c r="Q133" s="115">
        <f>'درآمد ناشی از تغییر قیمت اوراق '!S123</f>
        <v>-11234893705</v>
      </c>
      <c r="R133" s="115">
        <f>'درآمد ناشی ازفروش'!S120</f>
        <v>-143034988</v>
      </c>
      <c r="S133" s="244">
        <f t="shared" si="11"/>
        <v>-11377928693</v>
      </c>
      <c r="T133" s="206"/>
      <c r="U133" s="243">
        <f>S133/درآمدها!$J$4</f>
        <v>1.741869077089532E-2</v>
      </c>
      <c r="V133" s="56">
        <v>0</v>
      </c>
      <c r="W133" s="245">
        <f t="shared" si="12"/>
        <v>0</v>
      </c>
      <c r="Y133" s="245">
        <v>0</v>
      </c>
      <c r="Z133" s="245">
        <f t="shared" si="13"/>
        <v>143034988</v>
      </c>
    </row>
    <row r="134" spans="1:26" s="56" customFormat="1" ht="42.75" customHeight="1">
      <c r="A134" s="110"/>
      <c r="B134" s="110" t="s">
        <v>334</v>
      </c>
      <c r="C134" s="241" t="s">
        <v>181</v>
      </c>
      <c r="D134" s="149"/>
      <c r="E134" s="115">
        <f>'درآمد سود سهام'!N126</f>
        <v>0</v>
      </c>
      <c r="F134" s="115"/>
      <c r="G134" s="115">
        <f>'درآمد ناشی از تغییر قیمت اوراق '!K124</f>
        <v>-350466308</v>
      </c>
      <c r="H134" s="205"/>
      <c r="I134" s="115">
        <f>'درآمد ناشی ازفروش'!K121</f>
        <v>-20554648</v>
      </c>
      <c r="J134" s="238"/>
      <c r="K134" s="242">
        <f t="shared" si="9"/>
        <v>-371020956</v>
      </c>
      <c r="L134" s="242"/>
      <c r="M134" s="243">
        <f t="shared" si="10"/>
        <v>5.6800314683479961E-4</v>
      </c>
      <c r="N134" s="149"/>
      <c r="O134" s="115">
        <f>'درآمد سود سهام'!T128</f>
        <v>0</v>
      </c>
      <c r="P134" s="115"/>
      <c r="Q134" s="115">
        <f>'درآمد ناشی از تغییر قیمت اوراق '!S124</f>
        <v>-350466308</v>
      </c>
      <c r="R134" s="115">
        <f>'درآمد ناشی ازفروش'!S121</f>
        <v>-20554648</v>
      </c>
      <c r="S134" s="244">
        <f t="shared" si="11"/>
        <v>-371020956</v>
      </c>
      <c r="T134" s="206"/>
      <c r="U134" s="243">
        <f>S134/درآمدها!$J$4</f>
        <v>5.6800314683479961E-4</v>
      </c>
      <c r="V134" s="56">
        <v>0</v>
      </c>
      <c r="W134" s="245">
        <f t="shared" si="12"/>
        <v>0</v>
      </c>
      <c r="Y134" s="245">
        <v>279381205</v>
      </c>
      <c r="Z134" s="245">
        <f t="shared" si="13"/>
        <v>299935853</v>
      </c>
    </row>
    <row r="135" spans="1:26" s="56" customFormat="1" ht="42.75" customHeight="1">
      <c r="A135" s="110"/>
      <c r="B135" s="110" t="s">
        <v>335</v>
      </c>
      <c r="C135" s="241" t="s">
        <v>436</v>
      </c>
      <c r="D135" s="149"/>
      <c r="E135" s="115">
        <f>'درآمد سود سهام'!N127</f>
        <v>0</v>
      </c>
      <c r="F135" s="115"/>
      <c r="G135" s="115">
        <f>'درآمد ناشی از تغییر قیمت اوراق '!K125</f>
        <v>1016165555</v>
      </c>
      <c r="H135" s="205"/>
      <c r="I135" s="115">
        <f>'درآمد ناشی ازفروش'!K122</f>
        <v>-56314374</v>
      </c>
      <c r="J135" s="238"/>
      <c r="K135" s="242">
        <f t="shared" si="9"/>
        <v>959851181</v>
      </c>
      <c r="L135" s="242"/>
      <c r="M135" s="243">
        <f t="shared" si="10"/>
        <v>-1.4694547099951378E-3</v>
      </c>
      <c r="N135" s="149"/>
      <c r="O135" s="115">
        <f>'درآمد سود سهام'!T129</f>
        <v>0</v>
      </c>
      <c r="P135" s="115"/>
      <c r="Q135" s="115">
        <f>'درآمد ناشی از تغییر قیمت اوراق '!S125</f>
        <v>1016165555</v>
      </c>
      <c r="R135" s="115">
        <f>'درآمد ناشی ازفروش'!S122</f>
        <v>-56314374</v>
      </c>
      <c r="S135" s="244">
        <f t="shared" si="11"/>
        <v>959851181</v>
      </c>
      <c r="T135" s="206"/>
      <c r="U135" s="243">
        <f>S135/درآمدها!$J$4</f>
        <v>-1.4694547099951378E-3</v>
      </c>
      <c r="V135" s="56">
        <v>796637700</v>
      </c>
      <c r="W135" s="245">
        <f t="shared" si="12"/>
        <v>796637700</v>
      </c>
      <c r="Y135" s="245">
        <v>37321501</v>
      </c>
      <c r="Z135" s="245">
        <f t="shared" si="13"/>
        <v>93635875</v>
      </c>
    </row>
    <row r="136" spans="1:26" s="56" customFormat="1" ht="42.75" customHeight="1">
      <c r="A136" s="110"/>
      <c r="B136" s="110" t="s">
        <v>336</v>
      </c>
      <c r="C136" s="241" t="s">
        <v>494</v>
      </c>
      <c r="D136" s="149"/>
      <c r="E136" s="115">
        <f>'درآمد سود سهام'!N45</f>
        <v>2090810515</v>
      </c>
      <c r="F136" s="115"/>
      <c r="G136" s="115">
        <f>'درآمد ناشی از تغییر قیمت اوراق '!K126</f>
        <v>-3848273850</v>
      </c>
      <c r="H136" s="205"/>
      <c r="I136" s="115">
        <f>'درآمد ناشی ازفروش'!K123</f>
        <v>-144901094</v>
      </c>
      <c r="J136" s="238"/>
      <c r="K136" s="242">
        <f t="shared" si="9"/>
        <v>-1902364429</v>
      </c>
      <c r="L136" s="242"/>
      <c r="M136" s="243">
        <f t="shared" si="10"/>
        <v>2.9123664435239788E-3</v>
      </c>
      <c r="N136" s="149"/>
      <c r="O136" s="115">
        <f>'درآمد سود سهام'!T45</f>
        <v>2090810515</v>
      </c>
      <c r="P136" s="115"/>
      <c r="Q136" s="115">
        <f>'درآمد ناشی از تغییر قیمت اوراق '!S126</f>
        <v>-3848273850</v>
      </c>
      <c r="R136" s="115">
        <f>'درآمد ناشی ازفروش'!S123</f>
        <v>-144901094</v>
      </c>
      <c r="S136" s="244">
        <f t="shared" si="11"/>
        <v>-1902364429</v>
      </c>
      <c r="T136" s="206"/>
      <c r="U136" s="243">
        <f>S136/درآمدها!$J$4</f>
        <v>2.9123664435239788E-3</v>
      </c>
      <c r="V136" s="56">
        <v>140897504</v>
      </c>
      <c r="W136" s="245">
        <f t="shared" si="12"/>
        <v>-1949913011</v>
      </c>
      <c r="Y136" s="245">
        <v>271600928</v>
      </c>
      <c r="Z136" s="245">
        <f t="shared" si="13"/>
        <v>416502022</v>
      </c>
    </row>
    <row r="137" spans="1:26" s="56" customFormat="1" ht="42.75" customHeight="1">
      <c r="A137" s="110"/>
      <c r="B137" s="110" t="s">
        <v>337</v>
      </c>
      <c r="C137" s="241" t="s">
        <v>437</v>
      </c>
      <c r="D137" s="149"/>
      <c r="E137" s="115">
        <f>'درآمد سود سهام'!N129</f>
        <v>0</v>
      </c>
      <c r="F137" s="115"/>
      <c r="G137" s="115">
        <f>'درآمد ناشی از تغییر قیمت اوراق '!K127</f>
        <v>10771836028</v>
      </c>
      <c r="H137" s="205"/>
      <c r="I137" s="115">
        <f>'درآمد ناشی ازفروش'!K124</f>
        <v>440943258</v>
      </c>
      <c r="J137" s="238"/>
      <c r="K137" s="242">
        <f t="shared" si="9"/>
        <v>11212779286</v>
      </c>
      <c r="L137" s="242"/>
      <c r="M137" s="243">
        <f t="shared" si="10"/>
        <v>-1.7165860354292378E-2</v>
      </c>
      <c r="N137" s="149"/>
      <c r="O137" s="115">
        <f>'درآمد سود سهام'!T131</f>
        <v>0</v>
      </c>
      <c r="P137" s="115"/>
      <c r="Q137" s="115">
        <f>'درآمد ناشی از تغییر قیمت اوراق '!S127</f>
        <v>10771836028</v>
      </c>
      <c r="R137" s="115">
        <f>'درآمد ناشی ازفروش'!S124</f>
        <v>440943258</v>
      </c>
      <c r="S137" s="244">
        <f t="shared" si="11"/>
        <v>11212779286</v>
      </c>
      <c r="T137" s="206"/>
      <c r="U137" s="243">
        <f>S137/درآمدها!$J$4</f>
        <v>-1.7165860354292378E-2</v>
      </c>
      <c r="V137" s="56">
        <v>3650092388</v>
      </c>
      <c r="W137" s="245">
        <f t="shared" si="12"/>
        <v>3650092388</v>
      </c>
      <c r="Y137" s="245">
        <v>330593720</v>
      </c>
      <c r="Z137" s="245">
        <f t="shared" si="13"/>
        <v>-110349538</v>
      </c>
    </row>
    <row r="138" spans="1:26" s="56" customFormat="1" ht="42.75" customHeight="1">
      <c r="A138" s="110"/>
      <c r="B138" s="110" t="s">
        <v>338</v>
      </c>
      <c r="C138" s="241" t="s">
        <v>207</v>
      </c>
      <c r="D138" s="149"/>
      <c r="E138" s="115">
        <f>'درآمد سود سهام'!N130</f>
        <v>0</v>
      </c>
      <c r="F138" s="115"/>
      <c r="G138" s="115">
        <f>'درآمد ناشی از تغییر قیمت اوراق '!K128</f>
        <v>812784023</v>
      </c>
      <c r="H138" s="205"/>
      <c r="I138" s="115">
        <f>'درآمد ناشی ازفروش'!K125</f>
        <v>74764345</v>
      </c>
      <c r="J138" s="238"/>
      <c r="K138" s="242">
        <f t="shared" si="9"/>
        <v>887548368</v>
      </c>
      <c r="L138" s="242"/>
      <c r="M138" s="243">
        <f t="shared" si="10"/>
        <v>-1.3587649372346793E-3</v>
      </c>
      <c r="N138" s="149"/>
      <c r="O138" s="115">
        <f>'درآمد سود سهام'!T132</f>
        <v>0</v>
      </c>
      <c r="P138" s="115"/>
      <c r="Q138" s="115">
        <f>'درآمد ناشی از تغییر قیمت اوراق '!S128</f>
        <v>812784023</v>
      </c>
      <c r="R138" s="115">
        <f>'درآمد ناشی ازفروش'!S125</f>
        <v>74764345</v>
      </c>
      <c r="S138" s="244">
        <f t="shared" si="11"/>
        <v>887548368</v>
      </c>
      <c r="T138" s="206"/>
      <c r="U138" s="243">
        <f>S138/درآمدها!$J$4</f>
        <v>-1.3587649372346793E-3</v>
      </c>
      <c r="V138" s="56">
        <v>27637200</v>
      </c>
      <c r="W138" s="245">
        <f t="shared" si="12"/>
        <v>27637200</v>
      </c>
      <c r="Y138" s="245">
        <v>178106691</v>
      </c>
      <c r="Z138" s="245">
        <f t="shared" si="13"/>
        <v>103342346</v>
      </c>
    </row>
    <row r="139" spans="1:26" s="56" customFormat="1" ht="42.75" customHeight="1">
      <c r="A139" s="110"/>
      <c r="B139" s="110" t="s">
        <v>339</v>
      </c>
      <c r="C139" s="241" t="s">
        <v>438</v>
      </c>
      <c r="D139" s="149"/>
      <c r="E139" s="115">
        <f>'درآمد سود سهام'!N131</f>
        <v>0</v>
      </c>
      <c r="F139" s="115"/>
      <c r="G139" s="115">
        <f>'درآمد ناشی از تغییر قیمت اوراق '!K129</f>
        <v>-7460722970</v>
      </c>
      <c r="H139" s="205"/>
      <c r="I139" s="115">
        <f>'درآمد ناشی ازفروش'!K126</f>
        <v>-38515776</v>
      </c>
      <c r="J139" s="238"/>
      <c r="K139" s="242">
        <f t="shared" si="9"/>
        <v>-7499238746</v>
      </c>
      <c r="L139" s="242"/>
      <c r="M139" s="243">
        <f t="shared" si="10"/>
        <v>1.1480729424333262E-2</v>
      </c>
      <c r="N139" s="149"/>
      <c r="O139" s="115">
        <f>'درآمد سود سهام'!T133</f>
        <v>0</v>
      </c>
      <c r="P139" s="115"/>
      <c r="Q139" s="115">
        <f>'درآمد ناشی از تغییر قیمت اوراق '!S129</f>
        <v>-7460722970</v>
      </c>
      <c r="R139" s="115">
        <f>'درآمد ناشی ازفروش'!S126</f>
        <v>-38515776</v>
      </c>
      <c r="S139" s="244">
        <f t="shared" si="11"/>
        <v>-7499238746</v>
      </c>
      <c r="T139" s="206"/>
      <c r="U139" s="243">
        <f>S139/درآمدها!$J$4</f>
        <v>1.1480729424333262E-2</v>
      </c>
      <c r="V139" s="56">
        <v>217167060</v>
      </c>
      <c r="W139" s="245">
        <f t="shared" si="12"/>
        <v>217167060</v>
      </c>
      <c r="Y139" s="245">
        <v>210238777</v>
      </c>
      <c r="Z139" s="245">
        <f t="shared" si="13"/>
        <v>248754553</v>
      </c>
    </row>
    <row r="140" spans="1:26" s="56" customFormat="1" ht="42.75" customHeight="1">
      <c r="A140" s="110"/>
      <c r="B140" s="110" t="s">
        <v>340</v>
      </c>
      <c r="C140" s="241" t="s">
        <v>524</v>
      </c>
      <c r="D140" s="149"/>
      <c r="E140" s="115">
        <f>'درآمد سود سهام'!N132</f>
        <v>0</v>
      </c>
      <c r="F140" s="115"/>
      <c r="G140" s="115">
        <f>'درآمد ناشی از تغییر قیمت اوراق '!K130</f>
        <v>2285009838</v>
      </c>
      <c r="H140" s="205"/>
      <c r="I140" s="115">
        <v>0</v>
      </c>
      <c r="J140" s="238"/>
      <c r="K140" s="242">
        <f t="shared" ref="K140:K202" si="14">E140+G140+I140</f>
        <v>2285009838</v>
      </c>
      <c r="L140" s="242"/>
      <c r="M140" s="243">
        <f t="shared" ref="M140:M203" si="15">K140/-653202289578</f>
        <v>-3.4981656899522287E-3</v>
      </c>
      <c r="N140" s="149"/>
      <c r="O140" s="115">
        <f>'درآمد سود سهام'!T134</f>
        <v>0</v>
      </c>
      <c r="P140" s="115"/>
      <c r="Q140" s="115">
        <f>'درآمد ناشی از تغییر قیمت اوراق '!S130</f>
        <v>2285009838</v>
      </c>
      <c r="R140" s="115">
        <v>0</v>
      </c>
      <c r="S140" s="244">
        <f t="shared" ref="S140:S202" si="16">O140+Q140+R140</f>
        <v>2285009838</v>
      </c>
      <c r="T140" s="206"/>
      <c r="U140" s="243">
        <f>S140/درآمدها!$J$4</f>
        <v>-3.4981656899522287E-3</v>
      </c>
      <c r="V140" s="56">
        <v>0</v>
      </c>
      <c r="W140" s="245">
        <f t="shared" si="12"/>
        <v>0</v>
      </c>
      <c r="Y140" s="245">
        <v>10649004</v>
      </c>
      <c r="Z140" s="245">
        <f t="shared" si="13"/>
        <v>10649004</v>
      </c>
    </row>
    <row r="141" spans="1:26" s="56" customFormat="1" ht="42.75" customHeight="1">
      <c r="A141" s="110"/>
      <c r="B141" s="110" t="s">
        <v>341</v>
      </c>
      <c r="C141" s="241" t="s">
        <v>221</v>
      </c>
      <c r="D141" s="149"/>
      <c r="E141" s="115">
        <f>'درآمد سود سهام'!N133</f>
        <v>0</v>
      </c>
      <c r="F141" s="115"/>
      <c r="G141" s="115">
        <f>'درآمد ناشی از تغییر قیمت اوراق '!K131</f>
        <v>-1264626047</v>
      </c>
      <c r="H141" s="205"/>
      <c r="I141" s="115">
        <f>'درآمد ناشی ازفروش'!K127</f>
        <v>222847429</v>
      </c>
      <c r="J141" s="238"/>
      <c r="K141" s="242">
        <f t="shared" si="14"/>
        <v>-1041778618</v>
      </c>
      <c r="L141" s="242"/>
      <c r="M141" s="243">
        <f t="shared" si="15"/>
        <v>1.5948790055115068E-3</v>
      </c>
      <c r="N141" s="149"/>
      <c r="O141" s="115">
        <f>'درآمد سود سهام'!T135</f>
        <v>0</v>
      </c>
      <c r="P141" s="115"/>
      <c r="Q141" s="115">
        <f>'درآمد ناشی از تغییر قیمت اوراق '!S131</f>
        <v>-1264626047</v>
      </c>
      <c r="R141" s="115">
        <f>'درآمد ناشی ازفروش'!S127</f>
        <v>222847429</v>
      </c>
      <c r="S141" s="244">
        <f t="shared" si="16"/>
        <v>-1041778618</v>
      </c>
      <c r="T141" s="206"/>
      <c r="U141" s="243">
        <f>S141/درآمدها!$J$4</f>
        <v>1.5948790055115068E-3</v>
      </c>
      <c r="V141" s="56">
        <v>710100000</v>
      </c>
      <c r="W141" s="245">
        <f t="shared" si="12"/>
        <v>710100000</v>
      </c>
      <c r="Y141" s="245">
        <v>59588484</v>
      </c>
      <c r="Z141" s="245">
        <f t="shared" si="13"/>
        <v>-163258945</v>
      </c>
    </row>
    <row r="142" spans="1:26" s="56" customFormat="1" ht="42.75" customHeight="1">
      <c r="A142" s="110"/>
      <c r="B142" s="110" t="s">
        <v>342</v>
      </c>
      <c r="C142" s="241" t="s">
        <v>209</v>
      </c>
      <c r="D142" s="149"/>
      <c r="E142" s="115">
        <f>'درآمد سود سهام'!N134</f>
        <v>0</v>
      </c>
      <c r="F142" s="115"/>
      <c r="G142" s="115">
        <f>'درآمد ناشی از تغییر قیمت اوراق '!K132</f>
        <v>-47774812</v>
      </c>
      <c r="H142" s="205"/>
      <c r="I142" s="115">
        <f>'درآمد ناشی ازفروش'!K128</f>
        <v>-236105411</v>
      </c>
      <c r="J142" s="238"/>
      <c r="K142" s="242">
        <f t="shared" si="14"/>
        <v>-283880223</v>
      </c>
      <c r="L142" s="242"/>
      <c r="M142" s="243">
        <f t="shared" si="15"/>
        <v>4.3459771579092328E-4</v>
      </c>
      <c r="N142" s="149"/>
      <c r="O142" s="115">
        <f>'درآمد سود سهام'!T136</f>
        <v>0</v>
      </c>
      <c r="P142" s="115"/>
      <c r="Q142" s="115">
        <f>'درآمد ناشی از تغییر قیمت اوراق '!S132</f>
        <v>-47774812</v>
      </c>
      <c r="R142" s="115">
        <f>'درآمد ناشی ازفروش'!S128</f>
        <v>-236105411</v>
      </c>
      <c r="S142" s="244">
        <f t="shared" si="16"/>
        <v>-283880223</v>
      </c>
      <c r="T142" s="206"/>
      <c r="U142" s="243">
        <f>S142/درآمدها!$J$4</f>
        <v>4.3459771579092328E-4</v>
      </c>
      <c r="V142" s="56">
        <v>2138603550</v>
      </c>
      <c r="W142" s="245">
        <f t="shared" si="12"/>
        <v>2138603550</v>
      </c>
      <c r="Y142" s="245">
        <v>336472080</v>
      </c>
      <c r="Z142" s="245">
        <f t="shared" si="13"/>
        <v>572577491</v>
      </c>
    </row>
    <row r="143" spans="1:26" s="56" customFormat="1" ht="42.75" customHeight="1">
      <c r="A143" s="110"/>
      <c r="B143" s="110" t="s">
        <v>343</v>
      </c>
      <c r="C143" s="241" t="s">
        <v>188</v>
      </c>
      <c r="D143" s="149"/>
      <c r="E143" s="115">
        <f>'درآمد سود سهام'!N135</f>
        <v>0</v>
      </c>
      <c r="F143" s="115"/>
      <c r="G143" s="115">
        <f>'درآمد ناشی از تغییر قیمت اوراق '!K133</f>
        <v>2345254051</v>
      </c>
      <c r="H143" s="205"/>
      <c r="I143" s="115">
        <f>'درآمد ناشی ازفروش'!K129</f>
        <v>108775177</v>
      </c>
      <c r="J143" s="238"/>
      <c r="K143" s="242">
        <f t="shared" si="14"/>
        <v>2454029228</v>
      </c>
      <c r="L143" s="242"/>
      <c r="M143" s="243">
        <f t="shared" si="15"/>
        <v>-3.7569207382684169E-3</v>
      </c>
      <c r="N143" s="149"/>
      <c r="O143" s="115">
        <f>'درآمد سود سهام'!T137</f>
        <v>0</v>
      </c>
      <c r="P143" s="115"/>
      <c r="Q143" s="115">
        <f>'درآمد ناشی از تغییر قیمت اوراق '!S133</f>
        <v>2345254051</v>
      </c>
      <c r="R143" s="115">
        <f>'درآمد ناشی ازفروش'!S129</f>
        <v>108775177</v>
      </c>
      <c r="S143" s="244">
        <f t="shared" si="16"/>
        <v>2454029228</v>
      </c>
      <c r="T143" s="206"/>
      <c r="U143" s="243">
        <f>S143/درآمدها!$J$4</f>
        <v>-3.7569207382684169E-3</v>
      </c>
      <c r="V143" s="56">
        <v>0</v>
      </c>
      <c r="W143" s="245">
        <f t="shared" si="12"/>
        <v>0</v>
      </c>
      <c r="Y143" s="245">
        <v>70635049</v>
      </c>
      <c r="Z143" s="245">
        <f t="shared" si="13"/>
        <v>-38140128</v>
      </c>
    </row>
    <row r="144" spans="1:26" s="56" customFormat="1" ht="42.75" customHeight="1">
      <c r="A144" s="110"/>
      <c r="B144" s="110" t="s">
        <v>344</v>
      </c>
      <c r="C144" s="241" t="s">
        <v>525</v>
      </c>
      <c r="D144" s="149"/>
      <c r="E144" s="115">
        <f>'درآمد سود سهام'!N136</f>
        <v>0</v>
      </c>
      <c r="F144" s="115"/>
      <c r="G144" s="115">
        <f>'درآمد ناشی از تغییر قیمت اوراق '!K134</f>
        <v>-13735529712</v>
      </c>
      <c r="H144" s="205"/>
      <c r="I144" s="115">
        <v>0</v>
      </c>
      <c r="J144" s="238"/>
      <c r="K144" s="242">
        <f t="shared" si="14"/>
        <v>-13735529712</v>
      </c>
      <c r="L144" s="242"/>
      <c r="M144" s="243">
        <f t="shared" si="15"/>
        <v>2.1027987701748276E-2</v>
      </c>
      <c r="N144" s="149"/>
      <c r="O144" s="115">
        <f>'درآمد سود سهام'!T138</f>
        <v>0</v>
      </c>
      <c r="P144" s="115"/>
      <c r="Q144" s="115">
        <f>'درآمد ناشی از تغییر قیمت اوراق '!S134</f>
        <v>-13735529712</v>
      </c>
      <c r="R144" s="115">
        <v>0</v>
      </c>
      <c r="S144" s="244">
        <f t="shared" si="16"/>
        <v>-13735529712</v>
      </c>
      <c r="T144" s="206"/>
      <c r="U144" s="243">
        <f>S144/درآمدها!$J$4</f>
        <v>2.1027987701748276E-2</v>
      </c>
      <c r="V144" s="56">
        <v>0</v>
      </c>
      <c r="W144" s="245">
        <f t="shared" si="12"/>
        <v>0</v>
      </c>
      <c r="Y144" s="245">
        <v>188400443</v>
      </c>
      <c r="Z144" s="245">
        <f t="shared" si="13"/>
        <v>188400443</v>
      </c>
    </row>
    <row r="145" spans="1:26" s="56" customFormat="1" ht="42.75" customHeight="1">
      <c r="A145" s="110"/>
      <c r="B145" s="110" t="s">
        <v>345</v>
      </c>
      <c r="C145" s="241" t="s">
        <v>157</v>
      </c>
      <c r="D145" s="149"/>
      <c r="E145" s="115">
        <f>'درآمد سود سهام'!N46</f>
        <v>4881473378</v>
      </c>
      <c r="F145" s="115"/>
      <c r="G145" s="115">
        <f>'درآمد ناشی از تغییر قیمت اوراق '!K135</f>
        <v>-7250351035</v>
      </c>
      <c r="H145" s="205"/>
      <c r="I145" s="115">
        <f>'درآمد ناشی ازفروش'!K130</f>
        <v>1949157229</v>
      </c>
      <c r="J145" s="238"/>
      <c r="K145" s="242">
        <f t="shared" si="14"/>
        <v>-419720428</v>
      </c>
      <c r="L145" s="242"/>
      <c r="M145" s="243">
        <f t="shared" si="15"/>
        <v>6.425581090218767E-4</v>
      </c>
      <c r="N145" s="149"/>
      <c r="O145" s="115">
        <f>'درآمد سود سهام'!T46</f>
        <v>4881473378</v>
      </c>
      <c r="P145" s="115"/>
      <c r="Q145" s="115">
        <f>'درآمد ناشی از تغییر قیمت اوراق '!S135</f>
        <v>-7250351035</v>
      </c>
      <c r="R145" s="115">
        <f>'درآمد ناشی ازفروش'!S130</f>
        <v>1949157229</v>
      </c>
      <c r="S145" s="244">
        <f t="shared" si="16"/>
        <v>-419720428</v>
      </c>
      <c r="T145" s="206"/>
      <c r="U145" s="243">
        <f>S145/درآمدها!$J$4</f>
        <v>6.425581090218767E-4</v>
      </c>
      <c r="V145" s="56">
        <v>0</v>
      </c>
      <c r="W145" s="245">
        <f t="shared" si="12"/>
        <v>-4881473378</v>
      </c>
      <c r="Y145" s="245">
        <v>80556118</v>
      </c>
      <c r="Z145" s="245">
        <f t="shared" si="13"/>
        <v>-1868601111</v>
      </c>
    </row>
    <row r="146" spans="1:26" s="56" customFormat="1" ht="42.75" customHeight="1">
      <c r="A146" s="110"/>
      <c r="B146" s="110" t="s">
        <v>346</v>
      </c>
      <c r="C146" s="241" t="s">
        <v>162</v>
      </c>
      <c r="D146" s="149"/>
      <c r="E146" s="115">
        <f>'درآمد سود سهام'!N138</f>
        <v>0</v>
      </c>
      <c r="F146" s="115"/>
      <c r="G146" s="115">
        <f>'درآمد ناشی از تغییر قیمت اوراق '!K136</f>
        <v>-3785836049</v>
      </c>
      <c r="H146" s="205"/>
      <c r="I146" s="115">
        <f>'درآمد ناشی ازفروش'!K131</f>
        <v>354562431</v>
      </c>
      <c r="J146" s="238"/>
      <c r="K146" s="242">
        <f t="shared" si="14"/>
        <v>-3431273618</v>
      </c>
      <c r="L146" s="242"/>
      <c r="M146" s="243">
        <f t="shared" si="15"/>
        <v>5.2530030478257625E-3</v>
      </c>
      <c r="N146" s="149"/>
      <c r="O146" s="115">
        <f>'درآمد سود سهام'!T140</f>
        <v>0</v>
      </c>
      <c r="P146" s="115"/>
      <c r="Q146" s="115">
        <f>'درآمد ناشی از تغییر قیمت اوراق '!S136</f>
        <v>-3785836049</v>
      </c>
      <c r="R146" s="115">
        <f>'درآمد ناشی ازفروش'!S131</f>
        <v>354562431</v>
      </c>
      <c r="S146" s="244">
        <f t="shared" si="16"/>
        <v>-3431273618</v>
      </c>
      <c r="T146" s="206"/>
      <c r="U146" s="243">
        <f>S146/درآمدها!$J$4</f>
        <v>5.2530030478257625E-3</v>
      </c>
      <c r="V146" s="56">
        <v>958411300</v>
      </c>
      <c r="W146" s="245">
        <f t="shared" si="12"/>
        <v>958411300</v>
      </c>
      <c r="Y146" s="245">
        <v>149464785</v>
      </c>
      <c r="Z146" s="245">
        <f t="shared" si="13"/>
        <v>-205097646</v>
      </c>
    </row>
    <row r="147" spans="1:26" s="56" customFormat="1" ht="42.75" customHeight="1">
      <c r="A147" s="110"/>
      <c r="B147" s="110" t="s">
        <v>347</v>
      </c>
      <c r="C147" s="241" t="s">
        <v>139</v>
      </c>
      <c r="D147" s="149"/>
      <c r="E147" s="115">
        <f>'درآمد سود سهام'!N139</f>
        <v>0</v>
      </c>
      <c r="F147" s="115"/>
      <c r="G147" s="115">
        <f>'درآمد ناشی از تغییر قیمت اوراق '!K137</f>
        <v>-3815002485</v>
      </c>
      <c r="H147" s="205"/>
      <c r="I147" s="115">
        <f>'درآمد ناشی ازفروش'!K132</f>
        <v>-189812000</v>
      </c>
      <c r="J147" s="238"/>
      <c r="K147" s="242">
        <f t="shared" si="14"/>
        <v>-4004814485</v>
      </c>
      <c r="L147" s="242"/>
      <c r="M147" s="243">
        <f t="shared" si="15"/>
        <v>6.1310478375501444E-3</v>
      </c>
      <c r="N147" s="149"/>
      <c r="O147" s="115">
        <f>'درآمد سود سهام'!T141</f>
        <v>0</v>
      </c>
      <c r="P147" s="115"/>
      <c r="Q147" s="115">
        <f>'درآمد ناشی از تغییر قیمت اوراق '!S137</f>
        <v>-3815002485</v>
      </c>
      <c r="R147" s="115">
        <f>'درآمد ناشی ازفروش'!S132</f>
        <v>-189812000</v>
      </c>
      <c r="S147" s="244">
        <f t="shared" si="16"/>
        <v>-4004814485</v>
      </c>
      <c r="T147" s="206"/>
      <c r="U147" s="243">
        <f>S147/درآمدها!$J$4</f>
        <v>6.1310478375501444E-3</v>
      </c>
      <c r="V147" s="56">
        <v>42142000</v>
      </c>
      <c r="W147" s="245">
        <f t="shared" si="12"/>
        <v>42142000</v>
      </c>
      <c r="Y147" s="245">
        <v>79038030</v>
      </c>
      <c r="Z147" s="245">
        <f t="shared" si="13"/>
        <v>268850030</v>
      </c>
    </row>
    <row r="148" spans="1:26" s="56" customFormat="1" ht="42.75" customHeight="1">
      <c r="A148" s="110"/>
      <c r="B148" s="110"/>
      <c r="C148" s="241" t="s">
        <v>526</v>
      </c>
      <c r="D148" s="149"/>
      <c r="E148" s="115">
        <f>'درآمد سود سهام'!N140</f>
        <v>0</v>
      </c>
      <c r="F148" s="115"/>
      <c r="G148" s="115">
        <f>'درآمد ناشی از تغییر قیمت اوراق '!K138</f>
        <v>-7369562725</v>
      </c>
      <c r="H148" s="205"/>
      <c r="I148" s="115">
        <f>'درآمد ناشی ازفروش'!K133</f>
        <v>-423332317</v>
      </c>
      <c r="J148" s="238"/>
      <c r="K148" s="242">
        <f t="shared" si="14"/>
        <v>-7792895042</v>
      </c>
      <c r="L148" s="242"/>
      <c r="M148" s="243">
        <f t="shared" si="15"/>
        <v>1.1930293519079035E-2</v>
      </c>
      <c r="N148" s="149"/>
      <c r="O148" s="115">
        <f>'درآمد سود سهام'!T142</f>
        <v>0</v>
      </c>
      <c r="P148" s="115"/>
      <c r="Q148" s="115">
        <f>'درآمد ناشی از تغییر قیمت اوراق '!S138</f>
        <v>-7369562725</v>
      </c>
      <c r="R148" s="115">
        <f>'درآمد ناشی ازفروش'!S133</f>
        <v>-423332317</v>
      </c>
      <c r="S148" s="244">
        <f t="shared" si="16"/>
        <v>-7792895042</v>
      </c>
      <c r="T148" s="206"/>
      <c r="U148" s="243">
        <f>S148/درآمدها!$J$4</f>
        <v>1.1930293519079035E-2</v>
      </c>
      <c r="W148" s="245"/>
      <c r="Y148" s="245"/>
      <c r="Z148" s="245"/>
    </row>
    <row r="149" spans="1:26" s="56" customFormat="1" ht="42.75" customHeight="1">
      <c r="A149" s="110"/>
      <c r="B149" s="110" t="s">
        <v>348</v>
      </c>
      <c r="C149" s="241" t="s">
        <v>201</v>
      </c>
      <c r="D149" s="149"/>
      <c r="E149" s="115">
        <f>'درآمد سود سهام'!N141</f>
        <v>0</v>
      </c>
      <c r="F149" s="115"/>
      <c r="G149" s="115">
        <f>'درآمد ناشی از تغییر قیمت اوراق '!K139</f>
        <v>352257737</v>
      </c>
      <c r="H149" s="205"/>
      <c r="I149" s="115">
        <f>'درآمد ناشی ازفروش'!K134</f>
        <v>10346172</v>
      </c>
      <c r="J149" s="238"/>
      <c r="K149" s="242">
        <f t="shared" si="14"/>
        <v>362603909</v>
      </c>
      <c r="L149" s="242"/>
      <c r="M149" s="243">
        <f t="shared" si="15"/>
        <v>-5.5511732702936403E-4</v>
      </c>
      <c r="N149" s="149"/>
      <c r="O149" s="115">
        <f>'درآمد سود سهام'!T143</f>
        <v>0</v>
      </c>
      <c r="P149" s="115"/>
      <c r="Q149" s="115">
        <f>'درآمد ناشی از تغییر قیمت اوراق '!S139</f>
        <v>352257737</v>
      </c>
      <c r="R149" s="115">
        <f>'درآمد ناشی ازفروش'!S134</f>
        <v>10346172</v>
      </c>
      <c r="S149" s="244">
        <f t="shared" si="16"/>
        <v>362603909</v>
      </c>
      <c r="T149" s="206"/>
      <c r="U149" s="243">
        <f>S149/درآمدها!$J$4</f>
        <v>-5.5511732702936403E-4</v>
      </c>
      <c r="V149" s="56">
        <v>0</v>
      </c>
      <c r="W149" s="245">
        <f t="shared" ref="W149:W155" si="17">V149-O149</f>
        <v>0</v>
      </c>
      <c r="Y149" s="245">
        <v>159831849</v>
      </c>
      <c r="Z149" s="245">
        <f t="shared" ref="Z149:Z155" si="18">Y149-I149</f>
        <v>149485677</v>
      </c>
    </row>
    <row r="150" spans="1:26" s="56" customFormat="1" ht="42.75" customHeight="1">
      <c r="A150" s="110"/>
      <c r="B150" s="110" t="s">
        <v>349</v>
      </c>
      <c r="C150" s="241" t="s">
        <v>119</v>
      </c>
      <c r="D150" s="149"/>
      <c r="E150" s="115">
        <f>'درآمد سود سهام'!N47</f>
        <v>927050945</v>
      </c>
      <c r="F150" s="115"/>
      <c r="G150" s="115">
        <f>'درآمد ناشی از تغییر قیمت اوراق '!K140</f>
        <v>5445150499</v>
      </c>
      <c r="H150" s="205"/>
      <c r="I150" s="115">
        <f>'درآمد ناشی ازفروش'!K135</f>
        <v>259719791</v>
      </c>
      <c r="J150" s="238"/>
      <c r="K150" s="242">
        <f t="shared" si="14"/>
        <v>6631921235</v>
      </c>
      <c r="L150" s="242"/>
      <c r="M150" s="243">
        <f t="shared" si="15"/>
        <v>-1.01529362967857E-2</v>
      </c>
      <c r="N150" s="149"/>
      <c r="O150" s="115">
        <f>'درآمد سود سهام'!T47</f>
        <v>927050945</v>
      </c>
      <c r="P150" s="115"/>
      <c r="Q150" s="115">
        <f>'درآمد ناشی از تغییر قیمت اوراق '!S140</f>
        <v>5445150499</v>
      </c>
      <c r="R150" s="115">
        <f>'درآمد ناشی ازفروش'!S135</f>
        <v>259719791</v>
      </c>
      <c r="S150" s="244">
        <f t="shared" si="16"/>
        <v>6631921235</v>
      </c>
      <c r="T150" s="206"/>
      <c r="U150" s="243">
        <f>S150/درآمدها!$J$4</f>
        <v>-1.01529362967857E-2</v>
      </c>
      <c r="V150" s="56">
        <v>0</v>
      </c>
      <c r="W150" s="245">
        <f t="shared" si="17"/>
        <v>-927050945</v>
      </c>
      <c r="Y150" s="245">
        <v>81123003</v>
      </c>
      <c r="Z150" s="245">
        <f t="shared" si="18"/>
        <v>-178596788</v>
      </c>
    </row>
    <row r="151" spans="1:26" s="56" customFormat="1" ht="42.75" customHeight="1">
      <c r="A151" s="110"/>
      <c r="B151" s="110" t="s">
        <v>350</v>
      </c>
      <c r="C151" s="241" t="s">
        <v>103</v>
      </c>
      <c r="D151" s="149"/>
      <c r="E151" s="115">
        <f>'درآمد سود سهام'!N143</f>
        <v>0</v>
      </c>
      <c r="F151" s="115"/>
      <c r="G151" s="115">
        <f>'درآمد ناشی از تغییر قیمت اوراق '!K141</f>
        <v>-6587248823</v>
      </c>
      <c r="H151" s="205"/>
      <c r="I151" s="115">
        <f>'درآمد ناشی ازفروش'!K136</f>
        <v>-104332230</v>
      </c>
      <c r="J151" s="238"/>
      <c r="K151" s="242">
        <f t="shared" si="14"/>
        <v>-6691581053</v>
      </c>
      <c r="L151" s="242"/>
      <c r="M151" s="243">
        <f t="shared" si="15"/>
        <v>1.0244270664334447E-2</v>
      </c>
      <c r="N151" s="149"/>
      <c r="O151" s="115">
        <f>'درآمد سود سهام'!T145</f>
        <v>0</v>
      </c>
      <c r="P151" s="115"/>
      <c r="Q151" s="115">
        <f>'درآمد ناشی از تغییر قیمت اوراق '!S141</f>
        <v>-6587248823</v>
      </c>
      <c r="R151" s="115">
        <f>'درآمد ناشی ازفروش'!S136</f>
        <v>-104332230</v>
      </c>
      <c r="S151" s="244">
        <f t="shared" si="16"/>
        <v>-6691581053</v>
      </c>
      <c r="T151" s="206"/>
      <c r="U151" s="243">
        <f>S151/درآمدها!$J$4</f>
        <v>1.0244270664334447E-2</v>
      </c>
      <c r="V151" s="56">
        <v>0</v>
      </c>
      <c r="W151" s="245">
        <f t="shared" si="17"/>
        <v>0</v>
      </c>
      <c r="Y151" s="245">
        <v>273434156</v>
      </c>
      <c r="Z151" s="245">
        <f t="shared" si="18"/>
        <v>377766386</v>
      </c>
    </row>
    <row r="152" spans="1:26" s="56" customFormat="1" ht="42.75" customHeight="1">
      <c r="A152" s="110"/>
      <c r="B152" s="110" t="s">
        <v>351</v>
      </c>
      <c r="C152" s="241" t="s">
        <v>147</v>
      </c>
      <c r="D152" s="149"/>
      <c r="E152" s="115">
        <f>'درآمد سود سهام'!N48</f>
        <v>2529857393</v>
      </c>
      <c r="F152" s="115"/>
      <c r="G152" s="115">
        <f>'درآمد ناشی از تغییر قیمت اوراق '!K142</f>
        <v>-3672151698</v>
      </c>
      <c r="H152" s="205"/>
      <c r="I152" s="115">
        <f>'درآمد ناشی ازفروش'!K137</f>
        <v>-24638109</v>
      </c>
      <c r="J152" s="238"/>
      <c r="K152" s="242">
        <f t="shared" si="14"/>
        <v>-1166932414</v>
      </c>
      <c r="L152" s="242"/>
      <c r="M152" s="243">
        <f t="shared" si="15"/>
        <v>1.7864793688244637E-3</v>
      </c>
      <c r="N152" s="149"/>
      <c r="O152" s="115">
        <f>'درآمد سود سهام'!T48</f>
        <v>2529857393</v>
      </c>
      <c r="P152" s="115"/>
      <c r="Q152" s="115">
        <f>'درآمد ناشی از تغییر قیمت اوراق '!S142</f>
        <v>-3672151698</v>
      </c>
      <c r="R152" s="115">
        <f>'درآمد ناشی ازفروش'!S137</f>
        <v>-24638109</v>
      </c>
      <c r="S152" s="244">
        <f t="shared" si="16"/>
        <v>-1166932414</v>
      </c>
      <c r="T152" s="206"/>
      <c r="U152" s="243">
        <f>S152/درآمدها!$J$4</f>
        <v>1.7864793688244637E-3</v>
      </c>
      <c r="V152" s="56">
        <v>89103885</v>
      </c>
      <c r="W152" s="245">
        <f t="shared" si="17"/>
        <v>-2440753508</v>
      </c>
      <c r="Y152" s="245">
        <v>-52562770</v>
      </c>
      <c r="Z152" s="245">
        <f t="shared" si="18"/>
        <v>-27924661</v>
      </c>
    </row>
    <row r="153" spans="1:26" s="56" customFormat="1" ht="42.75" customHeight="1">
      <c r="A153" s="110"/>
      <c r="B153" s="110" t="s">
        <v>469</v>
      </c>
      <c r="C153" s="241" t="s">
        <v>216</v>
      </c>
      <c r="D153" s="149"/>
      <c r="E153" s="115">
        <f>'درآمد سود سهام'!N145</f>
        <v>0</v>
      </c>
      <c r="F153" s="115"/>
      <c r="G153" s="115">
        <f>'درآمد ناشی از تغییر قیمت اوراق '!K143</f>
        <v>-2897799177</v>
      </c>
      <c r="H153" s="205"/>
      <c r="I153" s="115">
        <f>'درآمد ناشی ازفروش'!K138</f>
        <v>-55886440</v>
      </c>
      <c r="J153" s="238"/>
      <c r="K153" s="242">
        <f t="shared" si="14"/>
        <v>-2953685617</v>
      </c>
      <c r="L153" s="242"/>
      <c r="M153" s="243">
        <f t="shared" si="15"/>
        <v>4.5218543537381391E-3</v>
      </c>
      <c r="N153" s="149"/>
      <c r="O153" s="115">
        <f>'درآمد سود سهام'!T147</f>
        <v>0</v>
      </c>
      <c r="P153" s="115"/>
      <c r="Q153" s="115">
        <f>'درآمد ناشی از تغییر قیمت اوراق '!S143</f>
        <v>-2897799177</v>
      </c>
      <c r="R153" s="115">
        <f>'درآمد ناشی ازفروش'!S138</f>
        <v>-55886440</v>
      </c>
      <c r="S153" s="244">
        <f t="shared" si="16"/>
        <v>-2953685617</v>
      </c>
      <c r="T153" s="206"/>
      <c r="U153" s="243">
        <f>S153/درآمدها!$J$4</f>
        <v>4.5218543537381391E-3</v>
      </c>
      <c r="V153" s="56">
        <v>1264760320</v>
      </c>
      <c r="W153" s="245">
        <f t="shared" si="17"/>
        <v>1264760320</v>
      </c>
      <c r="Y153" s="245">
        <v>5635765052</v>
      </c>
      <c r="Z153" s="245">
        <f t="shared" si="18"/>
        <v>5691651492</v>
      </c>
    </row>
    <row r="154" spans="1:26" s="56" customFormat="1" ht="49.5" customHeight="1">
      <c r="A154" s="110"/>
      <c r="B154" s="110" t="s">
        <v>352</v>
      </c>
      <c r="C154" s="241" t="s">
        <v>100</v>
      </c>
      <c r="D154" s="149"/>
      <c r="E154" s="115">
        <f>'درآمد سود سهام'!N146</f>
        <v>0</v>
      </c>
      <c r="F154" s="115"/>
      <c r="G154" s="115">
        <f>'درآمد ناشی از تغییر قیمت اوراق '!K144</f>
        <v>-2455966569</v>
      </c>
      <c r="H154" s="205"/>
      <c r="I154" s="115">
        <f>'درآمد ناشی ازفروش'!K139</f>
        <v>-125563248</v>
      </c>
      <c r="J154" s="238"/>
      <c r="K154" s="242">
        <f t="shared" si="14"/>
        <v>-2581529817</v>
      </c>
      <c r="L154" s="242"/>
      <c r="M154" s="243">
        <f t="shared" si="15"/>
        <v>3.9521138523072111E-3</v>
      </c>
      <c r="N154" s="149"/>
      <c r="O154" s="115">
        <f>'درآمد سود سهام'!T148</f>
        <v>0</v>
      </c>
      <c r="P154" s="115"/>
      <c r="Q154" s="115">
        <f>'درآمد ناشی از تغییر قیمت اوراق '!S144</f>
        <v>-2455966569</v>
      </c>
      <c r="R154" s="115">
        <f>'درآمد ناشی ازفروش'!S139</f>
        <v>-125563248</v>
      </c>
      <c r="S154" s="244">
        <f t="shared" si="16"/>
        <v>-2581529817</v>
      </c>
      <c r="T154" s="206"/>
      <c r="U154" s="243">
        <f>S154/درآمدها!$J$4</f>
        <v>3.9521138523072111E-3</v>
      </c>
      <c r="V154" s="56">
        <v>4795700</v>
      </c>
      <c r="W154" s="245">
        <f t="shared" si="17"/>
        <v>4795700</v>
      </c>
      <c r="Y154" s="245">
        <v>-270359229</v>
      </c>
      <c r="Z154" s="245">
        <f t="shared" si="18"/>
        <v>-144795981</v>
      </c>
    </row>
    <row r="155" spans="1:26" s="56" customFormat="1" ht="42.75" customHeight="1">
      <c r="A155" s="110"/>
      <c r="B155" s="110" t="s">
        <v>353</v>
      </c>
      <c r="C155" s="241" t="s">
        <v>98</v>
      </c>
      <c r="D155" s="149"/>
      <c r="E155" s="115">
        <f>'درآمد سود سهام'!N147</f>
        <v>0</v>
      </c>
      <c r="F155" s="115"/>
      <c r="G155" s="115">
        <f>'درآمد ناشی از تغییر قیمت اوراق '!K145</f>
        <v>-4387365353</v>
      </c>
      <c r="H155" s="205"/>
      <c r="I155" s="115">
        <f>'درآمد ناشی ازفروش'!K140</f>
        <v>-21275165</v>
      </c>
      <c r="J155" s="238"/>
      <c r="K155" s="242">
        <f t="shared" si="14"/>
        <v>-4408640518</v>
      </c>
      <c r="L155" s="242"/>
      <c r="M155" s="243">
        <f t="shared" si="15"/>
        <v>6.7492729103080656E-3</v>
      </c>
      <c r="N155" s="149"/>
      <c r="O155" s="115">
        <f>'درآمد سود سهام'!T149</f>
        <v>0</v>
      </c>
      <c r="P155" s="115"/>
      <c r="Q155" s="115">
        <f>'درآمد ناشی از تغییر قیمت اوراق '!S145</f>
        <v>-4387365353</v>
      </c>
      <c r="R155" s="115">
        <f>'درآمد ناشی ازفروش'!S140</f>
        <v>-21275165</v>
      </c>
      <c r="S155" s="244">
        <f t="shared" si="16"/>
        <v>-4408640518</v>
      </c>
      <c r="T155" s="206"/>
      <c r="U155" s="243">
        <f>S155/درآمدها!$J$4</f>
        <v>6.7492729103080656E-3</v>
      </c>
      <c r="V155" s="56">
        <v>0</v>
      </c>
      <c r="W155" s="245">
        <f t="shared" si="17"/>
        <v>0</v>
      </c>
      <c r="Y155" s="245">
        <v>0</v>
      </c>
      <c r="Z155" s="245">
        <f t="shared" si="18"/>
        <v>21275165</v>
      </c>
    </row>
    <row r="156" spans="1:26" s="56" customFormat="1" ht="42.75" customHeight="1">
      <c r="A156" s="110"/>
      <c r="B156" s="110"/>
      <c r="C156" s="241" t="s">
        <v>146</v>
      </c>
      <c r="D156" s="149"/>
      <c r="E156" s="115">
        <f>'درآمد سود سهام'!N49</f>
        <v>5816657219</v>
      </c>
      <c r="F156" s="115"/>
      <c r="G156" s="115">
        <f>'درآمد ناشی از تغییر قیمت اوراق '!K146</f>
        <v>-10351228507</v>
      </c>
      <c r="H156" s="205"/>
      <c r="I156" s="115">
        <f>'درآمد ناشی ازفروش'!K141</f>
        <v>-1492808050</v>
      </c>
      <c r="J156" s="238"/>
      <c r="K156" s="242">
        <f t="shared" si="14"/>
        <v>-6027379338</v>
      </c>
      <c r="L156" s="242"/>
      <c r="M156" s="243">
        <f t="shared" si="15"/>
        <v>9.2274314315309216E-3</v>
      </c>
      <c r="N156" s="149"/>
      <c r="O156" s="115">
        <f>'درآمد سود سهام'!T49</f>
        <v>5816657219</v>
      </c>
      <c r="P156" s="115"/>
      <c r="Q156" s="115">
        <f>'درآمد ناشی از تغییر قیمت اوراق '!S146</f>
        <v>-10351228507</v>
      </c>
      <c r="R156" s="115">
        <f>'درآمد ناشی ازفروش'!S141</f>
        <v>-1492808050</v>
      </c>
      <c r="S156" s="244">
        <f t="shared" si="16"/>
        <v>-6027379338</v>
      </c>
      <c r="T156" s="206"/>
      <c r="U156" s="243">
        <f>S156/درآمدها!$J$4</f>
        <v>9.2274314315309216E-3</v>
      </c>
      <c r="W156" s="245"/>
      <c r="Y156" s="245"/>
      <c r="Z156" s="245"/>
    </row>
    <row r="157" spans="1:26" s="56" customFormat="1" ht="42.75" customHeight="1">
      <c r="A157" s="110"/>
      <c r="B157" s="110" t="s">
        <v>354</v>
      </c>
      <c r="C157" s="241" t="s">
        <v>156</v>
      </c>
      <c r="D157" s="149"/>
      <c r="E157" s="115">
        <f>'درآمد سود سهام'!N50</f>
        <v>637098289</v>
      </c>
      <c r="F157" s="115"/>
      <c r="G157" s="115">
        <f>'درآمد ناشی از تغییر قیمت اوراق '!K147</f>
        <v>1183284211</v>
      </c>
      <c r="H157" s="205"/>
      <c r="I157" s="115">
        <f>'درآمد ناشی ازفروش'!K142</f>
        <v>66329664</v>
      </c>
      <c r="J157" s="238"/>
      <c r="K157" s="242">
        <f t="shared" si="14"/>
        <v>1886712164</v>
      </c>
      <c r="L157" s="242"/>
      <c r="M157" s="243">
        <f t="shared" si="15"/>
        <v>-2.8884040887531279E-3</v>
      </c>
      <c r="N157" s="149"/>
      <c r="O157" s="115">
        <f>'درآمد سود سهام'!T50</f>
        <v>637098289</v>
      </c>
      <c r="P157" s="115"/>
      <c r="Q157" s="115">
        <f>'درآمد ناشی از تغییر قیمت اوراق '!S147</f>
        <v>1183284211</v>
      </c>
      <c r="R157" s="115">
        <f>'درآمد ناشی ازفروش'!S142</f>
        <v>66329664</v>
      </c>
      <c r="S157" s="244">
        <f t="shared" si="16"/>
        <v>1886712164</v>
      </c>
      <c r="T157" s="206"/>
      <c r="U157" s="243">
        <f>S157/درآمدها!$J$4</f>
        <v>-2.8884040887531279E-3</v>
      </c>
      <c r="V157" s="56">
        <v>282652500</v>
      </c>
      <c r="W157" s="245">
        <f t="shared" ref="W157:W173" si="19">V157-O157</f>
        <v>-354445789</v>
      </c>
      <c r="Y157" s="245">
        <v>21722291</v>
      </c>
      <c r="Z157" s="245">
        <f t="shared" ref="Z157:Z173" si="20">Y157-I157</f>
        <v>-44607373</v>
      </c>
    </row>
    <row r="158" spans="1:26" s="56" customFormat="1" ht="42.75" customHeight="1">
      <c r="A158" s="110"/>
      <c r="B158" s="110" t="s">
        <v>355</v>
      </c>
      <c r="C158" s="241" t="s">
        <v>225</v>
      </c>
      <c r="D158" s="149"/>
      <c r="E158" s="115">
        <f>'درآمد سود سهام'!N150</f>
        <v>0</v>
      </c>
      <c r="F158" s="115"/>
      <c r="G158" s="115">
        <f>'درآمد ناشی از تغییر قیمت اوراق '!K148</f>
        <v>-11444095390</v>
      </c>
      <c r="H158" s="205"/>
      <c r="I158" s="115">
        <f>'درآمد ناشی ازفروش'!K143</f>
        <v>-494599562</v>
      </c>
      <c r="J158" s="238"/>
      <c r="K158" s="242">
        <f t="shared" si="14"/>
        <v>-11938694952</v>
      </c>
      <c r="L158" s="242"/>
      <c r="M158" s="243">
        <f t="shared" si="15"/>
        <v>1.8277178666524532E-2</v>
      </c>
      <c r="N158" s="149"/>
      <c r="O158" s="115">
        <f>'درآمد سود سهام'!T152</f>
        <v>0</v>
      </c>
      <c r="P158" s="115"/>
      <c r="Q158" s="115">
        <f>'درآمد ناشی از تغییر قیمت اوراق '!S148</f>
        <v>-11444095390</v>
      </c>
      <c r="R158" s="115">
        <f>'درآمد ناشی ازفروش'!S143</f>
        <v>-494599562</v>
      </c>
      <c r="S158" s="244">
        <f t="shared" si="16"/>
        <v>-11938694952</v>
      </c>
      <c r="T158" s="206"/>
      <c r="U158" s="243">
        <f>S158/درآمدها!$J$4</f>
        <v>1.8277178666524532E-2</v>
      </c>
      <c r="V158" s="56">
        <v>0</v>
      </c>
      <c r="W158" s="245">
        <f t="shared" si="19"/>
        <v>0</v>
      </c>
      <c r="Y158" s="245">
        <v>513579645</v>
      </c>
      <c r="Z158" s="245">
        <f t="shared" si="20"/>
        <v>1008179207</v>
      </c>
    </row>
    <row r="159" spans="1:26" s="56" customFormat="1" ht="42.75" customHeight="1">
      <c r="A159" s="110"/>
      <c r="B159" s="110" t="s">
        <v>356</v>
      </c>
      <c r="C159" s="241" t="s">
        <v>191</v>
      </c>
      <c r="D159" s="149"/>
      <c r="E159" s="115">
        <f>'درآمد سود سهام'!N51</f>
        <v>141686688</v>
      </c>
      <c r="F159" s="115"/>
      <c r="G159" s="115">
        <f>'درآمد ناشی از تغییر قیمت اوراق '!K149</f>
        <v>-2629286402</v>
      </c>
      <c r="H159" s="205"/>
      <c r="I159" s="115">
        <f>'درآمد ناشی ازفروش'!K144</f>
        <v>-87454434</v>
      </c>
      <c r="J159" s="238"/>
      <c r="K159" s="242">
        <f t="shared" si="14"/>
        <v>-2575054148</v>
      </c>
      <c r="L159" s="242"/>
      <c r="M159" s="243">
        <f t="shared" si="15"/>
        <v>3.9422001255745879E-3</v>
      </c>
      <c r="N159" s="149"/>
      <c r="O159" s="115">
        <f>'درآمد سود سهام'!T51</f>
        <v>141686688</v>
      </c>
      <c r="P159" s="115"/>
      <c r="Q159" s="115">
        <f>'درآمد ناشی از تغییر قیمت اوراق '!S149</f>
        <v>-2629286402</v>
      </c>
      <c r="R159" s="115">
        <f>'درآمد ناشی ازفروش'!S144</f>
        <v>-87454434</v>
      </c>
      <c r="S159" s="244">
        <f t="shared" si="16"/>
        <v>-2575054148</v>
      </c>
      <c r="T159" s="206"/>
      <c r="U159" s="243">
        <f>S159/درآمدها!$J$4</f>
        <v>3.9422001255745879E-3</v>
      </c>
      <c r="V159" s="56">
        <v>0</v>
      </c>
      <c r="W159" s="245">
        <f t="shared" si="19"/>
        <v>-141686688</v>
      </c>
      <c r="Y159" s="245">
        <v>115599221</v>
      </c>
      <c r="Z159" s="245">
        <f t="shared" si="20"/>
        <v>203053655</v>
      </c>
    </row>
    <row r="160" spans="1:26" s="56" customFormat="1" ht="42.75" customHeight="1">
      <c r="A160" s="110"/>
      <c r="B160" s="110" t="s">
        <v>357</v>
      </c>
      <c r="C160" s="241" t="s">
        <v>198</v>
      </c>
      <c r="D160" s="149"/>
      <c r="E160" s="115">
        <f>'درآمد سود سهام'!N52</f>
        <v>3279357622</v>
      </c>
      <c r="F160" s="115"/>
      <c r="G160" s="115">
        <f>'درآمد ناشی از تغییر قیمت اوراق '!K150</f>
        <v>858559092</v>
      </c>
      <c r="H160" s="205"/>
      <c r="I160" s="115">
        <f>'درآمد ناشی ازفروش'!K145</f>
        <v>45549414</v>
      </c>
      <c r="J160" s="238"/>
      <c r="K160" s="242">
        <f t="shared" si="14"/>
        <v>4183466128</v>
      </c>
      <c r="L160" s="242"/>
      <c r="M160" s="243">
        <f t="shared" si="15"/>
        <v>-6.4045490880056772E-3</v>
      </c>
      <c r="N160" s="149"/>
      <c r="O160" s="115">
        <f>'درآمد سود سهام'!T52</f>
        <v>3279357622</v>
      </c>
      <c r="P160" s="115"/>
      <c r="Q160" s="115">
        <f>'درآمد ناشی از تغییر قیمت اوراق '!S150</f>
        <v>858559092</v>
      </c>
      <c r="R160" s="115">
        <f>'درآمد ناشی ازفروش'!S145</f>
        <v>45549414</v>
      </c>
      <c r="S160" s="244">
        <f t="shared" si="16"/>
        <v>4183466128</v>
      </c>
      <c r="T160" s="206"/>
      <c r="U160" s="243">
        <f>S160/درآمدها!$J$4</f>
        <v>-6.4045490880056772E-3</v>
      </c>
      <c r="V160" s="56">
        <v>0</v>
      </c>
      <c r="W160" s="245">
        <f t="shared" si="19"/>
        <v>-3279357622</v>
      </c>
      <c r="Y160" s="245">
        <v>-256212575</v>
      </c>
      <c r="Z160" s="245">
        <f t="shared" si="20"/>
        <v>-301761989</v>
      </c>
    </row>
    <row r="161" spans="1:26" s="56" customFormat="1" ht="42.75" customHeight="1">
      <c r="A161" s="110"/>
      <c r="B161" s="110" t="s">
        <v>358</v>
      </c>
      <c r="C161" s="241" t="s">
        <v>481</v>
      </c>
      <c r="D161" s="149"/>
      <c r="E161" s="115">
        <f>'درآمد سود سهام'!N53</f>
        <v>7380922612</v>
      </c>
      <c r="F161" s="115"/>
      <c r="G161" s="115">
        <f>'درآمد ناشی از تغییر قیمت اوراق '!K151</f>
        <v>-12398562548</v>
      </c>
      <c r="H161" s="205"/>
      <c r="I161" s="115">
        <f>'درآمد ناشی ازفروش'!K146</f>
        <v>-63970094</v>
      </c>
      <c r="J161" s="238"/>
      <c r="K161" s="242">
        <f t="shared" si="14"/>
        <v>-5081610030</v>
      </c>
      <c r="L161" s="242"/>
      <c r="M161" s="243">
        <f t="shared" si="15"/>
        <v>7.7795349328658413E-3</v>
      </c>
      <c r="N161" s="149"/>
      <c r="O161" s="115">
        <f>'درآمد سود سهام'!T53</f>
        <v>7380922612</v>
      </c>
      <c r="P161" s="115"/>
      <c r="Q161" s="115">
        <f>'درآمد ناشی از تغییر قیمت اوراق '!S151</f>
        <v>-12398562548</v>
      </c>
      <c r="R161" s="115">
        <f>'درآمد ناشی ازفروش'!S146</f>
        <v>-63970094</v>
      </c>
      <c r="S161" s="244">
        <f t="shared" si="16"/>
        <v>-5081610030</v>
      </c>
      <c r="T161" s="206"/>
      <c r="U161" s="243">
        <f>S161/درآمدها!$J$4</f>
        <v>7.7795349328658413E-3</v>
      </c>
      <c r="V161" s="56">
        <v>789541200</v>
      </c>
      <c r="W161" s="245">
        <f t="shared" si="19"/>
        <v>-6591381412</v>
      </c>
      <c r="Y161" s="245">
        <v>424605814</v>
      </c>
      <c r="Z161" s="245">
        <f t="shared" si="20"/>
        <v>488575908</v>
      </c>
    </row>
    <row r="162" spans="1:26" s="56" customFormat="1" ht="42.75" customHeight="1">
      <c r="A162" s="110"/>
      <c r="B162" s="110" t="s">
        <v>359</v>
      </c>
      <c r="C162" s="241" t="s">
        <v>99</v>
      </c>
      <c r="D162" s="149"/>
      <c r="E162" s="115">
        <f>'درآمد سود سهام'!N54</f>
        <v>571909347</v>
      </c>
      <c r="F162" s="115"/>
      <c r="G162" s="115">
        <f>'درآمد ناشی از تغییر قیمت اوراق '!K152</f>
        <v>-8344124383</v>
      </c>
      <c r="H162" s="205"/>
      <c r="I162" s="115">
        <f>'درآمد ناشی ازفروش'!K147</f>
        <v>-71648834</v>
      </c>
      <c r="J162" s="238"/>
      <c r="K162" s="242">
        <f t="shared" si="14"/>
        <v>-7843863870</v>
      </c>
      <c r="L162" s="242"/>
      <c r="M162" s="243">
        <f t="shared" si="15"/>
        <v>1.2008322682193156E-2</v>
      </c>
      <c r="N162" s="149"/>
      <c r="O162" s="115">
        <f>'درآمد سود سهام'!T54</f>
        <v>571909347</v>
      </c>
      <c r="P162" s="115"/>
      <c r="Q162" s="115">
        <f>'درآمد ناشی از تغییر قیمت اوراق '!S152</f>
        <v>-8344124383</v>
      </c>
      <c r="R162" s="115">
        <f>'درآمد ناشی ازفروش'!S147</f>
        <v>-71648834</v>
      </c>
      <c r="S162" s="244">
        <f t="shared" si="16"/>
        <v>-7843863870</v>
      </c>
      <c r="T162" s="206"/>
      <c r="U162" s="243">
        <f>S162/درآمدها!$J$4</f>
        <v>1.2008322682193156E-2</v>
      </c>
      <c r="V162" s="56">
        <v>140106825</v>
      </c>
      <c r="W162" s="245">
        <f t="shared" si="19"/>
        <v>-431802522</v>
      </c>
      <c r="Y162" s="245">
        <v>-41765016</v>
      </c>
      <c r="Z162" s="245">
        <f t="shared" si="20"/>
        <v>29883818</v>
      </c>
    </row>
    <row r="163" spans="1:26" s="56" customFormat="1" ht="42.75" customHeight="1">
      <c r="A163" s="110"/>
      <c r="B163" s="110" t="s">
        <v>455</v>
      </c>
      <c r="C163" s="241" t="s">
        <v>114</v>
      </c>
      <c r="D163" s="149"/>
      <c r="E163" s="115">
        <f>'درآمد سود سهام'!N155</f>
        <v>0</v>
      </c>
      <c r="F163" s="115"/>
      <c r="G163" s="115">
        <f>'درآمد ناشی از تغییر قیمت اوراق '!K153</f>
        <v>6724674095</v>
      </c>
      <c r="H163" s="205"/>
      <c r="I163" s="115">
        <f>'درآمد ناشی ازفروش'!K148</f>
        <v>541018374</v>
      </c>
      <c r="J163" s="238"/>
      <c r="K163" s="242">
        <f t="shared" si="14"/>
        <v>7265692469</v>
      </c>
      <c r="L163" s="242"/>
      <c r="M163" s="243">
        <f t="shared" si="15"/>
        <v>-1.1123188918541584E-2</v>
      </c>
      <c r="N163" s="149"/>
      <c r="O163" s="115">
        <f>'درآمد سود سهام'!T157</f>
        <v>0</v>
      </c>
      <c r="P163" s="115"/>
      <c r="Q163" s="115">
        <f>'درآمد ناشی از تغییر قیمت اوراق '!S153</f>
        <v>6724674095</v>
      </c>
      <c r="R163" s="115">
        <f>'درآمد ناشی ازفروش'!S148</f>
        <v>541018374</v>
      </c>
      <c r="S163" s="244">
        <f t="shared" si="16"/>
        <v>7265692469</v>
      </c>
      <c r="T163" s="206"/>
      <c r="U163" s="243">
        <f>S163/درآمدها!$J$4</f>
        <v>-1.1123188918541584E-2</v>
      </c>
      <c r="V163" s="56">
        <v>253541600</v>
      </c>
      <c r="W163" s="245">
        <f t="shared" si="19"/>
        <v>253541600</v>
      </c>
      <c r="Y163" s="245">
        <v>-13905442</v>
      </c>
      <c r="Z163" s="245">
        <f t="shared" si="20"/>
        <v>-554923816</v>
      </c>
    </row>
    <row r="164" spans="1:26" s="56" customFormat="1" ht="42.75" customHeight="1">
      <c r="A164" s="110"/>
      <c r="B164" s="110" t="s">
        <v>360</v>
      </c>
      <c r="C164" s="241" t="s">
        <v>184</v>
      </c>
      <c r="D164" s="149"/>
      <c r="E164" s="115">
        <f>'درآمد سود سهام'!N55</f>
        <v>1771856870</v>
      </c>
      <c r="F164" s="115"/>
      <c r="G164" s="115">
        <f>'درآمد ناشی از تغییر قیمت اوراق '!K154</f>
        <v>-2424822757</v>
      </c>
      <c r="H164" s="205"/>
      <c r="I164" s="115">
        <f>'درآمد ناشی ازفروش'!K149</f>
        <v>-24793790</v>
      </c>
      <c r="J164" s="238"/>
      <c r="K164" s="242">
        <f t="shared" si="14"/>
        <v>-677759677</v>
      </c>
      <c r="L164" s="242"/>
      <c r="M164" s="243">
        <f t="shared" si="15"/>
        <v>1.0375953786657198E-3</v>
      </c>
      <c r="N164" s="149"/>
      <c r="O164" s="115">
        <f>'درآمد سود سهام'!T55</f>
        <v>1771856870</v>
      </c>
      <c r="P164" s="115"/>
      <c r="Q164" s="115">
        <f>'درآمد ناشی از تغییر قیمت اوراق '!S154</f>
        <v>-2424822757</v>
      </c>
      <c r="R164" s="115">
        <f>'درآمد ناشی ازفروش'!S149</f>
        <v>-24793790</v>
      </c>
      <c r="S164" s="244">
        <f t="shared" si="16"/>
        <v>-677759677</v>
      </c>
      <c r="T164" s="206"/>
      <c r="U164" s="243">
        <f>S164/درآمدها!$J$4</f>
        <v>1.0375953786657198E-3</v>
      </c>
      <c r="V164" s="56">
        <v>58630708</v>
      </c>
      <c r="W164" s="245">
        <f t="shared" si="19"/>
        <v>-1713226162</v>
      </c>
      <c r="Y164" s="245">
        <v>-46046241</v>
      </c>
      <c r="Z164" s="245">
        <f t="shared" si="20"/>
        <v>-21252451</v>
      </c>
    </row>
    <row r="165" spans="1:26" s="56" customFormat="1" ht="42.75" customHeight="1">
      <c r="A165" s="110"/>
      <c r="B165" s="110" t="s">
        <v>361</v>
      </c>
      <c r="C165" s="241" t="s">
        <v>132</v>
      </c>
      <c r="D165" s="149"/>
      <c r="E165" s="115">
        <f>'درآمد سود سهام'!N56</f>
        <v>130369291</v>
      </c>
      <c r="F165" s="115"/>
      <c r="G165" s="115">
        <f>'درآمد ناشی از تغییر قیمت اوراق '!K155</f>
        <v>-641756004</v>
      </c>
      <c r="H165" s="205"/>
      <c r="I165" s="115">
        <f>'درآمد ناشی ازفروش'!K150</f>
        <v>-4441755</v>
      </c>
      <c r="J165" s="238"/>
      <c r="K165" s="242">
        <f t="shared" si="14"/>
        <v>-515828468</v>
      </c>
      <c r="L165" s="242"/>
      <c r="M165" s="243">
        <f t="shared" si="15"/>
        <v>7.8969176353201379E-4</v>
      </c>
      <c r="N165" s="149"/>
      <c r="O165" s="115">
        <f>'درآمد سود سهام'!T56</f>
        <v>130369291</v>
      </c>
      <c r="P165" s="115"/>
      <c r="Q165" s="115">
        <f>'درآمد ناشی از تغییر قیمت اوراق '!S155</f>
        <v>-641756004</v>
      </c>
      <c r="R165" s="115">
        <f>'درآمد ناشی ازفروش'!S150</f>
        <v>-4441755</v>
      </c>
      <c r="S165" s="244">
        <f t="shared" si="16"/>
        <v>-515828468</v>
      </c>
      <c r="T165" s="206"/>
      <c r="U165" s="243">
        <f>S165/درآمدها!$J$4</f>
        <v>7.8969176353201379E-4</v>
      </c>
      <c r="V165" s="56">
        <v>0</v>
      </c>
      <c r="W165" s="245">
        <f t="shared" si="19"/>
        <v>-130369291</v>
      </c>
      <c r="Y165" s="245">
        <v>420799182</v>
      </c>
      <c r="Z165" s="245">
        <f t="shared" si="20"/>
        <v>425240937</v>
      </c>
    </row>
    <row r="166" spans="1:26" s="56" customFormat="1" ht="42.75" customHeight="1">
      <c r="A166" s="110"/>
      <c r="B166" s="110" t="s">
        <v>362</v>
      </c>
      <c r="C166" s="241" t="s">
        <v>153</v>
      </c>
      <c r="D166" s="149"/>
      <c r="E166" s="115">
        <f>'درآمد سود سهام'!N158</f>
        <v>0</v>
      </c>
      <c r="F166" s="115"/>
      <c r="G166" s="115">
        <f>'درآمد ناشی از تغییر قیمت اوراق '!K156</f>
        <v>-8903046424</v>
      </c>
      <c r="H166" s="205"/>
      <c r="I166" s="115">
        <f>'درآمد ناشی ازفروش'!K151</f>
        <v>-522839456</v>
      </c>
      <c r="J166" s="238"/>
      <c r="K166" s="242">
        <f t="shared" si="14"/>
        <v>-9425885880</v>
      </c>
      <c r="L166" s="242"/>
      <c r="M166" s="243">
        <f t="shared" si="15"/>
        <v>1.443027072989835E-2</v>
      </c>
      <c r="N166" s="149"/>
      <c r="O166" s="115">
        <f>'درآمد سود سهام'!T160</f>
        <v>0</v>
      </c>
      <c r="P166" s="115"/>
      <c r="Q166" s="115">
        <f>'درآمد ناشی از تغییر قیمت اوراق '!S156</f>
        <v>-8903046424</v>
      </c>
      <c r="R166" s="115">
        <f>'درآمد ناشی ازفروش'!S151</f>
        <v>-522839456</v>
      </c>
      <c r="S166" s="244">
        <f t="shared" si="16"/>
        <v>-9425885880</v>
      </c>
      <c r="T166" s="206"/>
      <c r="U166" s="243">
        <f>S166/درآمدها!$J$4</f>
        <v>1.443027072989835E-2</v>
      </c>
      <c r="V166" s="56">
        <v>801617050</v>
      </c>
      <c r="W166" s="245">
        <f t="shared" si="19"/>
        <v>801617050</v>
      </c>
      <c r="Y166" s="245">
        <v>282672774</v>
      </c>
      <c r="Z166" s="245">
        <f t="shared" si="20"/>
        <v>805512230</v>
      </c>
    </row>
    <row r="167" spans="1:26" s="56" customFormat="1" ht="42.75" customHeight="1">
      <c r="A167" s="110"/>
      <c r="B167" s="110" t="s">
        <v>363</v>
      </c>
      <c r="C167" s="241" t="s">
        <v>234</v>
      </c>
      <c r="D167" s="149"/>
      <c r="E167" s="115">
        <f>'درآمد سود سهام'!N57</f>
        <v>317553515</v>
      </c>
      <c r="F167" s="115"/>
      <c r="G167" s="115">
        <f>'درآمد ناشی از تغییر قیمت اوراق '!K157</f>
        <v>-470047877</v>
      </c>
      <c r="H167" s="205"/>
      <c r="I167" s="115">
        <f>'درآمد ناشی ازفروش'!K152</f>
        <v>-2954064</v>
      </c>
      <c r="J167" s="238"/>
      <c r="K167" s="242">
        <f t="shared" si="14"/>
        <v>-155448426</v>
      </c>
      <c r="L167" s="242"/>
      <c r="M167" s="243">
        <f t="shared" si="15"/>
        <v>2.3797899744109461E-4</v>
      </c>
      <c r="N167" s="149"/>
      <c r="O167" s="115">
        <f>'درآمد سود سهام'!T57</f>
        <v>317553515</v>
      </c>
      <c r="P167" s="115"/>
      <c r="Q167" s="115">
        <f>'درآمد ناشی از تغییر قیمت اوراق '!S157</f>
        <v>-470047877</v>
      </c>
      <c r="R167" s="115">
        <f>'درآمد ناشی ازفروش'!S152</f>
        <v>-2954064</v>
      </c>
      <c r="S167" s="244">
        <f t="shared" si="16"/>
        <v>-155448426</v>
      </c>
      <c r="T167" s="206"/>
      <c r="U167" s="243">
        <f>S167/درآمدها!$J$4</f>
        <v>2.3797899744109461E-4</v>
      </c>
      <c r="V167" s="56">
        <v>266180730</v>
      </c>
      <c r="W167" s="245">
        <f t="shared" si="19"/>
        <v>-51372785</v>
      </c>
      <c r="Y167" s="245">
        <v>34141701</v>
      </c>
      <c r="Z167" s="245">
        <f t="shared" si="20"/>
        <v>37095765</v>
      </c>
    </row>
    <row r="168" spans="1:26" s="56" customFormat="1" ht="42.75" customHeight="1">
      <c r="A168" s="110"/>
      <c r="B168" s="110" t="s">
        <v>364</v>
      </c>
      <c r="C168" s="241" t="s">
        <v>212</v>
      </c>
      <c r="D168" s="149"/>
      <c r="E168" s="115">
        <f>'درآمد سود سهام'!N58</f>
        <v>7521618031</v>
      </c>
      <c r="F168" s="115"/>
      <c r="G168" s="115">
        <f>'درآمد ناشی از تغییر قیمت اوراق '!K158</f>
        <v>-7981122918</v>
      </c>
      <c r="H168" s="205"/>
      <c r="I168" s="115">
        <f>'درآمد ناشی ازفروش'!K153</f>
        <v>-170865</v>
      </c>
      <c r="J168" s="238"/>
      <c r="K168" s="242">
        <f t="shared" si="14"/>
        <v>-459675752</v>
      </c>
      <c r="L168" s="242"/>
      <c r="M168" s="243">
        <f t="shared" si="15"/>
        <v>7.0372648616552245E-4</v>
      </c>
      <c r="N168" s="149"/>
      <c r="O168" s="115">
        <f>'درآمد سود سهام'!T58</f>
        <v>7521618031</v>
      </c>
      <c r="P168" s="115"/>
      <c r="Q168" s="115">
        <f>'درآمد ناشی از تغییر قیمت اوراق '!S158</f>
        <v>-7981122918</v>
      </c>
      <c r="R168" s="115">
        <f>'درآمد ناشی ازفروش'!S153</f>
        <v>-170865</v>
      </c>
      <c r="S168" s="244">
        <f t="shared" si="16"/>
        <v>-459675752</v>
      </c>
      <c r="T168" s="206"/>
      <c r="U168" s="243">
        <f>S168/درآمدها!$J$4</f>
        <v>7.0372648616552245E-4</v>
      </c>
      <c r="V168" s="56">
        <v>29292120</v>
      </c>
      <c r="W168" s="245">
        <f t="shared" si="19"/>
        <v>-7492325911</v>
      </c>
      <c r="Y168" s="245">
        <v>84171658</v>
      </c>
      <c r="Z168" s="245">
        <f t="shared" si="20"/>
        <v>84342523</v>
      </c>
    </row>
    <row r="169" spans="1:26" s="56" customFormat="1" ht="42.75" customHeight="1">
      <c r="A169" s="110"/>
      <c r="B169" s="110" t="s">
        <v>365</v>
      </c>
      <c r="C169" s="241" t="s">
        <v>215</v>
      </c>
      <c r="D169" s="149"/>
      <c r="E169" s="115">
        <f>'درآمد سود سهام'!N161</f>
        <v>0</v>
      </c>
      <c r="F169" s="115"/>
      <c r="G169" s="115">
        <f>'درآمد ناشی از تغییر قیمت اوراق '!K159</f>
        <v>-4614085645</v>
      </c>
      <c r="H169" s="205"/>
      <c r="I169" s="115">
        <f>'درآمد ناشی ازفروش'!K154</f>
        <v>-206358818</v>
      </c>
      <c r="J169" s="238"/>
      <c r="K169" s="242">
        <f t="shared" si="14"/>
        <v>-4820444463</v>
      </c>
      <c r="L169" s="242"/>
      <c r="M169" s="243">
        <f t="shared" si="15"/>
        <v>7.3797115226191846E-3</v>
      </c>
      <c r="N169" s="149"/>
      <c r="O169" s="115">
        <f>'درآمد سود سهام'!T163</f>
        <v>0</v>
      </c>
      <c r="P169" s="115"/>
      <c r="Q169" s="115">
        <f>'درآمد ناشی از تغییر قیمت اوراق '!S159</f>
        <v>-4614085645</v>
      </c>
      <c r="R169" s="115">
        <f>'درآمد ناشی ازفروش'!S154</f>
        <v>-206358818</v>
      </c>
      <c r="S169" s="244">
        <f t="shared" si="16"/>
        <v>-4820444463</v>
      </c>
      <c r="T169" s="206"/>
      <c r="U169" s="243">
        <f>S169/درآمدها!$J$4</f>
        <v>7.3797115226191846E-3</v>
      </c>
      <c r="V169" s="56">
        <v>0</v>
      </c>
      <c r="W169" s="245">
        <f t="shared" si="19"/>
        <v>0</v>
      </c>
      <c r="Y169" s="245">
        <v>147449663</v>
      </c>
      <c r="Z169" s="245">
        <f t="shared" si="20"/>
        <v>353808481</v>
      </c>
    </row>
    <row r="170" spans="1:26" s="56" customFormat="1" ht="42.75" customHeight="1">
      <c r="A170" s="110"/>
      <c r="B170" s="110" t="s">
        <v>366</v>
      </c>
      <c r="C170" s="241" t="s">
        <v>199</v>
      </c>
      <c r="D170" s="149"/>
      <c r="E170" s="115">
        <f>'درآمد سود سهام'!N59</f>
        <v>5175835167</v>
      </c>
      <c r="F170" s="115"/>
      <c r="G170" s="115">
        <f>'درآمد ناشی از تغییر قیمت اوراق '!K160</f>
        <v>-2727322362</v>
      </c>
      <c r="H170" s="205"/>
      <c r="I170" s="115">
        <f>'درآمد ناشی ازفروش'!K155</f>
        <v>-200089514</v>
      </c>
      <c r="J170" s="238"/>
      <c r="K170" s="242">
        <f t="shared" si="14"/>
        <v>2248423291</v>
      </c>
      <c r="L170" s="242"/>
      <c r="M170" s="243">
        <f t="shared" si="15"/>
        <v>-3.442154638576955E-3</v>
      </c>
      <c r="N170" s="149"/>
      <c r="O170" s="115">
        <f>'درآمد سود سهام'!T59</f>
        <v>5175835167</v>
      </c>
      <c r="P170" s="115"/>
      <c r="Q170" s="115">
        <f>'درآمد ناشی از تغییر قیمت اوراق '!S160</f>
        <v>-2727322362</v>
      </c>
      <c r="R170" s="115">
        <f>'درآمد ناشی ازفروش'!S155</f>
        <v>-200089514</v>
      </c>
      <c r="S170" s="244">
        <f t="shared" si="16"/>
        <v>2248423291</v>
      </c>
      <c r="T170" s="206"/>
      <c r="U170" s="243">
        <f>S170/درآمدها!$J$4</f>
        <v>-3.442154638576955E-3</v>
      </c>
      <c r="V170" s="56">
        <v>383647360</v>
      </c>
      <c r="W170" s="245">
        <f t="shared" si="19"/>
        <v>-4792187807</v>
      </c>
      <c r="Y170" s="245">
        <v>408484522</v>
      </c>
      <c r="Z170" s="245">
        <f t="shared" si="20"/>
        <v>608574036</v>
      </c>
    </row>
    <row r="171" spans="1:26" s="56" customFormat="1" ht="42.75" customHeight="1">
      <c r="A171" s="110"/>
      <c r="B171" s="110" t="s">
        <v>367</v>
      </c>
      <c r="C171" s="241" t="s">
        <v>110</v>
      </c>
      <c r="D171" s="149"/>
      <c r="E171" s="115">
        <f>'درآمد سود سهام'!N163</f>
        <v>0</v>
      </c>
      <c r="F171" s="115"/>
      <c r="G171" s="115">
        <f>'درآمد ناشی از تغییر قیمت اوراق '!K161</f>
        <v>431158991</v>
      </c>
      <c r="H171" s="205"/>
      <c r="I171" s="115">
        <f>'درآمد ناشی ازفروش'!K156</f>
        <v>68216601</v>
      </c>
      <c r="J171" s="238"/>
      <c r="K171" s="242">
        <f t="shared" si="14"/>
        <v>499375592</v>
      </c>
      <c r="L171" s="242"/>
      <c r="M171" s="243">
        <f t="shared" si="15"/>
        <v>-7.6450373791956631E-4</v>
      </c>
      <c r="N171" s="149"/>
      <c r="O171" s="115">
        <f>'درآمد سود سهام'!T165</f>
        <v>0</v>
      </c>
      <c r="P171" s="115"/>
      <c r="Q171" s="115">
        <f>'درآمد ناشی از تغییر قیمت اوراق '!S161</f>
        <v>431158991</v>
      </c>
      <c r="R171" s="115">
        <f>'درآمد ناشی ازفروش'!S156</f>
        <v>68216601</v>
      </c>
      <c r="S171" s="244">
        <f t="shared" si="16"/>
        <v>499375592</v>
      </c>
      <c r="T171" s="206"/>
      <c r="U171" s="243">
        <f>S171/درآمدها!$J$4</f>
        <v>-7.6450373791956631E-4</v>
      </c>
      <c r="V171" s="56">
        <v>1391166730</v>
      </c>
      <c r="W171" s="245">
        <f t="shared" si="19"/>
        <v>1391166730</v>
      </c>
      <c r="Y171" s="245">
        <v>449961396</v>
      </c>
      <c r="Z171" s="245">
        <f t="shared" si="20"/>
        <v>381744795</v>
      </c>
    </row>
    <row r="172" spans="1:26" s="56" customFormat="1" ht="42.75" customHeight="1">
      <c r="A172" s="110"/>
      <c r="B172" s="110" t="s">
        <v>368</v>
      </c>
      <c r="C172" s="241" t="s">
        <v>439</v>
      </c>
      <c r="D172" s="149"/>
      <c r="E172" s="115">
        <f>'درآمد سود سهام'!N164</f>
        <v>0</v>
      </c>
      <c r="F172" s="115"/>
      <c r="G172" s="115">
        <f>'درآمد ناشی از تغییر قیمت اوراق '!K162</f>
        <v>727883368</v>
      </c>
      <c r="H172" s="205"/>
      <c r="I172" s="115">
        <f>'درآمد ناشی ازفروش'!K157</f>
        <v>29175820</v>
      </c>
      <c r="J172" s="238"/>
      <c r="K172" s="242">
        <f t="shared" si="14"/>
        <v>757059188</v>
      </c>
      <c r="L172" s="242"/>
      <c r="M172" s="243">
        <f t="shared" si="15"/>
        <v>-1.1589965315172066E-3</v>
      </c>
      <c r="N172" s="149"/>
      <c r="O172" s="115">
        <f>'درآمد سود سهام'!T166</f>
        <v>0</v>
      </c>
      <c r="P172" s="115"/>
      <c r="Q172" s="115">
        <f>'درآمد ناشی از تغییر قیمت اوراق '!S162</f>
        <v>727883368</v>
      </c>
      <c r="R172" s="115">
        <f>'درآمد ناشی ازفروش'!S157</f>
        <v>29175820</v>
      </c>
      <c r="S172" s="244">
        <f t="shared" si="16"/>
        <v>757059188</v>
      </c>
      <c r="T172" s="206"/>
      <c r="U172" s="243">
        <f>S172/درآمدها!$J$4</f>
        <v>-1.1589965315172066E-3</v>
      </c>
      <c r="V172" s="56">
        <v>1803998000</v>
      </c>
      <c r="W172" s="245">
        <f t="shared" si="19"/>
        <v>1803998000</v>
      </c>
      <c r="Y172" s="245">
        <v>410236789</v>
      </c>
      <c r="Z172" s="245">
        <f t="shared" si="20"/>
        <v>381060969</v>
      </c>
    </row>
    <row r="173" spans="1:26" s="56" customFormat="1" ht="42.75" customHeight="1">
      <c r="A173" s="110"/>
      <c r="B173" s="110" t="s">
        <v>369</v>
      </c>
      <c r="C173" s="241" t="s">
        <v>155</v>
      </c>
      <c r="D173" s="149"/>
      <c r="E173" s="115">
        <f>'درآمد سود سهام'!N60</f>
        <v>5454199042</v>
      </c>
      <c r="F173" s="115"/>
      <c r="G173" s="115">
        <f>'درآمد ناشی از تغییر قیمت اوراق '!K163</f>
        <v>-6556964158</v>
      </c>
      <c r="H173" s="205"/>
      <c r="I173" s="115">
        <f>'درآمد ناشی ازفروش'!K158</f>
        <v>-376820067</v>
      </c>
      <c r="J173" s="238"/>
      <c r="K173" s="242">
        <f t="shared" si="14"/>
        <v>-1479585183</v>
      </c>
      <c r="L173" s="242"/>
      <c r="M173" s="243">
        <f t="shared" si="15"/>
        <v>2.2651255309528739E-3</v>
      </c>
      <c r="N173" s="149"/>
      <c r="O173" s="115">
        <f>'درآمد سود سهام'!T60</f>
        <v>5454199042</v>
      </c>
      <c r="P173" s="115"/>
      <c r="Q173" s="115">
        <f>'درآمد ناشی از تغییر قیمت اوراق '!S163</f>
        <v>-6556964158</v>
      </c>
      <c r="R173" s="115">
        <f>'درآمد ناشی ازفروش'!S158</f>
        <v>-376820067</v>
      </c>
      <c r="S173" s="244">
        <f t="shared" si="16"/>
        <v>-1479585183</v>
      </c>
      <c r="T173" s="206"/>
      <c r="U173" s="243">
        <f>S173/درآمدها!$J$4</f>
        <v>2.2651255309528739E-3</v>
      </c>
      <c r="V173" s="56">
        <v>15343364</v>
      </c>
      <c r="W173" s="245">
        <f t="shared" si="19"/>
        <v>-5438855678</v>
      </c>
      <c r="Y173" s="245">
        <v>29751956</v>
      </c>
      <c r="Z173" s="245">
        <f t="shared" si="20"/>
        <v>406572023</v>
      </c>
    </row>
    <row r="174" spans="1:26" s="56" customFormat="1" ht="42.75" customHeight="1">
      <c r="A174" s="110"/>
      <c r="B174" s="110"/>
      <c r="C174" s="241" t="s">
        <v>158</v>
      </c>
      <c r="D174" s="149"/>
      <c r="E174" s="115">
        <f>'درآمد سود سهام'!N166</f>
        <v>0</v>
      </c>
      <c r="F174" s="115"/>
      <c r="G174" s="115">
        <f>'درآمد ناشی از تغییر قیمت اوراق '!K164</f>
        <v>3989424797</v>
      </c>
      <c r="H174" s="205"/>
      <c r="I174" s="115">
        <f>'درآمد ناشی ازفروش'!K159</f>
        <v>186941057</v>
      </c>
      <c r="J174" s="238"/>
      <c r="K174" s="242">
        <f t="shared" si="14"/>
        <v>4176365854</v>
      </c>
      <c r="L174" s="242"/>
      <c r="M174" s="243">
        <f t="shared" si="15"/>
        <v>-6.3936791414159503E-3</v>
      </c>
      <c r="N174" s="149"/>
      <c r="O174" s="115">
        <f>'درآمد سود سهام'!T168</f>
        <v>0</v>
      </c>
      <c r="P174" s="115"/>
      <c r="Q174" s="115">
        <f>'درآمد ناشی از تغییر قیمت اوراق '!S164</f>
        <v>3989424797</v>
      </c>
      <c r="R174" s="115">
        <f>'درآمد ناشی ازفروش'!S159</f>
        <v>186941057</v>
      </c>
      <c r="S174" s="244">
        <f t="shared" si="16"/>
        <v>4176365854</v>
      </c>
      <c r="T174" s="206"/>
      <c r="U174" s="243">
        <f>S174/درآمدها!$J$4</f>
        <v>-6.3936791414159503E-3</v>
      </c>
      <c r="W174" s="245"/>
      <c r="Y174" s="245"/>
      <c r="Z174" s="245"/>
    </row>
    <row r="175" spans="1:26" s="56" customFormat="1" ht="42.75" customHeight="1">
      <c r="A175" s="110"/>
      <c r="B175" s="110" t="s">
        <v>370</v>
      </c>
      <c r="C175" s="241" t="s">
        <v>93</v>
      </c>
      <c r="D175" s="149"/>
      <c r="E175" s="115">
        <f>'درآمد سود سهام'!N61</f>
        <v>633858280</v>
      </c>
      <c r="F175" s="115"/>
      <c r="G175" s="115">
        <f>'درآمد ناشی از تغییر قیمت اوراق '!K165</f>
        <v>-4699788240</v>
      </c>
      <c r="H175" s="205"/>
      <c r="I175" s="115">
        <f>'درآمد ناشی ازفروش'!K160</f>
        <v>-62229068</v>
      </c>
      <c r="J175" s="238"/>
      <c r="K175" s="242">
        <f t="shared" si="14"/>
        <v>-4128159028</v>
      </c>
      <c r="L175" s="242"/>
      <c r="M175" s="243">
        <f t="shared" si="15"/>
        <v>6.3198783805044354E-3</v>
      </c>
      <c r="N175" s="149"/>
      <c r="O175" s="115">
        <f>'درآمد سود سهام'!T61</f>
        <v>633858280</v>
      </c>
      <c r="P175" s="115"/>
      <c r="Q175" s="115">
        <f>'درآمد ناشی از تغییر قیمت اوراق '!S165</f>
        <v>-4699788240</v>
      </c>
      <c r="R175" s="115">
        <f>'درآمد ناشی ازفروش'!S160</f>
        <v>-62229068</v>
      </c>
      <c r="S175" s="244">
        <f t="shared" si="16"/>
        <v>-4128159028</v>
      </c>
      <c r="T175" s="206"/>
      <c r="U175" s="243">
        <f>S175/درآمدها!$J$4</f>
        <v>6.3198783805044354E-3</v>
      </c>
      <c r="V175" s="56">
        <v>362853800</v>
      </c>
      <c r="W175" s="245">
        <f>V175-O175</f>
        <v>-271004480</v>
      </c>
      <c r="Y175" s="245">
        <v>159987208</v>
      </c>
      <c r="Z175" s="245">
        <f>Y175-I175</f>
        <v>222216276</v>
      </c>
    </row>
    <row r="176" spans="1:26" s="56" customFormat="1" ht="42.75" customHeight="1">
      <c r="A176" s="110"/>
      <c r="B176" s="110"/>
      <c r="C176" s="241" t="s">
        <v>122</v>
      </c>
      <c r="D176" s="149"/>
      <c r="E176" s="115">
        <f>'درآمد سود سهام'!N62</f>
        <v>4995838259</v>
      </c>
      <c r="F176" s="115"/>
      <c r="G176" s="115">
        <f>'درآمد ناشی از تغییر قیمت اوراق '!K166</f>
        <v>-4344183429</v>
      </c>
      <c r="H176" s="205"/>
      <c r="I176" s="115">
        <f>'درآمد ناشی ازفروش'!K161</f>
        <v>-290593537</v>
      </c>
      <c r="J176" s="238"/>
      <c r="K176" s="242">
        <f t="shared" si="14"/>
        <v>361061293</v>
      </c>
      <c r="L176" s="242"/>
      <c r="M176" s="243">
        <f t="shared" si="15"/>
        <v>-5.5275570640339134E-4</v>
      </c>
      <c r="N176" s="149"/>
      <c r="O176" s="115">
        <f>'درآمد سود سهام'!T62</f>
        <v>4995838259</v>
      </c>
      <c r="P176" s="115"/>
      <c r="Q176" s="115">
        <f>'درآمد ناشی از تغییر قیمت اوراق '!S166</f>
        <v>-4344183429</v>
      </c>
      <c r="R176" s="115">
        <f>'درآمد ناشی ازفروش'!S161</f>
        <v>-290593537</v>
      </c>
      <c r="S176" s="244">
        <f t="shared" si="16"/>
        <v>361061293</v>
      </c>
      <c r="T176" s="206"/>
      <c r="U176" s="243">
        <f>S176/درآمدها!$J$4</f>
        <v>-5.5275570640339134E-4</v>
      </c>
      <c r="W176" s="245"/>
      <c r="Y176" s="245"/>
      <c r="Z176" s="245"/>
    </row>
    <row r="177" spans="1:26" s="56" customFormat="1" ht="42.75" customHeight="1">
      <c r="A177" s="110"/>
      <c r="B177" s="110" t="s">
        <v>371</v>
      </c>
      <c r="C177" s="241" t="s">
        <v>144</v>
      </c>
      <c r="D177" s="149"/>
      <c r="E177" s="115">
        <f>'درآمد سود سهام'!N169</f>
        <v>0</v>
      </c>
      <c r="F177" s="115"/>
      <c r="G177" s="115">
        <f>'درآمد ناشی از تغییر قیمت اوراق '!K167</f>
        <v>-13887773350</v>
      </c>
      <c r="H177" s="205"/>
      <c r="I177" s="115">
        <f>'درآمد ناشی ازفروش'!K162</f>
        <v>-677194863</v>
      </c>
      <c r="J177" s="238"/>
      <c r="K177" s="242">
        <f t="shared" si="14"/>
        <v>-14564968213</v>
      </c>
      <c r="L177" s="242"/>
      <c r="M177" s="243">
        <f t="shared" si="15"/>
        <v>2.2297791121353338E-2</v>
      </c>
      <c r="N177" s="149"/>
      <c r="O177" s="115">
        <f>'درآمد سود سهام'!T171</f>
        <v>0</v>
      </c>
      <c r="P177" s="115"/>
      <c r="Q177" s="115">
        <f>'درآمد ناشی از تغییر قیمت اوراق '!S167</f>
        <v>-13887773350</v>
      </c>
      <c r="R177" s="115">
        <f>'درآمد ناشی ازفروش'!S162</f>
        <v>-677194863</v>
      </c>
      <c r="S177" s="244">
        <f t="shared" si="16"/>
        <v>-14564968213</v>
      </c>
      <c r="T177" s="206"/>
      <c r="U177" s="243">
        <f>S177/درآمدها!$J$4</f>
        <v>2.2297791121353338E-2</v>
      </c>
      <c r="V177" s="56">
        <v>3405551390</v>
      </c>
      <c r="W177" s="245">
        <f t="shared" ref="W177:W187" si="21">V177-O177</f>
        <v>3405551390</v>
      </c>
      <c r="Y177" s="245">
        <v>14744142</v>
      </c>
      <c r="Z177" s="245">
        <f t="shared" ref="Z177:Z187" si="22">Y177-I177</f>
        <v>691939005</v>
      </c>
    </row>
    <row r="178" spans="1:26" s="56" customFormat="1" ht="42.75" customHeight="1">
      <c r="A178" s="110"/>
      <c r="B178" s="110" t="s">
        <v>372</v>
      </c>
      <c r="C178" s="241" t="s">
        <v>174</v>
      </c>
      <c r="D178" s="149"/>
      <c r="E178" s="115">
        <f>'درآمد سود سهام'!N63</f>
        <v>21935668409</v>
      </c>
      <c r="F178" s="115"/>
      <c r="G178" s="115">
        <f>'درآمد ناشی از تغییر قیمت اوراق '!K168</f>
        <v>-35830138123</v>
      </c>
      <c r="H178" s="205"/>
      <c r="I178" s="115">
        <f>'درآمد ناشی ازفروش'!K163</f>
        <v>-40655392</v>
      </c>
      <c r="J178" s="238"/>
      <c r="K178" s="242">
        <f t="shared" si="14"/>
        <v>-13935125106</v>
      </c>
      <c r="L178" s="242"/>
      <c r="M178" s="243">
        <f t="shared" si="15"/>
        <v>2.1333552145083201E-2</v>
      </c>
      <c r="N178" s="149"/>
      <c r="O178" s="115">
        <f>'درآمد سود سهام'!T63</f>
        <v>21935668409</v>
      </c>
      <c r="P178" s="115"/>
      <c r="Q178" s="115">
        <f>'درآمد ناشی از تغییر قیمت اوراق '!S168</f>
        <v>-35830138123</v>
      </c>
      <c r="R178" s="115">
        <f>'درآمد ناشی ازفروش'!S163</f>
        <v>-40655392</v>
      </c>
      <c r="S178" s="244">
        <f t="shared" si="16"/>
        <v>-13935125106</v>
      </c>
      <c r="T178" s="206"/>
      <c r="U178" s="243">
        <f>S178/درآمدها!$J$4</f>
        <v>2.1333552145083201E-2</v>
      </c>
      <c r="V178" s="56">
        <v>0</v>
      </c>
      <c r="W178" s="245">
        <f t="shared" si="21"/>
        <v>-21935668409</v>
      </c>
      <c r="Y178" s="245">
        <v>-48106223</v>
      </c>
      <c r="Z178" s="245">
        <f t="shared" si="22"/>
        <v>-7450831</v>
      </c>
    </row>
    <row r="179" spans="1:26" s="56" customFormat="1" ht="42.75" customHeight="1">
      <c r="A179" s="110"/>
      <c r="B179" s="110" t="s">
        <v>373</v>
      </c>
      <c r="C179" s="241" t="s">
        <v>482</v>
      </c>
      <c r="D179" s="149"/>
      <c r="E179" s="115">
        <f>'درآمد سود سهام'!N171</f>
        <v>0</v>
      </c>
      <c r="F179" s="115"/>
      <c r="G179" s="115">
        <f>'درآمد ناشی از تغییر قیمت اوراق '!K169</f>
        <v>2681225911</v>
      </c>
      <c r="H179" s="205"/>
      <c r="I179" s="115">
        <f>'درآمد ناشی ازفروش'!K164</f>
        <v>41758696</v>
      </c>
      <c r="J179" s="238"/>
      <c r="K179" s="242">
        <f t="shared" si="14"/>
        <v>2722984607</v>
      </c>
      <c r="L179" s="242"/>
      <c r="M179" s="243">
        <f t="shared" si="15"/>
        <v>-4.168669722145614E-3</v>
      </c>
      <c r="N179" s="149"/>
      <c r="O179" s="115">
        <f>'درآمد سود سهام'!T173</f>
        <v>0</v>
      </c>
      <c r="P179" s="115"/>
      <c r="Q179" s="115">
        <f>'درآمد ناشی از تغییر قیمت اوراق '!S169</f>
        <v>2681225911</v>
      </c>
      <c r="R179" s="115">
        <f>'درآمد ناشی ازفروش'!S164</f>
        <v>41758696</v>
      </c>
      <c r="S179" s="244">
        <f t="shared" si="16"/>
        <v>2722984607</v>
      </c>
      <c r="T179" s="206"/>
      <c r="U179" s="243">
        <f>S179/درآمدها!$J$4</f>
        <v>-4.168669722145614E-3</v>
      </c>
      <c r="V179" s="56">
        <v>0</v>
      </c>
      <c r="W179" s="245">
        <f t="shared" si="21"/>
        <v>0</v>
      </c>
      <c r="Y179" s="245">
        <v>127347996</v>
      </c>
      <c r="Z179" s="245">
        <f t="shared" si="22"/>
        <v>85589300</v>
      </c>
    </row>
    <row r="180" spans="1:26" s="56" customFormat="1" ht="42.75" customHeight="1">
      <c r="A180" s="110"/>
      <c r="B180" s="110" t="s">
        <v>374</v>
      </c>
      <c r="C180" s="241" t="s">
        <v>170</v>
      </c>
      <c r="D180" s="149"/>
      <c r="E180" s="115">
        <f>'درآمد سود سهام'!N172</f>
        <v>0</v>
      </c>
      <c r="F180" s="115"/>
      <c r="G180" s="115">
        <f>'درآمد ناشی از تغییر قیمت اوراق '!K170</f>
        <v>-5357942593</v>
      </c>
      <c r="H180" s="205"/>
      <c r="I180" s="115">
        <f>'درآمد ناشی ازفروش'!K165</f>
        <v>-268785078</v>
      </c>
      <c r="J180" s="238"/>
      <c r="K180" s="242">
        <f t="shared" si="14"/>
        <v>-5626727671</v>
      </c>
      <c r="L180" s="242"/>
      <c r="M180" s="243">
        <f t="shared" si="15"/>
        <v>8.6140660569869344E-3</v>
      </c>
      <c r="N180" s="149"/>
      <c r="O180" s="115">
        <f>'درآمد سود سهام'!T174</f>
        <v>0</v>
      </c>
      <c r="P180" s="115"/>
      <c r="Q180" s="115">
        <f>'درآمد ناشی از تغییر قیمت اوراق '!S170</f>
        <v>-5357942593</v>
      </c>
      <c r="R180" s="115">
        <f>'درآمد ناشی ازفروش'!S165</f>
        <v>-268785078</v>
      </c>
      <c r="S180" s="244">
        <f t="shared" si="16"/>
        <v>-5626727671</v>
      </c>
      <c r="T180" s="206"/>
      <c r="U180" s="243">
        <f>S180/درآمدها!$J$4</f>
        <v>8.6140660569869344E-3</v>
      </c>
      <c r="V180" s="56">
        <v>51659867</v>
      </c>
      <c r="W180" s="245">
        <f t="shared" si="21"/>
        <v>51659867</v>
      </c>
      <c r="Y180" s="245">
        <v>-12139938</v>
      </c>
      <c r="Z180" s="245">
        <f t="shared" si="22"/>
        <v>256645140</v>
      </c>
    </row>
    <row r="181" spans="1:26" s="56" customFormat="1" ht="42.75" customHeight="1">
      <c r="A181" s="110"/>
      <c r="B181" s="110" t="s">
        <v>375</v>
      </c>
      <c r="C181" s="241" t="s">
        <v>229</v>
      </c>
      <c r="D181" s="149"/>
      <c r="E181" s="115">
        <f>'درآمد سود سهام'!N173</f>
        <v>0</v>
      </c>
      <c r="F181" s="115"/>
      <c r="G181" s="115">
        <f>'درآمد ناشی از تغییر قیمت اوراق '!K171</f>
        <v>-550650893</v>
      </c>
      <c r="H181" s="205"/>
      <c r="I181" s="115">
        <f>'درآمد ناشی ازفروش'!K166</f>
        <v>-41676320</v>
      </c>
      <c r="J181" s="238"/>
      <c r="K181" s="242">
        <f t="shared" si="14"/>
        <v>-592327213</v>
      </c>
      <c r="L181" s="242"/>
      <c r="M181" s="243">
        <f t="shared" si="15"/>
        <v>9.0680516962466826E-4</v>
      </c>
      <c r="N181" s="149"/>
      <c r="O181" s="115">
        <f>'درآمد سود سهام'!T175</f>
        <v>0</v>
      </c>
      <c r="P181" s="115"/>
      <c r="Q181" s="115">
        <f>'درآمد ناشی از تغییر قیمت اوراق '!S171</f>
        <v>-550650893</v>
      </c>
      <c r="R181" s="115">
        <f>'درآمد ناشی ازفروش'!S166</f>
        <v>-41676320</v>
      </c>
      <c r="S181" s="244">
        <f t="shared" si="16"/>
        <v>-592327213</v>
      </c>
      <c r="T181" s="206"/>
      <c r="U181" s="243">
        <f>S181/درآمدها!$J$4</f>
        <v>9.0680516962466826E-4</v>
      </c>
      <c r="V181" s="56">
        <v>163459800</v>
      </c>
      <c r="W181" s="245">
        <f t="shared" si="21"/>
        <v>163459800</v>
      </c>
      <c r="Y181" s="245">
        <v>363550594</v>
      </c>
      <c r="Z181" s="245">
        <f t="shared" si="22"/>
        <v>405226914</v>
      </c>
    </row>
    <row r="182" spans="1:26" s="56" customFormat="1" ht="42.75" customHeight="1">
      <c r="A182" s="110"/>
      <c r="B182" s="110" t="s">
        <v>376</v>
      </c>
      <c r="C182" s="241" t="s">
        <v>208</v>
      </c>
      <c r="D182" s="149"/>
      <c r="E182" s="115">
        <f>'درآمد سود سهام'!N174</f>
        <v>0</v>
      </c>
      <c r="F182" s="115"/>
      <c r="G182" s="115">
        <f>'درآمد ناشی از تغییر قیمت اوراق '!K172</f>
        <v>206612082</v>
      </c>
      <c r="H182" s="205"/>
      <c r="I182" s="115">
        <f>'درآمد ناشی ازفروش'!K167</f>
        <v>-20184149</v>
      </c>
      <c r="J182" s="238"/>
      <c r="K182" s="242">
        <f t="shared" si="14"/>
        <v>186427933</v>
      </c>
      <c r="L182" s="242"/>
      <c r="M182" s="243">
        <f t="shared" si="15"/>
        <v>-2.8540612299513126E-4</v>
      </c>
      <c r="N182" s="149"/>
      <c r="O182" s="115">
        <f>'درآمد سود سهام'!T176</f>
        <v>0</v>
      </c>
      <c r="P182" s="115"/>
      <c r="Q182" s="115">
        <f>'درآمد ناشی از تغییر قیمت اوراق '!S172</f>
        <v>206612082</v>
      </c>
      <c r="R182" s="115">
        <f>'درآمد ناشی ازفروش'!S167</f>
        <v>-20184149</v>
      </c>
      <c r="S182" s="244">
        <f t="shared" si="16"/>
        <v>186427933</v>
      </c>
      <c r="T182" s="206"/>
      <c r="U182" s="243">
        <f>S182/درآمدها!$J$4</f>
        <v>-2.8540612299513126E-4</v>
      </c>
      <c r="V182" s="56">
        <v>4929976200</v>
      </c>
      <c r="W182" s="245">
        <f t="shared" si="21"/>
        <v>4929976200</v>
      </c>
      <c r="Y182" s="245">
        <v>-1702803463</v>
      </c>
      <c r="Z182" s="245">
        <f t="shared" si="22"/>
        <v>-1682619314</v>
      </c>
    </row>
    <row r="183" spans="1:26" s="56" customFormat="1" ht="42.75" customHeight="1">
      <c r="A183" s="110"/>
      <c r="B183" s="110" t="s">
        <v>377</v>
      </c>
      <c r="C183" s="241" t="s">
        <v>185</v>
      </c>
      <c r="D183" s="149"/>
      <c r="E183" s="115">
        <f>'درآمد سود سهام'!N175</f>
        <v>0</v>
      </c>
      <c r="F183" s="115"/>
      <c r="G183" s="115">
        <f>'درآمد ناشی از تغییر قیمت اوراق '!K173</f>
        <v>-1282381030</v>
      </c>
      <c r="H183" s="205"/>
      <c r="I183" s="115">
        <f>'درآمد ناشی ازفروش'!K168</f>
        <v>-51343448</v>
      </c>
      <c r="J183" s="238"/>
      <c r="K183" s="242">
        <f t="shared" si="14"/>
        <v>-1333724478</v>
      </c>
      <c r="L183" s="242"/>
      <c r="M183" s="243">
        <f t="shared" si="15"/>
        <v>2.0418245607523055E-3</v>
      </c>
      <c r="N183" s="149"/>
      <c r="O183" s="115">
        <f>'درآمد سود سهام'!T177</f>
        <v>0</v>
      </c>
      <c r="P183" s="115"/>
      <c r="Q183" s="115">
        <f>'درآمد ناشی از تغییر قیمت اوراق '!S173</f>
        <v>-1282381030</v>
      </c>
      <c r="R183" s="115">
        <f>'درآمد ناشی ازفروش'!S168</f>
        <v>-51343448</v>
      </c>
      <c r="S183" s="244">
        <f t="shared" si="16"/>
        <v>-1333724478</v>
      </c>
      <c r="T183" s="206"/>
      <c r="U183" s="243">
        <f>S183/درآمدها!$J$4</f>
        <v>2.0418245607523055E-3</v>
      </c>
      <c r="V183" s="56">
        <v>449223130</v>
      </c>
      <c r="W183" s="245">
        <f t="shared" si="21"/>
        <v>449223130</v>
      </c>
      <c r="Y183" s="245">
        <v>-86832105</v>
      </c>
      <c r="Z183" s="245">
        <f t="shared" si="22"/>
        <v>-35488657</v>
      </c>
    </row>
    <row r="184" spans="1:26" s="56" customFormat="1" ht="42.75" customHeight="1">
      <c r="A184" s="110"/>
      <c r="B184" s="110" t="s">
        <v>378</v>
      </c>
      <c r="C184" s="241" t="s">
        <v>206</v>
      </c>
      <c r="D184" s="149"/>
      <c r="E184" s="115">
        <f>'درآمد سود سهام'!N64</f>
        <v>1655369219</v>
      </c>
      <c r="F184" s="115"/>
      <c r="G184" s="115">
        <f>'درآمد ناشی از تغییر قیمت اوراق '!K174</f>
        <v>-13295158027</v>
      </c>
      <c r="H184" s="205"/>
      <c r="I184" s="115">
        <f>'درآمد ناشی ازفروش'!K169</f>
        <v>-458487468</v>
      </c>
      <c r="J184" s="238"/>
      <c r="K184" s="242">
        <f t="shared" si="14"/>
        <v>-12098276276</v>
      </c>
      <c r="L184" s="242"/>
      <c r="M184" s="243">
        <f t="shared" si="15"/>
        <v>1.8521484797329884E-2</v>
      </c>
      <c r="N184" s="149"/>
      <c r="O184" s="115">
        <f>'درآمد سود سهام'!T64</f>
        <v>1655369219</v>
      </c>
      <c r="P184" s="115"/>
      <c r="Q184" s="115">
        <f>'درآمد ناشی از تغییر قیمت اوراق '!S174</f>
        <v>-13295158027</v>
      </c>
      <c r="R184" s="115">
        <f>'درآمد ناشی ازفروش'!S169</f>
        <v>-458487468</v>
      </c>
      <c r="S184" s="244">
        <f t="shared" si="16"/>
        <v>-12098276276</v>
      </c>
      <c r="T184" s="206"/>
      <c r="U184" s="243">
        <f>S184/درآمدها!$J$4</f>
        <v>1.8521484797329884E-2</v>
      </c>
      <c r="V184" s="56">
        <v>154853600</v>
      </c>
      <c r="W184" s="245">
        <f t="shared" si="21"/>
        <v>-1500515619</v>
      </c>
      <c r="Y184" s="245">
        <v>491870285</v>
      </c>
      <c r="Z184" s="245">
        <f t="shared" si="22"/>
        <v>950357753</v>
      </c>
    </row>
    <row r="185" spans="1:26" s="56" customFormat="1" ht="42.75" customHeight="1">
      <c r="A185" s="110"/>
      <c r="B185" s="110" t="s">
        <v>379</v>
      </c>
      <c r="C185" s="241" t="s">
        <v>136</v>
      </c>
      <c r="D185" s="149"/>
      <c r="E185" s="115">
        <f>'درآمد سود سهام'!N177</f>
        <v>0</v>
      </c>
      <c r="F185" s="115"/>
      <c r="G185" s="115">
        <f>'درآمد ناشی از تغییر قیمت اوراق '!K175</f>
        <v>-4888353306</v>
      </c>
      <c r="H185" s="205"/>
      <c r="I185" s="115">
        <f>'درآمد ناشی ازفروش'!K170</f>
        <v>-236697931</v>
      </c>
      <c r="J185" s="238"/>
      <c r="K185" s="242">
        <f t="shared" si="14"/>
        <v>-5125051237</v>
      </c>
      <c r="L185" s="242"/>
      <c r="M185" s="243">
        <f t="shared" si="15"/>
        <v>7.8460399156148539E-3</v>
      </c>
      <c r="N185" s="149"/>
      <c r="O185" s="115">
        <f>'درآمد سود سهام'!T179</f>
        <v>0</v>
      </c>
      <c r="P185" s="115"/>
      <c r="Q185" s="115">
        <f>'درآمد ناشی از تغییر قیمت اوراق '!S175</f>
        <v>-4888353306</v>
      </c>
      <c r="R185" s="115">
        <f>'درآمد ناشی ازفروش'!S170</f>
        <v>-236697931</v>
      </c>
      <c r="S185" s="244">
        <f t="shared" si="16"/>
        <v>-5125051237</v>
      </c>
      <c r="T185" s="206"/>
      <c r="U185" s="243">
        <f>S185/درآمدها!$J$4</f>
        <v>7.8460399156148539E-3</v>
      </c>
      <c r="V185" s="56">
        <v>0</v>
      </c>
      <c r="W185" s="245">
        <f t="shared" si="21"/>
        <v>0</v>
      </c>
      <c r="Y185" s="245">
        <v>35798</v>
      </c>
      <c r="Z185" s="245">
        <f t="shared" si="22"/>
        <v>236733729</v>
      </c>
    </row>
    <row r="186" spans="1:26" s="56" customFormat="1" ht="42.75" customHeight="1">
      <c r="A186" s="110"/>
      <c r="B186" s="110" t="s">
        <v>380</v>
      </c>
      <c r="C186" s="241" t="s">
        <v>89</v>
      </c>
      <c r="D186" s="149"/>
      <c r="E186" s="115">
        <f>'درآمد سود سهام'!N178</f>
        <v>0</v>
      </c>
      <c r="F186" s="115"/>
      <c r="G186" s="115">
        <f>'درآمد ناشی از تغییر قیمت اوراق '!K176</f>
        <v>-24717867080</v>
      </c>
      <c r="H186" s="205"/>
      <c r="I186" s="115">
        <f>'درآمد ناشی ازفروش'!K171</f>
        <v>-1273042258</v>
      </c>
      <c r="J186" s="238"/>
      <c r="K186" s="242">
        <f t="shared" si="14"/>
        <v>-25990909338</v>
      </c>
      <c r="L186" s="242"/>
      <c r="M186" s="243">
        <f t="shared" si="15"/>
        <v>3.9789985051631359E-2</v>
      </c>
      <c r="N186" s="149"/>
      <c r="O186" s="115">
        <f>'درآمد سود سهام'!T180</f>
        <v>0</v>
      </c>
      <c r="P186" s="115"/>
      <c r="Q186" s="115">
        <f>'درآمد ناشی از تغییر قیمت اوراق '!S176</f>
        <v>-24717867080</v>
      </c>
      <c r="R186" s="115">
        <f>'درآمد ناشی ازفروش'!S171</f>
        <v>-1273042258</v>
      </c>
      <c r="S186" s="244">
        <f t="shared" si="16"/>
        <v>-25990909338</v>
      </c>
      <c r="T186" s="206"/>
      <c r="U186" s="243">
        <f>S186/درآمدها!$J$4</f>
        <v>3.9789985051631359E-2</v>
      </c>
      <c r="V186" s="56">
        <v>0</v>
      </c>
      <c r="W186" s="245">
        <f t="shared" si="21"/>
        <v>0</v>
      </c>
      <c r="Y186" s="245">
        <v>65900574</v>
      </c>
      <c r="Z186" s="245">
        <f t="shared" si="22"/>
        <v>1338942832</v>
      </c>
    </row>
    <row r="187" spans="1:26" s="56" customFormat="1" ht="42.75" customHeight="1">
      <c r="A187" s="110"/>
      <c r="B187" s="110" t="s">
        <v>456</v>
      </c>
      <c r="C187" s="241" t="s">
        <v>163</v>
      </c>
      <c r="D187" s="149"/>
      <c r="E187" s="115">
        <f>'درآمد سود سهام'!N65</f>
        <v>601262220</v>
      </c>
      <c r="F187" s="115"/>
      <c r="G187" s="115">
        <f>'درآمد ناشی از تغییر قیمت اوراق '!K177</f>
        <v>-1731034760</v>
      </c>
      <c r="H187" s="205"/>
      <c r="I187" s="115">
        <f>'درآمد ناشی ازفروش'!K172</f>
        <v>-73331567</v>
      </c>
      <c r="J187" s="238"/>
      <c r="K187" s="242">
        <f t="shared" si="14"/>
        <v>-1203104107</v>
      </c>
      <c r="L187" s="242"/>
      <c r="M187" s="243">
        <f t="shared" si="15"/>
        <v>1.8418553121993233E-3</v>
      </c>
      <c r="N187" s="149"/>
      <c r="O187" s="115">
        <f>'درآمد سود سهام'!T65</f>
        <v>601262220</v>
      </c>
      <c r="P187" s="115"/>
      <c r="Q187" s="115">
        <f>'درآمد ناشی از تغییر قیمت اوراق '!S177</f>
        <v>-1731034760</v>
      </c>
      <c r="R187" s="115">
        <f>'درآمد ناشی ازفروش'!S172</f>
        <v>-73331567</v>
      </c>
      <c r="S187" s="244">
        <f t="shared" si="16"/>
        <v>-1203104107</v>
      </c>
      <c r="T187" s="206"/>
      <c r="U187" s="243">
        <f>S187/درآمدها!$J$4</f>
        <v>1.8418553121993233E-3</v>
      </c>
      <c r="V187" s="56">
        <v>177337560</v>
      </c>
      <c r="W187" s="245">
        <f t="shared" si="21"/>
        <v>-423924660</v>
      </c>
      <c r="Y187" s="245">
        <v>2451273788</v>
      </c>
      <c r="Z187" s="245">
        <f t="shared" si="22"/>
        <v>2524605355</v>
      </c>
    </row>
    <row r="188" spans="1:26" s="56" customFormat="1" ht="42.75" customHeight="1">
      <c r="A188" s="110"/>
      <c r="B188" s="110"/>
      <c r="C188" s="241" t="s">
        <v>231</v>
      </c>
      <c r="D188" s="149"/>
      <c r="E188" s="115">
        <f>'درآمد سود سهام'!N180</f>
        <v>0</v>
      </c>
      <c r="F188" s="115"/>
      <c r="G188" s="115">
        <f>'درآمد ناشی از تغییر قیمت اوراق '!K178</f>
        <v>-5001781014</v>
      </c>
      <c r="H188" s="205"/>
      <c r="I188" s="115">
        <f>'درآمد ناشی ازفروش'!K173</f>
        <v>-268735640</v>
      </c>
      <c r="J188" s="238"/>
      <c r="K188" s="242">
        <f t="shared" si="14"/>
        <v>-5270516654</v>
      </c>
      <c r="L188" s="242"/>
      <c r="M188" s="243">
        <f t="shared" si="15"/>
        <v>8.0687357317822724E-3</v>
      </c>
      <c r="N188" s="149"/>
      <c r="O188" s="115">
        <f>'درآمد سود سهام'!T182</f>
        <v>0</v>
      </c>
      <c r="P188" s="115"/>
      <c r="Q188" s="115">
        <f>'درآمد ناشی از تغییر قیمت اوراق '!S178</f>
        <v>-5001781014</v>
      </c>
      <c r="R188" s="115">
        <f>'درآمد ناشی ازفروش'!S173</f>
        <v>-268735640</v>
      </c>
      <c r="S188" s="244">
        <f t="shared" si="16"/>
        <v>-5270516654</v>
      </c>
      <c r="T188" s="206"/>
      <c r="U188" s="243">
        <f>S188/درآمدها!$J$4</f>
        <v>8.0687357317822724E-3</v>
      </c>
      <c r="W188" s="245"/>
      <c r="Y188" s="245"/>
      <c r="Z188" s="245"/>
    </row>
    <row r="189" spans="1:26" s="56" customFormat="1" ht="42.75" customHeight="1">
      <c r="A189" s="110"/>
      <c r="B189" s="110" t="s">
        <v>381</v>
      </c>
      <c r="C189" s="241" t="s">
        <v>194</v>
      </c>
      <c r="D189" s="149"/>
      <c r="E189" s="115">
        <f>'درآمد سود سهام'!N181</f>
        <v>0</v>
      </c>
      <c r="F189" s="115"/>
      <c r="G189" s="115">
        <f>'درآمد ناشی از تغییر قیمت اوراق '!K179</f>
        <v>-1127546629</v>
      </c>
      <c r="H189" s="205"/>
      <c r="I189" s="115">
        <f>'درآمد ناشی ازفروش'!K174</f>
        <v>-55675575</v>
      </c>
      <c r="J189" s="238"/>
      <c r="K189" s="242">
        <f t="shared" si="14"/>
        <v>-1183222204</v>
      </c>
      <c r="L189" s="242"/>
      <c r="M189" s="243">
        <f t="shared" si="15"/>
        <v>1.8114177229299339E-3</v>
      </c>
      <c r="N189" s="149"/>
      <c r="O189" s="115">
        <f>'درآمد سود سهام'!T183</f>
        <v>0</v>
      </c>
      <c r="P189" s="115"/>
      <c r="Q189" s="115">
        <f>'درآمد ناشی از تغییر قیمت اوراق '!S179</f>
        <v>-1127546629</v>
      </c>
      <c r="R189" s="115">
        <f>'درآمد ناشی ازفروش'!S174</f>
        <v>-55675575</v>
      </c>
      <c r="S189" s="244">
        <f t="shared" si="16"/>
        <v>-1183222204</v>
      </c>
      <c r="T189" s="206"/>
      <c r="U189" s="243">
        <f>S189/درآمدها!$J$4</f>
        <v>1.8114177229299339E-3</v>
      </c>
      <c r="V189" s="56">
        <v>0</v>
      </c>
      <c r="W189" s="245">
        <f t="shared" ref="W189:W211" si="23">V189-O189</f>
        <v>0</v>
      </c>
      <c r="Y189" s="245">
        <v>0</v>
      </c>
      <c r="Z189" s="245">
        <f t="shared" ref="Z189:Z211" si="24">Y189-I189</f>
        <v>55675575</v>
      </c>
    </row>
    <row r="190" spans="1:26" s="56" customFormat="1" ht="42.75" customHeight="1">
      <c r="A190" s="110"/>
      <c r="B190" s="110" t="s">
        <v>382</v>
      </c>
      <c r="C190" s="241" t="s">
        <v>224</v>
      </c>
      <c r="D190" s="149"/>
      <c r="E190" s="115">
        <f>'درآمد سود سهام'!N66</f>
        <v>655323006</v>
      </c>
      <c r="F190" s="115"/>
      <c r="G190" s="115">
        <f>'درآمد ناشی از تغییر قیمت اوراق '!K180</f>
        <v>-5584379980</v>
      </c>
      <c r="H190" s="205"/>
      <c r="I190" s="115">
        <f>'درآمد ناشی ازفروش'!K175</f>
        <v>-55177678</v>
      </c>
      <c r="J190" s="238"/>
      <c r="K190" s="242">
        <f t="shared" si="14"/>
        <v>-4984234652</v>
      </c>
      <c r="L190" s="242"/>
      <c r="M190" s="243">
        <f t="shared" si="15"/>
        <v>7.6304610861362022E-3</v>
      </c>
      <c r="N190" s="149"/>
      <c r="O190" s="115">
        <f>'درآمد سود سهام'!T66</f>
        <v>655323006</v>
      </c>
      <c r="P190" s="115"/>
      <c r="Q190" s="115">
        <f>'درآمد ناشی از تغییر قیمت اوراق '!S180</f>
        <v>-5584379980</v>
      </c>
      <c r="R190" s="115">
        <f>'درآمد ناشی ازفروش'!S175</f>
        <v>-55177678</v>
      </c>
      <c r="S190" s="244">
        <f t="shared" si="16"/>
        <v>-4984234652</v>
      </c>
      <c r="T190" s="206"/>
      <c r="U190" s="243">
        <f>S190/درآمدها!$J$4</f>
        <v>7.6304610861362022E-3</v>
      </c>
      <c r="V190" s="56">
        <v>78717678</v>
      </c>
      <c r="W190" s="245">
        <f t="shared" si="23"/>
        <v>-576605328</v>
      </c>
      <c r="Y190" s="245">
        <v>35641505</v>
      </c>
      <c r="Z190" s="245">
        <f t="shared" si="24"/>
        <v>90819183</v>
      </c>
    </row>
    <row r="191" spans="1:26" s="56" customFormat="1" ht="42.75" customHeight="1">
      <c r="A191" s="110"/>
      <c r="B191" s="110" t="s">
        <v>383</v>
      </c>
      <c r="C191" s="241" t="s">
        <v>166</v>
      </c>
      <c r="D191" s="149"/>
      <c r="E191" s="115">
        <f>'درآمد سود سهام'!N67</f>
        <v>386853166</v>
      </c>
      <c r="F191" s="115"/>
      <c r="G191" s="115">
        <f>'درآمد ناشی از تغییر قیمت اوراق '!K181</f>
        <v>-6953067714</v>
      </c>
      <c r="H191" s="205"/>
      <c r="I191" s="115">
        <f>'درآمد ناشی ازفروش'!K176</f>
        <v>-248285559</v>
      </c>
      <c r="J191" s="238"/>
      <c r="K191" s="242">
        <f t="shared" si="14"/>
        <v>-6814500107</v>
      </c>
      <c r="L191" s="242"/>
      <c r="M191" s="243">
        <f t="shared" si="15"/>
        <v>1.0432449817961436E-2</v>
      </c>
      <c r="N191" s="149"/>
      <c r="O191" s="115">
        <f>'درآمد سود سهام'!T67</f>
        <v>386853166</v>
      </c>
      <c r="P191" s="115"/>
      <c r="Q191" s="115">
        <f>'درآمد ناشی از تغییر قیمت اوراق '!S181</f>
        <v>-6953067714</v>
      </c>
      <c r="R191" s="115">
        <f>'درآمد ناشی ازفروش'!S176</f>
        <v>-248285559</v>
      </c>
      <c r="S191" s="244">
        <f t="shared" si="16"/>
        <v>-6814500107</v>
      </c>
      <c r="T191" s="206"/>
      <c r="U191" s="243">
        <f>S191/درآمدها!$J$4</f>
        <v>1.0432449817961436E-2</v>
      </c>
      <c r="V191" s="56">
        <v>0</v>
      </c>
      <c r="W191" s="245">
        <f t="shared" si="23"/>
        <v>-386853166</v>
      </c>
      <c r="Y191" s="245">
        <v>0</v>
      </c>
      <c r="Z191" s="245">
        <f t="shared" si="24"/>
        <v>248285559</v>
      </c>
    </row>
    <row r="192" spans="1:26" s="56" customFormat="1" ht="42.75" customHeight="1">
      <c r="A192" s="110"/>
      <c r="B192" s="110" t="s">
        <v>384</v>
      </c>
      <c r="C192" s="241" t="s">
        <v>96</v>
      </c>
      <c r="D192" s="149"/>
      <c r="E192" s="115">
        <f>'درآمد سود سهام'!N184</f>
        <v>0</v>
      </c>
      <c r="F192" s="115"/>
      <c r="G192" s="115">
        <f>'درآمد ناشی از تغییر قیمت اوراق '!K182</f>
        <v>-17529910554</v>
      </c>
      <c r="H192" s="205"/>
      <c r="I192" s="115">
        <f>'درآمد ناشی ازفروش'!K177</f>
        <v>-251867487</v>
      </c>
      <c r="J192" s="238"/>
      <c r="K192" s="242">
        <f t="shared" si="14"/>
        <v>-17781778041</v>
      </c>
      <c r="L192" s="242"/>
      <c r="M192" s="243">
        <f t="shared" si="15"/>
        <v>2.7222467411263794E-2</v>
      </c>
      <c r="N192" s="149"/>
      <c r="O192" s="115">
        <f>'درآمد سود سهام'!T186</f>
        <v>0</v>
      </c>
      <c r="P192" s="115"/>
      <c r="Q192" s="115">
        <f>'درآمد ناشی از تغییر قیمت اوراق '!S182</f>
        <v>-17529910554</v>
      </c>
      <c r="R192" s="115">
        <f>'درآمد ناشی ازفروش'!S177</f>
        <v>-251867487</v>
      </c>
      <c r="S192" s="244">
        <f t="shared" si="16"/>
        <v>-17781778041</v>
      </c>
      <c r="T192" s="206"/>
      <c r="U192" s="243">
        <f>S192/درآمدها!$J$4</f>
        <v>2.7222467411263794E-2</v>
      </c>
      <c r="V192" s="56">
        <v>515595210</v>
      </c>
      <c r="W192" s="245">
        <f t="shared" si="23"/>
        <v>515595210</v>
      </c>
      <c r="Y192" s="245">
        <v>-28520536</v>
      </c>
      <c r="Z192" s="245">
        <f t="shared" si="24"/>
        <v>223346951</v>
      </c>
    </row>
    <row r="193" spans="1:26" s="56" customFormat="1" ht="42.75" customHeight="1">
      <c r="A193" s="110"/>
      <c r="B193" s="110" t="s">
        <v>385</v>
      </c>
      <c r="C193" s="241" t="s">
        <v>148</v>
      </c>
      <c r="D193" s="149"/>
      <c r="E193" s="115">
        <f>'درآمد سود سهام'!N68</f>
        <v>287644935</v>
      </c>
      <c r="F193" s="115"/>
      <c r="G193" s="115">
        <f>'درآمد ناشی از تغییر قیمت اوراق '!K183</f>
        <v>-1702206655</v>
      </c>
      <c r="H193" s="205"/>
      <c r="I193" s="115">
        <f>'درآمد ناشی ازفروش'!K178</f>
        <v>-5764602</v>
      </c>
      <c r="J193" s="238"/>
      <c r="K193" s="242">
        <f t="shared" si="14"/>
        <v>-1420326322</v>
      </c>
      <c r="L193" s="242"/>
      <c r="M193" s="243">
        <f t="shared" si="15"/>
        <v>2.1744049962188574E-3</v>
      </c>
      <c r="N193" s="149"/>
      <c r="O193" s="115">
        <f>'درآمد سود سهام'!T68</f>
        <v>287644935</v>
      </c>
      <c r="P193" s="115"/>
      <c r="Q193" s="115">
        <f>'درآمد ناشی از تغییر قیمت اوراق '!S183</f>
        <v>-1702206655</v>
      </c>
      <c r="R193" s="115">
        <f>'درآمد ناشی ازفروش'!S178</f>
        <v>-5764602</v>
      </c>
      <c r="S193" s="244">
        <f t="shared" si="16"/>
        <v>-1420326322</v>
      </c>
      <c r="T193" s="206"/>
      <c r="U193" s="243">
        <f>S193/درآمدها!$J$4</f>
        <v>2.1744049962188574E-3</v>
      </c>
      <c r="V193" s="56">
        <v>849264759</v>
      </c>
      <c r="W193" s="245">
        <f t="shared" si="23"/>
        <v>561619824</v>
      </c>
      <c r="Y193" s="245">
        <v>23322154</v>
      </c>
      <c r="Z193" s="245">
        <f t="shared" si="24"/>
        <v>29086756</v>
      </c>
    </row>
    <row r="194" spans="1:26" s="56" customFormat="1" ht="42.75" customHeight="1">
      <c r="A194" s="110"/>
      <c r="B194" s="110" t="s">
        <v>387</v>
      </c>
      <c r="C194" s="241" t="s">
        <v>126</v>
      </c>
      <c r="D194" s="149"/>
      <c r="E194" s="115">
        <f>'درآمد سود سهام'!N187</f>
        <v>0</v>
      </c>
      <c r="F194" s="115"/>
      <c r="G194" s="115">
        <f>'درآمد ناشی از تغییر قیمت اوراق '!K185</f>
        <v>-1758554441</v>
      </c>
      <c r="H194" s="205"/>
      <c r="I194" s="115">
        <f>'درآمد ناشی ازفروش'!K179</f>
        <v>-92287166</v>
      </c>
      <c r="J194" s="238"/>
      <c r="K194" s="242">
        <f t="shared" si="14"/>
        <v>-1850841607</v>
      </c>
      <c r="L194" s="242"/>
      <c r="M194" s="243">
        <f t="shared" si="15"/>
        <v>2.8334891602963186E-3</v>
      </c>
      <c r="N194" s="149"/>
      <c r="O194" s="115">
        <f>'درآمد سود سهام'!T189</f>
        <v>0</v>
      </c>
      <c r="P194" s="115"/>
      <c r="Q194" s="115">
        <f>'درآمد ناشی از تغییر قیمت اوراق '!S185</f>
        <v>-1758554441</v>
      </c>
      <c r="R194" s="115">
        <f>'درآمد ناشی ازفروش'!S179</f>
        <v>-92287166</v>
      </c>
      <c r="S194" s="244">
        <f t="shared" si="16"/>
        <v>-1850841607</v>
      </c>
      <c r="T194" s="206"/>
      <c r="U194" s="243">
        <f>S194/درآمدها!$J$4</f>
        <v>2.8334891602963186E-3</v>
      </c>
      <c r="V194" s="56">
        <v>0</v>
      </c>
      <c r="W194" s="245">
        <f t="shared" si="23"/>
        <v>0</v>
      </c>
      <c r="Y194" s="245">
        <v>0</v>
      </c>
      <c r="Z194" s="245">
        <f t="shared" si="24"/>
        <v>92287166</v>
      </c>
    </row>
    <row r="195" spans="1:26" s="56" customFormat="1" ht="42.75" customHeight="1">
      <c r="A195" s="110"/>
      <c r="B195" s="110" t="s">
        <v>388</v>
      </c>
      <c r="C195" s="241" t="s">
        <v>182</v>
      </c>
      <c r="D195" s="149"/>
      <c r="E195" s="115">
        <f>'درآمد سود سهام'!N69</f>
        <v>15068725036</v>
      </c>
      <c r="F195" s="115"/>
      <c r="G195" s="115">
        <f>'درآمد ناشی از تغییر قیمت اوراق '!K186</f>
        <v>-20305140067</v>
      </c>
      <c r="H195" s="205"/>
      <c r="I195" s="115">
        <f>'درآمد ناشی ازفروش'!K180</f>
        <v>27206118</v>
      </c>
      <c r="J195" s="238"/>
      <c r="K195" s="242">
        <f t="shared" si="14"/>
        <v>-5209208913</v>
      </c>
      <c r="L195" s="242"/>
      <c r="M195" s="243">
        <f t="shared" si="15"/>
        <v>7.9748785270875259E-3</v>
      </c>
      <c r="N195" s="149"/>
      <c r="O195" s="115">
        <f>'درآمد سود سهام'!T69</f>
        <v>15068725036</v>
      </c>
      <c r="P195" s="115"/>
      <c r="Q195" s="115">
        <f>'درآمد ناشی از تغییر قیمت اوراق '!S186</f>
        <v>-20305140067</v>
      </c>
      <c r="R195" s="115">
        <f>'درآمد ناشی ازفروش'!S180</f>
        <v>27206118</v>
      </c>
      <c r="S195" s="244">
        <f t="shared" si="16"/>
        <v>-5209208913</v>
      </c>
      <c r="T195" s="206"/>
      <c r="U195" s="243">
        <f>S195/درآمدها!$J$4</f>
        <v>7.9748785270875259E-3</v>
      </c>
      <c r="V195" s="56">
        <v>119249761</v>
      </c>
      <c r="W195" s="245">
        <f t="shared" si="23"/>
        <v>-14949475275</v>
      </c>
      <c r="Y195" s="245">
        <v>116815358</v>
      </c>
      <c r="Z195" s="245">
        <f t="shared" si="24"/>
        <v>89609240</v>
      </c>
    </row>
    <row r="196" spans="1:26" s="56" customFormat="1" ht="42.75" customHeight="1">
      <c r="A196" s="110"/>
      <c r="B196" s="110" t="s">
        <v>389</v>
      </c>
      <c r="C196" s="241" t="s">
        <v>474</v>
      </c>
      <c r="D196" s="149"/>
      <c r="E196" s="115">
        <f>'درآمد سود سهام'!N70</f>
        <v>19899706</v>
      </c>
      <c r="F196" s="115"/>
      <c r="G196" s="115">
        <f>'درآمد ناشی از تغییر قیمت اوراق '!K187</f>
        <v>-4113571516</v>
      </c>
      <c r="H196" s="205"/>
      <c r="I196" s="115">
        <f>'درآمد ناشی ازفروش'!K181</f>
        <v>-89547619</v>
      </c>
      <c r="J196" s="238"/>
      <c r="K196" s="242">
        <f t="shared" si="14"/>
        <v>-4183219429</v>
      </c>
      <c r="L196" s="242"/>
      <c r="M196" s="243">
        <f t="shared" si="15"/>
        <v>6.4041714117422342E-3</v>
      </c>
      <c r="N196" s="149"/>
      <c r="O196" s="115">
        <f>'درآمد سود سهام'!T70</f>
        <v>19899706</v>
      </c>
      <c r="P196" s="115"/>
      <c r="Q196" s="115">
        <f>'درآمد ناشی از تغییر قیمت اوراق '!S187</f>
        <v>-4113571516</v>
      </c>
      <c r="R196" s="115">
        <f>'درآمد ناشی ازفروش'!S181</f>
        <v>-89547619</v>
      </c>
      <c r="S196" s="244">
        <f t="shared" si="16"/>
        <v>-4183219429</v>
      </c>
      <c r="T196" s="206"/>
      <c r="U196" s="243">
        <f>S196/درآمدها!$J$4</f>
        <v>6.4041714117422342E-3</v>
      </c>
      <c r="V196" s="56">
        <v>8684559000</v>
      </c>
      <c r="W196" s="245">
        <f t="shared" si="23"/>
        <v>8664659294</v>
      </c>
      <c r="Y196" s="245">
        <v>-348355737</v>
      </c>
      <c r="Z196" s="245">
        <f t="shared" si="24"/>
        <v>-258808118</v>
      </c>
    </row>
    <row r="197" spans="1:26" s="56" customFormat="1" ht="42.75" customHeight="1">
      <c r="A197" s="110"/>
      <c r="B197" s="110" t="s">
        <v>390</v>
      </c>
      <c r="C197" s="241" t="s">
        <v>527</v>
      </c>
      <c r="D197" s="149"/>
      <c r="E197" s="115">
        <f>'درآمد سود سهام'!N190</f>
        <v>0</v>
      </c>
      <c r="F197" s="115"/>
      <c r="G197" s="115">
        <v>0</v>
      </c>
      <c r="H197" s="205"/>
      <c r="I197" s="115">
        <f>'درآمد ناشی ازفروش'!K182</f>
        <v>4191475824</v>
      </c>
      <c r="J197" s="238"/>
      <c r="K197" s="242">
        <f t="shared" si="14"/>
        <v>4191475824</v>
      </c>
      <c r="L197" s="242"/>
      <c r="M197" s="243">
        <f t="shared" si="15"/>
        <v>-6.416811286298299E-3</v>
      </c>
      <c r="N197" s="149"/>
      <c r="O197" s="115">
        <f>'درآمد سود سهام'!T192</f>
        <v>0</v>
      </c>
      <c r="P197" s="115"/>
      <c r="Q197" s="115">
        <v>0</v>
      </c>
      <c r="R197" s="115">
        <f>'درآمد ناشی ازفروش'!S182</f>
        <v>4191475824</v>
      </c>
      <c r="S197" s="244">
        <f t="shared" si="16"/>
        <v>4191475824</v>
      </c>
      <c r="T197" s="206"/>
      <c r="U197" s="243">
        <f>S197/درآمدها!$J$4</f>
        <v>-6.416811286298299E-3</v>
      </c>
      <c r="V197" s="56">
        <v>0</v>
      </c>
      <c r="W197" s="245">
        <f t="shared" si="23"/>
        <v>0</v>
      </c>
      <c r="Y197" s="245">
        <v>116096609</v>
      </c>
      <c r="Z197" s="245">
        <f t="shared" si="24"/>
        <v>-4075379215</v>
      </c>
    </row>
    <row r="198" spans="1:26" s="56" customFormat="1" ht="42.75" customHeight="1">
      <c r="A198" s="110"/>
      <c r="B198" s="110" t="s">
        <v>391</v>
      </c>
      <c r="C198" s="241" t="s">
        <v>95</v>
      </c>
      <c r="D198" s="149"/>
      <c r="E198" s="115">
        <f>'درآمد سود سهام'!N191</f>
        <v>0</v>
      </c>
      <c r="F198" s="115"/>
      <c r="G198" s="115">
        <f>'درآمد ناشی از تغییر قیمت اوراق '!K188</f>
        <v>-7268167605</v>
      </c>
      <c r="H198" s="205"/>
      <c r="I198" s="115">
        <f>'درآمد ناشی ازفروش'!K183</f>
        <v>-308021445</v>
      </c>
      <c r="J198" s="238"/>
      <c r="K198" s="242">
        <f t="shared" si="14"/>
        <v>-7576189050</v>
      </c>
      <c r="L198" s="242"/>
      <c r="M198" s="243">
        <f t="shared" si="15"/>
        <v>1.1598534130819691E-2</v>
      </c>
      <c r="N198" s="149"/>
      <c r="O198" s="115">
        <f>'درآمد سود سهام'!T193</f>
        <v>0</v>
      </c>
      <c r="P198" s="115"/>
      <c r="Q198" s="115">
        <f>'درآمد ناشی از تغییر قیمت اوراق '!S188</f>
        <v>-7268167605</v>
      </c>
      <c r="R198" s="115">
        <f>'درآمد ناشی ازفروش'!S183</f>
        <v>-308021445</v>
      </c>
      <c r="S198" s="244">
        <f t="shared" si="16"/>
        <v>-7576189050</v>
      </c>
      <c r="T198" s="206"/>
      <c r="U198" s="243">
        <f>S198/درآمدها!$J$4</f>
        <v>1.1598534130819691E-2</v>
      </c>
      <c r="V198" s="56">
        <v>0</v>
      </c>
      <c r="W198" s="245">
        <f t="shared" si="23"/>
        <v>0</v>
      </c>
      <c r="Y198" s="245">
        <v>218834287</v>
      </c>
      <c r="Z198" s="245">
        <f t="shared" si="24"/>
        <v>526855732</v>
      </c>
    </row>
    <row r="199" spans="1:26" s="56" customFormat="1" ht="42.75" customHeight="1">
      <c r="A199" s="110"/>
      <c r="B199" s="110" t="s">
        <v>392</v>
      </c>
      <c r="C199" s="241" t="s">
        <v>186</v>
      </c>
      <c r="D199" s="149"/>
      <c r="E199" s="115">
        <f>'درآمد سود سهام'!N192</f>
        <v>0</v>
      </c>
      <c r="F199" s="115"/>
      <c r="G199" s="115">
        <f>'درآمد ناشی از تغییر قیمت اوراق '!K189</f>
        <v>-7660891382</v>
      </c>
      <c r="H199" s="205"/>
      <c r="I199" s="115">
        <f>'درآمد ناشی ازفروش'!K184</f>
        <v>-649027105</v>
      </c>
      <c r="J199" s="238"/>
      <c r="K199" s="242">
        <f t="shared" si="14"/>
        <v>-8309918487</v>
      </c>
      <c r="L199" s="242"/>
      <c r="M199" s="243">
        <f t="shared" si="15"/>
        <v>1.2721814695978188E-2</v>
      </c>
      <c r="N199" s="149"/>
      <c r="O199" s="115">
        <f>'درآمد سود سهام'!T194</f>
        <v>0</v>
      </c>
      <c r="P199" s="115"/>
      <c r="Q199" s="115">
        <f>'درآمد ناشی از تغییر قیمت اوراق '!S189</f>
        <v>-7660891382</v>
      </c>
      <c r="R199" s="115">
        <f>'درآمد ناشی ازفروش'!S184</f>
        <v>-649027105</v>
      </c>
      <c r="S199" s="244">
        <f t="shared" si="16"/>
        <v>-8309918487</v>
      </c>
      <c r="T199" s="206"/>
      <c r="U199" s="243">
        <f>S199/درآمدها!$J$4</f>
        <v>1.2721814695978188E-2</v>
      </c>
      <c r="V199" s="56">
        <v>0</v>
      </c>
      <c r="W199" s="245">
        <f t="shared" si="23"/>
        <v>0</v>
      </c>
      <c r="Y199" s="245">
        <v>149993837</v>
      </c>
      <c r="Z199" s="245">
        <f t="shared" si="24"/>
        <v>799020942</v>
      </c>
    </row>
    <row r="200" spans="1:26" s="56" customFormat="1" ht="42.6" customHeight="1">
      <c r="A200" s="110"/>
      <c r="B200" s="110" t="s">
        <v>393</v>
      </c>
      <c r="C200" s="241" t="s">
        <v>94</v>
      </c>
      <c r="D200" s="149"/>
      <c r="E200" s="115">
        <f>'درآمد سود سهام'!N193</f>
        <v>0</v>
      </c>
      <c r="F200" s="115"/>
      <c r="G200" s="115">
        <f>'درآمد ناشی از تغییر قیمت اوراق '!K190</f>
        <v>-1149614078</v>
      </c>
      <c r="H200" s="205"/>
      <c r="I200" s="115">
        <f>'درآمد ناشی ازفروش'!K185</f>
        <v>-62299727</v>
      </c>
      <c r="J200" s="238"/>
      <c r="K200" s="242">
        <f t="shared" si="14"/>
        <v>-1211913805</v>
      </c>
      <c r="L200" s="242"/>
      <c r="M200" s="243">
        <f t="shared" si="15"/>
        <v>1.8553422490036806E-3</v>
      </c>
      <c r="N200" s="149"/>
      <c r="O200" s="115">
        <f>'درآمد سود سهام'!T195</f>
        <v>0</v>
      </c>
      <c r="P200" s="115"/>
      <c r="Q200" s="115">
        <f>'درآمد ناشی از تغییر قیمت اوراق '!S190</f>
        <v>-1149614078</v>
      </c>
      <c r="R200" s="115">
        <f>'درآمد ناشی ازفروش'!S185</f>
        <v>-62299727</v>
      </c>
      <c r="S200" s="244">
        <f t="shared" si="16"/>
        <v>-1211913805</v>
      </c>
      <c r="T200" s="206"/>
      <c r="U200" s="243">
        <f>S200/درآمدها!$J$4</f>
        <v>1.8553422490036806E-3</v>
      </c>
      <c r="V200" s="56">
        <v>879427500</v>
      </c>
      <c r="W200" s="245">
        <f t="shared" si="23"/>
        <v>879427500</v>
      </c>
      <c r="Y200" s="245">
        <v>272873368</v>
      </c>
      <c r="Z200" s="245">
        <f t="shared" si="24"/>
        <v>335173095</v>
      </c>
    </row>
    <row r="201" spans="1:26" s="56" customFormat="1" ht="42.75" customHeight="1">
      <c r="A201" s="110"/>
      <c r="B201" s="110" t="s">
        <v>394</v>
      </c>
      <c r="C201" s="241" t="s">
        <v>196</v>
      </c>
      <c r="D201" s="149"/>
      <c r="E201" s="115">
        <f>'درآمد سود سهام'!N71</f>
        <v>2502262983</v>
      </c>
      <c r="F201" s="115"/>
      <c r="G201" s="115">
        <f>'درآمد ناشی از تغییر قیمت اوراق '!K191</f>
        <v>-1798993309</v>
      </c>
      <c r="H201" s="205"/>
      <c r="I201" s="115">
        <f>'درآمد ناشی ازفروش'!K186</f>
        <v>-16314674</v>
      </c>
      <c r="J201" s="238"/>
      <c r="K201" s="242">
        <f t="shared" si="14"/>
        <v>686955000</v>
      </c>
      <c r="L201" s="242"/>
      <c r="M201" s="243">
        <f t="shared" si="15"/>
        <v>-1.0516726762299102E-3</v>
      </c>
      <c r="N201" s="149"/>
      <c r="O201" s="115">
        <f>'درآمد سود سهام'!T71</f>
        <v>2502262983</v>
      </c>
      <c r="P201" s="115"/>
      <c r="Q201" s="115">
        <f>'درآمد ناشی از تغییر قیمت اوراق '!S191</f>
        <v>-1798993309</v>
      </c>
      <c r="R201" s="115">
        <f>'درآمد ناشی ازفروش'!S186</f>
        <v>-16314674</v>
      </c>
      <c r="S201" s="244">
        <f t="shared" si="16"/>
        <v>686955000</v>
      </c>
      <c r="T201" s="206"/>
      <c r="U201" s="243">
        <f>S201/درآمدها!$J$4</f>
        <v>-1.0516726762299102E-3</v>
      </c>
      <c r="V201" s="56">
        <v>110615634</v>
      </c>
      <c r="W201" s="245">
        <f t="shared" si="23"/>
        <v>-2391647349</v>
      </c>
      <c r="Y201" s="245">
        <v>453219304</v>
      </c>
      <c r="Z201" s="245">
        <f t="shared" si="24"/>
        <v>469533978</v>
      </c>
    </row>
    <row r="202" spans="1:26" s="56" customFormat="1" ht="42.75" customHeight="1">
      <c r="A202" s="110"/>
      <c r="B202" s="110" t="s">
        <v>395</v>
      </c>
      <c r="C202" s="241" t="s">
        <v>169</v>
      </c>
      <c r="D202" s="149"/>
      <c r="E202" s="115">
        <f>'درآمد سود سهام'!N72</f>
        <v>505846426</v>
      </c>
      <c r="F202" s="115"/>
      <c r="G202" s="115">
        <f>'درآمد ناشی از تغییر قیمت اوراق '!K192</f>
        <v>-915605811</v>
      </c>
      <c r="H202" s="205"/>
      <c r="I202" s="115">
        <f>'درآمد ناشی ازفروش'!K187</f>
        <v>-21343695</v>
      </c>
      <c r="J202" s="238"/>
      <c r="K202" s="242">
        <f t="shared" si="14"/>
        <v>-431103080</v>
      </c>
      <c r="L202" s="242"/>
      <c r="M202" s="243">
        <f t="shared" si="15"/>
        <v>6.5998403079467656E-4</v>
      </c>
      <c r="N202" s="149"/>
      <c r="O202" s="115">
        <f>'درآمد سود سهام'!T72</f>
        <v>505846426</v>
      </c>
      <c r="P202" s="115"/>
      <c r="Q202" s="115">
        <f>'درآمد ناشی از تغییر قیمت اوراق '!S192</f>
        <v>-915605811</v>
      </c>
      <c r="R202" s="115">
        <f>'درآمد ناشی ازفروش'!S187</f>
        <v>-21343695</v>
      </c>
      <c r="S202" s="244">
        <f t="shared" si="16"/>
        <v>-431103080</v>
      </c>
      <c r="T202" s="206"/>
      <c r="U202" s="243">
        <f>S202/درآمدها!$J$4</f>
        <v>6.5998403079467656E-4</v>
      </c>
      <c r="V202" s="56">
        <v>6084200</v>
      </c>
      <c r="W202" s="245">
        <f t="shared" si="23"/>
        <v>-499762226</v>
      </c>
      <c r="Y202" s="245">
        <v>-16695989</v>
      </c>
      <c r="Z202" s="245">
        <f t="shared" si="24"/>
        <v>4647706</v>
      </c>
    </row>
    <row r="203" spans="1:26" s="56" customFormat="1" ht="42.75" customHeight="1">
      <c r="A203" s="110"/>
      <c r="B203" s="110" t="s">
        <v>457</v>
      </c>
      <c r="C203" s="241" t="s">
        <v>167</v>
      </c>
      <c r="D203" s="149"/>
      <c r="E203" s="115">
        <f>'درآمد سود سهام'!N73</f>
        <v>86465607</v>
      </c>
      <c r="F203" s="115"/>
      <c r="G203" s="115">
        <f>'درآمد ناشی از تغییر قیمت اوراق '!K193</f>
        <v>-1197866380</v>
      </c>
      <c r="H203" s="205"/>
      <c r="I203" s="115">
        <f>'درآمد ناشی ازفروش'!K188</f>
        <v>12505404</v>
      </c>
      <c r="J203" s="238"/>
      <c r="K203" s="242">
        <f t="shared" ref="K203:K215" si="25">E203+G203+I203</f>
        <v>-1098895369</v>
      </c>
      <c r="L203" s="242"/>
      <c r="M203" s="243">
        <f t="shared" si="15"/>
        <v>1.6823201426773E-3</v>
      </c>
      <c r="N203" s="149"/>
      <c r="O203" s="115">
        <f>'درآمد سود سهام'!T73</f>
        <v>86465607</v>
      </c>
      <c r="P203" s="115"/>
      <c r="Q203" s="115">
        <f>'درآمد ناشی از تغییر قیمت اوراق '!S193</f>
        <v>-1197866380</v>
      </c>
      <c r="R203" s="115">
        <f>'درآمد ناشی ازفروش'!S188</f>
        <v>12505404</v>
      </c>
      <c r="S203" s="244">
        <f t="shared" ref="S203:S215" si="26">O203+Q203+R203</f>
        <v>-1098895369</v>
      </c>
      <c r="T203" s="206"/>
      <c r="U203" s="243">
        <f>S203/درآمدها!$J$4</f>
        <v>1.6823201426773E-3</v>
      </c>
      <c r="V203" s="56">
        <v>0</v>
      </c>
      <c r="W203" s="245">
        <f t="shared" si="23"/>
        <v>-86465607</v>
      </c>
      <c r="Y203" s="245">
        <v>29297465</v>
      </c>
      <c r="Z203" s="245">
        <f t="shared" si="24"/>
        <v>16792061</v>
      </c>
    </row>
    <row r="204" spans="1:26" s="56" customFormat="1" ht="42.75" customHeight="1">
      <c r="A204" s="110"/>
      <c r="B204" s="110" t="s">
        <v>396</v>
      </c>
      <c r="C204" s="241" t="s">
        <v>115</v>
      </c>
      <c r="D204" s="149"/>
      <c r="E204" s="115">
        <f>'درآمد سود سهام'!N197</f>
        <v>0</v>
      </c>
      <c r="F204" s="115"/>
      <c r="G204" s="115">
        <f>'درآمد ناشی از تغییر قیمت اوراق '!K194</f>
        <v>11302977092</v>
      </c>
      <c r="H204" s="205"/>
      <c r="I204" s="115">
        <f>'درآمد ناشی ازفروش'!K189</f>
        <v>1631420883</v>
      </c>
      <c r="J204" s="238"/>
      <c r="K204" s="242">
        <f t="shared" si="25"/>
        <v>12934397975</v>
      </c>
      <c r="L204" s="242"/>
      <c r="M204" s="243">
        <f t="shared" ref="M204:M215" si="27">K204/-653202289578</f>
        <v>-1.9801519653821546E-2</v>
      </c>
      <c r="N204" s="149"/>
      <c r="O204" s="115">
        <f>'درآمد سود سهام'!T199</f>
        <v>0</v>
      </c>
      <c r="P204" s="115"/>
      <c r="Q204" s="115">
        <f>'درآمد ناشی از تغییر قیمت اوراق '!S194</f>
        <v>11302977092</v>
      </c>
      <c r="R204" s="115">
        <f>'درآمد ناشی ازفروش'!S189</f>
        <v>1631420883</v>
      </c>
      <c r="S204" s="244">
        <f t="shared" si="26"/>
        <v>12934397975</v>
      </c>
      <c r="T204" s="206"/>
      <c r="U204" s="243">
        <f>S204/درآمدها!$J$4</f>
        <v>-1.9801519653821546E-2</v>
      </c>
      <c r="V204" s="56">
        <v>0</v>
      </c>
      <c r="W204" s="245">
        <f t="shared" si="23"/>
        <v>0</v>
      </c>
      <c r="Y204" s="245">
        <v>439160199</v>
      </c>
      <c r="Z204" s="245">
        <f t="shared" si="24"/>
        <v>-1192260684</v>
      </c>
    </row>
    <row r="205" spans="1:26" s="56" customFormat="1" ht="42.75" customHeight="1">
      <c r="A205" s="110"/>
      <c r="B205" s="110" t="s">
        <v>397</v>
      </c>
      <c r="C205" s="241" t="s">
        <v>495</v>
      </c>
      <c r="D205" s="149"/>
      <c r="E205" s="115">
        <f>'درآمد سود سهام'!N198</f>
        <v>0</v>
      </c>
      <c r="F205" s="115"/>
      <c r="G205" s="115">
        <f>'درآمد ناشی از تغییر قیمت اوراق '!K195</f>
        <v>-19717109009</v>
      </c>
      <c r="H205" s="205"/>
      <c r="I205" s="115">
        <f>'درآمد ناشی ازفروش'!K190</f>
        <v>-728606161</v>
      </c>
      <c r="J205" s="238"/>
      <c r="K205" s="242">
        <f t="shared" si="25"/>
        <v>-20445715170</v>
      </c>
      <c r="L205" s="242"/>
      <c r="M205" s="243">
        <f t="shared" si="27"/>
        <v>3.13007402089924E-2</v>
      </c>
      <c r="N205" s="149"/>
      <c r="O205" s="115">
        <f>'درآمد سود سهام'!T200</f>
        <v>0</v>
      </c>
      <c r="P205" s="115"/>
      <c r="Q205" s="115">
        <f>'درآمد ناشی از تغییر قیمت اوراق '!S195</f>
        <v>-19717109009</v>
      </c>
      <c r="R205" s="115">
        <f>'درآمد ناشی ازفروش'!S190</f>
        <v>-728606161</v>
      </c>
      <c r="S205" s="244">
        <f t="shared" si="26"/>
        <v>-20445715170</v>
      </c>
      <c r="T205" s="206"/>
      <c r="U205" s="243">
        <f>S205/درآمدها!$J$4</f>
        <v>3.13007402089924E-2</v>
      </c>
      <c r="V205" s="56">
        <v>509312443</v>
      </c>
      <c r="W205" s="245">
        <f t="shared" si="23"/>
        <v>509312443</v>
      </c>
      <c r="Y205" s="245">
        <v>-24510506</v>
      </c>
      <c r="Z205" s="245">
        <f t="shared" si="24"/>
        <v>704095655</v>
      </c>
    </row>
    <row r="206" spans="1:26" s="56" customFormat="1" ht="42.75" customHeight="1">
      <c r="A206" s="110"/>
      <c r="B206" s="110" t="s">
        <v>398</v>
      </c>
      <c r="C206" s="241" t="s">
        <v>164</v>
      </c>
      <c r="D206" s="149"/>
      <c r="E206" s="115">
        <f>'درآمد سود سهام'!N199</f>
        <v>0</v>
      </c>
      <c r="F206" s="115"/>
      <c r="G206" s="115">
        <f>'درآمد ناشی از تغییر قیمت اوراق '!K196</f>
        <v>-14931047658</v>
      </c>
      <c r="H206" s="205"/>
      <c r="I206" s="115">
        <f>'درآمد ناشی ازفروش'!K191</f>
        <v>-597392156</v>
      </c>
      <c r="J206" s="238"/>
      <c r="K206" s="242">
        <f t="shared" si="25"/>
        <v>-15528439814</v>
      </c>
      <c r="L206" s="242"/>
      <c r="M206" s="243">
        <f t="shared" si="27"/>
        <v>2.3772788402245369E-2</v>
      </c>
      <c r="N206" s="149"/>
      <c r="O206" s="115">
        <f>'درآمد سود سهام'!T201</f>
        <v>0</v>
      </c>
      <c r="P206" s="115"/>
      <c r="Q206" s="115">
        <f>'درآمد ناشی از تغییر قیمت اوراق '!S196</f>
        <v>-14931047658</v>
      </c>
      <c r="R206" s="115">
        <f>'درآمد ناشی ازفروش'!S191</f>
        <v>-597392156</v>
      </c>
      <c r="S206" s="244">
        <f t="shared" si="26"/>
        <v>-15528439814</v>
      </c>
      <c r="T206" s="206"/>
      <c r="U206" s="243">
        <f>S206/درآمدها!$J$4</f>
        <v>2.3772788402245369E-2</v>
      </c>
      <c r="V206" s="56">
        <v>0</v>
      </c>
      <c r="W206" s="245">
        <f t="shared" si="23"/>
        <v>0</v>
      </c>
      <c r="Y206" s="245">
        <v>136102479</v>
      </c>
      <c r="Z206" s="245">
        <f t="shared" si="24"/>
        <v>733494635</v>
      </c>
    </row>
    <row r="207" spans="1:26" s="56" customFormat="1" ht="42.75" customHeight="1">
      <c r="A207" s="110"/>
      <c r="B207" s="110" t="s">
        <v>399</v>
      </c>
      <c r="C207" s="241" t="s">
        <v>232</v>
      </c>
      <c r="D207" s="149"/>
      <c r="E207" s="115">
        <f>'درآمد سود سهام'!N200</f>
        <v>0</v>
      </c>
      <c r="F207" s="115"/>
      <c r="G207" s="115">
        <f>'درآمد ناشی از تغییر قیمت اوراق '!K197</f>
        <v>-4298801356</v>
      </c>
      <c r="H207" s="205"/>
      <c r="I207" s="115">
        <f>'درآمد ناشی ازفروش'!K192</f>
        <v>-200360775</v>
      </c>
      <c r="J207" s="238"/>
      <c r="K207" s="242">
        <f t="shared" si="25"/>
        <v>-4499162131</v>
      </c>
      <c r="L207" s="242"/>
      <c r="M207" s="243">
        <f t="shared" si="27"/>
        <v>6.887854195836751E-3</v>
      </c>
      <c r="N207" s="149"/>
      <c r="O207" s="115">
        <f>'درآمد سود سهام'!T202</f>
        <v>0</v>
      </c>
      <c r="P207" s="115"/>
      <c r="Q207" s="115">
        <f>'درآمد ناشی از تغییر قیمت اوراق '!S197</f>
        <v>-4298801356</v>
      </c>
      <c r="R207" s="115">
        <f>'درآمد ناشی ازفروش'!S192</f>
        <v>-200360775</v>
      </c>
      <c r="S207" s="244">
        <f t="shared" si="26"/>
        <v>-4499162131</v>
      </c>
      <c r="T207" s="206"/>
      <c r="U207" s="243">
        <f>S207/درآمدها!$J$4</f>
        <v>6.887854195836751E-3</v>
      </c>
      <c r="V207" s="56">
        <v>2281760400</v>
      </c>
      <c r="W207" s="245">
        <f t="shared" si="23"/>
        <v>2281760400</v>
      </c>
      <c r="Y207" s="245">
        <v>539781814</v>
      </c>
      <c r="Z207" s="245">
        <f t="shared" si="24"/>
        <v>740142589</v>
      </c>
    </row>
    <row r="208" spans="1:26" s="56" customFormat="1" ht="42.75" customHeight="1">
      <c r="A208" s="110"/>
      <c r="B208" s="110" t="s">
        <v>458</v>
      </c>
      <c r="C208" s="241" t="s">
        <v>440</v>
      </c>
      <c r="D208" s="149"/>
      <c r="E208" s="115">
        <f>'درآمد سود سهام'!N74</f>
        <v>1187893337</v>
      </c>
      <c r="F208" s="115"/>
      <c r="G208" s="115">
        <f>'درآمد ناشی از تغییر قیمت اوراق '!K198</f>
        <v>-1959558679</v>
      </c>
      <c r="H208" s="205"/>
      <c r="I208" s="115">
        <f>'درآمد ناشی ازفروش'!K193</f>
        <v>-59239147</v>
      </c>
      <c r="J208" s="238"/>
      <c r="K208" s="242">
        <f t="shared" si="25"/>
        <v>-830904489</v>
      </c>
      <c r="L208" s="242"/>
      <c r="M208" s="243">
        <f t="shared" si="27"/>
        <v>1.2720477289459658E-3</v>
      </c>
      <c r="N208" s="149"/>
      <c r="O208" s="115">
        <f>'درآمد سود سهام'!T74</f>
        <v>1187893337</v>
      </c>
      <c r="P208" s="115"/>
      <c r="Q208" s="115">
        <f>'درآمد ناشی از تغییر قیمت اوراق '!S198</f>
        <v>-1959558679</v>
      </c>
      <c r="R208" s="115">
        <f>'درآمد ناشی ازفروش'!S193</f>
        <v>-59239147</v>
      </c>
      <c r="S208" s="244">
        <f t="shared" si="26"/>
        <v>-830904489</v>
      </c>
      <c r="T208" s="206"/>
      <c r="U208" s="243">
        <f>S208/درآمدها!$J$4</f>
        <v>1.2720477289459658E-3</v>
      </c>
      <c r="V208" s="56">
        <v>0</v>
      </c>
      <c r="W208" s="245">
        <f t="shared" si="23"/>
        <v>-1187893337</v>
      </c>
      <c r="Y208" s="245">
        <v>-34733756</v>
      </c>
      <c r="Z208" s="245">
        <f t="shared" si="24"/>
        <v>24505391</v>
      </c>
    </row>
    <row r="209" spans="1:26" s="56" customFormat="1" ht="42.75" customHeight="1">
      <c r="A209" s="110"/>
      <c r="B209" s="110" t="s">
        <v>400</v>
      </c>
      <c r="C209" s="241" t="s">
        <v>142</v>
      </c>
      <c r="D209" s="149"/>
      <c r="E209" s="115">
        <f>'درآمد سود سهام'!N75</f>
        <v>4167013606</v>
      </c>
      <c r="F209" s="115"/>
      <c r="G209" s="115">
        <f>'درآمد ناشی از تغییر قیمت اوراق '!K199</f>
        <v>-8066664407</v>
      </c>
      <c r="H209" s="205"/>
      <c r="I209" s="115">
        <f>'درآمد ناشی ازفروش'!K194</f>
        <v>-408178168</v>
      </c>
      <c r="J209" s="238"/>
      <c r="K209" s="242">
        <f t="shared" si="25"/>
        <v>-4307828969</v>
      </c>
      <c r="L209" s="242"/>
      <c r="M209" s="243">
        <f t="shared" si="27"/>
        <v>6.5949385630339171E-3</v>
      </c>
      <c r="N209" s="149"/>
      <c r="O209" s="115">
        <f>'درآمد سود سهام'!T75</f>
        <v>4167013606</v>
      </c>
      <c r="P209" s="115"/>
      <c r="Q209" s="115">
        <f>'درآمد ناشی از تغییر قیمت اوراق '!S199</f>
        <v>-8066664407</v>
      </c>
      <c r="R209" s="115">
        <f>'درآمد ناشی ازفروش'!S194</f>
        <v>-408178168</v>
      </c>
      <c r="S209" s="244">
        <f t="shared" si="26"/>
        <v>-4307828969</v>
      </c>
      <c r="T209" s="206"/>
      <c r="U209" s="243">
        <f>S209/درآمدها!$J$4</f>
        <v>6.5949385630339171E-3</v>
      </c>
      <c r="V209" s="56">
        <v>0</v>
      </c>
      <c r="W209" s="245">
        <f t="shared" si="23"/>
        <v>-4167013606</v>
      </c>
      <c r="Y209" s="245">
        <v>78506295</v>
      </c>
      <c r="Z209" s="245">
        <f t="shared" si="24"/>
        <v>486684463</v>
      </c>
    </row>
    <row r="210" spans="1:26" s="56" customFormat="1" ht="42.75" customHeight="1">
      <c r="A210" s="110"/>
      <c r="B210" s="110" t="s">
        <v>401</v>
      </c>
      <c r="C210" s="241" t="s">
        <v>108</v>
      </c>
      <c r="D210" s="149"/>
      <c r="E210" s="115">
        <f>'درآمد سود سهام'!N203</f>
        <v>0</v>
      </c>
      <c r="F210" s="115"/>
      <c r="G210" s="115">
        <f>'درآمد ناشی از تغییر قیمت اوراق '!K200</f>
        <v>-1660863316</v>
      </c>
      <c r="H210" s="205"/>
      <c r="I210" s="115">
        <f>'درآمد ناشی ازفروش'!K195</f>
        <v>-74022919</v>
      </c>
      <c r="J210" s="238"/>
      <c r="K210" s="242">
        <f t="shared" si="25"/>
        <v>-1734886235</v>
      </c>
      <c r="L210" s="242"/>
      <c r="M210" s="243">
        <f t="shared" si="27"/>
        <v>2.6559708419283401E-3</v>
      </c>
      <c r="N210" s="149"/>
      <c r="O210" s="115">
        <f>'درآمد سود سهام'!T205</f>
        <v>0</v>
      </c>
      <c r="P210" s="115"/>
      <c r="Q210" s="115">
        <f>'درآمد ناشی از تغییر قیمت اوراق '!S200</f>
        <v>-1660863316</v>
      </c>
      <c r="R210" s="115">
        <f>'درآمد ناشی ازفروش'!S195</f>
        <v>-74022919</v>
      </c>
      <c r="S210" s="244">
        <f t="shared" si="26"/>
        <v>-1734886235</v>
      </c>
      <c r="T210" s="206"/>
      <c r="U210" s="243">
        <f>S210/درآمدها!$J$4</f>
        <v>2.6559708419283401E-3</v>
      </c>
      <c r="V210" s="56">
        <v>1403150</v>
      </c>
      <c r="W210" s="245">
        <f t="shared" si="23"/>
        <v>1403150</v>
      </c>
      <c r="Y210" s="245">
        <v>-145936095</v>
      </c>
      <c r="Z210" s="245">
        <f t="shared" si="24"/>
        <v>-71913176</v>
      </c>
    </row>
    <row r="211" spans="1:26" s="56" customFormat="1" ht="42.75" customHeight="1">
      <c r="A211" s="110"/>
      <c r="B211" s="110"/>
      <c r="C211" s="241" t="s">
        <v>160</v>
      </c>
      <c r="D211" s="149"/>
      <c r="E211" s="115">
        <f>'درآمد سود سهام'!N204</f>
        <v>0</v>
      </c>
      <c r="F211" s="115"/>
      <c r="G211" s="115">
        <f>'درآمد ناشی از تغییر قیمت اوراق '!K201</f>
        <v>-2229477058</v>
      </c>
      <c r="H211" s="205"/>
      <c r="I211" s="115">
        <f>'درآمد ناشی ازفروش'!K196</f>
        <v>-54520873</v>
      </c>
      <c r="J211" s="238"/>
      <c r="K211" s="242">
        <f t="shared" si="25"/>
        <v>-2283997931</v>
      </c>
      <c r="L211" s="242"/>
      <c r="M211" s="243">
        <f t="shared" si="27"/>
        <v>3.4966165419836053E-3</v>
      </c>
      <c r="N211" s="149"/>
      <c r="O211" s="115">
        <f>'درآمد سود سهام'!T206</f>
        <v>0</v>
      </c>
      <c r="P211" s="115"/>
      <c r="Q211" s="115">
        <f>'درآمد ناشی از تغییر قیمت اوراق '!S201</f>
        <v>-2229477058</v>
      </c>
      <c r="R211" s="115">
        <f>'درآمد ناشی ازفروش'!S196</f>
        <v>-54520873</v>
      </c>
      <c r="S211" s="244">
        <f t="shared" si="26"/>
        <v>-2283997931</v>
      </c>
      <c r="T211" s="206"/>
      <c r="U211" s="243">
        <f>S211/درآمدها!$J$4</f>
        <v>3.4966165419836053E-3</v>
      </c>
      <c r="V211" s="56">
        <v>3130014000</v>
      </c>
      <c r="W211" s="245">
        <f t="shared" si="23"/>
        <v>3130014000</v>
      </c>
      <c r="Y211" s="245">
        <v>484885463</v>
      </c>
      <c r="Z211" s="245">
        <f t="shared" si="24"/>
        <v>539406336</v>
      </c>
    </row>
    <row r="212" spans="1:26" s="56" customFormat="1" ht="42.75" customHeight="1">
      <c r="A212" s="110"/>
      <c r="B212" s="110"/>
      <c r="C212" s="241" t="s">
        <v>145</v>
      </c>
      <c r="D212" s="149"/>
      <c r="E212" s="115">
        <f>'درآمد سود سهام'!N205</f>
        <v>0</v>
      </c>
      <c r="F212" s="115"/>
      <c r="G212" s="115">
        <v>0</v>
      </c>
      <c r="H212" s="205"/>
      <c r="I212" s="115">
        <f>'درآمد ناشی ازفروش'!K197</f>
        <v>-66223110</v>
      </c>
      <c r="J212" s="238"/>
      <c r="K212" s="242">
        <f t="shared" si="25"/>
        <v>-66223110</v>
      </c>
      <c r="L212" s="242"/>
      <c r="M212" s="243">
        <f t="shared" si="27"/>
        <v>1.0138223802427775E-4</v>
      </c>
      <c r="N212" s="149"/>
      <c r="O212" s="115">
        <f>'درآمد سود سهام'!T207</f>
        <v>0</v>
      </c>
      <c r="P212" s="115"/>
      <c r="Q212" s="115">
        <v>0</v>
      </c>
      <c r="R212" s="115">
        <f>'درآمد ناشی ازفروش'!S197</f>
        <v>-66223110</v>
      </c>
      <c r="S212" s="244">
        <f t="shared" si="26"/>
        <v>-66223110</v>
      </c>
      <c r="T212" s="206"/>
      <c r="U212" s="243">
        <f>S212/درآمدها!$J$4</f>
        <v>1.0138223802427775E-4</v>
      </c>
      <c r="W212" s="245"/>
      <c r="Y212" s="245"/>
      <c r="Z212" s="245"/>
    </row>
    <row r="213" spans="1:26" s="56" customFormat="1" ht="42.75" customHeight="1">
      <c r="A213" s="110"/>
      <c r="B213" s="110"/>
      <c r="C213" s="241" t="s">
        <v>441</v>
      </c>
      <c r="D213" s="149"/>
      <c r="E213" s="115">
        <f>'درآمد سود سهام'!N206</f>
        <v>0</v>
      </c>
      <c r="F213" s="115"/>
      <c r="G213" s="115">
        <f>'درآمد ناشی از تغییر قیمت اوراق '!K202</f>
        <v>-30994005536</v>
      </c>
      <c r="H213" s="205"/>
      <c r="I213" s="115">
        <f>'درآمد ناشی ازفروش'!K198</f>
        <v>-2938598160</v>
      </c>
      <c r="J213" s="238"/>
      <c r="K213" s="242">
        <f t="shared" si="25"/>
        <v>-33932603696</v>
      </c>
      <c r="L213" s="242"/>
      <c r="M213" s="243">
        <f t="shared" si="27"/>
        <v>5.1948078317242408E-2</v>
      </c>
      <c r="N213" s="149"/>
      <c r="O213" s="115">
        <f>'درآمد سود سهام'!T208</f>
        <v>0</v>
      </c>
      <c r="P213" s="115"/>
      <c r="Q213" s="115">
        <f>'درآمد ناشی از تغییر قیمت اوراق '!S202</f>
        <v>-30994005536</v>
      </c>
      <c r="R213" s="115">
        <f>'درآمد ناشی ازفروش'!S198</f>
        <v>-2938598160</v>
      </c>
      <c r="S213" s="244">
        <f t="shared" si="26"/>
        <v>-33932603696</v>
      </c>
      <c r="T213" s="206"/>
      <c r="U213" s="243">
        <f>S213/درآمدها!$J$4</f>
        <v>5.1948078317242408E-2</v>
      </c>
      <c r="W213" s="245"/>
      <c r="Y213" s="245"/>
      <c r="Z213" s="245"/>
    </row>
    <row r="214" spans="1:26" s="56" customFormat="1" ht="42.75" customHeight="1">
      <c r="A214" s="110"/>
      <c r="B214" s="110"/>
      <c r="C214" s="241" t="s">
        <v>133</v>
      </c>
      <c r="D214" s="149"/>
      <c r="E214" s="115">
        <f>'درآمد سود سهام'!N207</f>
        <v>0</v>
      </c>
      <c r="F214" s="115"/>
      <c r="G214" s="115">
        <f>'درآمد ناشی از تغییر قیمت اوراق '!K203</f>
        <v>3411142419</v>
      </c>
      <c r="H214" s="205"/>
      <c r="I214" s="115">
        <f>'درآمد ناشی ازفروش'!K199</f>
        <v>394485275</v>
      </c>
      <c r="J214" s="238"/>
      <c r="K214" s="242">
        <f t="shared" si="25"/>
        <v>3805627694</v>
      </c>
      <c r="L214" s="242"/>
      <c r="M214" s="243">
        <f t="shared" si="27"/>
        <v>-5.8261089324390123E-3</v>
      </c>
      <c r="N214" s="149"/>
      <c r="O214" s="115">
        <f>'درآمد سود سهام'!T209</f>
        <v>0</v>
      </c>
      <c r="P214" s="115"/>
      <c r="Q214" s="115">
        <f>'درآمد ناشی از تغییر قیمت اوراق '!S203</f>
        <v>3411142419</v>
      </c>
      <c r="R214" s="115">
        <f>'درآمد ناشی ازفروش'!S199</f>
        <v>394485275</v>
      </c>
      <c r="S214" s="244">
        <f t="shared" si="26"/>
        <v>3805627694</v>
      </c>
      <c r="T214" s="206"/>
      <c r="U214" s="243">
        <f>S214/درآمدها!$J$4</f>
        <v>-5.8261089324390123E-3</v>
      </c>
      <c r="V214" s="56">
        <v>0</v>
      </c>
      <c r="W214" s="245">
        <f>V214-O214</f>
        <v>0</v>
      </c>
      <c r="Y214" s="245">
        <v>1365258544</v>
      </c>
      <c r="Z214" s="245">
        <f>Y214-I214</f>
        <v>970773269</v>
      </c>
    </row>
    <row r="215" spans="1:26" s="56" customFormat="1" ht="42.75" customHeight="1">
      <c r="A215" s="110"/>
      <c r="B215" s="110"/>
      <c r="C215" s="241" t="s">
        <v>128</v>
      </c>
      <c r="D215" s="149"/>
      <c r="E215" s="115">
        <f>'درآمد سود سهام'!N76</f>
        <v>1024158895</v>
      </c>
      <c r="F215" s="115"/>
      <c r="G215" s="115">
        <f>'درآمد ناشی از تغییر قیمت اوراق '!K204</f>
        <v>-8860489181</v>
      </c>
      <c r="H215" s="205"/>
      <c r="I215" s="115">
        <f>'درآمد ناشی ازفروش'!K200</f>
        <v>-448879165</v>
      </c>
      <c r="J215" s="238"/>
      <c r="K215" s="242">
        <f t="shared" si="25"/>
        <v>-8285209451</v>
      </c>
      <c r="L215" s="242"/>
      <c r="M215" s="243">
        <f t="shared" si="27"/>
        <v>1.2683987155575715E-2</v>
      </c>
      <c r="N215" s="149"/>
      <c r="O215" s="115">
        <f>'درآمد سود سهام'!T76</f>
        <v>1024158895</v>
      </c>
      <c r="P215" s="115"/>
      <c r="Q215" s="115">
        <f>'درآمد ناشی از تغییر قیمت اوراق '!S204</f>
        <v>-8860489181</v>
      </c>
      <c r="R215" s="115">
        <f>'درآمد ناشی ازفروش'!S200</f>
        <v>-448879165</v>
      </c>
      <c r="S215" s="244">
        <f t="shared" si="26"/>
        <v>-8285209451</v>
      </c>
      <c r="T215" s="206"/>
      <c r="U215" s="243">
        <f>S215/درآمدها!$J$4</f>
        <v>1.2683987155575715E-2</v>
      </c>
      <c r="W215" s="245"/>
      <c r="Y215" s="245"/>
      <c r="Z215" s="245"/>
    </row>
    <row r="216" spans="1:26" s="246" customFormat="1" ht="25.5" customHeight="1" thickBot="1">
      <c r="C216" s="241"/>
      <c r="D216" s="149"/>
      <c r="E216" s="132">
        <f>SUM(E11:E215)</f>
        <v>240120450838</v>
      </c>
      <c r="F216" s="115"/>
      <c r="G216" s="132">
        <f>SUM(G11:G215)</f>
        <v>-899303554300</v>
      </c>
      <c r="H216" s="205"/>
      <c r="I216" s="132">
        <f>SUM(I11:I215)</f>
        <v>-27183721036</v>
      </c>
      <c r="J216" s="238"/>
      <c r="K216" s="132">
        <f>SUM(K90:K215)</f>
        <v>-445660223532</v>
      </c>
      <c r="L216" s="242"/>
      <c r="M216" s="27">
        <f>SUM(M90:M215)</f>
        <v>0.68226984296077375</v>
      </c>
      <c r="N216" s="149"/>
      <c r="O216" s="132">
        <f>SUM(O11:O215)</f>
        <v>240120450838</v>
      </c>
      <c r="P216" s="115"/>
      <c r="Q216" s="132">
        <f>SUM(Q11:Q215)</f>
        <v>-899303554300</v>
      </c>
      <c r="R216" s="132">
        <f>SUM(R11:R215)</f>
        <v>-27183721036</v>
      </c>
      <c r="S216" s="132">
        <f>SUM(S87:S215)</f>
        <v>-447665084672</v>
      </c>
      <c r="T216" s="206"/>
      <c r="U216" s="27">
        <f>SUM(U201:U215)</f>
        <v>0.11637740710479026</v>
      </c>
    </row>
    <row r="217" spans="1:26" ht="25.5" customHeight="1" thickTop="1">
      <c r="F217" s="6"/>
      <c r="H217" s="6"/>
      <c r="J217" s="6"/>
      <c r="L217" s="23"/>
      <c r="N217" s="8"/>
      <c r="P217" s="6"/>
      <c r="Q217" s="189"/>
      <c r="R217" s="189"/>
      <c r="S217" s="189"/>
      <c r="T217" s="189"/>
    </row>
    <row r="218" spans="1:26" ht="33" hidden="1" customHeight="1">
      <c r="Q218" s="135"/>
      <c r="R218" s="6"/>
      <c r="S218" s="6"/>
    </row>
    <row r="219" spans="1:26" s="171" customFormat="1" ht="24" hidden="1" customHeight="1">
      <c r="E219" s="171">
        <v>0</v>
      </c>
      <c r="G219" s="171">
        <v>0</v>
      </c>
      <c r="I219" s="171">
        <v>0</v>
      </c>
      <c r="K219" s="171">
        <f>E219+G219+I219</f>
        <v>0</v>
      </c>
      <c r="O219" s="171">
        <f>'درآمد سود سهام'!T77</f>
        <v>240120450838</v>
      </c>
      <c r="Q219" s="171">
        <f>'درآمد ناشی از تغییر قیمت اوراق '!S205</f>
        <v>-899303554300</v>
      </c>
      <c r="R219" s="171" t="e">
        <f>'درآمد ناشی ازفروش'!S201-'درآمد ناشی ازفروش'!#REF!</f>
        <v>#REF!</v>
      </c>
      <c r="S219" s="171" t="e">
        <f>O219+Q219+R219</f>
        <v>#REF!</v>
      </c>
    </row>
    <row r="220" spans="1:26" s="171" customFormat="1" ht="24" hidden="1" customHeight="1">
      <c r="E220" s="171">
        <v>0</v>
      </c>
      <c r="G220" s="171">
        <v>0</v>
      </c>
      <c r="I220" s="171">
        <f>I219-I216</f>
        <v>27183721036</v>
      </c>
      <c r="K220" s="171">
        <v>0</v>
      </c>
      <c r="O220" s="171">
        <f>O219-O216</f>
        <v>0</v>
      </c>
      <c r="Q220" s="171">
        <f>Q219-Q216</f>
        <v>0</v>
      </c>
      <c r="R220" s="171" t="e">
        <f>R219-R216</f>
        <v>#REF!</v>
      </c>
      <c r="S220" s="171" t="e">
        <f>S219-S216</f>
        <v>#REF!</v>
      </c>
    </row>
    <row r="221" spans="1:26" ht="33">
      <c r="E221" s="135">
        <f>E216-'درآمد سود سهام'!N77</f>
        <v>0</v>
      </c>
      <c r="G221" s="134">
        <f>G216-'درآمد ناشی از تغییر قیمت اوراق '!K205</f>
        <v>0</v>
      </c>
      <c r="I221" s="134">
        <f>I216-'درآمد ناشی ازفروش'!K201</f>
        <v>0</v>
      </c>
      <c r="O221" s="133">
        <f>O216-'درآمد سود سهام'!T77</f>
        <v>0</v>
      </c>
      <c r="Q221" s="134">
        <f>Q216-'درآمد ناشی از تغییر قیمت اوراق '!S205</f>
        <v>0</v>
      </c>
      <c r="R221" s="134">
        <f>R216-'درآمد ناشی ازفروش'!S201</f>
        <v>0</v>
      </c>
    </row>
    <row r="222" spans="1:26" s="199" customFormat="1" ht="33">
      <c r="A222" s="135"/>
      <c r="B222" s="135"/>
      <c r="E222" s="198"/>
      <c r="G222" s="200"/>
      <c r="H222" s="200"/>
      <c r="I222" s="200"/>
      <c r="J222" s="201"/>
      <c r="K222" s="201"/>
      <c r="L222" s="201"/>
      <c r="M222" s="202"/>
      <c r="O222" s="198"/>
      <c r="P222" s="135"/>
      <c r="Q222" s="200"/>
      <c r="R222" s="200"/>
      <c r="S222" s="204"/>
      <c r="T222" s="200"/>
      <c r="U222" s="202"/>
    </row>
    <row r="223" spans="1:26" ht="36">
      <c r="E223" s="197"/>
      <c r="G223" s="207"/>
      <c r="I223" s="207"/>
      <c r="K223" s="203"/>
      <c r="R223" s="196"/>
      <c r="S223" s="195"/>
    </row>
  </sheetData>
  <autoFilter ref="C10:U215" xr:uid="{00000000-0009-0000-0000-000009000000}">
    <sortState xmlns:xlrd2="http://schemas.microsoft.com/office/spreadsheetml/2017/richdata2" ref="C13:U210">
      <sortCondition ref="C10"/>
    </sortState>
  </autoFilter>
  <mergeCells count="21">
    <mergeCell ref="C1:U1"/>
    <mergeCell ref="C2:U2"/>
    <mergeCell ref="C3:U3"/>
    <mergeCell ref="E8:E9"/>
    <mergeCell ref="G8:G9"/>
    <mergeCell ref="I8:I9"/>
    <mergeCell ref="O8:O9"/>
    <mergeCell ref="Q8:Q9"/>
    <mergeCell ref="R8:R9"/>
    <mergeCell ref="K8:M9"/>
    <mergeCell ref="S8:U9"/>
    <mergeCell ref="C5:U5"/>
    <mergeCell ref="P8:P10"/>
    <mergeCell ref="J8:J10"/>
    <mergeCell ref="O7:U7"/>
    <mergeCell ref="E7:M7"/>
    <mergeCell ref="N8:N10"/>
    <mergeCell ref="C8:C10"/>
    <mergeCell ref="D8:D10"/>
    <mergeCell ref="F8:F10"/>
    <mergeCell ref="H8:H10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rightToLeft="1" view="pageBreakPreview" zoomScale="80" zoomScaleNormal="100" zoomScaleSheetLayoutView="80" workbookViewId="0">
      <selection activeCell="O12" sqref="O12"/>
    </sheetView>
  </sheetViews>
  <sheetFormatPr defaultColWidth="9.109375" defaultRowHeight="21"/>
  <cols>
    <col min="1" max="1" width="34.44140625" style="4" bestFit="1" customWidth="1"/>
    <col min="2" max="2" width="0.44140625" style="4" customWidth="1"/>
    <col min="3" max="3" width="18.109375" style="4" bestFit="1" customWidth="1"/>
    <col min="4" max="4" width="0.6640625" style="4" customWidth="1"/>
    <col min="5" max="5" width="20" style="4" bestFit="1" customWidth="1"/>
    <col min="6" max="6" width="0.5546875" style="4" customWidth="1"/>
    <col min="7" max="7" width="17" style="4" bestFit="1" customWidth="1"/>
    <col min="8" max="8" width="0.5546875" style="4" customWidth="1"/>
    <col min="9" max="9" width="20.44140625" style="4" bestFit="1" customWidth="1"/>
    <col min="10" max="10" width="0.44140625" style="4" customWidth="1"/>
    <col min="11" max="11" width="18.109375" style="4" bestFit="1" customWidth="1"/>
    <col min="12" max="12" width="0.5546875" style="4" customWidth="1"/>
    <col min="13" max="13" width="17.6640625" style="4" bestFit="1" customWidth="1"/>
    <col min="14" max="14" width="0.88671875" style="4" customWidth="1"/>
    <col min="15" max="15" width="19.33203125" style="4" bestFit="1" customWidth="1"/>
    <col min="16" max="16" width="0.5546875" style="4" customWidth="1"/>
    <col min="17" max="17" width="19.33203125" style="4" bestFit="1" customWidth="1"/>
    <col min="18" max="18" width="9.109375" style="4"/>
    <col min="19" max="19" width="12.6640625" style="4" bestFit="1" customWidth="1"/>
    <col min="20" max="16384" width="9.109375" style="4"/>
  </cols>
  <sheetData>
    <row r="1" spans="1:17" ht="21" customHeight="1">
      <c r="A1" s="307" t="s">
        <v>87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18" customHeight="1">
      <c r="A2" s="307" t="s">
        <v>53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 ht="19.5" customHeight="1">
      <c r="A3" s="307" t="str">
        <f>' سهام'!A3:W3</f>
        <v>برای ماه منتهی به 1402/04/31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</row>
    <row r="4" spans="1:17">
      <c r="A4" s="295" t="s">
        <v>29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2.5" customHeight="1" thickBot="1">
      <c r="A6" s="76"/>
      <c r="B6" s="77"/>
      <c r="C6" s="339" t="str">
        <f>'درآمد سرمایه گذاری در سهام '!E7</f>
        <v>طی  تیر ماه</v>
      </c>
      <c r="D6" s="339"/>
      <c r="E6" s="339"/>
      <c r="F6" s="339"/>
      <c r="G6" s="339"/>
      <c r="H6" s="339"/>
      <c r="I6" s="339"/>
      <c r="J6" s="152"/>
      <c r="K6" s="340" t="s">
        <v>736</v>
      </c>
      <c r="L6" s="339"/>
      <c r="M6" s="339"/>
      <c r="N6" s="339"/>
      <c r="O6" s="339"/>
      <c r="P6" s="339"/>
      <c r="Q6" s="339"/>
    </row>
    <row r="7" spans="1:17" ht="15.75" customHeight="1">
      <c r="A7" s="335"/>
      <c r="B7" s="336"/>
      <c r="C7" s="337" t="s">
        <v>15</v>
      </c>
      <c r="D7" s="337"/>
      <c r="E7" s="337" t="s">
        <v>13</v>
      </c>
      <c r="F7" s="335"/>
      <c r="G7" s="337" t="s">
        <v>14</v>
      </c>
      <c r="H7" s="335"/>
      <c r="I7" s="337" t="s">
        <v>2</v>
      </c>
      <c r="J7" s="151"/>
      <c r="K7" s="337" t="s">
        <v>15</v>
      </c>
      <c r="L7" s="337"/>
      <c r="M7" s="337" t="s">
        <v>13</v>
      </c>
      <c r="N7" s="335"/>
      <c r="O7" s="337" t="s">
        <v>14</v>
      </c>
      <c r="P7" s="335"/>
      <c r="Q7" s="337" t="s">
        <v>2</v>
      </c>
    </row>
    <row r="8" spans="1:17" ht="12" customHeight="1">
      <c r="A8" s="336"/>
      <c r="B8" s="336"/>
      <c r="C8" s="338"/>
      <c r="D8" s="338"/>
      <c r="E8" s="338"/>
      <c r="F8" s="336"/>
      <c r="G8" s="338"/>
      <c r="H8" s="336"/>
      <c r="I8" s="338"/>
      <c r="J8" s="151"/>
      <c r="K8" s="338"/>
      <c r="L8" s="338"/>
      <c r="M8" s="338"/>
      <c r="N8" s="336"/>
      <c r="O8" s="338"/>
      <c r="P8" s="336"/>
      <c r="Q8" s="338"/>
    </row>
    <row r="9" spans="1:17" ht="14.25" customHeight="1" thickBot="1">
      <c r="A9" s="336"/>
      <c r="B9" s="336"/>
      <c r="C9" s="78" t="s">
        <v>60</v>
      </c>
      <c r="D9" s="338"/>
      <c r="E9" s="78" t="s">
        <v>57</v>
      </c>
      <c r="F9" s="336"/>
      <c r="G9" s="78" t="s">
        <v>58</v>
      </c>
      <c r="H9" s="336"/>
      <c r="I9" s="339"/>
      <c r="J9" s="79"/>
      <c r="K9" s="78" t="s">
        <v>60</v>
      </c>
      <c r="L9" s="338"/>
      <c r="M9" s="78" t="s">
        <v>57</v>
      </c>
      <c r="N9" s="336"/>
      <c r="O9" s="78" t="s">
        <v>58</v>
      </c>
      <c r="P9" s="336"/>
      <c r="Q9" s="339"/>
    </row>
    <row r="10" spans="1:17" ht="21" customHeight="1">
      <c r="A10" s="40" t="s">
        <v>407</v>
      </c>
      <c r="B10" s="63"/>
      <c r="C10" s="50">
        <v>0</v>
      </c>
      <c r="D10" s="50"/>
      <c r="E10" s="50">
        <v>0</v>
      </c>
      <c r="F10" s="50"/>
      <c r="G10" s="50">
        <v>0</v>
      </c>
      <c r="H10" s="50"/>
      <c r="I10" s="50">
        <f>C10+E10+G10</f>
        <v>0</v>
      </c>
      <c r="J10" s="50"/>
      <c r="K10" s="50">
        <v>0</v>
      </c>
      <c r="L10" s="50"/>
      <c r="M10" s="50">
        <v>0</v>
      </c>
      <c r="N10" s="50"/>
      <c r="O10" s="50">
        <v>0</v>
      </c>
      <c r="P10" s="50">
        <v>1228793</v>
      </c>
      <c r="Q10" s="50">
        <f>O10+M10+K10</f>
        <v>0</v>
      </c>
    </row>
    <row r="11" spans="1:17" ht="21" customHeight="1" thickBot="1">
      <c r="A11" s="80" t="s">
        <v>2</v>
      </c>
      <c r="B11" s="81"/>
      <c r="C11" s="82">
        <f>SUM(C10:C10)</f>
        <v>0</v>
      </c>
      <c r="D11" s="83" t="e">
        <f>SUM(#REF!)</f>
        <v>#REF!</v>
      </c>
      <c r="E11" s="82">
        <f>SUM(E10:E10)</f>
        <v>0</v>
      </c>
      <c r="F11" s="83" t="e">
        <f>SUM(#REF!)</f>
        <v>#REF!</v>
      </c>
      <c r="G11" s="82">
        <f>SUM(G10:G10)</f>
        <v>0</v>
      </c>
      <c r="H11" s="83" t="e">
        <f>SUM(#REF!)</f>
        <v>#REF!</v>
      </c>
      <c r="I11" s="82">
        <f>SUM(I10:I10)</f>
        <v>0</v>
      </c>
      <c r="J11" s="83" t="e">
        <f>SUM(#REF!)</f>
        <v>#REF!</v>
      </c>
      <c r="K11" s="82">
        <v>0</v>
      </c>
      <c r="L11" s="83" t="e">
        <v>#REF!</v>
      </c>
      <c r="M11" s="82">
        <f>SUM(M10)</f>
        <v>0</v>
      </c>
      <c r="N11" s="83" t="e">
        <v>#REF!</v>
      </c>
      <c r="O11" s="82">
        <f>SUM(O10)</f>
        <v>0</v>
      </c>
      <c r="P11" s="83" t="e">
        <v>#REF!</v>
      </c>
      <c r="Q11" s="82">
        <f>SUM(Q10)</f>
        <v>0</v>
      </c>
    </row>
    <row r="12" spans="1:17" ht="21.6" thickTop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>
      <c r="I13" s="61"/>
      <c r="O13" s="84"/>
      <c r="Q13" s="84"/>
    </row>
    <row r="14" spans="1:17">
      <c r="O14" s="61"/>
      <c r="Q14" s="61"/>
    </row>
    <row r="15" spans="1:17">
      <c r="I15" s="61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2"/>
  <sheetViews>
    <sheetView rightToLeft="1" view="pageBreakPreview" zoomScaleNormal="100" zoomScaleSheetLayoutView="100" workbookViewId="0">
      <selection activeCell="I14" sqref="I14"/>
    </sheetView>
  </sheetViews>
  <sheetFormatPr defaultColWidth="9.109375" defaultRowHeight="21"/>
  <cols>
    <col min="1" max="1" width="32.109375" style="4" customWidth="1"/>
    <col min="2" max="2" width="0.6640625" style="4" customWidth="1"/>
    <col min="3" max="3" width="22.88671875" style="4" customWidth="1"/>
    <col min="4" max="4" width="0.6640625" style="4" customWidth="1"/>
    <col min="5" max="5" width="18.44140625" style="51" customWidth="1"/>
    <col min="6" max="6" width="1.44140625" style="51" customWidth="1"/>
    <col min="7" max="7" width="21.6640625" style="51" customWidth="1"/>
    <col min="8" max="8" width="1.44140625" style="51" customWidth="1"/>
    <col min="9" max="9" width="26.109375" style="51" customWidth="1"/>
    <col min="10" max="10" width="1.33203125" style="4" customWidth="1"/>
    <col min="11" max="11" width="22" style="4" customWidth="1"/>
    <col min="12" max="12" width="0.6640625" style="4" customWidth="1"/>
    <col min="13" max="16384" width="9.109375" style="4"/>
  </cols>
  <sheetData>
    <row r="1" spans="1:12" ht="21.6">
      <c r="A1" s="307" t="s">
        <v>84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1:12" ht="21.6">
      <c r="A2" s="307" t="s">
        <v>53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ht="21.6">
      <c r="A3" s="307" t="str">
        <f>' سهام'!A3:W3</f>
        <v>برای ماه منتهی به 1402/04/31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</row>
    <row r="4" spans="1:12">
      <c r="A4" s="295" t="s">
        <v>30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</row>
    <row r="5" spans="1:12" ht="21.6" thickBot="1">
      <c r="A5" s="32"/>
      <c r="B5" s="32"/>
      <c r="C5" s="32"/>
      <c r="D5" s="5"/>
      <c r="E5" s="33"/>
      <c r="F5" s="33"/>
      <c r="G5" s="33"/>
      <c r="H5" s="33"/>
      <c r="I5" s="33"/>
      <c r="J5" s="32"/>
      <c r="K5" s="32"/>
      <c r="L5" s="32"/>
    </row>
    <row r="6" spans="1:12" ht="37.5" customHeight="1" thickBot="1">
      <c r="A6" s="341" t="s">
        <v>20</v>
      </c>
      <c r="B6" s="341"/>
      <c r="C6" s="341"/>
      <c r="D6" s="152"/>
      <c r="E6" s="342" t="s">
        <v>734</v>
      </c>
      <c r="F6" s="342"/>
      <c r="G6" s="342"/>
      <c r="H6" s="342"/>
      <c r="I6" s="341" t="s">
        <v>735</v>
      </c>
      <c r="J6" s="341"/>
      <c r="K6" s="341"/>
      <c r="L6" s="341"/>
    </row>
    <row r="7" spans="1:12" ht="37.200000000000003">
      <c r="A7" s="191" t="s">
        <v>16</v>
      </c>
      <c r="B7" s="152"/>
      <c r="C7" s="191" t="s">
        <v>9</v>
      </c>
      <c r="D7" s="151"/>
      <c r="E7" s="85" t="s">
        <v>17</v>
      </c>
      <c r="F7" s="86"/>
      <c r="G7" s="85" t="s">
        <v>18</v>
      </c>
      <c r="H7" s="87"/>
      <c r="I7" s="85" t="s">
        <v>17</v>
      </c>
      <c r="J7" s="152"/>
      <c r="K7" s="191" t="s">
        <v>18</v>
      </c>
      <c r="L7" s="152"/>
    </row>
    <row r="8" spans="1:12" ht="27" customHeight="1">
      <c r="A8" s="192" t="s">
        <v>217</v>
      </c>
      <c r="B8" s="63"/>
      <c r="C8" s="41" t="s">
        <v>218</v>
      </c>
      <c r="D8" s="63"/>
      <c r="E8" s="44">
        <v>17060522</v>
      </c>
      <c r="F8" s="63"/>
      <c r="G8" s="193">
        <f>E8/$E$11</f>
        <v>0.99965897788758717</v>
      </c>
      <c r="H8" s="63"/>
      <c r="I8" s="44">
        <v>17060522</v>
      </c>
      <c r="J8" s="63"/>
      <c r="K8" s="193">
        <f>I8/$I$11</f>
        <v>0.99965897788758717</v>
      </c>
      <c r="L8" s="152"/>
    </row>
    <row r="9" spans="1:12" ht="27" customHeight="1">
      <c r="A9" s="192" t="s">
        <v>405</v>
      </c>
      <c r="B9" s="63" t="s">
        <v>406</v>
      </c>
      <c r="C9" s="194" t="s">
        <v>406</v>
      </c>
      <c r="D9" s="63"/>
      <c r="E9" s="44">
        <v>1656</v>
      </c>
      <c r="F9" s="63"/>
      <c r="G9" s="193">
        <f t="shared" ref="G9:G10" si="0">E9/$E$11</f>
        <v>9.7033095903035341E-5</v>
      </c>
      <c r="H9" s="63"/>
      <c r="I9" s="44">
        <v>1656</v>
      </c>
      <c r="J9" s="63"/>
      <c r="K9" s="193">
        <f t="shared" ref="K9:K10" si="1">I9/$I$11</f>
        <v>9.7033095903035341E-5</v>
      </c>
      <c r="L9" s="152"/>
    </row>
    <row r="10" spans="1:12" ht="27" customHeight="1" thickBot="1">
      <c r="A10" s="192" t="s">
        <v>415</v>
      </c>
      <c r="B10" s="63" t="s">
        <v>416</v>
      </c>
      <c r="C10" s="41" t="s">
        <v>416</v>
      </c>
      <c r="D10" s="63"/>
      <c r="E10" s="44">
        <v>4164</v>
      </c>
      <c r="F10" s="63"/>
      <c r="G10" s="193">
        <f t="shared" si="0"/>
        <v>2.4398901650980626E-4</v>
      </c>
      <c r="H10" s="63"/>
      <c r="I10" s="44">
        <v>4164</v>
      </c>
      <c r="J10" s="63"/>
      <c r="K10" s="193">
        <f t="shared" si="1"/>
        <v>2.4398901650980626E-4</v>
      </c>
      <c r="L10" s="152"/>
    </row>
    <row r="11" spans="1:12" ht="21.6" thickBot="1">
      <c r="A11" s="80" t="s">
        <v>2</v>
      </c>
      <c r="B11" s="81"/>
      <c r="D11" s="226"/>
      <c r="E11" s="227">
        <f>SUM(E8:E10)</f>
        <v>17066342</v>
      </c>
      <c r="F11" s="63"/>
      <c r="G11" s="88">
        <f>SUM(G8:G10)</f>
        <v>1</v>
      </c>
      <c r="H11" s="63"/>
      <c r="I11" s="227">
        <f>SUM(I8:I10)</f>
        <v>17066342</v>
      </c>
      <c r="J11" s="63"/>
      <c r="K11" s="88">
        <f>SUM(K8:K10)</f>
        <v>1</v>
      </c>
      <c r="L11" s="152"/>
    </row>
    <row r="12" spans="1:12" ht="21.6" thickTop="1">
      <c r="F12" s="63"/>
      <c r="H12" s="63"/>
      <c r="J12" s="63"/>
    </row>
  </sheetData>
  <autoFilter ref="A7:L7" xr:uid="{00000000-0009-0000-0000-00000B000000}">
    <sortState xmlns:xlrd2="http://schemas.microsoft.com/office/spreadsheetml/2017/richdata2" ref="A8:L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rightToLeft="1" view="pageBreakPreview" zoomScaleNormal="100" zoomScaleSheetLayoutView="100" workbookViewId="0">
      <selection activeCell="J6" sqref="J6"/>
    </sheetView>
  </sheetViews>
  <sheetFormatPr defaultColWidth="9.109375" defaultRowHeight="18"/>
  <cols>
    <col min="1" max="1" width="32.44140625" style="5" customWidth="1"/>
    <col min="2" max="2" width="1.44140625" style="5" customWidth="1"/>
    <col min="3" max="3" width="19" style="5" bestFit="1" customWidth="1"/>
    <col min="4" max="4" width="0.88671875" style="5" customWidth="1"/>
    <col min="5" max="5" width="19" style="5" bestFit="1" customWidth="1"/>
    <col min="6" max="6" width="9.109375" style="5"/>
    <col min="7" max="7" width="10.6640625" style="5" bestFit="1" customWidth="1"/>
    <col min="8" max="16384" width="9.109375" style="5"/>
  </cols>
  <sheetData>
    <row r="1" spans="1:7" s="3" customFormat="1" ht="18.600000000000001">
      <c r="A1" s="292" t="s">
        <v>84</v>
      </c>
      <c r="B1" s="292"/>
      <c r="C1" s="292"/>
      <c r="D1" s="292"/>
      <c r="E1" s="292"/>
    </row>
    <row r="2" spans="1:7" s="3" customFormat="1" ht="18.600000000000001">
      <c r="A2" s="292" t="s">
        <v>53</v>
      </c>
      <c r="B2" s="292"/>
      <c r="C2" s="292"/>
      <c r="D2" s="292"/>
      <c r="E2" s="292"/>
    </row>
    <row r="3" spans="1:7" s="3" customFormat="1" ht="18.600000000000001">
      <c r="A3" s="292" t="str">
        <f>' سهام'!A3:W3</f>
        <v>برای ماه منتهی به 1402/04/31</v>
      </c>
      <c r="B3" s="292"/>
      <c r="C3" s="292"/>
      <c r="D3" s="292"/>
      <c r="E3" s="292"/>
    </row>
    <row r="4" spans="1:7" s="3" customFormat="1" ht="18.600000000000001">
      <c r="A4" s="143"/>
      <c r="B4" s="143"/>
      <c r="C4" s="143"/>
      <c r="D4" s="143"/>
      <c r="E4" s="143"/>
    </row>
    <row r="5" spans="1:7" ht="18.600000000000001">
      <c r="A5" s="295" t="s">
        <v>31</v>
      </c>
      <c r="B5" s="295"/>
      <c r="C5" s="295"/>
      <c r="D5" s="295"/>
      <c r="E5" s="295"/>
    </row>
    <row r="6" spans="1:7" ht="37.799999999999997" thickBot="1">
      <c r="A6" s="76"/>
      <c r="B6" s="77"/>
      <c r="C6" s="150" t="s">
        <v>732</v>
      </c>
      <c r="D6" s="152"/>
      <c r="E6" s="150" t="s">
        <v>731</v>
      </c>
    </row>
    <row r="7" spans="1:7" ht="16.5" customHeight="1">
      <c r="A7" s="335"/>
      <c r="B7" s="336"/>
      <c r="C7" s="337" t="s">
        <v>6</v>
      </c>
      <c r="D7" s="151"/>
      <c r="E7" s="337" t="s">
        <v>6</v>
      </c>
    </row>
    <row r="8" spans="1:7" ht="18.600000000000001" thickBot="1">
      <c r="A8" s="336"/>
      <c r="B8" s="336"/>
      <c r="C8" s="339"/>
      <c r="D8" s="79"/>
      <c r="E8" s="339"/>
    </row>
    <row r="9" spans="1:7">
      <c r="A9" s="89" t="s">
        <v>219</v>
      </c>
      <c r="B9" s="63"/>
      <c r="C9" s="44">
        <v>8789514772</v>
      </c>
      <c r="D9" s="44"/>
      <c r="E9" s="44">
        <v>8789514772</v>
      </c>
      <c r="F9" s="46">
        <f>C9-E9</f>
        <v>0</v>
      </c>
      <c r="G9" s="46"/>
    </row>
    <row r="10" spans="1:7" ht="25.95" customHeight="1">
      <c r="A10" s="89" t="s">
        <v>82</v>
      </c>
      <c r="B10" s="63"/>
      <c r="C10" s="44">
        <v>588632517</v>
      </c>
      <c r="D10" s="44"/>
      <c r="E10" s="44">
        <v>588632517</v>
      </c>
      <c r="F10" s="46">
        <f>C10-E10</f>
        <v>0</v>
      </c>
      <c r="G10" s="46"/>
    </row>
    <row r="11" spans="1:7" ht="18.600000000000001" thickBot="1">
      <c r="A11" s="228" t="s">
        <v>2</v>
      </c>
      <c r="B11" s="152"/>
      <c r="C11" s="227">
        <f>SUM(C9:C10)</f>
        <v>9378147289</v>
      </c>
      <c r="D11" s="44"/>
      <c r="E11" s="227">
        <f>SUM(E9:E10)</f>
        <v>9378147289</v>
      </c>
    </row>
    <row r="12" spans="1:7" ht="18.600000000000001" thickTop="1">
      <c r="D12" s="44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2023-04-30T14:00:33Z</cp:lastPrinted>
  <dcterms:created xsi:type="dcterms:W3CDTF">2017-11-22T14:26:20Z</dcterms:created>
  <dcterms:modified xsi:type="dcterms:W3CDTF">2023-07-31T13:22:10Z</dcterms:modified>
</cp:coreProperties>
</file>